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pivotTables/_rels/pivotTable2.xml.rels" ContentType="application/vnd.openxmlformats-package.relationships+xml"/>
  <Override PartName="/xl/pivotTables/_rels/pivotTable1.xml.rels" ContentType="application/vnd.openxmlformats-package.relationship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4.xml.rels" ContentType="application/vnd.openxmlformats-package.relationships+xml"/>
  <Override PartName="/xl/worksheets/_rels/sheet10.xml.rels" ContentType="application/vnd.openxmlformats-package.relationships+xml"/>
  <Override PartName="/xl/worksheets/_rels/sheet7.xml.rels" ContentType="application/vnd.openxmlformats-package.relationships+xml"/>
  <Override PartName="/xl/worksheets/_rels/sheet9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6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3.xml" ContentType="application/vnd.ms-excel.controlproperties+xml"/>
  <Override PartName="/xl/ctrlProps/ctrlProps6.xml" ContentType="application/vnd.ms-excel.controlproperties+xml"/>
  <Override PartName="/xl/ctrlProps/ctrlProps8.xml" ContentType="application/vnd.ms-excel.controlproperties+xml"/>
  <Override PartName="/xl/pivotCache/pivotCacheDefinition1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_rels/pivotCacheDefinition2.xml.rels" ContentType="application/vnd.openxmlformats-package.relationships+xml"/>
  <Override PartName="/xl/pivotCache/_rels/pivotCacheDefinition1.xml.rels" ContentType="application/vnd.openxmlformats-package.relationships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4.xml" ContentType="application/vnd.openxmlformats-officedocument.drawing+xml"/>
  <Override PartName="/xl/drawings/vmlDrawing2.vml" ContentType="application/vnd.openxmlformats-officedocument.vmlDrawing"/>
  <Override PartName="/xl/drawings/drawing5.xml" ContentType="application/vnd.openxmlformats-officedocument.drawing+xml"/>
  <Override PartName="/xl/drawings/drawing7.xml" ContentType="application/vnd.openxmlformats-officedocument.drawing+xml"/>
  <Override PartName="/xl/drawings/vmlDrawing4.vml" ContentType="application/vnd.openxmlformats-officedocument.vmlDrawing"/>
  <Override PartName="/xl/drawings/drawing9.xml" ContentType="application/vnd.openxmlformats-officedocument.drawing+xml"/>
  <Override PartName="/xl/comments2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ummary" sheetId="1" state="visible" r:id="rId3"/>
    <sheet name="Extendible Collars" sheetId="2" state="visible" r:id="rId4"/>
    <sheet name="Basket Options" sheetId="3" state="visible" r:id="rId5"/>
    <sheet name="Pivot" sheetId="4" state="visible" r:id="rId6"/>
    <sheet name="Basis Options" sheetId="5" state="visible" r:id="rId7"/>
    <sheet name="Digital" sheetId="6" state="visible" r:id="rId8"/>
    <sheet name="CashFlows" sheetId="7" state="visible" r:id="rId9"/>
    <sheet name="Correllations" sheetId="8" state="visible" r:id="rId10"/>
    <sheet name="POSITION" sheetId="9" state="visible" r:id="rId11"/>
    <sheet name="Curves" sheetId="10" state="visible" r:id="rId12"/>
    <sheet name="PREVCURVES" sheetId="11" state="visible" r:id="rId13"/>
    <sheet name="pipe_opt" sheetId="12" state="visible" r:id="rId14"/>
    <sheet name="DATA3" sheetId="13" state="visible" r:id="rId15"/>
    <sheet name="DATA2" sheetId="14" state="visible" r:id="rId16"/>
    <sheet name="Sheet1" sheetId="15" state="visible" r:id="rId17"/>
    <sheet name="Module1" sheetId="16" state="hidden" r:id="rId18"/>
  </sheets>
  <externalReferences>
    <externalReference r:id="rId19"/>
    <externalReference r:id="rId20"/>
    <externalReference r:id="rId21"/>
    <externalReference r:id="rId22"/>
    <externalReference r:id="rId23"/>
    <externalReference r:id="rId24"/>
  </externalReferences>
  <definedNames>
    <definedName function="false" hidden="false" localSheetId="1" name="_xlnm.Print_Titles" vbProcedure="false">'Extendible Collars'!$5:$6</definedName>
    <definedName function="false" hidden="false" name="Adjustments" vbProcedure="false">[3]CurveFetch!$A$16:$B$33</definedName>
    <definedName function="false" hidden="false" name="basisoptcount" vbProcedure="false">POSITION!$X$7</definedName>
    <definedName function="false" hidden="false" name="basisoptmonths" vbProcedure="false">POSITION!$B$36:$B$79</definedName>
    <definedName function="false" hidden="false" name="basisoptpos" vbProcedure="false">POSITION!$B$36:$I$79</definedName>
    <definedName function="false" hidden="false" name="BASISPLBREAKDOWN" vbProcedure="false">#REF!</definedName>
    <definedName function="false" hidden="false" name="BASISPRINT" vbProcedure="false">'Basis Options'!$BQ$1:$BW$48</definedName>
    <definedName function="false" hidden="false" name="basketoptcount" vbProcedure="false">POSITION!$X$8</definedName>
    <definedName function="false" hidden="false" name="basketoptmonths" vbProcedure="false">POSITION!$B$83:$B$109</definedName>
    <definedName function="false" hidden="false" name="basketoptpos" vbProcedure="false">POSITION!$B$83:$C$109</definedName>
    <definedName function="false" hidden="false" name="BasOptPos" vbProcedure="false">'Basis Options'!$AH$7:$AI$167</definedName>
    <definedName function="false" hidden="false" name="BENCH" vbProcedure="false">POSITION!$B$117:$C$156</definedName>
    <definedName function="false" hidden="false" name="BLAHBLAH" vbProcedure="false">Curves!$C$11:$K$26</definedName>
    <definedName function="false" hidden="false" name="BookType" vbProcedure="false">#REF!</definedName>
    <definedName function="false" hidden="false" name="BsktOptPos" vbProcedure="false">'Basket Options'!$S$6:$T$166</definedName>
    <definedName function="false" hidden="false" name="cella2" vbProcedure="false">DATA2!$A$2</definedName>
    <definedName function="false" hidden="false" name="COLLARPRINT" vbProcedure="false">'Extendible Collars'!$BH$1:$BM$26</definedName>
    <definedName function="false" hidden="false" name="Copy" vbProcedure="false">#REF!</definedName>
    <definedName function="false" hidden="false" name="CorMove" vbProcedure="false">Correllations!$J$4:$K$229</definedName>
    <definedName function="false" hidden="false" name="Correllate" vbProcedure="false">Correllations!$B$3:$H$229</definedName>
    <definedName function="false" hidden="false" name="Count" vbProcedure="false">#REF!</definedName>
    <definedName function="false" hidden="false" name="counttable" vbProcedure="false">#REF!</definedName>
    <definedName function="false" hidden="false" name="CurveCode" vbProcedure="false">#REF!</definedName>
    <definedName function="false" hidden="false" name="CurveEffDt" vbProcedure="false">#REF!</definedName>
    <definedName function="false" hidden="false" name="CurveRange" vbProcedure="false">Curves!$C$11</definedName>
    <definedName function="false" hidden="false" name="Curves" vbProcedure="false">#REF!</definedName>
    <definedName function="false" hidden="false" name="CURVES8" vbProcedure="false">[4]CURVES!$D$14:$S$1094</definedName>
    <definedName function="false" hidden="false" name="CurveTable" vbProcedure="false">#REF!</definedName>
    <definedName function="false" hidden="false" name="CurveType" vbProcedure="false">#REF!</definedName>
    <definedName function="false" hidden="false" name="Dates" vbProcedure="false">Curves!$B$16:$B$147</definedName>
    <definedName function="false" hidden="false" name="DBase" vbProcedure="false">Curves!$B$3</definedName>
    <definedName function="false" hidden="false" name="digitaloptcount" vbProcedure="false">POSITION!$X$9</definedName>
    <definedName function="false" hidden="false" name="digitaloptmonths" vbProcedure="false">POSITION!$E$83:$E$109</definedName>
    <definedName function="false" hidden="false" name="digitaloptpos" vbProcedure="false">POSITION!$E$83:$I$109</definedName>
    <definedName function="false" hidden="false" name="discount" vbProcedure="false">Curves!$AR$16:$AT$272</definedName>
    <definedName function="false" hidden="false" name="discountmonths" vbProcedure="false">Curves!$AR$16:$AR$272</definedName>
    <definedName function="false" hidden="false" name="Dump" vbProcedure="false">#REF!</definedName>
    <definedName function="false" hidden="false" name="EffDt" vbProcedure="false">Curves!$B$5</definedName>
    <definedName function="false" hidden="false" name="EffectiveDate" vbProcedure="false">[3]CurveFetch!$B$2</definedName>
    <definedName function="false" hidden="false" name="EndDate" vbProcedure="false">#REF!</definedName>
    <definedName function="false" hidden="false" name="ExoticBenchPosition" vbProcedure="false">POSITION!$B$117:$C$272</definedName>
    <definedName function="false" hidden="false" name="ExoticBenchPositionMonth" vbProcedure="false">POSITION!$B$117:$B$272</definedName>
    <definedName function="false" hidden="false" name="ExtColPos" vbProcedure="false">'Extendible Collars'!$AI$7:$AJ$169</definedName>
    <definedName function="false" hidden="false" name="extdcollarcount" vbProcedure="false">POSITION!$X$6</definedName>
    <definedName function="false" hidden="false" name="extendiblecollarmonths" vbProcedure="false">POSITION!$B$5:$B$30</definedName>
    <definedName function="false" hidden="false" name="extendiblecollarpos" vbProcedure="false">POSITION!$B$5:$J$30</definedName>
    <definedName function="false" hidden="false" name="F" vbProcedure="false">{"BookBal",#N/A,FALSE,"Roll-1";"DailyChange",#N/A,FALSE,"Roll-1";"Schedules",#N/A,FALSE,"Roll-1"}</definedName>
    <definedName function="false" hidden="false" name="FetchCurves" vbProcedure="false">[1]!FetchCurves</definedName>
    <definedName function="false" hidden="false" name="GetDown" vbProcedure="false">#REF!</definedName>
    <definedName function="false" hidden="false" name="INDEXPR" vbProcedure="false">Curves!$B$16:$Z$157</definedName>
    <definedName function="false" hidden="false" name="move_down" vbProcedure="false">Curves!$AV$16:$AW$235</definedName>
    <definedName function="false" hidden="false" name="move_down1" vbProcedure="false">#REF!</definedName>
    <definedName function="false" hidden="false" name="MOVE_DOWN2" vbProcedure="false">PREVCURVES!$IU$15:$IV$248</definedName>
    <definedName function="false" hidden="false" name="Multiplier" vbProcedure="false">Summary!$G$2</definedName>
    <definedName function="false" hidden="false" name="NGPREVPRICES" vbProcedure="false">PREVCURVES!$B$16:$E$307</definedName>
    <definedName function="false" hidden="false" name="NGPrices" vbProcedure="false">Curves!$B$16:$E$157</definedName>
    <definedName function="false" hidden="false" name="NymEq" vbProcedure="false">'Basis Options'!$AR$7:$AS$167</definedName>
    <definedName function="false" hidden="false" name="NYMEXPrices" vbProcedure="false">Curves!$B$11:$C$142</definedName>
    <definedName function="false" hidden="false" name="Password" vbProcedure="false">Curves!$B$2</definedName>
    <definedName function="false" hidden="false" name="PREVCURVES" vbProcedure="false">PREVCURVES!$F$13:$X$306</definedName>
    <definedName function="false" hidden="false" name="PREVVOLS" vbProcedure="false">PREVCURVES!$Z$13:$AP$230</definedName>
    <definedName function="false" hidden="false" name="PriceCurve" vbProcedure="false">[2]Curves!$D$14:$G$318</definedName>
    <definedName function="false" hidden="false" name="Prices" vbProcedure="false">Curves!$F$13:$Z$367</definedName>
    <definedName function="false" hidden="false" name="Prices1" vbProcedure="false">#REF!</definedName>
    <definedName function="false" hidden="false" name="PRINT_AREA1" vbProcedure="false">POSITION!$B$1:$L$115</definedName>
    <definedName function="false" hidden="false" name="PRINT_AREA2" vbProcedure="false">POSITION!$M$3:$N$42</definedName>
    <definedName function="false" hidden="false" name="PromptMonth" vbProcedure="false">#REF!</definedName>
    <definedName function="false" hidden="false" name="StartDate" vbProcedure="false">#REF!</definedName>
    <definedName function="false" hidden="false" name="Today" vbProcedure="false">[6]Front!$B$2</definedName>
    <definedName function="false" hidden="false" name="TOTALBASISPL" vbProcedure="false">#REF!</definedName>
    <definedName function="false" hidden="false" name="TotalPos" vbProcedure="false">Summary!$A$13:$I$59</definedName>
    <definedName function="false" hidden="false" name="TrueCor" vbProcedure="false">Correllations!$V$3:$AA$229</definedName>
    <definedName function="false" hidden="false" name="UpperLeftOfCurveTable" vbProcedure="false">Curves!$B$11</definedName>
    <definedName function="false" hidden="false" name="UserName" vbProcedure="false">Curves!$B$1</definedName>
    <definedName function="false" hidden="false" name="VOLS" vbProcedure="false">Curves!$AA$13:$AU$235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4" name="Excel_BuiltIn__FilterDatabase" vbProcedure="false">'Basis Options'!$A$6:$W$197</definedName>
    <definedName function="false" hidden="false" localSheetId="9" name="Curves" vbProcedure="false">Curves!$B$11:$AM$311</definedName>
    <definedName function="false" hidden="false" localSheetId="10" name="Count" vbProcedure="false">[5]Curves!$A$10</definedName>
    <definedName function="false" hidden="false" localSheetId="10" name="CurveTable" vbProcedure="false">[5]Curves!$E$7:$AG$13</definedName>
    <definedName function="false" hidden="false" localSheetId="10" name="Prices1" vbProcedure="false">[5]Curves!$K$14:$P$400</definedName>
    <definedName function="false" hidden="false" localSheetId="12" name="wrn_RollDetail_" vbProcedure="false">{"BookBal",#N/A,FALSE,"Roll-1";"DailyChange",#N/A,FALSE,"Roll-1";"Schedules",#N/A,FALSE,"Roll-1"}</definedName>
    <definedName function="false" hidden="false" localSheetId="13" name="wrn_RollDetail_" vbProcedure="false">{"BookBal",#N/A,FALSE,"Roll-1";"DailyChange",#N/A,FALSE,"Roll-1";"Schedules",#N/A,FALSE,"Roll-1"}</definedName>
    <definedName function="true" hidden="false" name="xXCOL2" vbProcedure="true"/>
    <definedName function="true" hidden="false" name="xEURO" vbProcedure="true"/>
    <definedName function="true" hidden="false" name="xSPRDOPT" vbProcedure="true"/>
    <definedName function="true" hidden="false" name="xDIGITAL" vbProcedure="true"/>
  </definedNames>
  <calcPr iterateCount="100" refMode="A1" iterate="false" iterateDelta="0.001"/>
  <pivotCaches>
    <pivotCache cacheId="1" r:id="rId26"/>
    <pivotCache cacheId="2" r:id="rId27"/>
  </pivotCaches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kziegen:
</t>
        </r>
        <r>
          <rPr>
            <sz val="8"/>
            <color rgb="FF000000"/>
            <rFont val="Tahoma"/>
            <family val="0"/>
          </rPr>
          <t xml:space="preserve">If you ever add a new option TYPE or change the range of dates, be sure to update the Benchmark Positions worksheet.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2</xdr:rowOff>
              </xdr:from>
              <xdr:to>
                <xdr:col>2</xdr:col>
                <xdr:colOff>131</xdr:colOff>
                <xdr:row>3</xdr:row>
                <xdr:rowOff>11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kziegen:
</t>
        </r>
        <r>
          <rPr>
            <sz val="8"/>
            <color rgb="FF000000"/>
            <rFont val="Tahoma"/>
            <family val="0"/>
          </rPr>
          <t xml:space="preserve">This is a modification of deal R5647.  See Tickets for Options 5/28/98 for details.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3</xdr:row>
                <xdr:rowOff>12</xdr:rowOff>
              </xdr:from>
              <xdr:to>
                <xdr:col>3</xdr:col>
                <xdr:colOff>18</xdr:colOff>
                <xdr:row>7</xdr:row>
                <xdr:rowOff>4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<sst xmlns="http://schemas.openxmlformats.org/spreadsheetml/2006/main" count="5008" uniqueCount="318">
  <si>
    <t xml:space="preserve">SUMMARY OF ALL EXOTIC OPTIONS</t>
  </si>
  <si>
    <t xml:space="preserve">Totals:</t>
  </si>
  <si>
    <t xml:space="preserve">Option Type</t>
  </si>
  <si>
    <t xml:space="preserve">Change</t>
  </si>
  <si>
    <t xml:space="preserve">Current Value</t>
  </si>
  <si>
    <t xml:space="preserve">Previous Value</t>
  </si>
  <si>
    <t xml:space="preserve">Basis Options</t>
  </si>
  <si>
    <t xml:space="preserve">Net Position</t>
  </si>
  <si>
    <t xml:space="preserve">MTM Value</t>
  </si>
  <si>
    <t xml:space="preserve">Extendible Collars</t>
  </si>
  <si>
    <t xml:space="preserve">Reserve</t>
  </si>
  <si>
    <t xml:space="preserve">Basket Options</t>
  </si>
  <si>
    <t xml:space="preserve">Total Reported Value</t>
  </si>
  <si>
    <t xml:space="preserve">Digital</t>
  </si>
  <si>
    <t xml:space="preserve">Total</t>
  </si>
  <si>
    <t xml:space="preserve">Position by Month:</t>
  </si>
  <si>
    <t xml:space="preserve">NOTE: THIS COLUMN OF POSITIONS IS NOT INCLUDED IN THE TOTAL NYMEX BECAUSE IT IS IN THE SYSTEM</t>
  </si>
  <si>
    <t xml:space="preserve">Period</t>
  </si>
  <si>
    <t xml:space="preserve">Basis Opt. Equiv</t>
  </si>
  <si>
    <t xml:space="preserve">Total Nymex Equiv</t>
  </si>
  <si>
    <t xml:space="preserve">EXTENDIBLE COLLARS</t>
  </si>
  <si>
    <t xml:space="preserve">MANUAL VOL INPUTS GO TO:</t>
  </si>
  <si>
    <t xml:space="preserve">CURRENT EXTENDABLE COLLAR TOTAL VALUE</t>
  </si>
  <si>
    <t xml:space="preserve">TOTALS:</t>
  </si>
  <si>
    <t xml:space="preserve">Potition</t>
  </si>
  <si>
    <t xml:space="preserve">Vol Inputs</t>
  </si>
  <si>
    <t xml:space="preserve">PREVIOUS EXTENDABLE COLLAR TOTAL VALUE</t>
  </si>
  <si>
    <t xml:space="preserve">Effective Date:</t>
  </si>
  <si>
    <t xml:space="preserve">Index</t>
  </si>
  <si>
    <t xml:space="preserve">Swap Vol</t>
  </si>
  <si>
    <t xml:space="preserve">CHANGE</t>
  </si>
  <si>
    <t xml:space="preserve">Manual Inputs (Key in on THIS Page)</t>
  </si>
  <si>
    <t xml:space="preserve">Formulas (Do NOT Alter These Cells)</t>
  </si>
  <si>
    <t xml:space="preserve">Net Position By Region</t>
  </si>
  <si>
    <t xml:space="preserve">Total Position</t>
  </si>
  <si>
    <t xml:space="preserve">Expiry of</t>
  </si>
  <si>
    <t xml:space="preserve">Monthly</t>
  </si>
  <si>
    <t xml:space="preserve">Floor</t>
  </si>
  <si>
    <t xml:space="preserve">Cap</t>
  </si>
  <si>
    <t xml:space="preserve">NYMEX</t>
  </si>
  <si>
    <t xml:space="preserve">Interest</t>
  </si>
  <si>
    <t xml:space="preserve">Days Until</t>
  </si>
  <si>
    <t xml:space="preserve">Interest Rate</t>
  </si>
  <si>
    <t xml:space="preserve">INDEX</t>
  </si>
  <si>
    <t xml:space="preserve">Volatility</t>
  </si>
  <si>
    <t xml:space="preserve">Expiry of </t>
  </si>
  <si>
    <t xml:space="preserve">Position</t>
  </si>
  <si>
    <t xml:space="preserve">PREVIOUS DAYS CURVE INFO</t>
  </si>
  <si>
    <t xml:space="preserve">Curve Shift</t>
  </si>
  <si>
    <t xml:space="preserve">PRIOR</t>
  </si>
  <si>
    <t xml:space="preserve">BREAKDOWN OF EXTENDABLE COLLAR P/L CHANGE</t>
  </si>
  <si>
    <t xml:space="preserve">Counterparty</t>
  </si>
  <si>
    <t xml:space="preserve">Deal Num</t>
  </si>
  <si>
    <t xml:space="preserve">Pub Code</t>
  </si>
  <si>
    <t xml:space="preserve">Overlying</t>
  </si>
  <si>
    <t xml:space="preserve">Option Qty</t>
  </si>
  <si>
    <t xml:space="preserve">Price</t>
  </si>
  <si>
    <t xml:space="preserve">Basis</t>
  </si>
  <si>
    <t xml:space="preserve">Rate</t>
  </si>
  <si>
    <t xml:space="preserve">Expiry</t>
  </si>
  <si>
    <t xml:space="preserve">(Overlying)</t>
  </si>
  <si>
    <t xml:space="preserve">Vol</t>
  </si>
  <si>
    <t xml:space="preserve">Spread</t>
  </si>
  <si>
    <t xml:space="preserve">Collarlets</t>
  </si>
  <si>
    <t xml:space="preserve">PREMIUM</t>
  </si>
  <si>
    <t xml:space="preserve">DELTA</t>
  </si>
  <si>
    <t xml:space="preserve">IF-PAN/TX/OK</t>
  </si>
  <si>
    <t xml:space="preserve">IF-SONAT/LA</t>
  </si>
  <si>
    <t xml:space="preserve">IF-COLGULF/LA</t>
  </si>
  <si>
    <t xml:space="preserve">IF-TRANSCO/Z1</t>
  </si>
  <si>
    <t xml:space="preserve">IF-TRANSCO/Z2</t>
  </si>
  <si>
    <t xml:space="preserve">IF-TRANSCO/Z3</t>
  </si>
  <si>
    <t xml:space="preserve">IF-HPL/SHPCHAN</t>
  </si>
  <si>
    <t xml:space="preserve">Forward Pr</t>
  </si>
  <si>
    <t xml:space="preserve">Int Rates</t>
  </si>
  <si>
    <t xml:space="preserve">Vols</t>
  </si>
  <si>
    <t xml:space="preserve">Exp Days</t>
  </si>
  <si>
    <t xml:space="preserve">PERIOD</t>
  </si>
  <si>
    <t xml:space="preserve">PUBCODE</t>
  </si>
  <si>
    <t xml:space="preserve">Gamma</t>
  </si>
  <si>
    <t xml:space="preserve">Rho</t>
  </si>
  <si>
    <t xml:space="preserve">Drift</t>
  </si>
  <si>
    <t xml:space="preserve">Vega</t>
  </si>
  <si>
    <t xml:space="preserve">Theta</t>
  </si>
  <si>
    <t xml:space="preserve">DAY</t>
  </si>
  <si>
    <t xml:space="preserve">MICHAELPET</t>
  </si>
  <si>
    <t xml:space="preserve">R5647</t>
  </si>
  <si>
    <t xml:space="preserve">MAY00-OCT00</t>
  </si>
  <si>
    <t xml:space="preserve">Data</t>
  </si>
  <si>
    <t xml:space="preserve">(blank)</t>
  </si>
  <si>
    <t xml:space="preserve">Grand Total</t>
  </si>
  <si>
    <t xml:space="preserve">Sum of Gamma</t>
  </si>
  <si>
    <t xml:space="preserve">Sum of Rho</t>
  </si>
  <si>
    <t xml:space="preserve">Sum of Drift</t>
  </si>
  <si>
    <t xml:space="preserve">Sum of Vega</t>
  </si>
  <si>
    <t xml:space="preserve">Sum of Theta</t>
  </si>
  <si>
    <t xml:space="preserve">X6175</t>
  </si>
  <si>
    <t xml:space="preserve">Total Sum of Gamma</t>
  </si>
  <si>
    <t xml:space="preserve">Total Sum of Rho</t>
  </si>
  <si>
    <t xml:space="preserve">Total Sum of Drift</t>
  </si>
  <si>
    <t xml:space="preserve">Total Sum of Vega</t>
  </si>
  <si>
    <t xml:space="preserve">Total Sum of Theta</t>
  </si>
  <si>
    <t xml:space="preserve">Total P/L</t>
  </si>
  <si>
    <t xml:space="preserve">MTM</t>
  </si>
  <si>
    <t xml:space="preserve">Manual inputs (Key in on THIS page)</t>
  </si>
  <si>
    <t xml:space="preserve">Formulas (DO NOT alter these cells)</t>
  </si>
  <si>
    <t xml:space="preserve">Phy/</t>
  </si>
  <si>
    <t xml:space="preserve">Call/</t>
  </si>
  <si>
    <t xml:space="preserve">Stike</t>
  </si>
  <si>
    <t xml:space="preserve">Basket</t>
  </si>
  <si>
    <t xml:space="preserve">Opt</t>
  </si>
  <si>
    <t xml:space="preserve">Option</t>
  </si>
  <si>
    <t xml:space="preserve">NX1</t>
  </si>
  <si>
    <t xml:space="preserve">Pub Codes</t>
  </si>
  <si>
    <t xml:space="preserve">Fin</t>
  </si>
  <si>
    <t xml:space="preserve">Put</t>
  </si>
  <si>
    <t xml:space="preserve">Type</t>
  </si>
  <si>
    <t xml:space="preserve">Premium</t>
  </si>
  <si>
    <t xml:space="preserve">Delta</t>
  </si>
  <si>
    <t xml:space="preserve">HIGHLANDENECOM</t>
  </si>
  <si>
    <t xml:space="preserve">X5783</t>
  </si>
  <si>
    <t xml:space="preserve">IF-NGPL/LA</t>
  </si>
  <si>
    <t xml:space="preserve">F</t>
  </si>
  <si>
    <t xml:space="preserve">P</t>
  </si>
  <si>
    <t xml:space="preserve">IF-FGT/Z3</t>
  </si>
  <si>
    <t xml:space="preserve">IF-TENN/TX</t>
  </si>
  <si>
    <t xml:space="preserve">IF-ELPO/PERMIAN</t>
  </si>
  <si>
    <t xml:space="preserve">(All)</t>
  </si>
  <si>
    <t xml:space="preserve">Sum of Contracts</t>
  </si>
  <si>
    <t xml:space="preserve">BASIS OPTIONS</t>
  </si>
  <si>
    <t xml:space="preserve">Totals</t>
  </si>
  <si>
    <t xml:space="preserve">Total Change</t>
  </si>
  <si>
    <t xml:space="preserve">Current Total Basis Option Value</t>
  </si>
  <si>
    <t xml:space="preserve">Previous Basis Option Value</t>
  </si>
  <si>
    <t xml:space="preserve">Change in Total Value</t>
  </si>
  <si>
    <t xml:space="preserve">NYMEX Equivalent Position By Region</t>
  </si>
  <si>
    <t xml:space="preserve">BREAKDOWN OF DAILY P/L CHANGE</t>
  </si>
  <si>
    <t xml:space="preserve">Internal</t>
  </si>
  <si>
    <t xml:space="preserve">Basis Delta</t>
  </si>
  <si>
    <t xml:space="preserve">NYMEX Eq.</t>
  </si>
  <si>
    <t xml:space="preserve">External</t>
  </si>
  <si>
    <t xml:space="preserve">Correlation</t>
  </si>
  <si>
    <t xml:space="preserve">Offset</t>
  </si>
  <si>
    <t xml:space="preserve">blank</t>
  </si>
  <si>
    <t xml:space="preserve">Contracts</t>
  </si>
  <si>
    <t xml:space="preserve">IF-TRANSCO/Z6</t>
  </si>
  <si>
    <t xml:space="preserve">IF-CGT/APPALAC</t>
  </si>
  <si>
    <t xml:space="preserve">IF-NWPL_ROCKY_M</t>
  </si>
  <si>
    <t xml:space="preserve">NGI/CHI. GATE</t>
  </si>
  <si>
    <t xml:space="preserve">IF-HEHUB</t>
  </si>
  <si>
    <t xml:space="preserve">DATE</t>
  </si>
  <si>
    <t xml:space="preserve">Curve Shift/Gamma</t>
  </si>
  <si>
    <t xml:space="preserve">Prior Day</t>
  </si>
  <si>
    <t xml:space="preserve">Prior Strike</t>
  </si>
  <si>
    <t xml:space="preserve">ELPASMER</t>
  </si>
  <si>
    <t xml:space="preserve">E</t>
  </si>
  <si>
    <t xml:space="preserve">EY1230</t>
  </si>
  <si>
    <t xml:space="preserve">C</t>
  </si>
  <si>
    <t xml:space="preserve">LT-TRANS-EA</t>
  </si>
  <si>
    <t xml:space="preserve">I</t>
  </si>
  <si>
    <t xml:space="preserve">NA9501.1</t>
  </si>
  <si>
    <t xml:space="preserve">RELIANTENESER</t>
  </si>
  <si>
    <t xml:space="preserve">W2420</t>
  </si>
  <si>
    <t xml:space="preserve">STATOILENETRA</t>
  </si>
  <si>
    <t xml:space="preserve">N33626.2</t>
  </si>
  <si>
    <t xml:space="preserve">W1882</t>
  </si>
  <si>
    <t xml:space="preserve">UPRENESER</t>
  </si>
  <si>
    <t xml:space="preserve">NB4804</t>
  </si>
  <si>
    <t xml:space="preserve">TXUENETRA</t>
  </si>
  <si>
    <t xml:space="preserve">EM1452.2</t>
  </si>
  <si>
    <t xml:space="preserve">SOUTHERCOMENEMA</t>
  </si>
  <si>
    <t xml:space="preserve">NE3899</t>
  </si>
  <si>
    <t xml:space="preserve">TRACTEBEENMAR</t>
  </si>
  <si>
    <t xml:space="preserve">NE3901</t>
  </si>
  <si>
    <t xml:space="preserve">DUKEENETRA</t>
  </si>
  <si>
    <t xml:space="preserve">NE3903</t>
  </si>
  <si>
    <t xml:space="preserve">DYNEGYMARAND</t>
  </si>
  <si>
    <t xml:space="preserve">NE3906</t>
  </si>
  <si>
    <t xml:space="preserve">NE5062.1</t>
  </si>
  <si>
    <t xml:space="preserve">OMICRON</t>
  </si>
  <si>
    <t xml:space="preserve">NE5062.2</t>
  </si>
  <si>
    <t xml:space="preserve">JARON</t>
  </si>
  <si>
    <t xml:space="preserve">NE6161.1</t>
  </si>
  <si>
    <t xml:space="preserve">NE6161.2</t>
  </si>
  <si>
    <t xml:space="preserve">NE6195</t>
  </si>
  <si>
    <t xml:space="preserve">NE6212</t>
  </si>
  <si>
    <t xml:space="preserve">NE7612</t>
  </si>
  <si>
    <t xml:space="preserve">NE8609</t>
  </si>
  <si>
    <t xml:space="preserve">NE8644</t>
  </si>
  <si>
    <t xml:space="preserve">NE9017</t>
  </si>
  <si>
    <t xml:space="preserve">NF0077.1</t>
  </si>
  <si>
    <t xml:space="preserve">NF0077.2</t>
  </si>
  <si>
    <t xml:space="preserve">NF0106.1</t>
  </si>
  <si>
    <t xml:space="preserve">NF0106.2</t>
  </si>
  <si>
    <t xml:space="preserve">NF1092.1</t>
  </si>
  <si>
    <t xml:space="preserve">NF1092.2</t>
  </si>
  <si>
    <t xml:space="preserve">NF1105.1</t>
  </si>
  <si>
    <t xml:space="preserve">NF1105.2</t>
  </si>
  <si>
    <t xml:space="preserve">NF1114.1</t>
  </si>
  <si>
    <t xml:space="preserve">NF1114.2</t>
  </si>
  <si>
    <t xml:space="preserve">DIGITAL OPTIONS</t>
  </si>
  <si>
    <t xml:space="preserve">Total MTM:</t>
  </si>
  <si>
    <t xml:space="preserve">Payoff</t>
  </si>
  <si>
    <t xml:space="preserve">Srike</t>
  </si>
  <si>
    <t xml:space="preserve">Put/</t>
  </si>
  <si>
    <t xml:space="preserve">Contract</t>
  </si>
  <si>
    <t xml:space="preserve">Payment</t>
  </si>
  <si>
    <t xml:space="preserve">Call</t>
  </si>
  <si>
    <t xml:space="preserve">IF-ELPO/SJ</t>
  </si>
  <si>
    <t xml:space="preserve">IF-ANR/OK</t>
  </si>
  <si>
    <t xml:space="preserve">TOTAL</t>
  </si>
  <si>
    <t xml:space="preserve">HELMERICHPAYNE</t>
  </si>
  <si>
    <t xml:space="preserve">N29863</t>
  </si>
  <si>
    <t xml:space="preserve">p</t>
  </si>
  <si>
    <t xml:space="preserve">Digital Options</t>
  </si>
  <si>
    <t xml:space="preserve">Total Cash Flows</t>
  </si>
  <si>
    <t xml:space="preserve">PV Factor</t>
  </si>
  <si>
    <t xml:space="preserve">Undiscounted Cash Flows</t>
  </si>
  <si>
    <t xml:space="preserve">Correlations</t>
  </si>
  <si>
    <t xml:space="preserve">Location</t>
  </si>
  <si>
    <t xml:space="preserve">Ave Winter</t>
  </si>
  <si>
    <t xml:space="preserve">Ave Summer</t>
  </si>
  <si>
    <t xml:space="preserve">Date</t>
  </si>
  <si>
    <t xml:space="preserve">Do not alter these Cells</t>
  </si>
  <si>
    <t xml:space="preserve">NG - TCO</t>
  </si>
  <si>
    <t xml:space="preserve">NG - Z6</t>
  </si>
  <si>
    <t xml:space="preserve">NG - Rockies</t>
  </si>
  <si>
    <t xml:space="preserve">NG - Panhandle</t>
  </si>
  <si>
    <t xml:space="preserve">NG - Chicago</t>
  </si>
  <si>
    <t xml:space="preserve">NG - HSC</t>
  </si>
  <si>
    <t xml:space="preserve">NG - Perm</t>
  </si>
  <si>
    <t xml:space="preserve">EXTENDABLE COLLARS</t>
  </si>
  <si>
    <t xml:space="preserve">REGION</t>
  </si>
  <si>
    <t xml:space="preserve">TOTAL EXOTIC POSITIONS</t>
  </si>
  <si>
    <t xml:space="preserve">CONTRACTS</t>
  </si>
  <si>
    <t xml:space="preserve">CONTRACT</t>
  </si>
  <si>
    <t xml:space="preserve">POSITION</t>
  </si>
  <si>
    <t xml:space="preserve">DO NOT DELETE OR MOVE!!</t>
  </si>
  <si>
    <t xml:space="preserve">extendable collars</t>
  </si>
  <si>
    <t xml:space="preserve">basis option</t>
  </si>
  <si>
    <t xml:space="preserve">basket options</t>
  </si>
  <si>
    <t xml:space="preserve">digital options</t>
  </si>
  <si>
    <t xml:space="preserve">BASKET OPTIONS</t>
  </si>
  <si>
    <t xml:space="preserve">User ID:</t>
  </si>
  <si>
    <t xml:space="preserve">mbennet_pc</t>
  </si>
  <si>
    <t xml:space="preserve">Please enter a valid User ID for ERMS/RUNM</t>
  </si>
  <si>
    <t xml:space="preserve">Password:</t>
  </si>
  <si>
    <t xml:space="preserve">Please enter the Password for the User ID</t>
  </si>
  <si>
    <t xml:space="preserve">Database:</t>
  </si>
  <si>
    <t xml:space="preserve">egsprod</t>
  </si>
  <si>
    <t xml:space="preserve">Database into which the curves will be loaded (ex: egsprod = ERMS Prod, egstest = ERMS Test, etc.)</t>
  </si>
  <si>
    <t xml:space="preserve">Effective Dt:</t>
  </si>
  <si>
    <t xml:space="preserve">Enter today's Effective Dt</t>
  </si>
  <si>
    <t xml:space="preserve">Effective Date</t>
  </si>
  <si>
    <t xml:space="preserve">Prompt Month</t>
  </si>
  <si>
    <t xml:space="preserve">Curve Code</t>
  </si>
  <si>
    <t xml:space="preserve">NG</t>
  </si>
  <si>
    <t xml:space="preserve">INTNS</t>
  </si>
  <si>
    <t xml:space="preserve">IF-TGT/ZSL</t>
  </si>
  <si>
    <t xml:space="preserve">NGI-SOCAL</t>
  </si>
  <si>
    <t xml:space="preserve">Prior Day Disc. Factor</t>
  </si>
  <si>
    <t xml:space="preserve">Today Disc. Factor</t>
  </si>
  <si>
    <t xml:space="preserve">Curve Type</t>
  </si>
  <si>
    <t xml:space="preserve">PR</t>
  </si>
  <si>
    <t xml:space="preserve">VO</t>
  </si>
  <si>
    <t xml:space="preserve">AA</t>
  </si>
  <si>
    <t xml:space="preserve">Book Code 1</t>
  </si>
  <si>
    <t xml:space="preserve">R</t>
  </si>
  <si>
    <t xml:space="preserve">D</t>
  </si>
  <si>
    <t xml:space="preserve">book_id</t>
  </si>
  <si>
    <t xml:space="preserve">master_deal_id</t>
  </si>
  <si>
    <t xml:space="preserve">instrument_type_cd</t>
  </si>
  <si>
    <t xml:space="preserve">otc_exchange_cd</t>
  </si>
  <si>
    <t xml:space="preserve">deal_nature_cd</t>
  </si>
  <si>
    <t xml:space="preserve">external_cp_cd</t>
  </si>
  <si>
    <t xml:space="preserve">internal_cp_cd</t>
  </si>
  <si>
    <t xml:space="preserve">region_cd</t>
  </si>
  <si>
    <t xml:space="preserve">opt_class_cd</t>
  </si>
  <si>
    <t xml:space="preserve">premium_currency_cd</t>
  </si>
  <si>
    <t xml:space="preserve">reference_dt</t>
  </si>
  <si>
    <t xml:space="preserve">mtm_value_amt</t>
  </si>
  <si>
    <t xml:space="preserve">expiry_dt</t>
  </si>
  <si>
    <t xml:space="preserve">call_put_cd</t>
  </si>
  <si>
    <t xml:space="preserve">strike_price_amt</t>
  </si>
  <si>
    <t xml:space="preserve">energy_conversion_factor</t>
  </si>
  <si>
    <t xml:space="preserve">curve_cd_correlation_num</t>
  </si>
  <si>
    <t xml:space="preserve">cross_gamma_qty</t>
  </si>
  <si>
    <t xml:space="preserve">option_premium_amt</t>
  </si>
  <si>
    <t xml:space="preserve">premium_due_dt</t>
  </si>
  <si>
    <t xml:space="preserve">price_curve_cd</t>
  </si>
  <si>
    <t xml:space="preserve">sprd_2nd_curve_cd</t>
  </si>
  <si>
    <t xml:space="preserve">commodity_cd</t>
  </si>
  <si>
    <t xml:space="preserve">sprd_2nd_cmdty</t>
  </si>
  <si>
    <t xml:space="preserve">currency_cd</t>
  </si>
  <si>
    <t xml:space="preserve">uom_cd</t>
  </si>
  <si>
    <t xml:space="preserve">sprd_2nd_uomd</t>
  </si>
  <si>
    <t xml:space="preserve">risk_type_cd</t>
  </si>
  <si>
    <t xml:space="preserve">gross_position_qty</t>
  </si>
  <si>
    <t xml:space="preserve">delta_position_qty</t>
  </si>
  <si>
    <t xml:space="preserve">sprd_2nd_delta</t>
  </si>
  <si>
    <t xml:space="preserve">gamma_num</t>
  </si>
  <si>
    <t xml:space="preserve">sprd_2nd_gamma</t>
  </si>
  <si>
    <t xml:space="preserve">curve_shift_amt</t>
  </si>
  <si>
    <t xml:space="preserve">sprd_2nd_curve_shift</t>
  </si>
  <si>
    <t xml:space="preserve">peakness_cd</t>
  </si>
  <si>
    <t xml:space="preserve">vega_num</t>
  </si>
  <si>
    <t xml:space="preserve">sprd_2nd_vega</t>
  </si>
  <si>
    <t xml:space="preserve">fixed_price_amt</t>
  </si>
  <si>
    <t xml:space="preserve">NG-OPT-XL-PRC</t>
  </si>
  <si>
    <t xml:space="preserve">OPTION</t>
  </si>
  <si>
    <t xml:space="preserve">O</t>
  </si>
  <si>
    <t xml:space="preserve">N/A</t>
  </si>
  <si>
    <t xml:space="preserve">DESK</t>
  </si>
  <si>
    <t xml:space="preserve">EUR</t>
  </si>
  <si>
    <t xml:space="preserve">USD</t>
  </si>
  <si>
    <t xml:space="preserve">ENA</t>
  </si>
  <si>
    <t xml:space="preserve">MMBTU</t>
  </si>
  <si>
    <t xml:space="preserve">N</t>
  </si>
</sst>
</file>

<file path=xl/styles.xml><?xml version="1.0" encoding="utf-8"?>
<styleSheet xmlns="http://schemas.openxmlformats.org/spreadsheetml/2006/main">
  <numFmts count="41">
    <numFmt numFmtId="164" formatCode="General"/>
    <numFmt numFmtId="165" formatCode="_(* #,##0_);_(* \(#,##0\);_(* \-_);_(@_)"/>
    <numFmt numFmtId="166" formatCode="[$-409]#,##0_);[RED]\(#,##0\)"/>
    <numFmt numFmtId="167" formatCode="_-* #,##0_-;\-* #,##0_-;_-* \-_-;_-@_-"/>
    <numFmt numFmtId="168" formatCode="_(* #,##0.00_);_(* \(#,##0.00\);_(* \-??_);_(@_)"/>
    <numFmt numFmtId="169" formatCode="[$-409]#,##0.00_);[RED]\(#,##0.00\)"/>
    <numFmt numFmtId="170" formatCode="_-* #,##0.00_-;\-* #,##0.00_-;_-* \-??_-;_-@_-"/>
    <numFmt numFmtId="171" formatCode="_(\$* #,##0_);_(\$* \(#,##0\);_(\$* \-_);_(@_)"/>
    <numFmt numFmtId="172" formatCode="\$#,##0_);[RED]&quot;($&quot;#,##0\)"/>
    <numFmt numFmtId="173" formatCode="_-\£* #,##0_-;&quot;-£&quot;* #,##0_-;_-\£* \-_-;_-@_-"/>
    <numFmt numFmtId="174" formatCode="_(\$* #,##0.00_);_(\$* \(#,##0.00\);_(\$* \-??_);_(@_)"/>
    <numFmt numFmtId="175" formatCode="\$#,##0.00_);[RED]&quot;($&quot;#,##0.00\)"/>
    <numFmt numFmtId="176" formatCode="_-\£* #,##0.00_-;&quot;-£&quot;* #,##0.00_-;_-\£* \-??_-;_-@_-"/>
    <numFmt numFmtId="177" formatCode="General_)"/>
    <numFmt numFmtId="178" formatCode="[$-409]m/d/yyyy"/>
    <numFmt numFmtId="179" formatCode="_(* #,##0_);_(* \(#,##0\);_(* \-??_);_(@_)"/>
    <numFmt numFmtId="180" formatCode="_(\$* #,##0_);_(\$* \(#,##0\);_(\$* \-??_);_(@_)"/>
    <numFmt numFmtId="181" formatCode="mmmm\-yy"/>
    <numFmt numFmtId="182" formatCode="[$-409]mmm\-yy"/>
    <numFmt numFmtId="183" formatCode="[$-409]d\-mmm\-yy"/>
    <numFmt numFmtId="184" formatCode="0.00"/>
    <numFmt numFmtId="185" formatCode="0.0%"/>
    <numFmt numFmtId="186" formatCode="#,##0"/>
    <numFmt numFmtId="187" formatCode="0.000"/>
    <numFmt numFmtId="188" formatCode="0%"/>
    <numFmt numFmtId="189" formatCode="0.000%"/>
    <numFmt numFmtId="190" formatCode="0"/>
    <numFmt numFmtId="191" formatCode="0.00%"/>
    <numFmt numFmtId="192" formatCode="_(\$* #,##0.0000_);_(\$* \(#,##0.0000\);_(\$* \-??_);_(@_)"/>
    <numFmt numFmtId="193" formatCode="[$-409]#,##0_);\(#,##0\)"/>
    <numFmt numFmtId="194" formatCode="0_);\(0\)"/>
    <numFmt numFmtId="195" formatCode="0_);[RED]\(0\)"/>
    <numFmt numFmtId="196" formatCode="#,##0.0_);[RED]\(#,##0.0\)"/>
    <numFmt numFmtId="197" formatCode="mm\-dd\-yyyy"/>
    <numFmt numFmtId="198" formatCode="_(* #,##0.000_);_(* \(#,##0.000\);_(* \-??_);_(@_)"/>
    <numFmt numFmtId="199" formatCode="0.0000_);\(0.0000\)"/>
    <numFmt numFmtId="200" formatCode="_(* #,##0.00000_);_(* \(#,##0.00000\);_(* \-??_);_(@_)"/>
    <numFmt numFmtId="201" formatCode="_(* #,##0.000000_);_(* \(#,##0.000000\);_(* \-??_);_(@_)"/>
    <numFmt numFmtId="202" formatCode="0.00E+00"/>
    <numFmt numFmtId="203" formatCode="mmm\-dd\-yy"/>
    <numFmt numFmtId="204" formatCode="d\-mmm\-yyyy"/>
  </numFmts>
  <fonts count="3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sz val="10"/>
      <name val="Courier New"/>
      <family val="0"/>
    </font>
    <font>
      <b val="true"/>
      <sz val="16"/>
      <name val="Times New Roman"/>
      <family val="1"/>
    </font>
    <font>
      <sz val="10"/>
      <name val="Times New Roman"/>
      <family val="1"/>
    </font>
    <font>
      <b val="true"/>
      <sz val="14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sz val="14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10"/>
      <color rgb="FFFF0000"/>
      <name val="Arial"/>
      <family val="2"/>
    </font>
    <font>
      <b val="true"/>
      <sz val="10"/>
      <name val="Arial"/>
      <family val="2"/>
    </font>
    <font>
      <b val="true"/>
      <sz val="12"/>
      <name val="Times New Roman"/>
      <family val="1"/>
    </font>
    <font>
      <b val="true"/>
      <sz val="10"/>
      <color rgb="FF000000"/>
      <name val="Times New Roman"/>
      <family val="1"/>
    </font>
    <font>
      <sz val="12"/>
      <name val="Arial"/>
      <family val="2"/>
    </font>
    <font>
      <b val="true"/>
      <sz val="12"/>
      <name val="Arial"/>
      <family val="2"/>
    </font>
    <font>
      <b val="true"/>
      <sz val="11"/>
      <name val="Arial"/>
      <family val="2"/>
    </font>
    <font>
      <sz val="10"/>
      <color rgb="FFFF0000"/>
      <name val="Arial"/>
      <family val="2"/>
    </font>
    <font>
      <b val="true"/>
      <sz val="14"/>
      <name val="Arial"/>
      <family val="2"/>
    </font>
    <font>
      <b val="true"/>
      <sz val="10"/>
      <name val="Arial"/>
      <family val="0"/>
    </font>
    <font>
      <sz val="10"/>
      <name val="Arial"/>
      <family val="2"/>
    </font>
    <font>
      <sz val="9"/>
      <name val="Arial"/>
      <family val="0"/>
    </font>
    <font>
      <sz val="10"/>
      <color rgb="FF000000"/>
      <name val="Arial"/>
      <family val="2"/>
    </font>
    <font>
      <sz val="11"/>
      <name val="Arial"/>
      <family val="2"/>
    </font>
    <font>
      <sz val="9"/>
      <name val="Times New Roman"/>
      <family val="1"/>
    </font>
    <font>
      <b val="true"/>
      <sz val="9"/>
      <name val="Times New Roman"/>
      <family val="1"/>
    </font>
    <font>
      <sz val="8"/>
      <name val="Times New Roman"/>
      <family val="1"/>
    </font>
    <font>
      <b val="true"/>
      <sz val="10"/>
      <color rgb="FF800000"/>
      <name val="Times New Roman"/>
      <family val="1"/>
    </font>
    <font>
      <sz val="10"/>
      <color rgb="FF000080"/>
      <name val="Times New Roman"/>
      <family val="1"/>
    </font>
    <font>
      <sz val="12"/>
      <name val="Times New Roman"/>
      <family val="1"/>
    </font>
  </fonts>
  <fills count="16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00FFFF"/>
        <bgColor rgb="FF00FFFF"/>
      </patternFill>
    </fill>
    <fill>
      <patternFill patternType="solid">
        <fgColor rgb="FF339933"/>
        <bgColor rgb="FF008000"/>
      </patternFill>
    </fill>
    <fill>
      <patternFill patternType="solid">
        <fgColor rgb="FF00FF00"/>
        <bgColor rgb="FF00FFFF"/>
      </patternFill>
    </fill>
    <fill>
      <patternFill patternType="solid">
        <fgColor rgb="FFFFFF99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rgb="FFC0C0C0"/>
        <bgColor rgb="FFA6CAF0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  <fill>
      <patternFill patternType="solid">
        <fgColor rgb="FFA6CAF0"/>
        <bgColor rgb="FFC0C0C0"/>
      </patternFill>
    </fill>
    <fill>
      <patternFill patternType="solid">
        <fgColor rgb="FFCC9CCC"/>
        <bgColor rgb="FFCC99FF"/>
      </patternFill>
    </fill>
    <fill>
      <patternFill patternType="solid">
        <fgColor rgb="FFE3E3E3"/>
        <bgColor rgb="FFCCFFCC"/>
      </patternFill>
    </fill>
    <fill>
      <patternFill patternType="solid">
        <fgColor rgb="FF69FFFF"/>
        <bgColor rgb="FFA6CAF0"/>
      </patternFill>
    </fill>
    <fill>
      <patternFill patternType="solid">
        <fgColor rgb="FFCC99FF"/>
        <bgColor rgb="FFCC9CCC"/>
      </patternFill>
    </fill>
  </fills>
  <borders count="54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/>
      <top style="thin">
        <color rgb="FFFFFFFF"/>
      </top>
      <bottom/>
      <diagonal/>
    </border>
    <border diagonalUp="false" diagonalDown="false">
      <left style="thin">
        <color rgb="FFFFFFFF"/>
      </left>
      <right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>
        <color rgb="FFFFFFFF"/>
      </left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</borders>
  <cellStyleXfs count="20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4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8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7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1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1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1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4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5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1" fillId="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1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1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6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7" fillId="7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7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4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5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7" fillId="7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7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5" borderId="1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1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1" fillId="2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1" fillId="2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9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6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7" fillId="7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7" borderId="2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3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6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7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7" fillId="7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7" fillId="6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7" fillId="6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7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7" fillId="7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8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8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6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9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9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8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6" fillId="8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8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9" fillId="2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9" fillId="9" borderId="28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9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9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9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8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8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6" fillId="8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9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1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8" fillId="11" borderId="33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84" fontId="18" fillId="11" borderId="33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85" fontId="18" fillId="11" borderId="33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6" fontId="18" fillId="11" borderId="33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0" fillId="12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1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12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12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1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8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8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8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8" fillId="11" borderId="29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6" fontId="18" fillId="11" borderId="29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0" fillId="12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12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12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12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12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8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8" borderId="1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0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7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16" fillId="8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9" fillId="1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9" fillId="13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16" fillId="8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3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3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6" fillId="8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9" fillId="13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9" fillId="13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9" borderId="4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9" borderId="3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9" borderId="3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9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9" fillId="9" borderId="29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3" fontId="9" fillId="9" borderId="29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0" fillId="5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1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8" fillId="11" borderId="26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84" fontId="18" fillId="11" borderId="26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85" fontId="18" fillId="11" borderId="26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9" fillId="12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9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0" fillId="0" borderId="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5" fontId="0" fillId="0" borderId="3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0" fillId="0" borderId="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0" fillId="0" borderId="3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6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1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8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6" fillId="8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9" fillId="9" borderId="29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9" fillId="9" borderId="47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8" fontId="0" fillId="11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6" fillId="8" borderId="3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12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8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8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0" fillId="8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5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9" fillId="8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9" fillId="8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6" fillId="2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6" fillId="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6" fillId="2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6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9" fillId="8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6" fillId="2" borderId="1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6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6" fillId="2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6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75" fontId="16" fillId="2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6" fillId="2" borderId="1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6" fillId="2" borderId="1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6" fillId="2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6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6" fillId="2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6" fillId="2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0" fillId="2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2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2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2" borderId="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2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2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2" borderId="5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2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2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2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5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5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2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4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2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2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2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2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2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2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0" fillId="2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2" borderId="1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2" borderId="1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2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2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4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3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1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0" fillId="3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6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6" borderId="35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6" borderId="27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7" fillId="1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1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0" fillId="3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6" borderId="28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7" fillId="1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13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15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15" borderId="28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0" fillId="3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6" borderId="39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6" borderId="47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7" fillId="1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13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6" fillId="2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6" fillId="8" borderId="4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0" fillId="2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6" fillId="8" borderId="49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9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6" fillId="8" borderId="5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6" fillId="2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6" fillId="2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6" fillId="2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6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6" fillId="8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6" fillId="2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5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6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6" fillId="2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16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6" fontId="1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16" fillId="8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16" fillId="2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6" fillId="8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6" fontId="16" fillId="2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16" fillId="8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0" fillId="2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7" fillId="0" borderId="0" xfId="19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7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19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2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8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7" fillId="0" borderId="32" xfId="198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8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9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9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1" fontId="2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0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1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2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32" fillId="2" borderId="0" xfId="19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198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7" fillId="2" borderId="0" xfId="198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33" fillId="2" borderId="0" xfId="198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7" fillId="2" borderId="0" xfId="198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2" fontId="0" fillId="2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2" fontId="7" fillId="2" borderId="0" xfId="198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2" borderId="0" xfId="198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0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34" fillId="2" borderId="0" xfId="198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2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18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0731" xfId="20"/>
    <cellStyle name="Comma [0]_0894PlantBks" xfId="21"/>
    <cellStyle name="Comma [0]_conrep" xfId="22"/>
    <cellStyle name="Comma [0]_conversion" xfId="23"/>
    <cellStyle name="Comma [0]_Crude Origination" xfId="24"/>
    <cellStyle name="Comma [0]_Crude Prod Report" xfId="25"/>
    <cellStyle name="Comma [0]_Crude Prod Roll" xfId="26"/>
    <cellStyle name="Comma [0]_DAILY POSITION REPORT" xfId="27"/>
    <cellStyle name="Comma [0]_DAILY POSITION REPORT_1" xfId="28"/>
    <cellStyle name="Comma [0]_EXPLAIN" xfId="29"/>
    <cellStyle name="Comma [0]_G" xfId="30"/>
    <cellStyle name="Comma [0]_H" xfId="31"/>
    <cellStyle name="Comma [0]_HEAT DAILY POSITION" xfId="32"/>
    <cellStyle name="Comma [0]_HEAT ROLL" xfId="33"/>
    <cellStyle name="Comma [0]_JET DAILY POSITION" xfId="34"/>
    <cellStyle name="Comma [0]_JET ROLL" xfId="35"/>
    <cellStyle name="Comma [0]_L" xfId="36"/>
    <cellStyle name="Comma [0]_N" xfId="37"/>
    <cellStyle name="Comma [0]_New and Improved Rollforward" xfId="38"/>
    <cellStyle name="Comma [0]_NewDPR" xfId="39"/>
    <cellStyle name="Comma [0]_NewDPR_1" xfId="40"/>
    <cellStyle name="Comma [0]_NewRoll" xfId="41"/>
    <cellStyle name="Comma [0]_NewRoll (2)" xfId="42"/>
    <cellStyle name="Comma [0]_NewRoll (2)_0894PlantBks" xfId="43"/>
    <cellStyle name="Comma [0]_NewRoll (2)_NewDPR" xfId="44"/>
    <cellStyle name="Comma [0]_Omic0799" xfId="45"/>
    <cellStyle name="Comma [0]_Post_ID" xfId="46"/>
    <cellStyle name="Comma [0]_Post_ID (2)" xfId="47"/>
    <cellStyle name="Comma [0]_Products" xfId="48"/>
    <cellStyle name="Comma [0]_RESID DAILY POSITION" xfId="49"/>
    <cellStyle name="Comma [0]_RESID ORIGINATION" xfId="50"/>
    <cellStyle name="Comma [0]_RESID ROLL" xfId="51"/>
    <cellStyle name="Comma [0]_ROLL" xfId="52"/>
    <cellStyle name="Comma [0]_Sheet1" xfId="53"/>
    <cellStyle name="Comma [0]_Spread" xfId="54"/>
    <cellStyle name="Comma [0]_WPRD DAILY POSITION" xfId="55"/>
    <cellStyle name="Comma [0]_WPRD ROLL" xfId="56"/>
    <cellStyle name="Comma [0]_WTI DAILY POSITION" xfId="57"/>
    <cellStyle name="Comma [0]_WTI DAILY POSITION (2)" xfId="58"/>
    <cellStyle name="Comma [0]_WTI Origination" xfId="59"/>
    <cellStyle name="Comma [0]_WTI ROLL" xfId="60"/>
    <cellStyle name="Comma [0]_WTI ROLL (2)" xfId="61"/>
    <cellStyle name="Comma_0731" xfId="62"/>
    <cellStyle name="Comma_0894PlantBks" xfId="63"/>
    <cellStyle name="Comma_conrep" xfId="64"/>
    <cellStyle name="Comma_conversion" xfId="65"/>
    <cellStyle name="Comma_Crude Origination" xfId="66"/>
    <cellStyle name="Comma_Crude Prod Report" xfId="67"/>
    <cellStyle name="Comma_Crude Prod Roll" xfId="68"/>
    <cellStyle name="Comma_DAILY POSITION REPORT" xfId="69"/>
    <cellStyle name="Comma_DAILY POSITION REPORT_1" xfId="70"/>
    <cellStyle name="Comma_EXPLAIN" xfId="71"/>
    <cellStyle name="Comma_G" xfId="72"/>
    <cellStyle name="Comma_H" xfId="73"/>
    <cellStyle name="Comma_HEAT DAILY POSITION" xfId="74"/>
    <cellStyle name="Comma_HEAT ROLL" xfId="75"/>
    <cellStyle name="Comma_JET DAILY POSITION" xfId="76"/>
    <cellStyle name="Comma_JET ROLL" xfId="77"/>
    <cellStyle name="Comma_L" xfId="78"/>
    <cellStyle name="Comma_N" xfId="79"/>
    <cellStyle name="Comma_New and Improved Rollforward" xfId="80"/>
    <cellStyle name="Comma_NewDPR" xfId="81"/>
    <cellStyle name="Comma_NewDPR_1" xfId="82"/>
    <cellStyle name="Comma_NewRoll" xfId="83"/>
    <cellStyle name="Comma_NewRoll (2)" xfId="84"/>
    <cellStyle name="Comma_NewRoll (2)_0894PlantBks" xfId="85"/>
    <cellStyle name="Comma_NewRoll (2)_NewDPR" xfId="86"/>
    <cellStyle name="Comma_Omic0799" xfId="87"/>
    <cellStyle name="Comma_Post_ID" xfId="88"/>
    <cellStyle name="Comma_Post_ID (2)" xfId="89"/>
    <cellStyle name="Comma_Products" xfId="90"/>
    <cellStyle name="Comma_Report" xfId="91"/>
    <cellStyle name="Comma_RESID DAILY POSITION" xfId="92"/>
    <cellStyle name="Comma_RESID ORIGINATION" xfId="93"/>
    <cellStyle name="Comma_RESID ROLL" xfId="94"/>
    <cellStyle name="Comma_ROLL" xfId="95"/>
    <cellStyle name="Comma_Sheet1" xfId="96"/>
    <cellStyle name="Comma_Spread" xfId="97"/>
    <cellStyle name="Comma_WPRD DAILY POSITION" xfId="98"/>
    <cellStyle name="Comma_WPRD ROLL" xfId="99"/>
    <cellStyle name="Comma_WTI DAILY POSITION" xfId="100"/>
    <cellStyle name="Comma_WTI DAILY POSITION (2)" xfId="101"/>
    <cellStyle name="Comma_WTI Origination" xfId="102"/>
    <cellStyle name="Comma_WTI ROLL" xfId="103"/>
    <cellStyle name="Comma_WTI ROLL (2)" xfId="104"/>
    <cellStyle name="Currency [0]_0731" xfId="105"/>
    <cellStyle name="Currency [0]_0894PlantBks" xfId="106"/>
    <cellStyle name="Currency [0]_conrep" xfId="107"/>
    <cellStyle name="Currency [0]_conversion" xfId="108"/>
    <cellStyle name="Currency [0]_Crude Origination" xfId="109"/>
    <cellStyle name="Currency [0]_Crude Prod Report" xfId="110"/>
    <cellStyle name="Currency [0]_Crude Prod Roll" xfId="111"/>
    <cellStyle name="Currency [0]_DAILY POSITION REPORT" xfId="112"/>
    <cellStyle name="Currency [0]_DAILY POSITION REPORT_1" xfId="113"/>
    <cellStyle name="Currency [0]_EXPLAIN" xfId="114"/>
    <cellStyle name="Currency [0]_G" xfId="115"/>
    <cellStyle name="Currency [0]_H" xfId="116"/>
    <cellStyle name="Currency [0]_HEAT DAILY POSITION" xfId="117"/>
    <cellStyle name="Currency [0]_HEAT ROLL" xfId="118"/>
    <cellStyle name="Currency [0]_JET DAILY POSITION" xfId="119"/>
    <cellStyle name="Currency [0]_JET ROLL" xfId="120"/>
    <cellStyle name="Currency [0]_L" xfId="121"/>
    <cellStyle name="Currency [0]_N" xfId="122"/>
    <cellStyle name="Currency [0]_New and Improved Rollforward" xfId="123"/>
    <cellStyle name="Currency [0]_NewDPR" xfId="124"/>
    <cellStyle name="Currency [0]_NewDPR_1" xfId="125"/>
    <cellStyle name="Currency [0]_NewRoll" xfId="126"/>
    <cellStyle name="Currency [0]_NewRoll (2)" xfId="127"/>
    <cellStyle name="Currency [0]_NewRoll (2)_0894PlantBks" xfId="128"/>
    <cellStyle name="Currency [0]_NewRoll (2)_NewDPR" xfId="129"/>
    <cellStyle name="Currency [0]_Omic0799" xfId="130"/>
    <cellStyle name="Currency [0]_Post_ID" xfId="131"/>
    <cellStyle name="Currency [0]_Post_ID (2)" xfId="132"/>
    <cellStyle name="Currency [0]_Products" xfId="133"/>
    <cellStyle name="Currency [0]_RESID DAILY POSITION" xfId="134"/>
    <cellStyle name="Currency [0]_RESID ORIGINATION" xfId="135"/>
    <cellStyle name="Currency [0]_RESID ROLL" xfId="136"/>
    <cellStyle name="Currency [0]_ROLL" xfId="137"/>
    <cellStyle name="Currency [0]_Sheet1" xfId="138"/>
    <cellStyle name="Currency [0]_Spread" xfId="139"/>
    <cellStyle name="Currency [0]_WPRD DAILY POSITION" xfId="140"/>
    <cellStyle name="Currency [0]_WPRD ROLL" xfId="141"/>
    <cellStyle name="Currency [0]_WTI DAILY POSITION" xfId="142"/>
    <cellStyle name="Currency [0]_WTI DAILY POSITION (2)" xfId="143"/>
    <cellStyle name="Currency [0]_WTI Origination" xfId="144"/>
    <cellStyle name="Currency [0]_WTI ROLL" xfId="145"/>
    <cellStyle name="Currency [0]_WTI ROLL (2)" xfId="146"/>
    <cellStyle name="Currency_0731" xfId="147"/>
    <cellStyle name="Currency_0894PlantBks" xfId="148"/>
    <cellStyle name="Currency_conrep" xfId="149"/>
    <cellStyle name="Currency_conversion" xfId="150"/>
    <cellStyle name="Currency_Crude Origination" xfId="151"/>
    <cellStyle name="Currency_Crude Prod Report" xfId="152"/>
    <cellStyle name="Currency_Crude Prod Roll" xfId="153"/>
    <cellStyle name="Currency_DAILY POSITION REPORT" xfId="154"/>
    <cellStyle name="Currency_DAILY POSITION REPORT_1" xfId="155"/>
    <cellStyle name="Currency_EXPLAIN" xfId="156"/>
    <cellStyle name="Currency_G" xfId="157"/>
    <cellStyle name="Currency_H" xfId="158"/>
    <cellStyle name="Currency_HEAT DAILY POSITION" xfId="159"/>
    <cellStyle name="Currency_HEAT ROLL" xfId="160"/>
    <cellStyle name="Currency_JET DAILY POSITION" xfId="161"/>
    <cellStyle name="Currency_JET ROLL" xfId="162"/>
    <cellStyle name="Currency_L" xfId="163"/>
    <cellStyle name="Currency_N" xfId="164"/>
    <cellStyle name="Currency_New and Improved Rollforward" xfId="165"/>
    <cellStyle name="Currency_NewDPR" xfId="166"/>
    <cellStyle name="Currency_NewDPR_1" xfId="167"/>
    <cellStyle name="Currency_NewRoll" xfId="168"/>
    <cellStyle name="Currency_NewRoll (2)" xfId="169"/>
    <cellStyle name="Currency_NewRoll (2)_0894PlantBks" xfId="170"/>
    <cellStyle name="Currency_NewRoll (2)_NewDPR" xfId="171"/>
    <cellStyle name="Currency_Omic0799" xfId="172"/>
    <cellStyle name="Currency_Post_ID" xfId="173"/>
    <cellStyle name="Currency_Post_ID (2)" xfId="174"/>
    <cellStyle name="Currency_Products" xfId="175"/>
    <cellStyle name="Currency_RESID DAILY POSITION" xfId="176"/>
    <cellStyle name="Currency_RESID ORIGINATION" xfId="177"/>
    <cellStyle name="Currency_RESID ROLL" xfId="178"/>
    <cellStyle name="Currency_ROLL" xfId="179"/>
    <cellStyle name="Currency_Sheet1" xfId="180"/>
    <cellStyle name="Currency_Spread" xfId="181"/>
    <cellStyle name="Currency_TopPage multi Post ID" xfId="182"/>
    <cellStyle name="Currency_WPRD DAILY POSITION" xfId="183"/>
    <cellStyle name="Currency_WPRD ROLL" xfId="184"/>
    <cellStyle name="Currency_WTI DAILY POSITION" xfId="185"/>
    <cellStyle name="Currency_WTI DAILY POSITION (2)" xfId="186"/>
    <cellStyle name="Currency_WTI Origination" xfId="187"/>
    <cellStyle name="Currency_WTI ROLL" xfId="188"/>
    <cellStyle name="Currency_WTI ROLL (2)" xfId="189"/>
    <cellStyle name="Normal_0294ORG.XLS" xfId="190"/>
    <cellStyle name="Normal_0594ORG" xfId="191"/>
    <cellStyle name="Normal_0694ORG" xfId="192"/>
    <cellStyle name="Normal_0731" xfId="193"/>
    <cellStyle name="Normal_B" xfId="194"/>
    <cellStyle name="Normal_Curves" xfId="195"/>
    <cellStyle name="Normal_G" xfId="196"/>
    <cellStyle name="Normal_H" xfId="197"/>
    <cellStyle name="Normal_June Options 97" xfId="198"/>
    <cellStyle name="Normal_L" xfId="199"/>
    <cellStyle name="Normal_Liquids Book Origination" xfId="200"/>
    <cellStyle name="Normal_N" xfId="201"/>
    <cellStyle name="Normal_WTI Origination" xfId="202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E3E3E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6CAF0"/>
      <rgbColor rgb="FFCC9CCC"/>
      <rgbColor rgb="FFCC99FF"/>
      <rgbColor rgb="FFFFCC99"/>
      <rgbColor rgb="FF3366FF"/>
      <rgbColor rgb="FF69FFFF"/>
      <rgbColor rgb="FF99CC00"/>
      <rgbColor rgb="FFFFCC00"/>
      <rgbColor rgb="FFFF9900"/>
      <rgbColor rgb="FFFF6600"/>
      <rgbColor rgb="FF666699"/>
      <rgbColor rgb="FF969696"/>
      <rgbColor rgb="FF003366"/>
      <rgbColor rgb="FF339933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externalLink" Target="externalLinks/externalLink1.xml"/><Relationship Id="rId20" Type="http://schemas.openxmlformats.org/officeDocument/2006/relationships/externalLink" Target="externalLinks/externalLink2.xml"/><Relationship Id="rId21" Type="http://schemas.openxmlformats.org/officeDocument/2006/relationships/externalLink" Target="externalLinks/externalLink3.xml"/><Relationship Id="rId22" Type="http://schemas.openxmlformats.org/officeDocument/2006/relationships/externalLink" Target="externalLinks/externalLink4.xml"/><Relationship Id="rId23" Type="http://schemas.openxmlformats.org/officeDocument/2006/relationships/externalLink" Target="externalLinks/externalLink5.xml"/><Relationship Id="rId24" Type="http://schemas.openxmlformats.org/officeDocument/2006/relationships/externalLink" Target="externalLinks/externalLink6.xml"/><Relationship Id="rId25" Type="http://schemas.openxmlformats.org/officeDocument/2006/relationships/sharedStrings" Target="sharedStrings.xml"/><Relationship Id="rId26" Type="http://schemas.openxmlformats.org/officeDocument/2006/relationships/pivotCacheDefinition" Target="pivotCache/pivotCacheDefinition1.xml"/><Relationship Id="rId27" Type="http://schemas.openxmlformats.org/officeDocument/2006/relationships/pivotCacheDefinition" Target="pivotCache/pivotCacheDefinition2.xml"/>
</Relationships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50760</xdr:colOff>
          <xdr:row>6</xdr:row>
          <xdr:rowOff>57240</xdr:rowOff>
        </xdr:from>
        <xdr:to>
          <xdr:col>17</xdr:col>
          <xdr:colOff>309960</xdr:colOff>
          <xdr:row>8</xdr:row>
          <xdr:rowOff>162000</xdr:rowOff>
        </xdr:to>
        <xdr:sp>
          <xdr:nvSpPr>
            <xdr:cNvPr id="1001" name="Button 3" descr="NEW DA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NEW DAY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20160</xdr:colOff>
          <xdr:row>1</xdr:row>
          <xdr:rowOff>153000</xdr:rowOff>
        </xdr:from>
        <xdr:to>
          <xdr:col>18</xdr:col>
          <xdr:colOff>303120</xdr:colOff>
          <xdr:row>5</xdr:row>
          <xdr:rowOff>29160</xdr:rowOff>
        </xdr:to>
        <xdr:sp>
          <xdr:nvSpPr>
            <xdr:cNvPr id="1002" name="Button 4" descr="REFRESH AND PRINT AL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REFRESH AND PRINT ALL</a:t>
              </a:r>
            </a:p>
          </xdr:txBody>
        </xdr:sp>
        <xdr:clientData/>
      </xdr:twoCellAnchor>
    </mc:Choice>
  </mc:AlternateContent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452160</xdr:colOff>
      <xdr:row>0</xdr:row>
      <xdr:rowOff>114480</xdr:rowOff>
    </xdr:from>
    <xdr:to>
      <xdr:col>37</xdr:col>
      <xdr:colOff>70560</xdr:colOff>
      <xdr:row>0</xdr:row>
      <xdr:rowOff>114480</xdr:rowOff>
    </xdr:to>
    <xdr:sp>
      <xdr:nvSpPr>
        <xdr:cNvPr id="0" name="Line 6"/>
        <xdr:cNvSpPr/>
      </xdr:nvSpPr>
      <xdr:spPr>
        <a:xfrm>
          <a:off x="5563440" y="114480"/>
          <a:ext cx="23968440" cy="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5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5</xdr:col><xdr:colOff>573840</xdr:colOff><xdr:row>0</xdr:row><xdr:rowOff>37800</xdr:rowOff></xdr:from><xdr:to><xdr:col>7</xdr:col><xdr:colOff>628920</xdr:colOff><xdr:row>1</xdr:row><xdr:rowOff>95040</xdr:rowOff></xdr:to><xdr:sp><xdr:nvSpPr><xdr:cNvPr id="1001" name="Button 1" descr="Rho &amp; Drift" hidden="0"/><xdr:cNvSpPr/></xdr:nvSpPr><xdr:spPr><a:xfrm><a:off x="0" y="0"/><a:ext cx="0" cy="0"/></a:xfrm><a:prstGeom prst="rect"><a:avLst/></a:prstGeom></xdr:spPr><xdr:txBody><a:bodyPr anchor="ctr"><a:noAutofit/></a:bodyPr><a:p><a:r><a:t>Rho & Drift</a:t></a:r></a:p></xdr:txBody></xdr:sp><xdr:clientData/></xdr:twoCellAnchor></mc:Choice></mc:AlternateContent>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438840</xdr:colOff>
          <xdr:row>1</xdr:row>
          <xdr:rowOff>114480</xdr:rowOff>
        </xdr:from>
        <xdr:to>
          <xdr:col>18</xdr:col>
          <xdr:colOff>379440</xdr:colOff>
          <xdr:row>5</xdr:row>
          <xdr:rowOff>9360</xdr:rowOff>
        </xdr:to>
        <xdr:sp>
          <xdr:nvSpPr>
            <xdr:cNvPr id="1001" name="Button 5" descr="PRINT EXOTIC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PRINT EXOTIC</a:t>
              </a:r>
            </a:p>
          </xdr:txBody>
        </xdr:sp>
        <xdr:clientData/>
      </xdr:twoCellAnchor>
    </mc:Choice>
  </mc:AlternateContent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_Dropbox/fred/PIPE%20OPTIONS%2099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ERMS/erms_adm/FIRMTRAD/1999/0799/Rgns/Omic0799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ERMS/erms_adm/curvefetch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_Dropbox/fred/Extend2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lobal_Trading/Gasdaily/PIPEFLDR/Studies/Transport/Intra_Trans_Model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WINNT/Profiles/jbuss/Exotic%20Pipe%20OptionsTEST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CurveFetch"/>
      <sheetName val="Value &amp; Positions"/>
      <sheetName val="Daily P&amp;L"/>
      <sheetName val="Update Instructions"/>
      <sheetName val="Benchmark Position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Input"/>
      <sheetName val="TopPages"/>
      <sheetName val="Roll-1"/>
      <sheetName val="Roll-2"/>
      <sheetName val="Roll-3"/>
      <sheetName val="Roll-5"/>
      <sheetName val="Roll-6"/>
      <sheetName val="Roll-7"/>
      <sheetName val="Roll-8"/>
      <sheetName val="Roll-9"/>
      <sheetName val="Roll-10"/>
      <sheetName val="Roll-11"/>
      <sheetName val="Roll-12"/>
      <sheetName val="Peoples Unwind"/>
      <sheetName val="Orig Sched"/>
      <sheetName val="Roll-4"/>
      <sheetName val="Exotics"/>
      <sheetName val="CURVES"/>
      <sheetName val="Daily Macro"/>
      <sheetName val="Monthly Macro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urves"/>
      <sheetName val="Module1"/>
    </sheetNames>
    <definedNames>
      <definedName name="FetchCurves"/>
    </defined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Data"/>
      <sheetName val="Curves"/>
      <sheetName val="FetchCurves"/>
    </sheetNames>
    <sheetDataSet>
      <sheetData sheetId="0"/>
      <sheetData sheetId="1"/>
      <sheetData sheetId="2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Front"/>
      <sheetName val="Curves"/>
      <sheetName val="Correlations"/>
    </sheetNames>
    <sheetDataSet>
      <sheetData sheetId="0"/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Extendible Collars"/>
      <sheetName val="Basket Options"/>
      <sheetName val="Basis Options"/>
      <sheetName val="Correllations"/>
      <sheetName val="Benchmark Positions"/>
      <sheetName val="Curves"/>
      <sheetName val="POSITION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pivotCache/_rels/pivotCacheDefinition1.xml.rels><?xml version="1.0" encoding="UTF-8"?>
<Relationships xmlns="http://schemas.openxmlformats.org/package/2006/relationships"><Relationship Id="rId1" Type="http://schemas.openxmlformats.org/officeDocument/2006/relationships/pivotCacheRecords" Target="pivotCacheRecords1.xml"/>
</Relationships>
</file>

<file path=xl/pivotCache/_rels/pivotCacheDefinition2.xml.rels><?xml version="1.0" encoding="UTF-8"?>
<Relationships xmlns="http://schemas.openxmlformats.org/package/2006/relationships"><Relationship Id="rId1" Type="http://schemas.openxmlformats.org/officeDocument/2006/relationships/pivotCacheRecords" Target="pivotCacheRecords2.xml"/>
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cordCount="19" createdVersion="3">
  <cacheSource type="worksheet">
    <worksheetSource ref="AT6:BA25" sheet="Extendible Collars"/>
  </cacheSource>
  <cacheFields count="8">
    <cacheField name="PERIOD" numFmtId="0">
      <sharedItems containsBlank="1" count="2">
        <s v="MAY00-OCT00"/>
        <m/>
      </sharedItems>
    </cacheField>
    <cacheField name="PUBCODE" numFmtId="0">
      <sharedItems containsBlank="1" count="2">
        <s v="IF-HPL/SHPCHAN"/>
        <m/>
      </sharedItems>
    </cacheField>
    <cacheField name="Gamma" numFmtId="0">
      <sharedItems containsBlank="1" count="2">
        <e v="#ADDIN?"/>
        <m/>
      </sharedItems>
    </cacheField>
    <cacheField name="Rho" numFmtId="0">
      <sharedItems containsBlank="1" count="2">
        <e v="#ADDIN?"/>
        <m/>
      </sharedItems>
    </cacheField>
    <cacheField name="Drift" numFmtId="0">
      <sharedItems containsBlank="1" count="2">
        <e v="#ADDIN?"/>
        <m/>
      </sharedItems>
    </cacheField>
    <cacheField name="Vega" numFmtId="0">
      <sharedItems containsBlank="1" count="2">
        <e v="#ADDIN?"/>
        <m/>
      </sharedItems>
    </cacheField>
    <cacheField name="Theta" numFmtId="0">
      <sharedItems containsBlank="1" count="2">
        <e v="#ADDIN?"/>
        <m/>
      </sharedItems>
    </cacheField>
    <cacheField name="DAY" numFmtId="0">
      <sharedItems containsBlank="1" count="2">
        <e v="#ADDIN?"/>
        <m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cordCount="386" createdVersion="3">
  <cacheSource type="worksheet">
    <worksheetSource ref="A6:Y500" sheet="Basis Options"/>
  </cacheSource>
  <cacheFields count="25">
    <cacheField name="Counterparty" numFmtId="0">
      <sharedItems containsBlank="1" count="13">
        <s v="DUKEENETRA"/>
        <s v="DYNEGYMARAND"/>
        <s v="ELPASMER"/>
        <s v="JARON"/>
        <s v="LT-TRANS-EA"/>
        <s v="OMICRON"/>
        <s v="RELIANTENESER"/>
        <s v="SOUTHERCOMENEMA"/>
        <s v="STATOILENETRA"/>
        <s v="TRACTEBEENMAR"/>
        <s v="TXUENETRA"/>
        <s v="UPRENESER"/>
        <m/>
      </sharedItems>
    </cacheField>
    <cacheField name="External" numFmtId="0">
      <sharedItems containsBlank="1" count="3">
        <s v="E"/>
        <s v="I"/>
        <m/>
      </sharedItems>
    </cacheField>
    <cacheField name="Deal Num" numFmtId="0">
      <sharedItems containsBlank="1" count="32">
        <s v="EM1452.2"/>
        <s v="EY1230"/>
        <s v="N33626.2"/>
        <s v="NA9501.1"/>
        <s v="NB4804"/>
        <s v="NE3899"/>
        <s v="NE3901"/>
        <s v="NE3903"/>
        <s v="NE3906"/>
        <s v="NE5062.1"/>
        <s v="NE5062.2"/>
        <s v="NE6161.1"/>
        <s v="NE6161.2"/>
        <s v="NE6195"/>
        <s v="NE6212"/>
        <s v="NE7612"/>
        <s v="NE8609"/>
        <s v="NE8644"/>
        <s v="NE9017"/>
        <s v="NF0077.1"/>
        <s v="NF0077.2"/>
        <s v="NF0106.1"/>
        <s v="NF0106.2"/>
        <s v="NF1092.1"/>
        <s v="NF1092.2"/>
        <s v="NF1105.1"/>
        <s v="NF1105.2"/>
        <s v="NF1114.1"/>
        <s v="NF1114.2"/>
        <s v="W1882"/>
        <s v="W2420"/>
        <m/>
      </sharedItems>
    </cacheField>
    <cacheField name="Pub Code" numFmtId="0">
      <sharedItems containsBlank="1" count="4">
        <s v="IF-CGT/APPALAC"/>
        <s v="IF-NWPL_ROCKY_M"/>
        <s v="IF-TRANSCO/Z6"/>
        <m/>
      </sharedItems>
    </cacheField>
    <cacheField name="Fin" numFmtId="0">
      <sharedItems containsBlank="1" count="2">
        <s v="F"/>
        <m/>
      </sharedItems>
    </cacheField>
    <cacheField name="Put" numFmtId="0">
      <sharedItems containsBlank="1" count="3">
        <s v="C"/>
        <s v="P"/>
        <m/>
      </sharedItems>
    </cacheField>
    <cacheField name="Period" numFmtId="0">
      <sharedItems containsNonDate="0" containsDate="1" containsString="0" containsBlank="1" minDate="2000-05-01T00:00:00" maxDate="2002-03-01T00:00:00" count="24">
        <d v="2000-05-01T00:00:00"/>
        <d v="2000-06-01T00:00:00"/>
        <d v="2000-07-01T00:00:00"/>
        <d v="2000-08-01T00:00:00"/>
        <d v="2000-09-01T00:00:00"/>
        <d v="2000-10-01T00:00:00"/>
        <d v="2000-11-01T00:00:00"/>
        <d v="2000-12-01T00:00:00"/>
        <d v="2001-01-01T00:00:00"/>
        <d v="2001-02-01T00:00:00"/>
        <d v="2001-03-01T00:00:00"/>
        <d v="2001-04-01T00:00:00"/>
        <d v="2001-05-01T00:00:00"/>
        <d v="2001-06-01T00:00:00"/>
        <d v="2001-07-01T00:00:00"/>
        <d v="2001-08-01T00:00:00"/>
        <d v="2001-09-01T00:00:00"/>
        <d v="2001-10-01T00:00:00"/>
        <d v="2001-11-01T00:00:00"/>
        <d v="2001-12-01T00:00:00"/>
        <d v="2002-01-01T00:00:00"/>
        <d v="2002-02-01T00:00:00"/>
        <d v="2002-03-01T00:00:00"/>
        <m/>
      </sharedItems>
    </cacheField>
    <cacheField name="Option Qty" numFmtId="0">
      <sharedItems containsString="0" containsBlank="1" containsNumber="1" containsInteger="1" minValue="-1000000" maxValue="1500000" count="14">
        <n v="-1000000"/>
        <n v="-500000"/>
        <n v="-310000"/>
        <n v="-250000"/>
        <n v="280000"/>
        <n v="300000"/>
        <n v="310000"/>
        <n v="500000"/>
        <n v="600000"/>
        <n v="900000"/>
        <n v="1000000"/>
        <n v="1240000"/>
        <n v="1500000"/>
        <m/>
      </sharedItems>
    </cacheField>
    <cacheField name="Price" numFmtId="0">
      <sharedItems containsString="0" containsBlank="1" containsNumber="1" minValue="-0.4" maxValue="1.25" count="15">
        <n v="-0.4"/>
        <n v="-0.32"/>
        <n v="-0.3"/>
        <n v="-0.25"/>
        <n v="0.16"/>
        <n v="0.25"/>
        <n v="0.3"/>
        <n v="0.33"/>
        <n v="0.45"/>
        <n v="0.75"/>
        <n v="0.95"/>
        <n v="1"/>
        <n v="1.15"/>
        <n v="1.25"/>
        <m/>
      </sharedItems>
    </cacheField>
    <cacheField name="Price2" numFmtId="0">
      <sharedItems containsString="0" containsBlank="1" containsNumber="1" minValue="2.807" maxValue="3.365" count="22">
        <n v="2.807"/>
        <n v="2.81"/>
        <n v="2.812"/>
        <n v="2.813"/>
        <n v="2.833"/>
        <n v="2.861"/>
        <n v="2.942"/>
        <n v="2.945"/>
        <n v="3.017"/>
        <n v="3.044"/>
        <n v="3.064"/>
        <n v="3.158"/>
        <n v="3.172"/>
        <n v="3.173"/>
        <n v="3.18"/>
        <n v="3.181"/>
        <n v="3.183"/>
        <n v="3.191"/>
        <n v="3.265"/>
        <n v="3.352"/>
        <n v="3.365"/>
        <m/>
      </sharedItems>
    </cacheField>
    <cacheField name="Basis" numFmtId="0">
      <sharedItems containsString="0" containsBlank="1" containsNumber="1" minValue="-0.345" maxValue="1.53" count="30">
        <n v="-0.345"/>
        <n v="-0.34"/>
        <n v="-0.3225"/>
        <n v="-0.2975"/>
        <n v="0.165"/>
        <n v="0.1675"/>
        <n v="0.17"/>
        <n v="0.195"/>
        <n v="0.2375"/>
        <n v="0.2525"/>
        <n v="0.255"/>
        <n v="0.2575"/>
        <n v="0.2725"/>
        <n v="0.295"/>
        <n v="0.3075"/>
        <n v="0.31"/>
        <n v="0.315"/>
        <n v="0.345"/>
        <n v="0.37"/>
        <n v="0.7075"/>
        <n v="0.7125"/>
        <n v="0.86"/>
        <n v="0.875"/>
        <n v="1.2"/>
        <n v="1.27"/>
        <n v="1.42"/>
        <n v="1.445"/>
        <n v="1.49"/>
        <n v="1.53"/>
        <m/>
      </sharedItems>
    </cacheField>
    <cacheField name="Price3" numFmtId="0">
      <sharedItems containsString="0" containsBlank="1" containsNumber="1" minValue="2.813" maxValue="4.895" count="40">
        <n v="2.813"/>
        <n v="2.832"/>
        <n v="2.8505"/>
        <n v="2.8585"/>
        <n v="2.8605"/>
        <n v="2.8825"/>
        <n v="3.0625"/>
        <n v="3.0645"/>
        <n v="3.0655"/>
        <n v="3.0705"/>
        <n v="3.088"/>
        <n v="3.231"/>
        <n v="3.2545"/>
        <n v="3.323"/>
        <n v="3.3395"/>
        <n v="3.3405"/>
        <n v="3.345"/>
        <n v="3.3505"/>
        <n v="3.351"/>
        <n v="3.453"/>
        <n v="3.46"/>
        <n v="3.4795"/>
        <n v="3.488"/>
        <n v="3.501"/>
        <n v="3.525"/>
        <n v="3.526"/>
        <n v="3.528"/>
        <n v="3.6245"/>
        <n v="3.6545"/>
        <n v="3.675"/>
        <n v="3.682"/>
        <n v="3.877"/>
        <n v="3.9725"/>
        <n v="4.244"/>
        <n v="4.365"/>
        <n v="4.509"/>
        <n v="4.622"/>
        <n v="4.681"/>
        <n v="4.895"/>
        <m/>
      </sharedItems>
    </cacheField>
    <cacheField name="Rate" numFmtId="0">
      <sharedItems containsString="0" containsBlank="1" containsNumber="1" minValue="0.062683518517613" maxValue="0.069682902690216" count="24">
        <n v="0.062683518517613"/>
        <n v="0.063039999833066"/>
        <n v="0.063695649345076"/>
        <n v="0.064500399973534"/>
        <n v="0.065221012015627"/>
        <n v="0.065817989695161"/>
        <n v="0.066244373635738"/>
        <n v="0.066657003313"/>
        <n v="0.067045194353833"/>
        <n v="0.067372913158926"/>
        <n v="0.067668917271508"/>
        <n v="0.067951442923937"/>
        <n v="0.06814658668414"/>
        <n v="0.06834823524959"/>
        <n v="0.068534823747616"/>
        <n v="0.068711482572367"/>
        <n v="0.068888141407444"/>
        <n v="0.069044059331132"/>
        <n v="0.069180473626196"/>
        <n v="0.069312487465989"/>
        <n v="0.069444274797343"/>
        <n v="0.069569655552267"/>
        <n v="0.069682902690216"/>
        <m/>
      </sharedItems>
    </cacheField>
    <cacheField name="Vol" numFmtId="0">
      <sharedItems containsString="0" containsBlank="1" containsNumber="1" minValue="0.244" maxValue="0.4325" count="21">
        <n v="0.244"/>
        <n v="0.255"/>
        <n v="0.2575"/>
        <n v="0.2625"/>
        <n v="0.264"/>
        <n v="0.265"/>
        <n v="0.2665"/>
        <n v="0.269"/>
        <n v="0.2715"/>
        <n v="0.3"/>
        <n v="0.375"/>
        <n v="0.3825"/>
        <n v="0.395"/>
        <n v="0.41"/>
        <n v="0.4125"/>
        <n v="0.42"/>
        <n v="0.4225"/>
        <n v="0.4275"/>
        <n v="0.43"/>
        <n v="0.4325"/>
        <m/>
      </sharedItems>
    </cacheField>
    <cacheField name="Vol2" numFmtId="0">
      <sharedItems containsString="0" containsBlank="1" containsNumber="1" minValue="0.25" maxValue="0.473" count="25">
        <n v="0.25"/>
        <n v="0.252"/>
        <n v="0.257"/>
        <n v="0.26"/>
        <n v="0.268"/>
        <n v="0.272"/>
        <n v="0.29"/>
        <n v="0.293"/>
        <n v="0.294"/>
        <n v="0.296"/>
        <n v="0.375"/>
        <n v="0.377"/>
        <n v="0.387"/>
        <n v="0.402"/>
        <n v="0.404"/>
        <n v="0.412"/>
        <n v="0.413"/>
        <n v="0.414"/>
        <n v="0.423"/>
        <n v="0.428"/>
        <n v="0.43"/>
        <n v="0.433"/>
        <n v="0.465"/>
        <n v="0.473"/>
        <m/>
      </sharedItems>
    </cacheField>
    <cacheField name="Correlation" numFmtId="0">
      <sharedItems containsString="0" containsBlank="1" containsNumber="1" minValue="0.95" maxValue="0.995" count="7">
        <n v="0.95"/>
        <n v="0.96"/>
        <n v="0.963232674640991"/>
        <n v="0.98379"/>
        <n v="0.99"/>
        <n v="0.995"/>
        <m/>
      </sharedItems>
    </cacheField>
    <cacheField name="Expiry" numFmtId="0">
      <sharedItems containsNonDate="0" containsDate="1" containsString="0" containsBlank="1" minDate="2000-04-27T00:00:00" maxDate="2002-02-27T00:00:00" count="24">
        <d v="2000-04-27T00:00:00"/>
        <d v="2000-05-30T00:00:00"/>
        <d v="2000-06-29T00:00:00"/>
        <d v="2000-07-28T00:00:00"/>
        <d v="2000-08-30T00:00:00"/>
        <d v="2000-09-28T00:00:00"/>
        <d v="2000-10-30T00:00:00"/>
        <d v="2000-11-29T00:00:00"/>
        <d v="2000-12-28T00:00:00"/>
        <d v="2001-01-30T00:00:00"/>
        <d v="2001-02-27T00:00:00"/>
        <d v="2001-03-29T00:00:00"/>
        <d v="2001-04-27T00:00:00"/>
        <d v="2001-05-30T00:00:00"/>
        <d v="2001-06-28T00:00:00"/>
        <d v="2001-07-30T00:00:00"/>
        <d v="2001-08-30T00:00:00"/>
        <d v="2001-09-27T00:00:00"/>
        <d v="2001-10-30T00:00:00"/>
        <d v="2001-11-29T00:00:00"/>
        <d v="2001-12-28T00:00:00"/>
        <d v="2002-01-30T00:00:00"/>
        <d v="2002-02-27T00:00:00"/>
        <m/>
      </sharedItems>
    </cacheField>
    <cacheField name="Type" numFmtId="0">
      <sharedItems containsString="0" containsBlank="1" containsNumber="1" containsInteger="1" minValue="0" maxValue="1" count="3">
        <n v="0"/>
        <n v="1"/>
        <m/>
      </sharedItems>
    </cacheField>
    <cacheField name="PREMIUM" numFmtId="0">
      <sharedItems containsBlank="1" count="2">
        <e v="#ADDIN?"/>
        <m/>
      </sharedItems>
    </cacheField>
    <cacheField name="DELTA" numFmtId="0">
      <sharedItems containsBlank="1" count="2">
        <e v="#ADDIN?"/>
        <m/>
      </sharedItems>
    </cacheField>
    <cacheField name="MTM Value" numFmtId="0">
      <sharedItems containsBlank="1" count="2">
        <e v="#ADDIN?"/>
        <m/>
      </sharedItems>
    </cacheField>
    <cacheField name="Offset" numFmtId="0">
      <sharedItems containsBlank="1" count="2">
        <e v="#ADDIN?"/>
        <m/>
      </sharedItems>
    </cacheField>
    <cacheField name="Delta2" numFmtId="0">
      <sharedItems containsBlank="1" count="2">
        <e v="#ADDIN?"/>
        <m/>
      </sharedItems>
    </cacheField>
    <cacheField name="blank" numFmtId="0">
      <sharedItems containsBlank="1" count="43">
        <s v=""/>
        <s v="36647IF-CGT/APPALAC"/>
        <s v="36647IF-NWPL_ROCKY_M"/>
        <s v="36647IF-TRANSCO/Z6"/>
        <s v="36678IF-CGT/APPALAC"/>
        <s v="36678IF-NWPL_ROCKY_M"/>
        <s v="36678IF-TRANSCO/Z6"/>
        <s v="36708IF-CGT/APPALAC"/>
        <s v="36708IF-NWPL_ROCKY_M"/>
        <s v="36708IF-TRANSCO/Z6"/>
        <s v="36739IF-CGT/APPALAC"/>
        <s v="36739IF-NWPL_ROCKY_M"/>
        <s v="36739IF-TRANSCO/Z6"/>
        <s v="36770IF-CGT/APPALAC"/>
        <s v="36770IF-NWPL_ROCKY_M"/>
        <s v="36770IF-TRANSCO/Z6"/>
        <s v="36800IF-CGT/APPALAC"/>
        <s v="36800IF-NWPL_ROCKY_M"/>
        <s v="36800IF-TRANSCO/Z6"/>
        <s v="36831IF-CGT/APPALAC"/>
        <s v="36831IF-TRANSCO/Z6"/>
        <s v="36861IF-CGT/APPALAC"/>
        <s v="36861IF-TRANSCO/Z6"/>
        <s v="36892IF-CGT/APPALAC"/>
        <s v="36892IF-TRANSCO/Z6"/>
        <s v="36923IF-CGT/APPALAC"/>
        <s v="36923IF-TRANSCO/Z6"/>
        <s v="36951IF-CGT/APPALAC"/>
        <s v="36951IF-TRANSCO/Z6"/>
        <s v="36982IF-TRANSCO/Z6"/>
        <s v="37012IF-TRANSCO/Z6"/>
        <s v="37043IF-TRANSCO/Z6"/>
        <s v="37073IF-TRANSCO/Z6"/>
        <s v="37104IF-TRANSCO/Z6"/>
        <s v="37135IF-TRANSCO/Z6"/>
        <s v="37165IF-TRANSCO/Z6"/>
        <s v="37196IF-TRANSCO/Z6"/>
        <s v="37226IF-TRANSCO/Z6"/>
        <s v="37257IF-TRANSCO/Z6"/>
        <s v="37288IF-TRANSCO/Z6"/>
        <s v="37316IF-TRANSCO/Z6"/>
        <e v="#REF!"/>
        <m/>
      </sharedItems>
    </cacheField>
    <cacheField name="Contracts" numFmtId="0">
      <sharedItems containsString="0" containsBlank="1" containsNumber="1" containsInteger="1" minValue="-100" maxValue="150" count="14">
        <n v="-100"/>
        <n v="-50"/>
        <n v="-31"/>
        <n v="-25"/>
        <n v="28"/>
        <n v="30"/>
        <n v="31"/>
        <n v="50"/>
        <n v="60"/>
        <n v="90"/>
        <n v="100"/>
        <n v="124"/>
        <n v="150"/>
        <m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9">
  <r>
    <x v="0"/>
    <x v="0"/>
    <x v="0"/>
    <x v="0"/>
    <x v="0"/>
    <x v="0"/>
    <x v="0"/>
    <x v="0"/>
  </r>
  <r>
    <x v="1"/>
    <x v="1"/>
    <x v="1"/>
    <x v="1"/>
    <x v="1"/>
    <x v="1"/>
    <x v="1"/>
    <x v="1"/>
  </r>
  <r>
    <x v="1"/>
    <x v="1"/>
    <x v="1"/>
    <x v="1"/>
    <x v="1"/>
    <x v="1"/>
    <x v="1"/>
    <x v="1"/>
  </r>
  <r>
    <x v="1"/>
    <x v="1"/>
    <x v="1"/>
    <x v="1"/>
    <x v="1"/>
    <x v="1"/>
    <x v="1"/>
    <x v="1"/>
  </r>
  <r>
    <x v="1"/>
    <x v="1"/>
    <x v="1"/>
    <x v="1"/>
    <x v="1"/>
    <x v="1"/>
    <x v="1"/>
    <x v="1"/>
  </r>
  <r>
    <x v="1"/>
    <x v="1"/>
    <x v="1"/>
    <x v="1"/>
    <x v="1"/>
    <x v="1"/>
    <x v="1"/>
    <x v="1"/>
  </r>
  <r>
    <x v="0"/>
    <x v="0"/>
    <x v="0"/>
    <x v="0"/>
    <x v="0"/>
    <x v="0"/>
    <x v="0"/>
    <x v="0"/>
  </r>
  <r>
    <x v="1"/>
    <x v="1"/>
    <x v="1"/>
    <x v="1"/>
    <x v="1"/>
    <x v="1"/>
    <x v="1"/>
    <x v="1"/>
  </r>
  <r>
    <x v="1"/>
    <x v="1"/>
    <x v="1"/>
    <x v="1"/>
    <x v="1"/>
    <x v="1"/>
    <x v="1"/>
    <x v="1"/>
  </r>
  <r>
    <x v="1"/>
    <x v="1"/>
    <x v="1"/>
    <x v="1"/>
    <x v="1"/>
    <x v="1"/>
    <x v="1"/>
    <x v="1"/>
  </r>
  <r>
    <x v="1"/>
    <x v="1"/>
    <x v="1"/>
    <x v="1"/>
    <x v="1"/>
    <x v="1"/>
    <x v="1"/>
    <x v="1"/>
  </r>
  <r>
    <x v="1"/>
    <x v="1"/>
    <x v="1"/>
    <x v="1"/>
    <x v="1"/>
    <x v="1"/>
    <x v="1"/>
    <x v="1"/>
  </r>
  <r>
    <x v="0"/>
    <x v="0"/>
    <x v="0"/>
    <x v="0"/>
    <x v="0"/>
    <x v="0"/>
    <x v="0"/>
    <x v="0"/>
  </r>
  <r>
    <x v="1"/>
    <x v="1"/>
    <x v="1"/>
    <x v="1"/>
    <x v="1"/>
    <x v="1"/>
    <x v="1"/>
    <x v="1"/>
  </r>
  <r>
    <x v="1"/>
    <x v="1"/>
    <x v="1"/>
    <x v="1"/>
    <x v="1"/>
    <x v="1"/>
    <x v="1"/>
    <x v="1"/>
  </r>
  <r>
    <x v="1"/>
    <x v="1"/>
    <x v="1"/>
    <x v="1"/>
    <x v="1"/>
    <x v="1"/>
    <x v="1"/>
    <x v="1"/>
  </r>
  <r>
    <x v="1"/>
    <x v="1"/>
    <x v="1"/>
    <x v="1"/>
    <x v="1"/>
    <x v="1"/>
    <x v="1"/>
    <x v="1"/>
  </r>
  <r>
    <x v="1"/>
    <x v="1"/>
    <x v="1"/>
    <x v="1"/>
    <x v="1"/>
    <x v="1"/>
    <x v="1"/>
    <x v="1"/>
  </r>
  <r>
    <x v="0"/>
    <x v="0"/>
    <x v="0"/>
    <x v="0"/>
    <x v="0"/>
    <x v="0"/>
    <x v="0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386">
  <r>
    <x v="2"/>
    <x v="0"/>
    <x v="1"/>
    <x v="2"/>
    <x v="0"/>
    <x v="0"/>
    <x v="0"/>
    <x v="5"/>
    <x v="5"/>
    <x v="11"/>
    <x v="13"/>
    <x v="19"/>
    <x v="0"/>
    <x v="13"/>
    <x v="13"/>
    <x v="4"/>
    <x v="0"/>
    <x v="1"/>
    <x v="0"/>
    <x v="0"/>
    <x v="0"/>
    <x v="0"/>
    <x v="0"/>
    <x v="3"/>
    <x v="5"/>
  </r>
  <r>
    <x v="4"/>
    <x v="1"/>
    <x v="3"/>
    <x v="0"/>
    <x v="0"/>
    <x v="0"/>
    <x v="0"/>
    <x v="6"/>
    <x v="4"/>
    <x v="11"/>
    <x v="4"/>
    <x v="13"/>
    <x v="0"/>
    <x v="13"/>
    <x v="13"/>
    <x v="5"/>
    <x v="0"/>
    <x v="1"/>
    <x v="0"/>
    <x v="0"/>
    <x v="0"/>
    <x v="0"/>
    <x v="0"/>
    <x v="1"/>
    <x v="6"/>
  </r>
  <r>
    <x v="6"/>
    <x v="0"/>
    <x v="30"/>
    <x v="1"/>
    <x v="0"/>
    <x v="1"/>
    <x v="0"/>
    <x v="6"/>
    <x v="0"/>
    <x v="11"/>
    <x v="0"/>
    <x v="0"/>
    <x v="0"/>
    <x v="13"/>
    <x v="11"/>
    <x v="1"/>
    <x v="0"/>
    <x v="0"/>
    <x v="0"/>
    <x v="0"/>
    <x v="0"/>
    <x v="0"/>
    <x v="0"/>
    <x v="2"/>
    <x v="6"/>
  </r>
  <r>
    <x v="8"/>
    <x v="0"/>
    <x v="2"/>
    <x v="0"/>
    <x v="0"/>
    <x v="0"/>
    <x v="0"/>
    <x v="8"/>
    <x v="4"/>
    <x v="11"/>
    <x v="4"/>
    <x v="13"/>
    <x v="0"/>
    <x v="13"/>
    <x v="13"/>
    <x v="5"/>
    <x v="0"/>
    <x v="1"/>
    <x v="0"/>
    <x v="0"/>
    <x v="0"/>
    <x v="0"/>
    <x v="0"/>
    <x v="1"/>
    <x v="8"/>
  </r>
  <r>
    <x v="8"/>
    <x v="0"/>
    <x v="29"/>
    <x v="2"/>
    <x v="0"/>
    <x v="0"/>
    <x v="0"/>
    <x v="7"/>
    <x v="6"/>
    <x v="11"/>
    <x v="13"/>
    <x v="19"/>
    <x v="0"/>
    <x v="13"/>
    <x v="13"/>
    <x v="4"/>
    <x v="0"/>
    <x v="1"/>
    <x v="0"/>
    <x v="0"/>
    <x v="0"/>
    <x v="0"/>
    <x v="0"/>
    <x v="3"/>
    <x v="7"/>
  </r>
  <r>
    <x v="2"/>
    <x v="0"/>
    <x v="1"/>
    <x v="2"/>
    <x v="0"/>
    <x v="0"/>
    <x v="1"/>
    <x v="5"/>
    <x v="5"/>
    <x v="12"/>
    <x v="14"/>
    <x v="21"/>
    <x v="1"/>
    <x v="11"/>
    <x v="10"/>
    <x v="4"/>
    <x v="1"/>
    <x v="1"/>
    <x v="0"/>
    <x v="0"/>
    <x v="0"/>
    <x v="0"/>
    <x v="0"/>
    <x v="6"/>
    <x v="5"/>
  </r>
  <r>
    <x v="4"/>
    <x v="1"/>
    <x v="3"/>
    <x v="0"/>
    <x v="0"/>
    <x v="0"/>
    <x v="1"/>
    <x v="5"/>
    <x v="4"/>
    <x v="12"/>
    <x v="5"/>
    <x v="14"/>
    <x v="1"/>
    <x v="11"/>
    <x v="10"/>
    <x v="5"/>
    <x v="1"/>
    <x v="1"/>
    <x v="0"/>
    <x v="0"/>
    <x v="0"/>
    <x v="0"/>
    <x v="0"/>
    <x v="4"/>
    <x v="5"/>
  </r>
  <r>
    <x v="6"/>
    <x v="0"/>
    <x v="30"/>
    <x v="1"/>
    <x v="0"/>
    <x v="1"/>
    <x v="1"/>
    <x v="5"/>
    <x v="0"/>
    <x v="12"/>
    <x v="1"/>
    <x v="1"/>
    <x v="1"/>
    <x v="11"/>
    <x v="10"/>
    <x v="1"/>
    <x v="1"/>
    <x v="0"/>
    <x v="0"/>
    <x v="0"/>
    <x v="0"/>
    <x v="0"/>
    <x v="0"/>
    <x v="5"/>
    <x v="5"/>
  </r>
  <r>
    <x v="8"/>
    <x v="0"/>
    <x v="2"/>
    <x v="0"/>
    <x v="0"/>
    <x v="0"/>
    <x v="1"/>
    <x v="8"/>
    <x v="4"/>
    <x v="12"/>
    <x v="5"/>
    <x v="14"/>
    <x v="1"/>
    <x v="11"/>
    <x v="10"/>
    <x v="5"/>
    <x v="1"/>
    <x v="1"/>
    <x v="0"/>
    <x v="0"/>
    <x v="0"/>
    <x v="0"/>
    <x v="0"/>
    <x v="4"/>
    <x v="8"/>
  </r>
  <r>
    <x v="8"/>
    <x v="0"/>
    <x v="29"/>
    <x v="2"/>
    <x v="0"/>
    <x v="0"/>
    <x v="1"/>
    <x v="7"/>
    <x v="6"/>
    <x v="12"/>
    <x v="14"/>
    <x v="21"/>
    <x v="1"/>
    <x v="11"/>
    <x v="10"/>
    <x v="4"/>
    <x v="1"/>
    <x v="1"/>
    <x v="0"/>
    <x v="0"/>
    <x v="0"/>
    <x v="0"/>
    <x v="0"/>
    <x v="6"/>
    <x v="7"/>
  </r>
  <r>
    <x v="2"/>
    <x v="0"/>
    <x v="1"/>
    <x v="2"/>
    <x v="0"/>
    <x v="0"/>
    <x v="2"/>
    <x v="5"/>
    <x v="5"/>
    <x v="15"/>
    <x v="17"/>
    <x v="25"/>
    <x v="2"/>
    <x v="12"/>
    <x v="12"/>
    <x v="4"/>
    <x v="2"/>
    <x v="1"/>
    <x v="0"/>
    <x v="0"/>
    <x v="0"/>
    <x v="0"/>
    <x v="0"/>
    <x v="9"/>
    <x v="5"/>
  </r>
  <r>
    <x v="4"/>
    <x v="1"/>
    <x v="3"/>
    <x v="0"/>
    <x v="0"/>
    <x v="0"/>
    <x v="2"/>
    <x v="6"/>
    <x v="4"/>
    <x v="15"/>
    <x v="6"/>
    <x v="18"/>
    <x v="2"/>
    <x v="12"/>
    <x v="12"/>
    <x v="5"/>
    <x v="2"/>
    <x v="1"/>
    <x v="0"/>
    <x v="0"/>
    <x v="0"/>
    <x v="0"/>
    <x v="0"/>
    <x v="7"/>
    <x v="6"/>
  </r>
  <r>
    <x v="6"/>
    <x v="0"/>
    <x v="30"/>
    <x v="1"/>
    <x v="0"/>
    <x v="1"/>
    <x v="2"/>
    <x v="6"/>
    <x v="0"/>
    <x v="15"/>
    <x v="2"/>
    <x v="3"/>
    <x v="2"/>
    <x v="12"/>
    <x v="12"/>
    <x v="1"/>
    <x v="2"/>
    <x v="0"/>
    <x v="0"/>
    <x v="0"/>
    <x v="0"/>
    <x v="0"/>
    <x v="0"/>
    <x v="8"/>
    <x v="6"/>
  </r>
  <r>
    <x v="8"/>
    <x v="0"/>
    <x v="2"/>
    <x v="0"/>
    <x v="0"/>
    <x v="0"/>
    <x v="2"/>
    <x v="8"/>
    <x v="4"/>
    <x v="15"/>
    <x v="6"/>
    <x v="18"/>
    <x v="2"/>
    <x v="12"/>
    <x v="12"/>
    <x v="5"/>
    <x v="2"/>
    <x v="1"/>
    <x v="0"/>
    <x v="0"/>
    <x v="0"/>
    <x v="0"/>
    <x v="0"/>
    <x v="7"/>
    <x v="8"/>
  </r>
  <r>
    <x v="8"/>
    <x v="0"/>
    <x v="29"/>
    <x v="2"/>
    <x v="0"/>
    <x v="0"/>
    <x v="2"/>
    <x v="7"/>
    <x v="6"/>
    <x v="15"/>
    <x v="17"/>
    <x v="25"/>
    <x v="2"/>
    <x v="12"/>
    <x v="12"/>
    <x v="4"/>
    <x v="2"/>
    <x v="1"/>
    <x v="0"/>
    <x v="0"/>
    <x v="0"/>
    <x v="0"/>
    <x v="0"/>
    <x v="9"/>
    <x v="7"/>
  </r>
  <r>
    <x v="2"/>
    <x v="0"/>
    <x v="1"/>
    <x v="2"/>
    <x v="0"/>
    <x v="0"/>
    <x v="3"/>
    <x v="5"/>
    <x v="5"/>
    <x v="16"/>
    <x v="17"/>
    <x v="26"/>
    <x v="3"/>
    <x v="14"/>
    <x v="14"/>
    <x v="4"/>
    <x v="3"/>
    <x v="1"/>
    <x v="0"/>
    <x v="0"/>
    <x v="0"/>
    <x v="0"/>
    <x v="0"/>
    <x v="12"/>
    <x v="5"/>
  </r>
  <r>
    <x v="4"/>
    <x v="1"/>
    <x v="3"/>
    <x v="0"/>
    <x v="0"/>
    <x v="0"/>
    <x v="3"/>
    <x v="6"/>
    <x v="4"/>
    <x v="16"/>
    <x v="5"/>
    <x v="17"/>
    <x v="3"/>
    <x v="14"/>
    <x v="14"/>
    <x v="5"/>
    <x v="3"/>
    <x v="1"/>
    <x v="0"/>
    <x v="0"/>
    <x v="0"/>
    <x v="0"/>
    <x v="0"/>
    <x v="10"/>
    <x v="6"/>
  </r>
  <r>
    <x v="6"/>
    <x v="0"/>
    <x v="30"/>
    <x v="1"/>
    <x v="0"/>
    <x v="1"/>
    <x v="3"/>
    <x v="6"/>
    <x v="0"/>
    <x v="16"/>
    <x v="2"/>
    <x v="4"/>
    <x v="3"/>
    <x v="14"/>
    <x v="14"/>
    <x v="1"/>
    <x v="3"/>
    <x v="0"/>
    <x v="0"/>
    <x v="0"/>
    <x v="0"/>
    <x v="0"/>
    <x v="0"/>
    <x v="11"/>
    <x v="6"/>
  </r>
  <r>
    <x v="8"/>
    <x v="0"/>
    <x v="2"/>
    <x v="0"/>
    <x v="0"/>
    <x v="0"/>
    <x v="3"/>
    <x v="8"/>
    <x v="4"/>
    <x v="16"/>
    <x v="5"/>
    <x v="17"/>
    <x v="3"/>
    <x v="14"/>
    <x v="14"/>
    <x v="5"/>
    <x v="3"/>
    <x v="1"/>
    <x v="0"/>
    <x v="0"/>
    <x v="0"/>
    <x v="0"/>
    <x v="0"/>
    <x v="10"/>
    <x v="8"/>
  </r>
  <r>
    <x v="8"/>
    <x v="0"/>
    <x v="29"/>
    <x v="2"/>
    <x v="0"/>
    <x v="0"/>
    <x v="3"/>
    <x v="7"/>
    <x v="6"/>
    <x v="16"/>
    <x v="17"/>
    <x v="26"/>
    <x v="3"/>
    <x v="14"/>
    <x v="14"/>
    <x v="4"/>
    <x v="3"/>
    <x v="1"/>
    <x v="0"/>
    <x v="0"/>
    <x v="0"/>
    <x v="0"/>
    <x v="0"/>
    <x v="12"/>
    <x v="7"/>
  </r>
  <r>
    <x v="2"/>
    <x v="0"/>
    <x v="1"/>
    <x v="2"/>
    <x v="0"/>
    <x v="0"/>
    <x v="4"/>
    <x v="5"/>
    <x v="5"/>
    <x v="13"/>
    <x v="16"/>
    <x v="22"/>
    <x v="4"/>
    <x v="15"/>
    <x v="15"/>
    <x v="4"/>
    <x v="4"/>
    <x v="1"/>
    <x v="0"/>
    <x v="0"/>
    <x v="0"/>
    <x v="0"/>
    <x v="0"/>
    <x v="15"/>
    <x v="5"/>
  </r>
  <r>
    <x v="4"/>
    <x v="1"/>
    <x v="3"/>
    <x v="0"/>
    <x v="0"/>
    <x v="0"/>
    <x v="4"/>
    <x v="5"/>
    <x v="4"/>
    <x v="13"/>
    <x v="5"/>
    <x v="15"/>
    <x v="4"/>
    <x v="15"/>
    <x v="15"/>
    <x v="5"/>
    <x v="4"/>
    <x v="1"/>
    <x v="0"/>
    <x v="0"/>
    <x v="0"/>
    <x v="0"/>
    <x v="0"/>
    <x v="13"/>
    <x v="5"/>
  </r>
  <r>
    <x v="6"/>
    <x v="0"/>
    <x v="30"/>
    <x v="1"/>
    <x v="0"/>
    <x v="1"/>
    <x v="4"/>
    <x v="5"/>
    <x v="0"/>
    <x v="13"/>
    <x v="2"/>
    <x v="2"/>
    <x v="4"/>
    <x v="15"/>
    <x v="15"/>
    <x v="1"/>
    <x v="4"/>
    <x v="0"/>
    <x v="0"/>
    <x v="0"/>
    <x v="0"/>
    <x v="0"/>
    <x v="0"/>
    <x v="14"/>
    <x v="5"/>
  </r>
  <r>
    <x v="8"/>
    <x v="0"/>
    <x v="2"/>
    <x v="0"/>
    <x v="0"/>
    <x v="0"/>
    <x v="4"/>
    <x v="8"/>
    <x v="4"/>
    <x v="13"/>
    <x v="5"/>
    <x v="15"/>
    <x v="4"/>
    <x v="15"/>
    <x v="15"/>
    <x v="5"/>
    <x v="4"/>
    <x v="1"/>
    <x v="0"/>
    <x v="0"/>
    <x v="0"/>
    <x v="0"/>
    <x v="0"/>
    <x v="13"/>
    <x v="8"/>
  </r>
  <r>
    <x v="8"/>
    <x v="0"/>
    <x v="29"/>
    <x v="2"/>
    <x v="0"/>
    <x v="0"/>
    <x v="4"/>
    <x v="7"/>
    <x v="6"/>
    <x v="13"/>
    <x v="16"/>
    <x v="22"/>
    <x v="4"/>
    <x v="15"/>
    <x v="15"/>
    <x v="4"/>
    <x v="4"/>
    <x v="1"/>
    <x v="0"/>
    <x v="0"/>
    <x v="0"/>
    <x v="0"/>
    <x v="0"/>
    <x v="15"/>
    <x v="7"/>
  </r>
  <r>
    <x v="2"/>
    <x v="0"/>
    <x v="1"/>
    <x v="2"/>
    <x v="0"/>
    <x v="0"/>
    <x v="5"/>
    <x v="5"/>
    <x v="5"/>
    <x v="14"/>
    <x v="17"/>
    <x v="24"/>
    <x v="5"/>
    <x v="16"/>
    <x v="17"/>
    <x v="4"/>
    <x v="5"/>
    <x v="1"/>
    <x v="0"/>
    <x v="0"/>
    <x v="0"/>
    <x v="0"/>
    <x v="0"/>
    <x v="18"/>
    <x v="5"/>
  </r>
  <r>
    <x v="4"/>
    <x v="1"/>
    <x v="3"/>
    <x v="0"/>
    <x v="0"/>
    <x v="0"/>
    <x v="5"/>
    <x v="6"/>
    <x v="4"/>
    <x v="14"/>
    <x v="4"/>
    <x v="16"/>
    <x v="5"/>
    <x v="16"/>
    <x v="17"/>
    <x v="5"/>
    <x v="5"/>
    <x v="1"/>
    <x v="0"/>
    <x v="0"/>
    <x v="0"/>
    <x v="0"/>
    <x v="0"/>
    <x v="16"/>
    <x v="6"/>
  </r>
  <r>
    <x v="6"/>
    <x v="0"/>
    <x v="30"/>
    <x v="1"/>
    <x v="0"/>
    <x v="1"/>
    <x v="5"/>
    <x v="6"/>
    <x v="0"/>
    <x v="14"/>
    <x v="3"/>
    <x v="5"/>
    <x v="5"/>
    <x v="16"/>
    <x v="17"/>
    <x v="1"/>
    <x v="5"/>
    <x v="0"/>
    <x v="0"/>
    <x v="0"/>
    <x v="0"/>
    <x v="0"/>
    <x v="0"/>
    <x v="17"/>
    <x v="6"/>
  </r>
  <r>
    <x v="8"/>
    <x v="0"/>
    <x v="2"/>
    <x v="0"/>
    <x v="0"/>
    <x v="0"/>
    <x v="5"/>
    <x v="8"/>
    <x v="4"/>
    <x v="14"/>
    <x v="4"/>
    <x v="16"/>
    <x v="5"/>
    <x v="16"/>
    <x v="17"/>
    <x v="5"/>
    <x v="5"/>
    <x v="1"/>
    <x v="0"/>
    <x v="0"/>
    <x v="0"/>
    <x v="0"/>
    <x v="0"/>
    <x v="16"/>
    <x v="8"/>
  </r>
  <r>
    <x v="8"/>
    <x v="0"/>
    <x v="29"/>
    <x v="2"/>
    <x v="0"/>
    <x v="0"/>
    <x v="5"/>
    <x v="7"/>
    <x v="6"/>
    <x v="14"/>
    <x v="17"/>
    <x v="24"/>
    <x v="5"/>
    <x v="16"/>
    <x v="17"/>
    <x v="4"/>
    <x v="5"/>
    <x v="1"/>
    <x v="0"/>
    <x v="0"/>
    <x v="0"/>
    <x v="0"/>
    <x v="0"/>
    <x v="18"/>
    <x v="7"/>
  </r>
  <r>
    <x v="11"/>
    <x v="0"/>
    <x v="4"/>
    <x v="0"/>
    <x v="0"/>
    <x v="0"/>
    <x v="6"/>
    <x v="5"/>
    <x v="7"/>
    <x v="18"/>
    <x v="7"/>
    <x v="20"/>
    <x v="6"/>
    <x v="17"/>
    <x v="19"/>
    <x v="2"/>
    <x v="6"/>
    <x v="1"/>
    <x v="0"/>
    <x v="0"/>
    <x v="0"/>
    <x v="0"/>
    <x v="0"/>
    <x v="19"/>
    <x v="5"/>
  </r>
  <r>
    <x v="11"/>
    <x v="0"/>
    <x v="4"/>
    <x v="0"/>
    <x v="0"/>
    <x v="0"/>
    <x v="7"/>
    <x v="6"/>
    <x v="7"/>
    <x v="19"/>
    <x v="12"/>
    <x v="27"/>
    <x v="7"/>
    <x v="18"/>
    <x v="20"/>
    <x v="2"/>
    <x v="7"/>
    <x v="1"/>
    <x v="0"/>
    <x v="0"/>
    <x v="0"/>
    <x v="0"/>
    <x v="0"/>
    <x v="21"/>
    <x v="6"/>
  </r>
  <r>
    <x v="11"/>
    <x v="0"/>
    <x v="4"/>
    <x v="0"/>
    <x v="0"/>
    <x v="0"/>
    <x v="8"/>
    <x v="6"/>
    <x v="7"/>
    <x v="20"/>
    <x v="15"/>
    <x v="29"/>
    <x v="8"/>
    <x v="19"/>
    <x v="21"/>
    <x v="2"/>
    <x v="8"/>
    <x v="1"/>
    <x v="0"/>
    <x v="0"/>
    <x v="0"/>
    <x v="0"/>
    <x v="0"/>
    <x v="23"/>
    <x v="6"/>
  </r>
  <r>
    <x v="11"/>
    <x v="0"/>
    <x v="4"/>
    <x v="0"/>
    <x v="0"/>
    <x v="0"/>
    <x v="9"/>
    <x v="4"/>
    <x v="7"/>
    <x v="17"/>
    <x v="15"/>
    <x v="23"/>
    <x v="9"/>
    <x v="16"/>
    <x v="18"/>
    <x v="2"/>
    <x v="9"/>
    <x v="1"/>
    <x v="0"/>
    <x v="0"/>
    <x v="0"/>
    <x v="0"/>
    <x v="0"/>
    <x v="25"/>
    <x v="4"/>
  </r>
  <r>
    <x v="11"/>
    <x v="0"/>
    <x v="4"/>
    <x v="0"/>
    <x v="0"/>
    <x v="0"/>
    <x v="10"/>
    <x v="6"/>
    <x v="7"/>
    <x v="8"/>
    <x v="8"/>
    <x v="12"/>
    <x v="10"/>
    <x v="10"/>
    <x v="10"/>
    <x v="2"/>
    <x v="10"/>
    <x v="1"/>
    <x v="0"/>
    <x v="0"/>
    <x v="0"/>
    <x v="0"/>
    <x v="0"/>
    <x v="27"/>
    <x v="6"/>
  </r>
  <r>
    <x v="8"/>
    <x v="0"/>
    <x v="29"/>
    <x v="2"/>
    <x v="0"/>
    <x v="0"/>
    <x v="11"/>
    <x v="7"/>
    <x v="6"/>
    <x v="5"/>
    <x v="18"/>
    <x v="11"/>
    <x v="11"/>
    <x v="9"/>
    <x v="8"/>
    <x v="3"/>
    <x v="11"/>
    <x v="1"/>
    <x v="0"/>
    <x v="0"/>
    <x v="0"/>
    <x v="0"/>
    <x v="0"/>
    <x v="29"/>
    <x v="7"/>
  </r>
  <r>
    <x v="8"/>
    <x v="0"/>
    <x v="29"/>
    <x v="2"/>
    <x v="0"/>
    <x v="0"/>
    <x v="12"/>
    <x v="7"/>
    <x v="6"/>
    <x v="1"/>
    <x v="9"/>
    <x v="6"/>
    <x v="12"/>
    <x v="5"/>
    <x v="3"/>
    <x v="3"/>
    <x v="12"/>
    <x v="1"/>
    <x v="0"/>
    <x v="0"/>
    <x v="0"/>
    <x v="0"/>
    <x v="0"/>
    <x v="30"/>
    <x v="7"/>
  </r>
  <r>
    <x v="8"/>
    <x v="0"/>
    <x v="29"/>
    <x v="2"/>
    <x v="0"/>
    <x v="0"/>
    <x v="13"/>
    <x v="7"/>
    <x v="6"/>
    <x v="2"/>
    <x v="9"/>
    <x v="7"/>
    <x v="13"/>
    <x v="2"/>
    <x v="1"/>
    <x v="3"/>
    <x v="13"/>
    <x v="1"/>
    <x v="0"/>
    <x v="0"/>
    <x v="0"/>
    <x v="0"/>
    <x v="0"/>
    <x v="31"/>
    <x v="7"/>
  </r>
  <r>
    <x v="8"/>
    <x v="0"/>
    <x v="29"/>
    <x v="2"/>
    <x v="0"/>
    <x v="0"/>
    <x v="14"/>
    <x v="7"/>
    <x v="6"/>
    <x v="3"/>
    <x v="11"/>
    <x v="9"/>
    <x v="14"/>
    <x v="1"/>
    <x v="0"/>
    <x v="3"/>
    <x v="14"/>
    <x v="1"/>
    <x v="0"/>
    <x v="0"/>
    <x v="0"/>
    <x v="0"/>
    <x v="0"/>
    <x v="32"/>
    <x v="7"/>
  </r>
  <r>
    <x v="8"/>
    <x v="0"/>
    <x v="29"/>
    <x v="2"/>
    <x v="0"/>
    <x v="0"/>
    <x v="15"/>
    <x v="7"/>
    <x v="6"/>
    <x v="3"/>
    <x v="11"/>
    <x v="9"/>
    <x v="15"/>
    <x v="1"/>
    <x v="0"/>
    <x v="3"/>
    <x v="15"/>
    <x v="1"/>
    <x v="0"/>
    <x v="0"/>
    <x v="0"/>
    <x v="0"/>
    <x v="0"/>
    <x v="33"/>
    <x v="7"/>
  </r>
  <r>
    <x v="8"/>
    <x v="0"/>
    <x v="29"/>
    <x v="2"/>
    <x v="0"/>
    <x v="0"/>
    <x v="16"/>
    <x v="7"/>
    <x v="6"/>
    <x v="3"/>
    <x v="9"/>
    <x v="8"/>
    <x v="16"/>
    <x v="2"/>
    <x v="1"/>
    <x v="3"/>
    <x v="16"/>
    <x v="1"/>
    <x v="0"/>
    <x v="0"/>
    <x v="0"/>
    <x v="0"/>
    <x v="0"/>
    <x v="34"/>
    <x v="7"/>
  </r>
  <r>
    <x v="8"/>
    <x v="0"/>
    <x v="29"/>
    <x v="2"/>
    <x v="0"/>
    <x v="0"/>
    <x v="17"/>
    <x v="7"/>
    <x v="6"/>
    <x v="4"/>
    <x v="10"/>
    <x v="10"/>
    <x v="17"/>
    <x v="3"/>
    <x v="2"/>
    <x v="3"/>
    <x v="17"/>
    <x v="1"/>
    <x v="0"/>
    <x v="0"/>
    <x v="0"/>
    <x v="0"/>
    <x v="0"/>
    <x v="35"/>
    <x v="7"/>
  </r>
  <r>
    <x v="10"/>
    <x v="0"/>
    <x v="0"/>
    <x v="2"/>
    <x v="0"/>
    <x v="0"/>
    <x v="18"/>
    <x v="0"/>
    <x v="10"/>
    <x v="6"/>
    <x v="20"/>
    <x v="28"/>
    <x v="18"/>
    <x v="4"/>
    <x v="6"/>
    <x v="0"/>
    <x v="18"/>
    <x v="1"/>
    <x v="0"/>
    <x v="0"/>
    <x v="0"/>
    <x v="0"/>
    <x v="0"/>
    <x v="36"/>
    <x v="0"/>
  </r>
  <r>
    <x v="10"/>
    <x v="0"/>
    <x v="0"/>
    <x v="2"/>
    <x v="0"/>
    <x v="0"/>
    <x v="19"/>
    <x v="0"/>
    <x v="10"/>
    <x v="9"/>
    <x v="23"/>
    <x v="33"/>
    <x v="19"/>
    <x v="7"/>
    <x v="9"/>
    <x v="0"/>
    <x v="19"/>
    <x v="1"/>
    <x v="0"/>
    <x v="0"/>
    <x v="0"/>
    <x v="0"/>
    <x v="0"/>
    <x v="37"/>
    <x v="0"/>
  </r>
  <r>
    <x v="10"/>
    <x v="0"/>
    <x v="0"/>
    <x v="2"/>
    <x v="0"/>
    <x v="0"/>
    <x v="20"/>
    <x v="0"/>
    <x v="10"/>
    <x v="10"/>
    <x v="26"/>
    <x v="35"/>
    <x v="20"/>
    <x v="8"/>
    <x v="5"/>
    <x v="0"/>
    <x v="20"/>
    <x v="1"/>
    <x v="0"/>
    <x v="0"/>
    <x v="0"/>
    <x v="0"/>
    <x v="0"/>
    <x v="38"/>
    <x v="0"/>
  </r>
  <r>
    <x v="10"/>
    <x v="0"/>
    <x v="0"/>
    <x v="2"/>
    <x v="0"/>
    <x v="0"/>
    <x v="21"/>
    <x v="0"/>
    <x v="10"/>
    <x v="7"/>
    <x v="25"/>
    <x v="34"/>
    <x v="21"/>
    <x v="6"/>
    <x v="7"/>
    <x v="0"/>
    <x v="21"/>
    <x v="1"/>
    <x v="0"/>
    <x v="0"/>
    <x v="0"/>
    <x v="0"/>
    <x v="0"/>
    <x v="39"/>
    <x v="0"/>
  </r>
  <r>
    <x v="10"/>
    <x v="0"/>
    <x v="0"/>
    <x v="2"/>
    <x v="0"/>
    <x v="0"/>
    <x v="22"/>
    <x v="0"/>
    <x v="10"/>
    <x v="0"/>
    <x v="22"/>
    <x v="30"/>
    <x v="22"/>
    <x v="0"/>
    <x v="4"/>
    <x v="0"/>
    <x v="22"/>
    <x v="1"/>
    <x v="0"/>
    <x v="0"/>
    <x v="0"/>
    <x v="0"/>
    <x v="0"/>
    <x v="40"/>
    <x v="0"/>
  </r>
  <r>
    <x v="7"/>
    <x v="0"/>
    <x v="5"/>
    <x v="2"/>
    <x v="0"/>
    <x v="0"/>
    <x v="6"/>
    <x v="9"/>
    <x v="11"/>
    <x v="18"/>
    <x v="19"/>
    <x v="32"/>
    <x v="6"/>
    <x v="17"/>
    <x v="19"/>
    <x v="0"/>
    <x v="6"/>
    <x v="1"/>
    <x v="0"/>
    <x v="0"/>
    <x v="0"/>
    <x v="0"/>
    <x v="0"/>
    <x v="20"/>
    <x v="9"/>
  </r>
  <r>
    <x v="9"/>
    <x v="0"/>
    <x v="6"/>
    <x v="2"/>
    <x v="0"/>
    <x v="1"/>
    <x v="6"/>
    <x v="5"/>
    <x v="8"/>
    <x v="18"/>
    <x v="19"/>
    <x v="32"/>
    <x v="6"/>
    <x v="17"/>
    <x v="19"/>
    <x v="0"/>
    <x v="6"/>
    <x v="0"/>
    <x v="0"/>
    <x v="0"/>
    <x v="0"/>
    <x v="0"/>
    <x v="0"/>
    <x v="20"/>
    <x v="5"/>
  </r>
  <r>
    <x v="0"/>
    <x v="0"/>
    <x v="7"/>
    <x v="2"/>
    <x v="0"/>
    <x v="1"/>
    <x v="6"/>
    <x v="9"/>
    <x v="8"/>
    <x v="18"/>
    <x v="19"/>
    <x v="32"/>
    <x v="6"/>
    <x v="17"/>
    <x v="19"/>
    <x v="0"/>
    <x v="6"/>
    <x v="0"/>
    <x v="0"/>
    <x v="0"/>
    <x v="0"/>
    <x v="0"/>
    <x v="0"/>
    <x v="20"/>
    <x v="9"/>
  </r>
  <r>
    <x v="1"/>
    <x v="0"/>
    <x v="8"/>
    <x v="2"/>
    <x v="0"/>
    <x v="1"/>
    <x v="6"/>
    <x v="12"/>
    <x v="8"/>
    <x v="18"/>
    <x v="19"/>
    <x v="32"/>
    <x v="6"/>
    <x v="17"/>
    <x v="19"/>
    <x v="0"/>
    <x v="6"/>
    <x v="0"/>
    <x v="0"/>
    <x v="0"/>
    <x v="0"/>
    <x v="0"/>
    <x v="0"/>
    <x v="20"/>
    <x v="12"/>
  </r>
  <r>
    <x v="7"/>
    <x v="0"/>
    <x v="9"/>
    <x v="2"/>
    <x v="0"/>
    <x v="0"/>
    <x v="10"/>
    <x v="11"/>
    <x v="13"/>
    <x v="8"/>
    <x v="21"/>
    <x v="31"/>
    <x v="10"/>
    <x v="10"/>
    <x v="16"/>
    <x v="0"/>
    <x v="10"/>
    <x v="1"/>
    <x v="0"/>
    <x v="0"/>
    <x v="0"/>
    <x v="0"/>
    <x v="0"/>
    <x v="28"/>
    <x v="11"/>
  </r>
  <r>
    <x v="5"/>
    <x v="1"/>
    <x v="10"/>
    <x v="2"/>
    <x v="0"/>
    <x v="0"/>
    <x v="10"/>
    <x v="2"/>
    <x v="13"/>
    <x v="8"/>
    <x v="21"/>
    <x v="31"/>
    <x v="10"/>
    <x v="10"/>
    <x v="16"/>
    <x v="0"/>
    <x v="10"/>
    <x v="1"/>
    <x v="0"/>
    <x v="0"/>
    <x v="0"/>
    <x v="0"/>
    <x v="0"/>
    <x v="28"/>
    <x v="2"/>
  </r>
  <r>
    <x v="3"/>
    <x v="0"/>
    <x v="11"/>
    <x v="1"/>
    <x v="0"/>
    <x v="0"/>
    <x v="0"/>
    <x v="6"/>
    <x v="1"/>
    <x v="11"/>
    <x v="0"/>
    <x v="0"/>
    <x v="0"/>
    <x v="13"/>
    <x v="11"/>
    <x v="1"/>
    <x v="0"/>
    <x v="1"/>
    <x v="0"/>
    <x v="0"/>
    <x v="0"/>
    <x v="0"/>
    <x v="0"/>
    <x v="2"/>
    <x v="6"/>
  </r>
  <r>
    <x v="3"/>
    <x v="0"/>
    <x v="11"/>
    <x v="1"/>
    <x v="0"/>
    <x v="0"/>
    <x v="1"/>
    <x v="5"/>
    <x v="1"/>
    <x v="12"/>
    <x v="1"/>
    <x v="1"/>
    <x v="1"/>
    <x v="11"/>
    <x v="10"/>
    <x v="1"/>
    <x v="1"/>
    <x v="1"/>
    <x v="0"/>
    <x v="0"/>
    <x v="0"/>
    <x v="0"/>
    <x v="0"/>
    <x v="5"/>
    <x v="5"/>
  </r>
  <r>
    <x v="3"/>
    <x v="0"/>
    <x v="11"/>
    <x v="1"/>
    <x v="0"/>
    <x v="0"/>
    <x v="2"/>
    <x v="6"/>
    <x v="1"/>
    <x v="15"/>
    <x v="2"/>
    <x v="3"/>
    <x v="2"/>
    <x v="12"/>
    <x v="12"/>
    <x v="1"/>
    <x v="2"/>
    <x v="1"/>
    <x v="0"/>
    <x v="0"/>
    <x v="0"/>
    <x v="0"/>
    <x v="0"/>
    <x v="8"/>
    <x v="6"/>
  </r>
  <r>
    <x v="3"/>
    <x v="0"/>
    <x v="11"/>
    <x v="1"/>
    <x v="0"/>
    <x v="0"/>
    <x v="3"/>
    <x v="6"/>
    <x v="1"/>
    <x v="16"/>
    <x v="2"/>
    <x v="4"/>
    <x v="3"/>
    <x v="14"/>
    <x v="14"/>
    <x v="1"/>
    <x v="3"/>
    <x v="1"/>
    <x v="0"/>
    <x v="0"/>
    <x v="0"/>
    <x v="0"/>
    <x v="0"/>
    <x v="11"/>
    <x v="6"/>
  </r>
  <r>
    <x v="3"/>
    <x v="0"/>
    <x v="11"/>
    <x v="1"/>
    <x v="0"/>
    <x v="0"/>
    <x v="4"/>
    <x v="5"/>
    <x v="1"/>
    <x v="13"/>
    <x v="2"/>
    <x v="2"/>
    <x v="4"/>
    <x v="15"/>
    <x v="15"/>
    <x v="1"/>
    <x v="4"/>
    <x v="1"/>
    <x v="0"/>
    <x v="0"/>
    <x v="0"/>
    <x v="0"/>
    <x v="0"/>
    <x v="14"/>
    <x v="5"/>
  </r>
  <r>
    <x v="3"/>
    <x v="0"/>
    <x v="11"/>
    <x v="1"/>
    <x v="0"/>
    <x v="0"/>
    <x v="5"/>
    <x v="6"/>
    <x v="1"/>
    <x v="14"/>
    <x v="3"/>
    <x v="5"/>
    <x v="5"/>
    <x v="16"/>
    <x v="17"/>
    <x v="1"/>
    <x v="5"/>
    <x v="1"/>
    <x v="0"/>
    <x v="0"/>
    <x v="0"/>
    <x v="0"/>
    <x v="0"/>
    <x v="17"/>
    <x v="6"/>
  </r>
  <r>
    <x v="3"/>
    <x v="0"/>
    <x v="12"/>
    <x v="1"/>
    <x v="0"/>
    <x v="1"/>
    <x v="0"/>
    <x v="6"/>
    <x v="1"/>
    <x v="11"/>
    <x v="0"/>
    <x v="0"/>
    <x v="0"/>
    <x v="13"/>
    <x v="11"/>
    <x v="1"/>
    <x v="0"/>
    <x v="0"/>
    <x v="0"/>
    <x v="0"/>
    <x v="0"/>
    <x v="0"/>
    <x v="0"/>
    <x v="2"/>
    <x v="6"/>
  </r>
  <r>
    <x v="3"/>
    <x v="0"/>
    <x v="12"/>
    <x v="1"/>
    <x v="0"/>
    <x v="1"/>
    <x v="1"/>
    <x v="5"/>
    <x v="1"/>
    <x v="12"/>
    <x v="1"/>
    <x v="1"/>
    <x v="1"/>
    <x v="11"/>
    <x v="10"/>
    <x v="1"/>
    <x v="1"/>
    <x v="0"/>
    <x v="0"/>
    <x v="0"/>
    <x v="0"/>
    <x v="0"/>
    <x v="0"/>
    <x v="5"/>
    <x v="5"/>
  </r>
  <r>
    <x v="3"/>
    <x v="0"/>
    <x v="12"/>
    <x v="1"/>
    <x v="0"/>
    <x v="1"/>
    <x v="2"/>
    <x v="6"/>
    <x v="1"/>
    <x v="15"/>
    <x v="2"/>
    <x v="3"/>
    <x v="2"/>
    <x v="12"/>
    <x v="12"/>
    <x v="1"/>
    <x v="2"/>
    <x v="0"/>
    <x v="0"/>
    <x v="0"/>
    <x v="0"/>
    <x v="0"/>
    <x v="0"/>
    <x v="8"/>
    <x v="6"/>
  </r>
  <r>
    <x v="3"/>
    <x v="0"/>
    <x v="12"/>
    <x v="1"/>
    <x v="0"/>
    <x v="1"/>
    <x v="3"/>
    <x v="6"/>
    <x v="1"/>
    <x v="16"/>
    <x v="2"/>
    <x v="4"/>
    <x v="3"/>
    <x v="14"/>
    <x v="14"/>
    <x v="1"/>
    <x v="3"/>
    <x v="0"/>
    <x v="0"/>
    <x v="0"/>
    <x v="0"/>
    <x v="0"/>
    <x v="0"/>
    <x v="11"/>
    <x v="6"/>
  </r>
  <r>
    <x v="3"/>
    <x v="0"/>
    <x v="12"/>
    <x v="1"/>
    <x v="0"/>
    <x v="1"/>
    <x v="4"/>
    <x v="5"/>
    <x v="1"/>
    <x v="13"/>
    <x v="2"/>
    <x v="2"/>
    <x v="4"/>
    <x v="15"/>
    <x v="15"/>
    <x v="1"/>
    <x v="4"/>
    <x v="0"/>
    <x v="0"/>
    <x v="0"/>
    <x v="0"/>
    <x v="0"/>
    <x v="0"/>
    <x v="14"/>
    <x v="5"/>
  </r>
  <r>
    <x v="3"/>
    <x v="0"/>
    <x v="12"/>
    <x v="1"/>
    <x v="0"/>
    <x v="1"/>
    <x v="5"/>
    <x v="6"/>
    <x v="1"/>
    <x v="14"/>
    <x v="3"/>
    <x v="5"/>
    <x v="5"/>
    <x v="16"/>
    <x v="17"/>
    <x v="1"/>
    <x v="5"/>
    <x v="0"/>
    <x v="0"/>
    <x v="0"/>
    <x v="0"/>
    <x v="0"/>
    <x v="0"/>
    <x v="17"/>
    <x v="6"/>
  </r>
  <r>
    <x v="3"/>
    <x v="0"/>
    <x v="13"/>
    <x v="1"/>
    <x v="0"/>
    <x v="1"/>
    <x v="0"/>
    <x v="6"/>
    <x v="0"/>
    <x v="11"/>
    <x v="0"/>
    <x v="0"/>
    <x v="0"/>
    <x v="13"/>
    <x v="11"/>
    <x v="1"/>
    <x v="0"/>
    <x v="0"/>
    <x v="0"/>
    <x v="0"/>
    <x v="0"/>
    <x v="0"/>
    <x v="0"/>
    <x v="2"/>
    <x v="6"/>
  </r>
  <r>
    <x v="3"/>
    <x v="0"/>
    <x v="13"/>
    <x v="1"/>
    <x v="0"/>
    <x v="1"/>
    <x v="1"/>
    <x v="5"/>
    <x v="0"/>
    <x v="12"/>
    <x v="1"/>
    <x v="1"/>
    <x v="1"/>
    <x v="11"/>
    <x v="10"/>
    <x v="1"/>
    <x v="1"/>
    <x v="0"/>
    <x v="0"/>
    <x v="0"/>
    <x v="0"/>
    <x v="0"/>
    <x v="0"/>
    <x v="5"/>
    <x v="5"/>
  </r>
  <r>
    <x v="3"/>
    <x v="0"/>
    <x v="13"/>
    <x v="1"/>
    <x v="0"/>
    <x v="1"/>
    <x v="2"/>
    <x v="6"/>
    <x v="0"/>
    <x v="15"/>
    <x v="2"/>
    <x v="3"/>
    <x v="2"/>
    <x v="12"/>
    <x v="12"/>
    <x v="1"/>
    <x v="2"/>
    <x v="0"/>
    <x v="0"/>
    <x v="0"/>
    <x v="0"/>
    <x v="0"/>
    <x v="0"/>
    <x v="8"/>
    <x v="6"/>
  </r>
  <r>
    <x v="3"/>
    <x v="0"/>
    <x v="13"/>
    <x v="1"/>
    <x v="0"/>
    <x v="1"/>
    <x v="3"/>
    <x v="6"/>
    <x v="0"/>
    <x v="16"/>
    <x v="2"/>
    <x v="4"/>
    <x v="3"/>
    <x v="14"/>
    <x v="14"/>
    <x v="1"/>
    <x v="3"/>
    <x v="0"/>
    <x v="0"/>
    <x v="0"/>
    <x v="0"/>
    <x v="0"/>
    <x v="0"/>
    <x v="11"/>
    <x v="6"/>
  </r>
  <r>
    <x v="3"/>
    <x v="0"/>
    <x v="13"/>
    <x v="1"/>
    <x v="0"/>
    <x v="1"/>
    <x v="4"/>
    <x v="5"/>
    <x v="0"/>
    <x v="13"/>
    <x v="2"/>
    <x v="2"/>
    <x v="4"/>
    <x v="15"/>
    <x v="15"/>
    <x v="1"/>
    <x v="4"/>
    <x v="0"/>
    <x v="0"/>
    <x v="0"/>
    <x v="0"/>
    <x v="0"/>
    <x v="0"/>
    <x v="14"/>
    <x v="5"/>
  </r>
  <r>
    <x v="3"/>
    <x v="0"/>
    <x v="13"/>
    <x v="1"/>
    <x v="0"/>
    <x v="1"/>
    <x v="5"/>
    <x v="6"/>
    <x v="0"/>
    <x v="14"/>
    <x v="3"/>
    <x v="5"/>
    <x v="5"/>
    <x v="16"/>
    <x v="17"/>
    <x v="1"/>
    <x v="5"/>
    <x v="0"/>
    <x v="0"/>
    <x v="0"/>
    <x v="0"/>
    <x v="0"/>
    <x v="0"/>
    <x v="17"/>
    <x v="6"/>
  </r>
  <r>
    <x v="6"/>
    <x v="0"/>
    <x v="14"/>
    <x v="1"/>
    <x v="0"/>
    <x v="0"/>
    <x v="0"/>
    <x v="6"/>
    <x v="3"/>
    <x v="11"/>
    <x v="0"/>
    <x v="0"/>
    <x v="0"/>
    <x v="13"/>
    <x v="11"/>
    <x v="1"/>
    <x v="0"/>
    <x v="1"/>
    <x v="0"/>
    <x v="0"/>
    <x v="0"/>
    <x v="0"/>
    <x v="0"/>
    <x v="2"/>
    <x v="6"/>
  </r>
  <r>
    <x v="6"/>
    <x v="0"/>
    <x v="14"/>
    <x v="1"/>
    <x v="0"/>
    <x v="0"/>
    <x v="1"/>
    <x v="5"/>
    <x v="3"/>
    <x v="12"/>
    <x v="1"/>
    <x v="1"/>
    <x v="1"/>
    <x v="11"/>
    <x v="10"/>
    <x v="1"/>
    <x v="1"/>
    <x v="1"/>
    <x v="0"/>
    <x v="0"/>
    <x v="0"/>
    <x v="0"/>
    <x v="0"/>
    <x v="5"/>
    <x v="5"/>
  </r>
  <r>
    <x v="6"/>
    <x v="0"/>
    <x v="14"/>
    <x v="1"/>
    <x v="0"/>
    <x v="0"/>
    <x v="2"/>
    <x v="6"/>
    <x v="3"/>
    <x v="15"/>
    <x v="2"/>
    <x v="3"/>
    <x v="2"/>
    <x v="12"/>
    <x v="12"/>
    <x v="1"/>
    <x v="2"/>
    <x v="1"/>
    <x v="0"/>
    <x v="0"/>
    <x v="0"/>
    <x v="0"/>
    <x v="0"/>
    <x v="8"/>
    <x v="6"/>
  </r>
  <r>
    <x v="6"/>
    <x v="0"/>
    <x v="14"/>
    <x v="1"/>
    <x v="0"/>
    <x v="0"/>
    <x v="3"/>
    <x v="6"/>
    <x v="3"/>
    <x v="16"/>
    <x v="2"/>
    <x v="4"/>
    <x v="3"/>
    <x v="14"/>
    <x v="14"/>
    <x v="1"/>
    <x v="3"/>
    <x v="1"/>
    <x v="0"/>
    <x v="0"/>
    <x v="0"/>
    <x v="0"/>
    <x v="0"/>
    <x v="11"/>
    <x v="6"/>
  </r>
  <r>
    <x v="6"/>
    <x v="0"/>
    <x v="14"/>
    <x v="1"/>
    <x v="0"/>
    <x v="0"/>
    <x v="4"/>
    <x v="5"/>
    <x v="3"/>
    <x v="13"/>
    <x v="2"/>
    <x v="2"/>
    <x v="4"/>
    <x v="15"/>
    <x v="15"/>
    <x v="1"/>
    <x v="4"/>
    <x v="1"/>
    <x v="0"/>
    <x v="0"/>
    <x v="0"/>
    <x v="0"/>
    <x v="0"/>
    <x v="14"/>
    <x v="5"/>
  </r>
  <r>
    <x v="6"/>
    <x v="0"/>
    <x v="14"/>
    <x v="1"/>
    <x v="0"/>
    <x v="0"/>
    <x v="5"/>
    <x v="6"/>
    <x v="3"/>
    <x v="14"/>
    <x v="3"/>
    <x v="5"/>
    <x v="5"/>
    <x v="16"/>
    <x v="17"/>
    <x v="1"/>
    <x v="5"/>
    <x v="1"/>
    <x v="0"/>
    <x v="0"/>
    <x v="0"/>
    <x v="0"/>
    <x v="0"/>
    <x v="17"/>
    <x v="6"/>
  </r>
  <r>
    <x v="1"/>
    <x v="0"/>
    <x v="15"/>
    <x v="1"/>
    <x v="0"/>
    <x v="0"/>
    <x v="0"/>
    <x v="6"/>
    <x v="2"/>
    <x v="11"/>
    <x v="0"/>
    <x v="0"/>
    <x v="0"/>
    <x v="13"/>
    <x v="11"/>
    <x v="1"/>
    <x v="0"/>
    <x v="1"/>
    <x v="0"/>
    <x v="0"/>
    <x v="0"/>
    <x v="0"/>
    <x v="0"/>
    <x v="2"/>
    <x v="6"/>
  </r>
  <r>
    <x v="1"/>
    <x v="0"/>
    <x v="15"/>
    <x v="1"/>
    <x v="0"/>
    <x v="0"/>
    <x v="1"/>
    <x v="5"/>
    <x v="2"/>
    <x v="12"/>
    <x v="1"/>
    <x v="1"/>
    <x v="1"/>
    <x v="11"/>
    <x v="10"/>
    <x v="1"/>
    <x v="1"/>
    <x v="1"/>
    <x v="0"/>
    <x v="0"/>
    <x v="0"/>
    <x v="0"/>
    <x v="0"/>
    <x v="5"/>
    <x v="5"/>
  </r>
  <r>
    <x v="1"/>
    <x v="0"/>
    <x v="15"/>
    <x v="1"/>
    <x v="0"/>
    <x v="0"/>
    <x v="2"/>
    <x v="6"/>
    <x v="2"/>
    <x v="15"/>
    <x v="2"/>
    <x v="3"/>
    <x v="2"/>
    <x v="12"/>
    <x v="12"/>
    <x v="1"/>
    <x v="2"/>
    <x v="1"/>
    <x v="0"/>
    <x v="0"/>
    <x v="0"/>
    <x v="0"/>
    <x v="0"/>
    <x v="8"/>
    <x v="6"/>
  </r>
  <r>
    <x v="1"/>
    <x v="0"/>
    <x v="15"/>
    <x v="1"/>
    <x v="0"/>
    <x v="0"/>
    <x v="3"/>
    <x v="6"/>
    <x v="2"/>
    <x v="16"/>
    <x v="2"/>
    <x v="4"/>
    <x v="3"/>
    <x v="14"/>
    <x v="14"/>
    <x v="1"/>
    <x v="3"/>
    <x v="1"/>
    <x v="0"/>
    <x v="0"/>
    <x v="0"/>
    <x v="0"/>
    <x v="0"/>
    <x v="11"/>
    <x v="6"/>
  </r>
  <r>
    <x v="1"/>
    <x v="0"/>
    <x v="15"/>
    <x v="1"/>
    <x v="0"/>
    <x v="0"/>
    <x v="4"/>
    <x v="5"/>
    <x v="2"/>
    <x v="13"/>
    <x v="2"/>
    <x v="2"/>
    <x v="4"/>
    <x v="15"/>
    <x v="15"/>
    <x v="1"/>
    <x v="4"/>
    <x v="1"/>
    <x v="0"/>
    <x v="0"/>
    <x v="0"/>
    <x v="0"/>
    <x v="0"/>
    <x v="14"/>
    <x v="5"/>
  </r>
  <r>
    <x v="1"/>
    <x v="0"/>
    <x v="15"/>
    <x v="1"/>
    <x v="0"/>
    <x v="0"/>
    <x v="5"/>
    <x v="6"/>
    <x v="2"/>
    <x v="14"/>
    <x v="3"/>
    <x v="5"/>
    <x v="5"/>
    <x v="16"/>
    <x v="17"/>
    <x v="1"/>
    <x v="5"/>
    <x v="1"/>
    <x v="0"/>
    <x v="0"/>
    <x v="0"/>
    <x v="0"/>
    <x v="0"/>
    <x v="17"/>
    <x v="6"/>
  </r>
  <r>
    <x v="1"/>
    <x v="0"/>
    <x v="15"/>
    <x v="1"/>
    <x v="0"/>
    <x v="1"/>
    <x v="0"/>
    <x v="6"/>
    <x v="2"/>
    <x v="11"/>
    <x v="0"/>
    <x v="0"/>
    <x v="0"/>
    <x v="13"/>
    <x v="11"/>
    <x v="1"/>
    <x v="0"/>
    <x v="0"/>
    <x v="0"/>
    <x v="0"/>
    <x v="0"/>
    <x v="0"/>
    <x v="0"/>
    <x v="2"/>
    <x v="6"/>
  </r>
  <r>
    <x v="1"/>
    <x v="0"/>
    <x v="15"/>
    <x v="1"/>
    <x v="0"/>
    <x v="1"/>
    <x v="1"/>
    <x v="5"/>
    <x v="2"/>
    <x v="12"/>
    <x v="1"/>
    <x v="1"/>
    <x v="1"/>
    <x v="11"/>
    <x v="10"/>
    <x v="1"/>
    <x v="1"/>
    <x v="0"/>
    <x v="0"/>
    <x v="0"/>
    <x v="0"/>
    <x v="0"/>
    <x v="0"/>
    <x v="5"/>
    <x v="5"/>
  </r>
  <r>
    <x v="1"/>
    <x v="0"/>
    <x v="15"/>
    <x v="1"/>
    <x v="0"/>
    <x v="1"/>
    <x v="2"/>
    <x v="6"/>
    <x v="2"/>
    <x v="15"/>
    <x v="2"/>
    <x v="3"/>
    <x v="2"/>
    <x v="12"/>
    <x v="12"/>
    <x v="1"/>
    <x v="2"/>
    <x v="0"/>
    <x v="0"/>
    <x v="0"/>
    <x v="0"/>
    <x v="0"/>
    <x v="0"/>
    <x v="8"/>
    <x v="6"/>
  </r>
  <r>
    <x v="1"/>
    <x v="0"/>
    <x v="15"/>
    <x v="1"/>
    <x v="0"/>
    <x v="1"/>
    <x v="3"/>
    <x v="6"/>
    <x v="2"/>
    <x v="16"/>
    <x v="2"/>
    <x v="4"/>
    <x v="3"/>
    <x v="14"/>
    <x v="14"/>
    <x v="1"/>
    <x v="3"/>
    <x v="0"/>
    <x v="0"/>
    <x v="0"/>
    <x v="0"/>
    <x v="0"/>
    <x v="0"/>
    <x v="11"/>
    <x v="6"/>
  </r>
  <r>
    <x v="1"/>
    <x v="0"/>
    <x v="15"/>
    <x v="1"/>
    <x v="0"/>
    <x v="1"/>
    <x v="4"/>
    <x v="5"/>
    <x v="2"/>
    <x v="13"/>
    <x v="2"/>
    <x v="2"/>
    <x v="4"/>
    <x v="15"/>
    <x v="15"/>
    <x v="1"/>
    <x v="4"/>
    <x v="0"/>
    <x v="0"/>
    <x v="0"/>
    <x v="0"/>
    <x v="0"/>
    <x v="0"/>
    <x v="14"/>
    <x v="5"/>
  </r>
  <r>
    <x v="1"/>
    <x v="0"/>
    <x v="15"/>
    <x v="1"/>
    <x v="0"/>
    <x v="1"/>
    <x v="5"/>
    <x v="6"/>
    <x v="2"/>
    <x v="14"/>
    <x v="3"/>
    <x v="5"/>
    <x v="5"/>
    <x v="16"/>
    <x v="17"/>
    <x v="1"/>
    <x v="5"/>
    <x v="0"/>
    <x v="0"/>
    <x v="0"/>
    <x v="0"/>
    <x v="0"/>
    <x v="0"/>
    <x v="17"/>
    <x v="6"/>
  </r>
  <r>
    <x v="2"/>
    <x v="0"/>
    <x v="16"/>
    <x v="2"/>
    <x v="0"/>
    <x v="1"/>
    <x v="7"/>
    <x v="7"/>
    <x v="11"/>
    <x v="19"/>
    <x v="24"/>
    <x v="36"/>
    <x v="7"/>
    <x v="18"/>
    <x v="23"/>
    <x v="0"/>
    <x v="7"/>
    <x v="0"/>
    <x v="0"/>
    <x v="0"/>
    <x v="0"/>
    <x v="0"/>
    <x v="0"/>
    <x v="22"/>
    <x v="7"/>
  </r>
  <r>
    <x v="2"/>
    <x v="0"/>
    <x v="16"/>
    <x v="2"/>
    <x v="0"/>
    <x v="1"/>
    <x v="8"/>
    <x v="7"/>
    <x v="11"/>
    <x v="20"/>
    <x v="28"/>
    <x v="38"/>
    <x v="8"/>
    <x v="19"/>
    <x v="21"/>
    <x v="0"/>
    <x v="8"/>
    <x v="0"/>
    <x v="0"/>
    <x v="0"/>
    <x v="0"/>
    <x v="0"/>
    <x v="0"/>
    <x v="24"/>
    <x v="7"/>
  </r>
  <r>
    <x v="2"/>
    <x v="0"/>
    <x v="16"/>
    <x v="2"/>
    <x v="0"/>
    <x v="1"/>
    <x v="9"/>
    <x v="7"/>
    <x v="11"/>
    <x v="17"/>
    <x v="27"/>
    <x v="37"/>
    <x v="9"/>
    <x v="16"/>
    <x v="22"/>
    <x v="0"/>
    <x v="9"/>
    <x v="0"/>
    <x v="0"/>
    <x v="0"/>
    <x v="0"/>
    <x v="0"/>
    <x v="0"/>
    <x v="26"/>
    <x v="7"/>
  </r>
  <r>
    <x v="3"/>
    <x v="0"/>
    <x v="17"/>
    <x v="2"/>
    <x v="0"/>
    <x v="1"/>
    <x v="6"/>
    <x v="7"/>
    <x v="9"/>
    <x v="18"/>
    <x v="19"/>
    <x v="32"/>
    <x v="6"/>
    <x v="17"/>
    <x v="19"/>
    <x v="0"/>
    <x v="6"/>
    <x v="0"/>
    <x v="0"/>
    <x v="0"/>
    <x v="0"/>
    <x v="0"/>
    <x v="0"/>
    <x v="20"/>
    <x v="7"/>
  </r>
  <r>
    <x v="3"/>
    <x v="0"/>
    <x v="17"/>
    <x v="2"/>
    <x v="0"/>
    <x v="1"/>
    <x v="7"/>
    <x v="7"/>
    <x v="9"/>
    <x v="19"/>
    <x v="24"/>
    <x v="36"/>
    <x v="7"/>
    <x v="18"/>
    <x v="23"/>
    <x v="0"/>
    <x v="7"/>
    <x v="0"/>
    <x v="0"/>
    <x v="0"/>
    <x v="0"/>
    <x v="0"/>
    <x v="0"/>
    <x v="22"/>
    <x v="7"/>
  </r>
  <r>
    <x v="3"/>
    <x v="0"/>
    <x v="17"/>
    <x v="2"/>
    <x v="0"/>
    <x v="1"/>
    <x v="8"/>
    <x v="7"/>
    <x v="9"/>
    <x v="20"/>
    <x v="28"/>
    <x v="38"/>
    <x v="8"/>
    <x v="19"/>
    <x v="21"/>
    <x v="0"/>
    <x v="8"/>
    <x v="0"/>
    <x v="0"/>
    <x v="0"/>
    <x v="0"/>
    <x v="0"/>
    <x v="0"/>
    <x v="24"/>
    <x v="7"/>
  </r>
  <r>
    <x v="3"/>
    <x v="0"/>
    <x v="17"/>
    <x v="2"/>
    <x v="0"/>
    <x v="1"/>
    <x v="9"/>
    <x v="7"/>
    <x v="9"/>
    <x v="17"/>
    <x v="27"/>
    <x v="37"/>
    <x v="9"/>
    <x v="16"/>
    <x v="22"/>
    <x v="0"/>
    <x v="9"/>
    <x v="0"/>
    <x v="0"/>
    <x v="0"/>
    <x v="0"/>
    <x v="0"/>
    <x v="0"/>
    <x v="26"/>
    <x v="7"/>
  </r>
  <r>
    <x v="3"/>
    <x v="0"/>
    <x v="17"/>
    <x v="2"/>
    <x v="0"/>
    <x v="1"/>
    <x v="10"/>
    <x v="7"/>
    <x v="9"/>
    <x v="8"/>
    <x v="21"/>
    <x v="31"/>
    <x v="10"/>
    <x v="10"/>
    <x v="16"/>
    <x v="0"/>
    <x v="10"/>
    <x v="0"/>
    <x v="0"/>
    <x v="0"/>
    <x v="0"/>
    <x v="0"/>
    <x v="0"/>
    <x v="28"/>
    <x v="7"/>
  </r>
  <r>
    <x v="2"/>
    <x v="0"/>
    <x v="18"/>
    <x v="2"/>
    <x v="0"/>
    <x v="0"/>
    <x v="6"/>
    <x v="1"/>
    <x v="12"/>
    <x v="18"/>
    <x v="19"/>
    <x v="32"/>
    <x v="6"/>
    <x v="17"/>
    <x v="19"/>
    <x v="0"/>
    <x v="6"/>
    <x v="1"/>
    <x v="0"/>
    <x v="0"/>
    <x v="0"/>
    <x v="0"/>
    <x v="0"/>
    <x v="20"/>
    <x v="1"/>
  </r>
  <r>
    <x v="2"/>
    <x v="0"/>
    <x v="18"/>
    <x v="2"/>
    <x v="0"/>
    <x v="0"/>
    <x v="7"/>
    <x v="1"/>
    <x v="12"/>
    <x v="19"/>
    <x v="24"/>
    <x v="36"/>
    <x v="7"/>
    <x v="18"/>
    <x v="23"/>
    <x v="0"/>
    <x v="7"/>
    <x v="1"/>
    <x v="0"/>
    <x v="0"/>
    <x v="0"/>
    <x v="0"/>
    <x v="0"/>
    <x v="22"/>
    <x v="1"/>
  </r>
  <r>
    <x v="2"/>
    <x v="0"/>
    <x v="18"/>
    <x v="2"/>
    <x v="0"/>
    <x v="0"/>
    <x v="8"/>
    <x v="1"/>
    <x v="12"/>
    <x v="20"/>
    <x v="28"/>
    <x v="38"/>
    <x v="8"/>
    <x v="19"/>
    <x v="21"/>
    <x v="0"/>
    <x v="8"/>
    <x v="1"/>
    <x v="0"/>
    <x v="0"/>
    <x v="0"/>
    <x v="0"/>
    <x v="0"/>
    <x v="24"/>
    <x v="1"/>
  </r>
  <r>
    <x v="2"/>
    <x v="0"/>
    <x v="18"/>
    <x v="2"/>
    <x v="0"/>
    <x v="0"/>
    <x v="9"/>
    <x v="1"/>
    <x v="12"/>
    <x v="17"/>
    <x v="27"/>
    <x v="37"/>
    <x v="9"/>
    <x v="16"/>
    <x v="22"/>
    <x v="0"/>
    <x v="9"/>
    <x v="1"/>
    <x v="0"/>
    <x v="0"/>
    <x v="0"/>
    <x v="0"/>
    <x v="0"/>
    <x v="26"/>
    <x v="1"/>
  </r>
  <r>
    <x v="2"/>
    <x v="0"/>
    <x v="18"/>
    <x v="2"/>
    <x v="0"/>
    <x v="0"/>
    <x v="10"/>
    <x v="1"/>
    <x v="12"/>
    <x v="8"/>
    <x v="21"/>
    <x v="31"/>
    <x v="10"/>
    <x v="10"/>
    <x v="16"/>
    <x v="0"/>
    <x v="10"/>
    <x v="1"/>
    <x v="0"/>
    <x v="0"/>
    <x v="0"/>
    <x v="0"/>
    <x v="0"/>
    <x v="28"/>
    <x v="1"/>
  </r>
  <r>
    <x v="3"/>
    <x v="0"/>
    <x v="19"/>
    <x v="2"/>
    <x v="0"/>
    <x v="0"/>
    <x v="0"/>
    <x v="3"/>
    <x v="6"/>
    <x v="11"/>
    <x v="13"/>
    <x v="19"/>
    <x v="0"/>
    <x v="13"/>
    <x v="13"/>
    <x v="4"/>
    <x v="0"/>
    <x v="1"/>
    <x v="0"/>
    <x v="0"/>
    <x v="0"/>
    <x v="0"/>
    <x v="0"/>
    <x v="3"/>
    <x v="3"/>
  </r>
  <r>
    <x v="3"/>
    <x v="0"/>
    <x v="19"/>
    <x v="2"/>
    <x v="0"/>
    <x v="0"/>
    <x v="1"/>
    <x v="3"/>
    <x v="6"/>
    <x v="12"/>
    <x v="14"/>
    <x v="21"/>
    <x v="1"/>
    <x v="11"/>
    <x v="10"/>
    <x v="4"/>
    <x v="1"/>
    <x v="1"/>
    <x v="0"/>
    <x v="0"/>
    <x v="0"/>
    <x v="0"/>
    <x v="0"/>
    <x v="6"/>
    <x v="3"/>
  </r>
  <r>
    <x v="3"/>
    <x v="0"/>
    <x v="19"/>
    <x v="2"/>
    <x v="0"/>
    <x v="0"/>
    <x v="2"/>
    <x v="3"/>
    <x v="6"/>
    <x v="15"/>
    <x v="17"/>
    <x v="25"/>
    <x v="2"/>
    <x v="12"/>
    <x v="12"/>
    <x v="4"/>
    <x v="2"/>
    <x v="1"/>
    <x v="0"/>
    <x v="0"/>
    <x v="0"/>
    <x v="0"/>
    <x v="0"/>
    <x v="9"/>
    <x v="3"/>
  </r>
  <r>
    <x v="3"/>
    <x v="0"/>
    <x v="19"/>
    <x v="2"/>
    <x v="0"/>
    <x v="0"/>
    <x v="3"/>
    <x v="3"/>
    <x v="6"/>
    <x v="16"/>
    <x v="17"/>
    <x v="26"/>
    <x v="3"/>
    <x v="14"/>
    <x v="14"/>
    <x v="4"/>
    <x v="3"/>
    <x v="1"/>
    <x v="0"/>
    <x v="0"/>
    <x v="0"/>
    <x v="0"/>
    <x v="0"/>
    <x v="12"/>
    <x v="3"/>
  </r>
  <r>
    <x v="3"/>
    <x v="0"/>
    <x v="19"/>
    <x v="2"/>
    <x v="0"/>
    <x v="0"/>
    <x v="4"/>
    <x v="3"/>
    <x v="6"/>
    <x v="13"/>
    <x v="16"/>
    <x v="22"/>
    <x v="4"/>
    <x v="15"/>
    <x v="15"/>
    <x v="4"/>
    <x v="4"/>
    <x v="1"/>
    <x v="0"/>
    <x v="0"/>
    <x v="0"/>
    <x v="0"/>
    <x v="0"/>
    <x v="15"/>
    <x v="3"/>
  </r>
  <r>
    <x v="3"/>
    <x v="0"/>
    <x v="19"/>
    <x v="2"/>
    <x v="0"/>
    <x v="0"/>
    <x v="5"/>
    <x v="3"/>
    <x v="6"/>
    <x v="14"/>
    <x v="17"/>
    <x v="24"/>
    <x v="5"/>
    <x v="16"/>
    <x v="17"/>
    <x v="4"/>
    <x v="5"/>
    <x v="1"/>
    <x v="0"/>
    <x v="0"/>
    <x v="0"/>
    <x v="0"/>
    <x v="0"/>
    <x v="18"/>
    <x v="3"/>
  </r>
  <r>
    <x v="3"/>
    <x v="0"/>
    <x v="20"/>
    <x v="2"/>
    <x v="0"/>
    <x v="1"/>
    <x v="0"/>
    <x v="3"/>
    <x v="6"/>
    <x v="11"/>
    <x v="13"/>
    <x v="19"/>
    <x v="0"/>
    <x v="13"/>
    <x v="13"/>
    <x v="4"/>
    <x v="0"/>
    <x v="0"/>
    <x v="0"/>
    <x v="0"/>
    <x v="0"/>
    <x v="0"/>
    <x v="0"/>
    <x v="3"/>
    <x v="3"/>
  </r>
  <r>
    <x v="3"/>
    <x v="0"/>
    <x v="20"/>
    <x v="2"/>
    <x v="0"/>
    <x v="1"/>
    <x v="1"/>
    <x v="3"/>
    <x v="6"/>
    <x v="12"/>
    <x v="14"/>
    <x v="21"/>
    <x v="1"/>
    <x v="11"/>
    <x v="10"/>
    <x v="4"/>
    <x v="1"/>
    <x v="0"/>
    <x v="0"/>
    <x v="0"/>
    <x v="0"/>
    <x v="0"/>
    <x v="0"/>
    <x v="6"/>
    <x v="3"/>
  </r>
  <r>
    <x v="3"/>
    <x v="0"/>
    <x v="20"/>
    <x v="2"/>
    <x v="0"/>
    <x v="1"/>
    <x v="2"/>
    <x v="3"/>
    <x v="6"/>
    <x v="15"/>
    <x v="17"/>
    <x v="25"/>
    <x v="2"/>
    <x v="12"/>
    <x v="12"/>
    <x v="4"/>
    <x v="2"/>
    <x v="0"/>
    <x v="0"/>
    <x v="0"/>
    <x v="0"/>
    <x v="0"/>
    <x v="0"/>
    <x v="9"/>
    <x v="3"/>
  </r>
  <r>
    <x v="3"/>
    <x v="0"/>
    <x v="20"/>
    <x v="2"/>
    <x v="0"/>
    <x v="1"/>
    <x v="3"/>
    <x v="3"/>
    <x v="6"/>
    <x v="16"/>
    <x v="17"/>
    <x v="26"/>
    <x v="3"/>
    <x v="14"/>
    <x v="14"/>
    <x v="4"/>
    <x v="3"/>
    <x v="0"/>
    <x v="0"/>
    <x v="0"/>
    <x v="0"/>
    <x v="0"/>
    <x v="0"/>
    <x v="12"/>
    <x v="3"/>
  </r>
  <r>
    <x v="3"/>
    <x v="0"/>
    <x v="20"/>
    <x v="2"/>
    <x v="0"/>
    <x v="1"/>
    <x v="4"/>
    <x v="3"/>
    <x v="6"/>
    <x v="13"/>
    <x v="16"/>
    <x v="22"/>
    <x v="4"/>
    <x v="15"/>
    <x v="15"/>
    <x v="4"/>
    <x v="4"/>
    <x v="0"/>
    <x v="0"/>
    <x v="0"/>
    <x v="0"/>
    <x v="0"/>
    <x v="0"/>
    <x v="15"/>
    <x v="3"/>
  </r>
  <r>
    <x v="3"/>
    <x v="0"/>
    <x v="20"/>
    <x v="2"/>
    <x v="0"/>
    <x v="1"/>
    <x v="5"/>
    <x v="3"/>
    <x v="6"/>
    <x v="14"/>
    <x v="17"/>
    <x v="24"/>
    <x v="5"/>
    <x v="16"/>
    <x v="17"/>
    <x v="4"/>
    <x v="5"/>
    <x v="0"/>
    <x v="0"/>
    <x v="0"/>
    <x v="0"/>
    <x v="0"/>
    <x v="0"/>
    <x v="18"/>
    <x v="3"/>
  </r>
  <r>
    <x v="2"/>
    <x v="0"/>
    <x v="21"/>
    <x v="2"/>
    <x v="0"/>
    <x v="0"/>
    <x v="0"/>
    <x v="3"/>
    <x v="6"/>
    <x v="11"/>
    <x v="13"/>
    <x v="19"/>
    <x v="0"/>
    <x v="13"/>
    <x v="13"/>
    <x v="4"/>
    <x v="0"/>
    <x v="1"/>
    <x v="0"/>
    <x v="0"/>
    <x v="0"/>
    <x v="0"/>
    <x v="0"/>
    <x v="3"/>
    <x v="3"/>
  </r>
  <r>
    <x v="2"/>
    <x v="0"/>
    <x v="21"/>
    <x v="2"/>
    <x v="0"/>
    <x v="0"/>
    <x v="1"/>
    <x v="3"/>
    <x v="6"/>
    <x v="12"/>
    <x v="14"/>
    <x v="21"/>
    <x v="1"/>
    <x v="11"/>
    <x v="10"/>
    <x v="4"/>
    <x v="1"/>
    <x v="1"/>
    <x v="0"/>
    <x v="0"/>
    <x v="0"/>
    <x v="0"/>
    <x v="0"/>
    <x v="6"/>
    <x v="3"/>
  </r>
  <r>
    <x v="2"/>
    <x v="0"/>
    <x v="21"/>
    <x v="2"/>
    <x v="0"/>
    <x v="0"/>
    <x v="2"/>
    <x v="3"/>
    <x v="6"/>
    <x v="15"/>
    <x v="17"/>
    <x v="25"/>
    <x v="2"/>
    <x v="12"/>
    <x v="12"/>
    <x v="4"/>
    <x v="2"/>
    <x v="1"/>
    <x v="0"/>
    <x v="0"/>
    <x v="0"/>
    <x v="0"/>
    <x v="0"/>
    <x v="9"/>
    <x v="3"/>
  </r>
  <r>
    <x v="2"/>
    <x v="0"/>
    <x v="21"/>
    <x v="2"/>
    <x v="0"/>
    <x v="0"/>
    <x v="3"/>
    <x v="3"/>
    <x v="6"/>
    <x v="16"/>
    <x v="17"/>
    <x v="26"/>
    <x v="3"/>
    <x v="14"/>
    <x v="14"/>
    <x v="4"/>
    <x v="3"/>
    <x v="1"/>
    <x v="0"/>
    <x v="0"/>
    <x v="0"/>
    <x v="0"/>
    <x v="0"/>
    <x v="12"/>
    <x v="3"/>
  </r>
  <r>
    <x v="2"/>
    <x v="0"/>
    <x v="21"/>
    <x v="2"/>
    <x v="0"/>
    <x v="0"/>
    <x v="4"/>
    <x v="3"/>
    <x v="6"/>
    <x v="13"/>
    <x v="16"/>
    <x v="22"/>
    <x v="4"/>
    <x v="15"/>
    <x v="15"/>
    <x v="4"/>
    <x v="4"/>
    <x v="1"/>
    <x v="0"/>
    <x v="0"/>
    <x v="0"/>
    <x v="0"/>
    <x v="0"/>
    <x v="15"/>
    <x v="3"/>
  </r>
  <r>
    <x v="2"/>
    <x v="0"/>
    <x v="21"/>
    <x v="2"/>
    <x v="0"/>
    <x v="0"/>
    <x v="5"/>
    <x v="3"/>
    <x v="6"/>
    <x v="14"/>
    <x v="17"/>
    <x v="24"/>
    <x v="5"/>
    <x v="16"/>
    <x v="17"/>
    <x v="4"/>
    <x v="5"/>
    <x v="1"/>
    <x v="0"/>
    <x v="0"/>
    <x v="0"/>
    <x v="0"/>
    <x v="0"/>
    <x v="18"/>
    <x v="3"/>
  </r>
  <r>
    <x v="2"/>
    <x v="0"/>
    <x v="22"/>
    <x v="2"/>
    <x v="0"/>
    <x v="1"/>
    <x v="0"/>
    <x v="3"/>
    <x v="6"/>
    <x v="11"/>
    <x v="13"/>
    <x v="19"/>
    <x v="0"/>
    <x v="13"/>
    <x v="13"/>
    <x v="4"/>
    <x v="0"/>
    <x v="0"/>
    <x v="0"/>
    <x v="0"/>
    <x v="0"/>
    <x v="0"/>
    <x v="0"/>
    <x v="3"/>
    <x v="3"/>
  </r>
  <r>
    <x v="2"/>
    <x v="0"/>
    <x v="22"/>
    <x v="2"/>
    <x v="0"/>
    <x v="1"/>
    <x v="1"/>
    <x v="3"/>
    <x v="6"/>
    <x v="12"/>
    <x v="14"/>
    <x v="21"/>
    <x v="1"/>
    <x v="11"/>
    <x v="10"/>
    <x v="4"/>
    <x v="1"/>
    <x v="0"/>
    <x v="0"/>
    <x v="0"/>
    <x v="0"/>
    <x v="0"/>
    <x v="0"/>
    <x v="6"/>
    <x v="3"/>
  </r>
  <r>
    <x v="2"/>
    <x v="0"/>
    <x v="22"/>
    <x v="2"/>
    <x v="0"/>
    <x v="1"/>
    <x v="2"/>
    <x v="3"/>
    <x v="6"/>
    <x v="15"/>
    <x v="17"/>
    <x v="25"/>
    <x v="2"/>
    <x v="12"/>
    <x v="12"/>
    <x v="4"/>
    <x v="2"/>
    <x v="0"/>
    <x v="0"/>
    <x v="0"/>
    <x v="0"/>
    <x v="0"/>
    <x v="0"/>
    <x v="9"/>
    <x v="3"/>
  </r>
  <r>
    <x v="2"/>
    <x v="0"/>
    <x v="22"/>
    <x v="2"/>
    <x v="0"/>
    <x v="1"/>
    <x v="3"/>
    <x v="3"/>
    <x v="6"/>
    <x v="16"/>
    <x v="17"/>
    <x v="26"/>
    <x v="3"/>
    <x v="14"/>
    <x v="14"/>
    <x v="4"/>
    <x v="3"/>
    <x v="0"/>
    <x v="0"/>
    <x v="0"/>
    <x v="0"/>
    <x v="0"/>
    <x v="0"/>
    <x v="12"/>
    <x v="3"/>
  </r>
  <r>
    <x v="2"/>
    <x v="0"/>
    <x v="22"/>
    <x v="2"/>
    <x v="0"/>
    <x v="1"/>
    <x v="4"/>
    <x v="3"/>
    <x v="6"/>
    <x v="13"/>
    <x v="16"/>
    <x v="22"/>
    <x v="4"/>
    <x v="15"/>
    <x v="15"/>
    <x v="4"/>
    <x v="4"/>
    <x v="0"/>
    <x v="0"/>
    <x v="0"/>
    <x v="0"/>
    <x v="0"/>
    <x v="0"/>
    <x v="15"/>
    <x v="3"/>
  </r>
  <r>
    <x v="2"/>
    <x v="0"/>
    <x v="22"/>
    <x v="2"/>
    <x v="0"/>
    <x v="1"/>
    <x v="5"/>
    <x v="3"/>
    <x v="6"/>
    <x v="14"/>
    <x v="17"/>
    <x v="24"/>
    <x v="5"/>
    <x v="16"/>
    <x v="17"/>
    <x v="4"/>
    <x v="5"/>
    <x v="0"/>
    <x v="0"/>
    <x v="0"/>
    <x v="0"/>
    <x v="0"/>
    <x v="0"/>
    <x v="18"/>
    <x v="3"/>
  </r>
  <r>
    <x v="2"/>
    <x v="0"/>
    <x v="21"/>
    <x v="2"/>
    <x v="0"/>
    <x v="0"/>
    <x v="0"/>
    <x v="1"/>
    <x v="6"/>
    <x v="11"/>
    <x v="13"/>
    <x v="19"/>
    <x v="0"/>
    <x v="13"/>
    <x v="13"/>
    <x v="4"/>
    <x v="0"/>
    <x v="1"/>
    <x v="0"/>
    <x v="0"/>
    <x v="0"/>
    <x v="0"/>
    <x v="0"/>
    <x v="3"/>
    <x v="1"/>
  </r>
  <r>
    <x v="2"/>
    <x v="0"/>
    <x v="21"/>
    <x v="2"/>
    <x v="0"/>
    <x v="0"/>
    <x v="1"/>
    <x v="1"/>
    <x v="6"/>
    <x v="12"/>
    <x v="14"/>
    <x v="21"/>
    <x v="1"/>
    <x v="11"/>
    <x v="10"/>
    <x v="4"/>
    <x v="1"/>
    <x v="1"/>
    <x v="0"/>
    <x v="0"/>
    <x v="0"/>
    <x v="0"/>
    <x v="0"/>
    <x v="6"/>
    <x v="1"/>
  </r>
  <r>
    <x v="2"/>
    <x v="0"/>
    <x v="21"/>
    <x v="2"/>
    <x v="0"/>
    <x v="0"/>
    <x v="2"/>
    <x v="1"/>
    <x v="6"/>
    <x v="15"/>
    <x v="17"/>
    <x v="25"/>
    <x v="2"/>
    <x v="12"/>
    <x v="12"/>
    <x v="4"/>
    <x v="2"/>
    <x v="1"/>
    <x v="0"/>
    <x v="0"/>
    <x v="0"/>
    <x v="0"/>
    <x v="0"/>
    <x v="9"/>
    <x v="1"/>
  </r>
  <r>
    <x v="2"/>
    <x v="0"/>
    <x v="21"/>
    <x v="2"/>
    <x v="0"/>
    <x v="0"/>
    <x v="3"/>
    <x v="1"/>
    <x v="6"/>
    <x v="16"/>
    <x v="17"/>
    <x v="26"/>
    <x v="3"/>
    <x v="14"/>
    <x v="14"/>
    <x v="4"/>
    <x v="3"/>
    <x v="1"/>
    <x v="0"/>
    <x v="0"/>
    <x v="0"/>
    <x v="0"/>
    <x v="0"/>
    <x v="12"/>
    <x v="1"/>
  </r>
  <r>
    <x v="2"/>
    <x v="0"/>
    <x v="21"/>
    <x v="2"/>
    <x v="0"/>
    <x v="0"/>
    <x v="4"/>
    <x v="1"/>
    <x v="6"/>
    <x v="13"/>
    <x v="16"/>
    <x v="22"/>
    <x v="4"/>
    <x v="15"/>
    <x v="15"/>
    <x v="4"/>
    <x v="4"/>
    <x v="1"/>
    <x v="0"/>
    <x v="0"/>
    <x v="0"/>
    <x v="0"/>
    <x v="0"/>
    <x v="15"/>
    <x v="1"/>
  </r>
  <r>
    <x v="2"/>
    <x v="0"/>
    <x v="21"/>
    <x v="2"/>
    <x v="0"/>
    <x v="0"/>
    <x v="5"/>
    <x v="1"/>
    <x v="6"/>
    <x v="14"/>
    <x v="17"/>
    <x v="24"/>
    <x v="5"/>
    <x v="16"/>
    <x v="17"/>
    <x v="4"/>
    <x v="5"/>
    <x v="1"/>
    <x v="0"/>
    <x v="0"/>
    <x v="0"/>
    <x v="0"/>
    <x v="0"/>
    <x v="18"/>
    <x v="1"/>
  </r>
  <r>
    <x v="2"/>
    <x v="0"/>
    <x v="22"/>
    <x v="2"/>
    <x v="0"/>
    <x v="1"/>
    <x v="0"/>
    <x v="1"/>
    <x v="6"/>
    <x v="11"/>
    <x v="13"/>
    <x v="19"/>
    <x v="0"/>
    <x v="13"/>
    <x v="13"/>
    <x v="4"/>
    <x v="0"/>
    <x v="0"/>
    <x v="0"/>
    <x v="0"/>
    <x v="0"/>
    <x v="0"/>
    <x v="0"/>
    <x v="3"/>
    <x v="1"/>
  </r>
  <r>
    <x v="2"/>
    <x v="0"/>
    <x v="22"/>
    <x v="2"/>
    <x v="0"/>
    <x v="1"/>
    <x v="1"/>
    <x v="1"/>
    <x v="6"/>
    <x v="12"/>
    <x v="14"/>
    <x v="21"/>
    <x v="1"/>
    <x v="11"/>
    <x v="10"/>
    <x v="4"/>
    <x v="1"/>
    <x v="0"/>
    <x v="0"/>
    <x v="0"/>
    <x v="0"/>
    <x v="0"/>
    <x v="0"/>
    <x v="6"/>
    <x v="1"/>
  </r>
  <r>
    <x v="2"/>
    <x v="0"/>
    <x v="22"/>
    <x v="2"/>
    <x v="0"/>
    <x v="1"/>
    <x v="2"/>
    <x v="1"/>
    <x v="6"/>
    <x v="15"/>
    <x v="17"/>
    <x v="25"/>
    <x v="2"/>
    <x v="12"/>
    <x v="12"/>
    <x v="4"/>
    <x v="2"/>
    <x v="0"/>
    <x v="0"/>
    <x v="0"/>
    <x v="0"/>
    <x v="0"/>
    <x v="0"/>
    <x v="9"/>
    <x v="1"/>
  </r>
  <r>
    <x v="2"/>
    <x v="0"/>
    <x v="22"/>
    <x v="2"/>
    <x v="0"/>
    <x v="1"/>
    <x v="3"/>
    <x v="1"/>
    <x v="6"/>
    <x v="16"/>
    <x v="17"/>
    <x v="26"/>
    <x v="3"/>
    <x v="14"/>
    <x v="14"/>
    <x v="4"/>
    <x v="3"/>
    <x v="0"/>
    <x v="0"/>
    <x v="0"/>
    <x v="0"/>
    <x v="0"/>
    <x v="0"/>
    <x v="12"/>
    <x v="1"/>
  </r>
  <r>
    <x v="2"/>
    <x v="0"/>
    <x v="22"/>
    <x v="2"/>
    <x v="0"/>
    <x v="1"/>
    <x v="4"/>
    <x v="1"/>
    <x v="6"/>
    <x v="13"/>
    <x v="16"/>
    <x v="22"/>
    <x v="4"/>
    <x v="15"/>
    <x v="15"/>
    <x v="4"/>
    <x v="4"/>
    <x v="0"/>
    <x v="0"/>
    <x v="0"/>
    <x v="0"/>
    <x v="0"/>
    <x v="0"/>
    <x v="15"/>
    <x v="1"/>
  </r>
  <r>
    <x v="2"/>
    <x v="0"/>
    <x v="22"/>
    <x v="2"/>
    <x v="0"/>
    <x v="1"/>
    <x v="5"/>
    <x v="1"/>
    <x v="6"/>
    <x v="14"/>
    <x v="17"/>
    <x v="24"/>
    <x v="5"/>
    <x v="16"/>
    <x v="17"/>
    <x v="4"/>
    <x v="5"/>
    <x v="0"/>
    <x v="0"/>
    <x v="0"/>
    <x v="0"/>
    <x v="0"/>
    <x v="0"/>
    <x v="18"/>
    <x v="1"/>
  </r>
  <r>
    <x v="2"/>
    <x v="0"/>
    <x v="23"/>
    <x v="1"/>
    <x v="0"/>
    <x v="0"/>
    <x v="0"/>
    <x v="0"/>
    <x v="3"/>
    <x v="11"/>
    <x v="0"/>
    <x v="0"/>
    <x v="0"/>
    <x v="13"/>
    <x v="11"/>
    <x v="1"/>
    <x v="0"/>
    <x v="1"/>
    <x v="0"/>
    <x v="0"/>
    <x v="0"/>
    <x v="0"/>
    <x v="0"/>
    <x v="2"/>
    <x v="0"/>
  </r>
  <r>
    <x v="2"/>
    <x v="0"/>
    <x v="23"/>
    <x v="1"/>
    <x v="0"/>
    <x v="0"/>
    <x v="1"/>
    <x v="0"/>
    <x v="3"/>
    <x v="12"/>
    <x v="1"/>
    <x v="1"/>
    <x v="1"/>
    <x v="11"/>
    <x v="10"/>
    <x v="1"/>
    <x v="1"/>
    <x v="1"/>
    <x v="0"/>
    <x v="0"/>
    <x v="0"/>
    <x v="0"/>
    <x v="0"/>
    <x v="5"/>
    <x v="0"/>
  </r>
  <r>
    <x v="2"/>
    <x v="0"/>
    <x v="23"/>
    <x v="1"/>
    <x v="0"/>
    <x v="0"/>
    <x v="2"/>
    <x v="0"/>
    <x v="3"/>
    <x v="15"/>
    <x v="2"/>
    <x v="3"/>
    <x v="2"/>
    <x v="12"/>
    <x v="12"/>
    <x v="1"/>
    <x v="2"/>
    <x v="1"/>
    <x v="0"/>
    <x v="0"/>
    <x v="0"/>
    <x v="0"/>
    <x v="0"/>
    <x v="8"/>
    <x v="0"/>
  </r>
  <r>
    <x v="2"/>
    <x v="0"/>
    <x v="23"/>
    <x v="1"/>
    <x v="0"/>
    <x v="0"/>
    <x v="3"/>
    <x v="0"/>
    <x v="3"/>
    <x v="16"/>
    <x v="2"/>
    <x v="4"/>
    <x v="3"/>
    <x v="14"/>
    <x v="14"/>
    <x v="1"/>
    <x v="3"/>
    <x v="1"/>
    <x v="0"/>
    <x v="0"/>
    <x v="0"/>
    <x v="0"/>
    <x v="0"/>
    <x v="11"/>
    <x v="0"/>
  </r>
  <r>
    <x v="2"/>
    <x v="0"/>
    <x v="23"/>
    <x v="1"/>
    <x v="0"/>
    <x v="0"/>
    <x v="4"/>
    <x v="0"/>
    <x v="3"/>
    <x v="13"/>
    <x v="2"/>
    <x v="2"/>
    <x v="4"/>
    <x v="15"/>
    <x v="15"/>
    <x v="1"/>
    <x v="4"/>
    <x v="1"/>
    <x v="0"/>
    <x v="0"/>
    <x v="0"/>
    <x v="0"/>
    <x v="0"/>
    <x v="14"/>
    <x v="0"/>
  </r>
  <r>
    <x v="2"/>
    <x v="0"/>
    <x v="23"/>
    <x v="1"/>
    <x v="0"/>
    <x v="0"/>
    <x v="5"/>
    <x v="0"/>
    <x v="3"/>
    <x v="14"/>
    <x v="3"/>
    <x v="5"/>
    <x v="5"/>
    <x v="16"/>
    <x v="17"/>
    <x v="1"/>
    <x v="5"/>
    <x v="1"/>
    <x v="0"/>
    <x v="0"/>
    <x v="0"/>
    <x v="0"/>
    <x v="0"/>
    <x v="17"/>
    <x v="0"/>
  </r>
  <r>
    <x v="2"/>
    <x v="0"/>
    <x v="24"/>
    <x v="1"/>
    <x v="0"/>
    <x v="1"/>
    <x v="0"/>
    <x v="10"/>
    <x v="0"/>
    <x v="11"/>
    <x v="0"/>
    <x v="0"/>
    <x v="0"/>
    <x v="13"/>
    <x v="11"/>
    <x v="1"/>
    <x v="0"/>
    <x v="0"/>
    <x v="0"/>
    <x v="0"/>
    <x v="0"/>
    <x v="0"/>
    <x v="0"/>
    <x v="2"/>
    <x v="10"/>
  </r>
  <r>
    <x v="2"/>
    <x v="0"/>
    <x v="24"/>
    <x v="1"/>
    <x v="0"/>
    <x v="1"/>
    <x v="1"/>
    <x v="10"/>
    <x v="0"/>
    <x v="12"/>
    <x v="1"/>
    <x v="1"/>
    <x v="1"/>
    <x v="11"/>
    <x v="10"/>
    <x v="1"/>
    <x v="1"/>
    <x v="0"/>
    <x v="0"/>
    <x v="0"/>
    <x v="0"/>
    <x v="0"/>
    <x v="0"/>
    <x v="5"/>
    <x v="10"/>
  </r>
  <r>
    <x v="2"/>
    <x v="0"/>
    <x v="24"/>
    <x v="1"/>
    <x v="0"/>
    <x v="1"/>
    <x v="2"/>
    <x v="10"/>
    <x v="0"/>
    <x v="15"/>
    <x v="2"/>
    <x v="3"/>
    <x v="2"/>
    <x v="12"/>
    <x v="12"/>
    <x v="1"/>
    <x v="2"/>
    <x v="0"/>
    <x v="0"/>
    <x v="0"/>
    <x v="0"/>
    <x v="0"/>
    <x v="0"/>
    <x v="8"/>
    <x v="10"/>
  </r>
  <r>
    <x v="2"/>
    <x v="0"/>
    <x v="24"/>
    <x v="1"/>
    <x v="0"/>
    <x v="1"/>
    <x v="3"/>
    <x v="10"/>
    <x v="0"/>
    <x v="16"/>
    <x v="2"/>
    <x v="4"/>
    <x v="3"/>
    <x v="14"/>
    <x v="14"/>
    <x v="1"/>
    <x v="3"/>
    <x v="0"/>
    <x v="0"/>
    <x v="0"/>
    <x v="0"/>
    <x v="0"/>
    <x v="0"/>
    <x v="11"/>
    <x v="10"/>
  </r>
  <r>
    <x v="2"/>
    <x v="0"/>
    <x v="24"/>
    <x v="1"/>
    <x v="0"/>
    <x v="1"/>
    <x v="4"/>
    <x v="10"/>
    <x v="0"/>
    <x v="13"/>
    <x v="2"/>
    <x v="2"/>
    <x v="4"/>
    <x v="15"/>
    <x v="15"/>
    <x v="1"/>
    <x v="4"/>
    <x v="0"/>
    <x v="0"/>
    <x v="0"/>
    <x v="0"/>
    <x v="0"/>
    <x v="0"/>
    <x v="14"/>
    <x v="10"/>
  </r>
  <r>
    <x v="2"/>
    <x v="0"/>
    <x v="24"/>
    <x v="1"/>
    <x v="0"/>
    <x v="1"/>
    <x v="5"/>
    <x v="10"/>
    <x v="0"/>
    <x v="14"/>
    <x v="3"/>
    <x v="5"/>
    <x v="5"/>
    <x v="16"/>
    <x v="17"/>
    <x v="1"/>
    <x v="5"/>
    <x v="0"/>
    <x v="0"/>
    <x v="0"/>
    <x v="0"/>
    <x v="0"/>
    <x v="0"/>
    <x v="17"/>
    <x v="10"/>
  </r>
  <r>
    <x v="2"/>
    <x v="0"/>
    <x v="25"/>
    <x v="2"/>
    <x v="0"/>
    <x v="0"/>
    <x v="6"/>
    <x v="3"/>
    <x v="12"/>
    <x v="18"/>
    <x v="19"/>
    <x v="32"/>
    <x v="6"/>
    <x v="17"/>
    <x v="19"/>
    <x v="0"/>
    <x v="6"/>
    <x v="1"/>
    <x v="0"/>
    <x v="0"/>
    <x v="0"/>
    <x v="0"/>
    <x v="0"/>
    <x v="20"/>
    <x v="3"/>
  </r>
  <r>
    <x v="2"/>
    <x v="0"/>
    <x v="25"/>
    <x v="2"/>
    <x v="0"/>
    <x v="0"/>
    <x v="7"/>
    <x v="3"/>
    <x v="12"/>
    <x v="19"/>
    <x v="24"/>
    <x v="36"/>
    <x v="7"/>
    <x v="18"/>
    <x v="23"/>
    <x v="0"/>
    <x v="7"/>
    <x v="1"/>
    <x v="0"/>
    <x v="0"/>
    <x v="0"/>
    <x v="0"/>
    <x v="0"/>
    <x v="22"/>
    <x v="3"/>
  </r>
  <r>
    <x v="2"/>
    <x v="0"/>
    <x v="25"/>
    <x v="2"/>
    <x v="0"/>
    <x v="0"/>
    <x v="8"/>
    <x v="3"/>
    <x v="12"/>
    <x v="20"/>
    <x v="28"/>
    <x v="38"/>
    <x v="8"/>
    <x v="19"/>
    <x v="21"/>
    <x v="0"/>
    <x v="8"/>
    <x v="1"/>
    <x v="0"/>
    <x v="0"/>
    <x v="0"/>
    <x v="0"/>
    <x v="0"/>
    <x v="24"/>
    <x v="3"/>
  </r>
  <r>
    <x v="2"/>
    <x v="0"/>
    <x v="25"/>
    <x v="2"/>
    <x v="0"/>
    <x v="0"/>
    <x v="9"/>
    <x v="3"/>
    <x v="12"/>
    <x v="17"/>
    <x v="27"/>
    <x v="37"/>
    <x v="9"/>
    <x v="16"/>
    <x v="22"/>
    <x v="0"/>
    <x v="9"/>
    <x v="1"/>
    <x v="0"/>
    <x v="0"/>
    <x v="0"/>
    <x v="0"/>
    <x v="0"/>
    <x v="26"/>
    <x v="3"/>
  </r>
  <r>
    <x v="2"/>
    <x v="0"/>
    <x v="25"/>
    <x v="2"/>
    <x v="0"/>
    <x v="0"/>
    <x v="10"/>
    <x v="3"/>
    <x v="12"/>
    <x v="8"/>
    <x v="21"/>
    <x v="31"/>
    <x v="10"/>
    <x v="10"/>
    <x v="16"/>
    <x v="0"/>
    <x v="10"/>
    <x v="1"/>
    <x v="0"/>
    <x v="0"/>
    <x v="0"/>
    <x v="0"/>
    <x v="0"/>
    <x v="28"/>
    <x v="3"/>
  </r>
  <r>
    <x v="2"/>
    <x v="0"/>
    <x v="26"/>
    <x v="2"/>
    <x v="0"/>
    <x v="1"/>
    <x v="6"/>
    <x v="3"/>
    <x v="12"/>
    <x v="18"/>
    <x v="19"/>
    <x v="32"/>
    <x v="6"/>
    <x v="17"/>
    <x v="19"/>
    <x v="0"/>
    <x v="6"/>
    <x v="0"/>
    <x v="0"/>
    <x v="0"/>
    <x v="0"/>
    <x v="0"/>
    <x v="0"/>
    <x v="20"/>
    <x v="3"/>
  </r>
  <r>
    <x v="2"/>
    <x v="0"/>
    <x v="26"/>
    <x v="2"/>
    <x v="0"/>
    <x v="1"/>
    <x v="7"/>
    <x v="3"/>
    <x v="12"/>
    <x v="19"/>
    <x v="24"/>
    <x v="36"/>
    <x v="7"/>
    <x v="18"/>
    <x v="23"/>
    <x v="0"/>
    <x v="7"/>
    <x v="0"/>
    <x v="0"/>
    <x v="0"/>
    <x v="0"/>
    <x v="0"/>
    <x v="0"/>
    <x v="22"/>
    <x v="3"/>
  </r>
  <r>
    <x v="2"/>
    <x v="0"/>
    <x v="26"/>
    <x v="2"/>
    <x v="0"/>
    <x v="1"/>
    <x v="8"/>
    <x v="3"/>
    <x v="12"/>
    <x v="20"/>
    <x v="28"/>
    <x v="38"/>
    <x v="8"/>
    <x v="19"/>
    <x v="21"/>
    <x v="0"/>
    <x v="8"/>
    <x v="0"/>
    <x v="0"/>
    <x v="0"/>
    <x v="0"/>
    <x v="0"/>
    <x v="0"/>
    <x v="24"/>
    <x v="3"/>
  </r>
  <r>
    <x v="2"/>
    <x v="0"/>
    <x v="26"/>
    <x v="2"/>
    <x v="0"/>
    <x v="1"/>
    <x v="9"/>
    <x v="3"/>
    <x v="12"/>
    <x v="17"/>
    <x v="27"/>
    <x v="37"/>
    <x v="9"/>
    <x v="16"/>
    <x v="22"/>
    <x v="0"/>
    <x v="9"/>
    <x v="0"/>
    <x v="0"/>
    <x v="0"/>
    <x v="0"/>
    <x v="0"/>
    <x v="0"/>
    <x v="26"/>
    <x v="3"/>
  </r>
  <r>
    <x v="2"/>
    <x v="0"/>
    <x v="26"/>
    <x v="2"/>
    <x v="0"/>
    <x v="1"/>
    <x v="10"/>
    <x v="3"/>
    <x v="12"/>
    <x v="8"/>
    <x v="21"/>
    <x v="31"/>
    <x v="10"/>
    <x v="10"/>
    <x v="16"/>
    <x v="0"/>
    <x v="10"/>
    <x v="0"/>
    <x v="0"/>
    <x v="0"/>
    <x v="0"/>
    <x v="0"/>
    <x v="0"/>
    <x v="28"/>
    <x v="3"/>
  </r>
  <r>
    <x v="2"/>
    <x v="0"/>
    <x v="27"/>
    <x v="1"/>
    <x v="0"/>
    <x v="0"/>
    <x v="0"/>
    <x v="1"/>
    <x v="1"/>
    <x v="11"/>
    <x v="0"/>
    <x v="0"/>
    <x v="0"/>
    <x v="13"/>
    <x v="11"/>
    <x v="1"/>
    <x v="0"/>
    <x v="1"/>
    <x v="0"/>
    <x v="0"/>
    <x v="0"/>
    <x v="0"/>
    <x v="0"/>
    <x v="2"/>
    <x v="1"/>
  </r>
  <r>
    <x v="2"/>
    <x v="0"/>
    <x v="27"/>
    <x v="1"/>
    <x v="0"/>
    <x v="0"/>
    <x v="1"/>
    <x v="1"/>
    <x v="1"/>
    <x v="12"/>
    <x v="1"/>
    <x v="1"/>
    <x v="1"/>
    <x v="11"/>
    <x v="10"/>
    <x v="1"/>
    <x v="1"/>
    <x v="1"/>
    <x v="0"/>
    <x v="0"/>
    <x v="0"/>
    <x v="0"/>
    <x v="0"/>
    <x v="5"/>
    <x v="1"/>
  </r>
  <r>
    <x v="2"/>
    <x v="0"/>
    <x v="27"/>
    <x v="1"/>
    <x v="0"/>
    <x v="0"/>
    <x v="2"/>
    <x v="1"/>
    <x v="1"/>
    <x v="15"/>
    <x v="2"/>
    <x v="3"/>
    <x v="2"/>
    <x v="12"/>
    <x v="12"/>
    <x v="1"/>
    <x v="2"/>
    <x v="1"/>
    <x v="0"/>
    <x v="0"/>
    <x v="0"/>
    <x v="0"/>
    <x v="0"/>
    <x v="8"/>
    <x v="1"/>
  </r>
  <r>
    <x v="2"/>
    <x v="0"/>
    <x v="27"/>
    <x v="1"/>
    <x v="0"/>
    <x v="0"/>
    <x v="3"/>
    <x v="1"/>
    <x v="1"/>
    <x v="16"/>
    <x v="2"/>
    <x v="4"/>
    <x v="3"/>
    <x v="14"/>
    <x v="14"/>
    <x v="1"/>
    <x v="3"/>
    <x v="1"/>
    <x v="0"/>
    <x v="0"/>
    <x v="0"/>
    <x v="0"/>
    <x v="0"/>
    <x v="11"/>
    <x v="1"/>
  </r>
  <r>
    <x v="2"/>
    <x v="0"/>
    <x v="27"/>
    <x v="1"/>
    <x v="0"/>
    <x v="0"/>
    <x v="4"/>
    <x v="1"/>
    <x v="1"/>
    <x v="13"/>
    <x v="2"/>
    <x v="2"/>
    <x v="4"/>
    <x v="15"/>
    <x v="15"/>
    <x v="1"/>
    <x v="4"/>
    <x v="1"/>
    <x v="0"/>
    <x v="0"/>
    <x v="0"/>
    <x v="0"/>
    <x v="0"/>
    <x v="14"/>
    <x v="1"/>
  </r>
  <r>
    <x v="2"/>
    <x v="0"/>
    <x v="27"/>
    <x v="1"/>
    <x v="0"/>
    <x v="0"/>
    <x v="5"/>
    <x v="1"/>
    <x v="1"/>
    <x v="14"/>
    <x v="3"/>
    <x v="5"/>
    <x v="5"/>
    <x v="16"/>
    <x v="17"/>
    <x v="1"/>
    <x v="5"/>
    <x v="1"/>
    <x v="0"/>
    <x v="0"/>
    <x v="0"/>
    <x v="0"/>
    <x v="0"/>
    <x v="17"/>
    <x v="1"/>
  </r>
  <r>
    <x v="2"/>
    <x v="0"/>
    <x v="28"/>
    <x v="1"/>
    <x v="0"/>
    <x v="1"/>
    <x v="0"/>
    <x v="1"/>
    <x v="1"/>
    <x v="11"/>
    <x v="0"/>
    <x v="0"/>
    <x v="0"/>
    <x v="13"/>
    <x v="11"/>
    <x v="1"/>
    <x v="0"/>
    <x v="0"/>
    <x v="0"/>
    <x v="0"/>
    <x v="0"/>
    <x v="0"/>
    <x v="0"/>
    <x v="2"/>
    <x v="1"/>
  </r>
  <r>
    <x v="2"/>
    <x v="0"/>
    <x v="28"/>
    <x v="1"/>
    <x v="0"/>
    <x v="1"/>
    <x v="1"/>
    <x v="1"/>
    <x v="1"/>
    <x v="12"/>
    <x v="1"/>
    <x v="1"/>
    <x v="1"/>
    <x v="11"/>
    <x v="10"/>
    <x v="1"/>
    <x v="1"/>
    <x v="0"/>
    <x v="0"/>
    <x v="0"/>
    <x v="0"/>
    <x v="0"/>
    <x v="0"/>
    <x v="5"/>
    <x v="1"/>
  </r>
  <r>
    <x v="2"/>
    <x v="0"/>
    <x v="28"/>
    <x v="1"/>
    <x v="0"/>
    <x v="1"/>
    <x v="2"/>
    <x v="1"/>
    <x v="1"/>
    <x v="15"/>
    <x v="2"/>
    <x v="3"/>
    <x v="2"/>
    <x v="12"/>
    <x v="12"/>
    <x v="1"/>
    <x v="2"/>
    <x v="0"/>
    <x v="0"/>
    <x v="0"/>
    <x v="0"/>
    <x v="0"/>
    <x v="0"/>
    <x v="8"/>
    <x v="1"/>
  </r>
  <r>
    <x v="2"/>
    <x v="0"/>
    <x v="28"/>
    <x v="1"/>
    <x v="0"/>
    <x v="1"/>
    <x v="3"/>
    <x v="1"/>
    <x v="1"/>
    <x v="16"/>
    <x v="2"/>
    <x v="4"/>
    <x v="3"/>
    <x v="14"/>
    <x v="14"/>
    <x v="1"/>
    <x v="3"/>
    <x v="0"/>
    <x v="0"/>
    <x v="0"/>
    <x v="0"/>
    <x v="0"/>
    <x v="0"/>
    <x v="11"/>
    <x v="1"/>
  </r>
  <r>
    <x v="2"/>
    <x v="0"/>
    <x v="28"/>
    <x v="1"/>
    <x v="0"/>
    <x v="1"/>
    <x v="4"/>
    <x v="1"/>
    <x v="1"/>
    <x v="13"/>
    <x v="2"/>
    <x v="2"/>
    <x v="4"/>
    <x v="15"/>
    <x v="15"/>
    <x v="1"/>
    <x v="4"/>
    <x v="0"/>
    <x v="0"/>
    <x v="0"/>
    <x v="0"/>
    <x v="0"/>
    <x v="0"/>
    <x v="14"/>
    <x v="1"/>
  </r>
  <r>
    <x v="2"/>
    <x v="0"/>
    <x v="28"/>
    <x v="1"/>
    <x v="0"/>
    <x v="1"/>
    <x v="5"/>
    <x v="1"/>
    <x v="1"/>
    <x v="14"/>
    <x v="3"/>
    <x v="5"/>
    <x v="5"/>
    <x v="16"/>
    <x v="17"/>
    <x v="1"/>
    <x v="5"/>
    <x v="0"/>
    <x v="0"/>
    <x v="0"/>
    <x v="0"/>
    <x v="0"/>
    <x v="0"/>
    <x v="17"/>
    <x v="1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0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0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0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0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0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0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0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0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0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0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0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0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0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0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0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0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0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0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0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2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2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2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2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2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2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2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2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2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2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2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2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2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2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3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2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3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6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5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6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9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7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8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7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9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12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10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1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10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12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15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13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14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13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15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18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16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17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16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18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19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2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23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25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27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29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30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3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32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33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34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35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36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37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38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39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40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20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20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20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20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28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28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2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5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8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1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14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17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2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5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8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1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14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17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5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8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1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14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17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2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5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8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1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14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17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2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5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8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1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14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17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2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5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8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11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14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17"/>
    <x v="13"/>
  </r>
  <r>
    <x v="12"/>
    <x v="2"/>
    <x v="31"/>
    <x v="3"/>
    <x v="1"/>
    <x v="2"/>
    <x v="23"/>
    <x v="13"/>
    <x v="14"/>
    <x v="21"/>
    <x v="29"/>
    <x v="39"/>
    <x v="23"/>
    <x v="20"/>
    <x v="24"/>
    <x v="6"/>
    <x v="23"/>
    <x v="2"/>
    <x v="1"/>
    <x v="1"/>
    <x v="1"/>
    <x v="1"/>
    <x v="1"/>
    <x v="22"/>
    <x v="13"/>
  </r>
</pivotCacheRecords>
</file>

<file path=xl/pivotTables/_rels/pivotTable1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1.xml"/>
</Relationships>
</file>

<file path=xl/pivotTables/_rels/pivotTable2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2.xml"/>
</Relationships>
</file>

<file path=xl/pivotTables/pivotTable1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BH6:BL22" firstHeaderRow="1" firstDataRow="2" firstDataCol="2"/>
  <pivotFields count="8">
    <pivotField axis="axisRow" compact="0" showAll="0" outline="0">
      <items count="3">
        <item x="0"/>
        <item x="1"/>
        <item t="default"/>
      </items>
    </pivotField>
    <pivotField axis="axisCol" compact="0" showAll="0" outline="0">
      <items count="3">
        <item x="0"/>
        <item x="1"/>
        <item t="default"/>
      </items>
    </pivotField>
    <pivotField dataField="1" compact="0" showAll="0"/>
    <pivotField dataField="1" compact="0" showAll="0"/>
    <pivotField dataField="1" compact="0" showAll="0"/>
    <pivotField dataField="1" compact="0" showAll="0"/>
    <pivotField dataField="1" compact="0" showAll="0"/>
    <pivotField compact="0" showAll="0" outline="0"/>
  </pivotFields>
  <rowFields count="2">
    <field x="0"/>
    <field x="-2"/>
  </rowFields>
  <rowItems count="15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 v="14"/>
    </i>
  </rowItems>
  <colFields count="1">
    <field x="1"/>
  </colFields>
  <colItems count="3">
    <i>
      <x v="0"/>
    </i>
    <i>
      <x v="1"/>
    </i>
    <i t="grand">
      <x v="2"/>
    </i>
  </colItems>
  <dataFields count="5">
    <dataField name="Sum of Gamma" fld="2" subtotal="sum" numFmtId="164"/>
    <dataField name="Sum of Rho" fld="3" subtotal="sum" numFmtId="164"/>
    <dataField name="Sum of Drift" fld="4" subtotal="sum" numFmtId="164"/>
    <dataField name="Sum of Vega" fld="5" subtotal="sum" numFmtId="164"/>
    <dataField name="Sum of Theta" fld="6" subtotal="sum" numFmtId="164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1" cacheId="2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4:Z21" firstHeaderRow="1" firstDataRow="2" firstDataCol="1" rowPageCount="2" colPageCount="1"/>
  <pivotFields count="25">
    <pivotField compact="0" showAll="0" outline="0"/>
    <pivotField compact="0" showAll="0" outline="0"/>
    <pivotField compact="0" showAll="0" outline="0"/>
    <pivotField axis="axisPage" compact="0" showAll="0" outline="0">
      <items count="5">
        <item x="0"/>
        <item x="1"/>
        <item x="2"/>
        <item x="3"/>
        <item t="default"/>
      </items>
    </pivotField>
    <pivotField compact="0" showAll="0" outline="0"/>
    <pivotField axis="axisPage" compact="0" showAll="0" outline="0">
      <items count="4">
        <item x="0"/>
        <item x="1"/>
        <item x="2"/>
        <item t="default"/>
      </items>
    </pivotField>
    <pivotField axis="axisCol" compact="0" showAll="0" outline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t="default"/>
      </items>
    </pivotField>
    <pivotField compact="0" showAll="0" outline="0"/>
    <pivotField axis="axisRow" compact="0" showAll="0" outline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t="default"/>
      </items>
    </pivotField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dataField="1" compact="0" showAll="0"/>
  </pivotFields>
  <rowFields count="1">
    <field x="8"/>
  </rowFields>
  <rowItems count="16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 v="15"/>
    </i>
  </rowItems>
  <colFields count="1">
    <field x="6"/>
  </colFields>
  <colItems count="25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 t="grand">
      <x v="24"/>
    </i>
  </colItems>
  <pageFields count="2">
    <pageField fld="5" hier="-1"/>
    <pageField fld="3" hier="-1"/>
  </pageFields>
  <dataFields count="1">
    <dataField name="Sum of Contracts" fld="24" subtotal="sum" numFmtId="168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
</Relationships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2.vml"/><Relationship Id="rId4" Type="http://schemas.openxmlformats.org/officeDocument/2006/relationships/pivotTable" Target="../pivotTables/pivotTable1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pivotTable" Target="../pivotTables/pivotTable2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6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vmlDrawing" Target="../drawings/vmlDrawing4.vml"/><Relationship Id="rId3" Type="http://schemas.openxmlformats.org/officeDocument/2006/relationships/ctrlProp" Target="../ctrlProps/ctrlProps8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V9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8.99"/>
    <col collapsed="false" customWidth="true" hidden="false" outlineLevel="0" max="2" min="2" style="0" width="15.28"/>
    <col collapsed="false" customWidth="true" hidden="false" outlineLevel="0" max="3" min="3" style="0" width="19.56"/>
    <col collapsed="false" customWidth="true" hidden="false" outlineLevel="0" max="6" min="4" style="0" width="18.41"/>
    <col collapsed="false" customWidth="true" hidden="false" outlineLevel="0" max="7" min="7" style="0" width="22.7"/>
    <col collapsed="false" customWidth="true" hidden="false" outlineLevel="0" max="9" min="8" style="0" width="18.99"/>
    <col collapsed="false" customWidth="true" hidden="false" outlineLevel="0" max="10" min="10" style="0" width="12.56"/>
    <col collapsed="false" customWidth="true" hidden="false" outlineLevel="0" max="11" min="11" style="0" width="23.28"/>
    <col collapsed="false" customWidth="true" hidden="false" outlineLevel="0" max="12" min="12" style="0" width="15.85"/>
    <col collapsed="false" customWidth="true" hidden="false" outlineLevel="0" max="13" min="13" style="0" width="19.56"/>
    <col collapsed="false" customWidth="true" hidden="false" outlineLevel="0" max="14" min="14" style="0" width="20.99"/>
    <col collapsed="false" customWidth="true" hidden="false" outlineLevel="0" max="16" min="16" style="0" width="11.28"/>
    <col collapsed="false" customWidth="true" hidden="false" outlineLevel="0" max="19" min="19" style="0" width="11.99"/>
  </cols>
  <sheetData>
    <row r="1" customFormat="false" ht="20.25" hidden="false" customHeight="false" outlineLevel="0" collapsed="false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3" t="s">
        <v>1</v>
      </c>
      <c r="L1" s="4"/>
      <c r="M1" s="4"/>
      <c r="N1" s="5"/>
      <c r="O1" s="2"/>
      <c r="P1" s="6" t="n">
        <v>36633</v>
      </c>
      <c r="Q1" s="7"/>
      <c r="R1" s="7"/>
      <c r="S1" s="7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</row>
    <row r="2" customFormat="false" ht="19.5" hidden="false" customHeight="false" outlineLevel="0" collapsed="false">
      <c r="A2" s="2"/>
      <c r="B2" s="7"/>
      <c r="C2" s="7"/>
      <c r="D2" s="8"/>
      <c r="E2" s="9"/>
      <c r="F2" s="8"/>
      <c r="G2" s="8"/>
      <c r="I2" s="2"/>
      <c r="J2" s="2"/>
      <c r="K2" s="10" t="s">
        <v>2</v>
      </c>
      <c r="L2" s="11" t="s">
        <v>3</v>
      </c>
      <c r="M2" s="11" t="s">
        <v>4</v>
      </c>
      <c r="N2" s="12" t="s">
        <v>5</v>
      </c>
      <c r="O2" s="2"/>
      <c r="P2" s="7"/>
      <c r="Q2" s="7"/>
      <c r="R2" s="7"/>
      <c r="S2" s="7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</row>
    <row r="3" customFormat="false" ht="19.5" hidden="false" customHeight="false" outlineLevel="0" collapsed="false">
      <c r="A3" s="13" t="s">
        <v>1</v>
      </c>
      <c r="B3" s="7"/>
      <c r="C3" s="7"/>
      <c r="D3" s="7"/>
      <c r="E3" s="7"/>
      <c r="F3" s="7"/>
      <c r="G3" s="2"/>
      <c r="H3" s="2"/>
      <c r="I3" s="2"/>
      <c r="J3" s="2"/>
      <c r="K3" s="3" t="s">
        <v>6</v>
      </c>
      <c r="L3" s="14" t="e">
        <f aca="false">M3-N3</f>
        <v>#NAME?</v>
      </c>
      <c r="M3" s="15" t="e">
        <f aca="false">C5</f>
        <v>#NAME?</v>
      </c>
      <c r="N3" s="16" t="n">
        <v>-553077.977503641</v>
      </c>
      <c r="O3" s="2"/>
      <c r="P3" s="17"/>
      <c r="Q3" s="17"/>
      <c r="R3" s="18"/>
      <c r="S3" s="7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</row>
    <row r="4" customFormat="false" ht="18.75" hidden="false" customHeight="false" outlineLevel="0" collapsed="false">
      <c r="A4" s="19" t="s">
        <v>2</v>
      </c>
      <c r="B4" s="20" t="s">
        <v>7</v>
      </c>
      <c r="C4" s="21" t="s">
        <v>8</v>
      </c>
      <c r="D4" s="2"/>
      <c r="E4" s="2"/>
      <c r="F4" s="2"/>
      <c r="G4" s="22" t="s">
        <v>8</v>
      </c>
      <c r="H4" s="23" t="e">
        <f aca="false">+C8</f>
        <v>#NAME?</v>
      </c>
      <c r="I4" s="2"/>
      <c r="J4" s="2"/>
      <c r="K4" s="24" t="s">
        <v>9</v>
      </c>
      <c r="L4" s="25" t="e">
        <f aca="false">M4-N4</f>
        <v>#NAME?</v>
      </c>
      <c r="M4" s="26" t="e">
        <f aca="false">C6</f>
        <v>#NAME?</v>
      </c>
      <c r="N4" s="27" t="n">
        <v>0</v>
      </c>
      <c r="O4" s="2"/>
      <c r="P4" s="18"/>
      <c r="Q4" s="18"/>
      <c r="R4" s="17"/>
      <c r="S4" s="17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</row>
    <row r="5" customFormat="false" ht="18.75" hidden="false" customHeight="false" outlineLevel="0" collapsed="false">
      <c r="A5" s="28" t="s">
        <v>6</v>
      </c>
      <c r="B5" s="29" t="e">
        <f aca="false">'Basis Options'!T3</f>
        <v>#NAME?</v>
      </c>
      <c r="C5" s="30" t="e">
        <f aca="false">'Basis Options'!U3</f>
        <v>#NAME?</v>
      </c>
      <c r="D5" s="2"/>
      <c r="E5" s="2"/>
      <c r="F5" s="2"/>
      <c r="G5" s="31" t="s">
        <v>10</v>
      </c>
      <c r="H5" s="32" t="n">
        <v>0</v>
      </c>
      <c r="I5" s="2"/>
      <c r="J5" s="2"/>
      <c r="K5" s="24" t="s">
        <v>11</v>
      </c>
      <c r="L5" s="25" t="e">
        <f aca="false">M5-N5</f>
        <v>#NAME?</v>
      </c>
      <c r="M5" s="26" t="e">
        <f aca="false">C7</f>
        <v>#NAME?</v>
      </c>
      <c r="N5" s="27" t="n">
        <v>-6.63128662467301</v>
      </c>
      <c r="O5" s="2"/>
      <c r="P5" s="18"/>
      <c r="Q5" s="18"/>
      <c r="R5" s="18"/>
      <c r="S5" s="33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</row>
    <row r="6" customFormat="false" ht="19.5" hidden="false" customHeight="false" outlineLevel="0" collapsed="false">
      <c r="A6" s="28" t="s">
        <v>9</v>
      </c>
      <c r="B6" s="34" t="e">
        <f aca="false">+'Extendible Collars'!U3</f>
        <v>#NAME?</v>
      </c>
      <c r="C6" s="35" t="e">
        <f aca="false">+'Extendible Collars'!V3</f>
        <v>#NAME?</v>
      </c>
      <c r="D6" s="2"/>
      <c r="E6" s="2"/>
      <c r="F6" s="2"/>
      <c r="G6" s="36" t="s">
        <v>12</v>
      </c>
      <c r="H6" s="37" t="e">
        <f aca="false">+H4-H5</f>
        <v>#NAME?</v>
      </c>
      <c r="I6" s="2"/>
      <c r="J6" s="38"/>
      <c r="K6" s="24" t="s">
        <v>13</v>
      </c>
      <c r="L6" s="39" t="e">
        <f aca="false">M6-N6</f>
        <v>#NAME?</v>
      </c>
      <c r="M6" s="40" t="e">
        <f aca="false">Digital!S3</f>
        <v>#NAME?</v>
      </c>
      <c r="N6" s="41" t="n">
        <v>-15.3094360262455</v>
      </c>
      <c r="O6" s="2"/>
      <c r="P6" s="18"/>
      <c r="Q6" s="18"/>
      <c r="R6" s="18"/>
      <c r="S6" s="4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</row>
    <row r="7" customFormat="false" ht="19.5" hidden="false" customHeight="false" outlineLevel="0" collapsed="false">
      <c r="A7" s="28" t="s">
        <v>11</v>
      </c>
      <c r="B7" s="34" t="e">
        <f aca="false">'Basket Options'!P3</f>
        <v>#NAME?</v>
      </c>
      <c r="C7" s="35" t="e">
        <f aca="false">'Basket Options'!O3</f>
        <v>#NAME?</v>
      </c>
      <c r="D7" s="2"/>
      <c r="E7" s="2"/>
      <c r="F7" s="2"/>
      <c r="G7" s="43"/>
      <c r="H7" s="44"/>
      <c r="I7" s="2"/>
      <c r="J7" s="38"/>
      <c r="K7" s="10" t="s">
        <v>14</v>
      </c>
      <c r="L7" s="39" t="e">
        <f aca="false">SUM(L3:L6)</f>
        <v>#NAME?</v>
      </c>
      <c r="M7" s="40" t="e">
        <f aca="false">SUM(M3:M6)</f>
        <v>#NAME?</v>
      </c>
      <c r="N7" s="41" t="n">
        <f aca="false">SUM(N3:N6)</f>
        <v>-553099.918226292</v>
      </c>
      <c r="O7" s="2"/>
      <c r="P7" s="18"/>
      <c r="Q7" s="18"/>
      <c r="R7" s="18"/>
      <c r="S7" s="45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</row>
    <row r="8" customFormat="false" ht="13.5" hidden="false" customHeight="false" outlineLevel="0" collapsed="false">
      <c r="A8" s="46" t="s">
        <v>14</v>
      </c>
      <c r="B8" s="47" t="e">
        <f aca="false">SUM(B5:B6)</f>
        <v>#NAME?</v>
      </c>
      <c r="C8" s="48" t="e">
        <f aca="false">SUM(C5:C6)</f>
        <v>#NAME?</v>
      </c>
      <c r="D8" s="2"/>
      <c r="G8" s="2"/>
      <c r="H8" s="2"/>
      <c r="I8" s="2"/>
      <c r="J8" s="38"/>
      <c r="O8" s="2"/>
      <c r="P8" s="7"/>
      <c r="Q8" s="7"/>
      <c r="R8" s="7"/>
      <c r="S8" s="7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</row>
    <row r="9" customFormat="false" ht="12.75" hidden="false" customHeight="false" outlineLevel="0" collapsed="false">
      <c r="A9" s="2"/>
      <c r="B9" s="2"/>
      <c r="C9" s="2"/>
      <c r="D9" s="2"/>
      <c r="E9" s="2"/>
      <c r="F9" s="2"/>
      <c r="G9" s="2"/>
      <c r="H9" s="2"/>
      <c r="I9" s="2"/>
      <c r="J9" s="2"/>
      <c r="O9" s="2"/>
      <c r="P9" s="7"/>
      <c r="Q9" s="7"/>
      <c r="R9" s="7"/>
      <c r="S9" s="7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</row>
    <row r="10" customFormat="false" ht="13.5" hidden="false" customHeight="false" outlineLevel="0" collapsed="false">
      <c r="A10" s="49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</row>
    <row r="11" customFormat="false" ht="90" hidden="false" customHeight="false" outlineLevel="0" collapsed="false">
      <c r="A11" s="13" t="s">
        <v>15</v>
      </c>
      <c r="B11" s="2"/>
      <c r="C11" s="2"/>
      <c r="D11" s="2"/>
      <c r="E11" s="50" t="s">
        <v>16</v>
      </c>
      <c r="F11" s="50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</row>
    <row r="12" customFormat="false" ht="14.25" hidden="false" customHeight="false" outlineLevel="0" collapsed="false">
      <c r="A12" s="19" t="s">
        <v>17</v>
      </c>
      <c r="B12" s="20" t="s">
        <v>6</v>
      </c>
      <c r="C12" s="20" t="s">
        <v>11</v>
      </c>
      <c r="D12" s="20" t="s">
        <v>9</v>
      </c>
      <c r="E12" s="51"/>
      <c r="F12" s="51" t="s">
        <v>13</v>
      </c>
      <c r="G12" s="52" t="s">
        <v>14</v>
      </c>
      <c r="H12" s="52" t="s">
        <v>18</v>
      </c>
      <c r="I12" s="52" t="s">
        <v>19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</row>
    <row r="13" customFormat="false" ht="14.25" hidden="false" customHeight="false" outlineLevel="0" collapsed="false">
      <c r="A13" s="53" t="n">
        <v>36434</v>
      </c>
      <c r="B13" s="54" t="n">
        <f aca="false">VLOOKUP(A13,BasOptPos,2,FALSE())</f>
        <v>0</v>
      </c>
      <c r="C13" s="54" t="n">
        <f aca="false">VLOOKUP(A13,BsktOptPos,2,FALSE())</f>
        <v>0</v>
      </c>
      <c r="D13" s="54" t="n">
        <f aca="false">VLOOKUP(A13,ExtColPos,2,FALSE())</f>
        <v>0</v>
      </c>
      <c r="E13" s="55"/>
      <c r="F13" s="55"/>
      <c r="G13" s="56" t="n">
        <f aca="false">SUM(B13:D13)</f>
        <v>0</v>
      </c>
      <c r="H13" s="57" t="n">
        <f aca="false">VLOOKUP(A13,NymEq,2,FALSE())</f>
        <v>0</v>
      </c>
      <c r="I13" s="56" t="n">
        <f aca="false">+H13+D13+C13+F13</f>
        <v>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</row>
    <row r="14" customFormat="false" ht="12.75" hidden="false" customHeight="false" outlineLevel="0" collapsed="false">
      <c r="A14" s="58" t="n">
        <f aca="false">EOMONTH(A13,0)+1</f>
        <v>36465</v>
      </c>
      <c r="B14" s="54" t="n">
        <f aca="false">VLOOKUP(A14,BasOptPos,2,FALSE())</f>
        <v>0</v>
      </c>
      <c r="C14" s="54" t="n">
        <f aca="false">VLOOKUP(A14,BsktOptPos,2,FALSE())</f>
        <v>0</v>
      </c>
      <c r="D14" s="54" t="n">
        <f aca="false">VLOOKUP(A14,ExtColPos,2,FALSE())</f>
        <v>0</v>
      </c>
      <c r="E14" s="54"/>
      <c r="F14" s="54" t="n">
        <v>0</v>
      </c>
      <c r="G14" s="56" t="n">
        <f aca="false">SUM(B14:D14)</f>
        <v>0</v>
      </c>
      <c r="H14" s="57" t="n">
        <f aca="false">VLOOKUP(A14,NymEq,2,FALSE())</f>
        <v>0</v>
      </c>
      <c r="I14" s="56" t="n">
        <f aca="false">+H14+D14+C14+F14</f>
        <v>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</row>
    <row r="15" customFormat="false" ht="12.75" hidden="false" customHeight="false" outlineLevel="0" collapsed="false">
      <c r="A15" s="58" t="n">
        <f aca="false">EOMONTH(A14,0)+1</f>
        <v>36495</v>
      </c>
      <c r="B15" s="54" t="n">
        <f aca="false">VLOOKUP(A15,BasOptPos,2,FALSE())</f>
        <v>0</v>
      </c>
      <c r="C15" s="54" t="n">
        <f aca="false">VLOOKUP(A15,BsktOptPos,2,FALSE())</f>
        <v>0</v>
      </c>
      <c r="D15" s="54" t="n">
        <f aca="false">VLOOKUP(A15,ExtColPos,2,FALSE())</f>
        <v>0</v>
      </c>
      <c r="E15" s="54"/>
      <c r="F15" s="54" t="n">
        <v>0</v>
      </c>
      <c r="G15" s="56" t="n">
        <f aca="false">SUM(B15:D15)</f>
        <v>0</v>
      </c>
      <c r="H15" s="57" t="n">
        <f aca="false">VLOOKUP(A15,NymEq,2,FALSE())</f>
        <v>0</v>
      </c>
      <c r="I15" s="56" t="n">
        <f aca="false">+H15+D15+C15+F15</f>
        <v>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</row>
    <row r="16" customFormat="false" ht="12.75" hidden="false" customHeight="false" outlineLevel="0" collapsed="false">
      <c r="A16" s="58" t="n">
        <f aca="false">EOMONTH(A15,0)+1</f>
        <v>36526</v>
      </c>
      <c r="B16" s="54" t="n">
        <f aca="false">VLOOKUP(A16,BasOptPos,2,FALSE())</f>
        <v>0</v>
      </c>
      <c r="C16" s="54" t="n">
        <f aca="false">VLOOKUP(A16,BsktOptPos,2,FALSE())</f>
        <v>0</v>
      </c>
      <c r="D16" s="54" t="n">
        <f aca="false">VLOOKUP(A16,ExtColPos,2,FALSE())</f>
        <v>0</v>
      </c>
      <c r="E16" s="54"/>
      <c r="F16" s="54" t="n">
        <v>0</v>
      </c>
      <c r="G16" s="56" t="n">
        <f aca="false">SUM(B16:D16)</f>
        <v>0</v>
      </c>
      <c r="H16" s="57" t="n">
        <f aca="false">VLOOKUP(A16,NymEq,2,FALSE())</f>
        <v>0</v>
      </c>
      <c r="I16" s="56" t="n">
        <f aca="false">+H16+D16+C16+F16</f>
        <v>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</row>
    <row r="17" customFormat="false" ht="12.75" hidden="false" customHeight="false" outlineLevel="0" collapsed="false">
      <c r="A17" s="58" t="n">
        <f aca="false">EOMONTH(A16,0)+1</f>
        <v>36557</v>
      </c>
      <c r="B17" s="54" t="n">
        <f aca="false">VLOOKUP(A17,BasOptPos,2,FALSE())</f>
        <v>0</v>
      </c>
      <c r="C17" s="54" t="n">
        <f aca="false">VLOOKUP(A17,BsktOptPos,2,FALSE())</f>
        <v>0</v>
      </c>
      <c r="D17" s="54" t="n">
        <f aca="false">VLOOKUP(A17,ExtColPos,2,FALSE())</f>
        <v>0</v>
      </c>
      <c r="E17" s="54"/>
      <c r="F17" s="54" t="n">
        <v>0</v>
      </c>
      <c r="G17" s="56" t="n">
        <f aca="false">SUM(B17:D17)</f>
        <v>0</v>
      </c>
      <c r="H17" s="57" t="n">
        <f aca="false">VLOOKUP(A17,NymEq,2,FALSE())</f>
        <v>0</v>
      </c>
      <c r="I17" s="56" t="n">
        <f aca="false">+H17+D17+C17+F17</f>
        <v>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</row>
    <row r="18" customFormat="false" ht="12.75" hidden="false" customHeight="false" outlineLevel="0" collapsed="false">
      <c r="A18" s="58" t="n">
        <f aca="false">EOMONTH(A17,0)+1</f>
        <v>36586</v>
      </c>
      <c r="B18" s="54" t="n">
        <f aca="false">VLOOKUP(A18,BasOptPos,2,FALSE())</f>
        <v>0</v>
      </c>
      <c r="C18" s="54" t="n">
        <f aca="false">VLOOKUP(A18,BsktOptPos,2,FALSE())</f>
        <v>0</v>
      </c>
      <c r="D18" s="54" t="n">
        <f aca="false">VLOOKUP(A18,ExtColPos,2,FALSE())</f>
        <v>0</v>
      </c>
      <c r="E18" s="54"/>
      <c r="F18" s="54" t="n">
        <v>0</v>
      </c>
      <c r="G18" s="56" t="n">
        <f aca="false">SUM(B18:D18)</f>
        <v>0</v>
      </c>
      <c r="H18" s="57" t="n">
        <f aca="false">VLOOKUP(A18,NymEq,2,FALSE())</f>
        <v>0</v>
      </c>
      <c r="I18" s="56" t="n">
        <v>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</row>
    <row r="19" customFormat="false" ht="12.75" hidden="false" customHeight="false" outlineLevel="0" collapsed="false">
      <c r="A19" s="58" t="n">
        <f aca="false">EOMONTH(A18,0)+1</f>
        <v>36617</v>
      </c>
      <c r="B19" s="54" t="n">
        <f aca="false">VLOOKUP(A19,BasOptPos,2,FALSE())</f>
        <v>0</v>
      </c>
      <c r="C19" s="54" t="n">
        <f aca="false">VLOOKUP(A19,BsktOptPos,2,FALSE())</f>
        <v>0</v>
      </c>
      <c r="D19" s="54" t="n">
        <f aca="false">VLOOKUP(A19,ExtColPos,2,FALSE())</f>
        <v>0</v>
      </c>
      <c r="E19" s="54"/>
      <c r="F19" s="54" t="n">
        <v>0</v>
      </c>
      <c r="G19" s="56" t="n">
        <f aca="false">SUM(B19:D19)</f>
        <v>0</v>
      </c>
      <c r="H19" s="57" t="n">
        <f aca="false">VLOOKUP(A19,NymEq,2,FALSE())</f>
        <v>0</v>
      </c>
      <c r="I19" s="56" t="n">
        <v>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</row>
    <row r="20" customFormat="false" ht="12.75" hidden="false" customHeight="false" outlineLevel="0" collapsed="false">
      <c r="A20" s="58" t="n">
        <f aca="false">EOMONTH(A19,0)+1</f>
        <v>36647</v>
      </c>
      <c r="B20" s="54" t="e">
        <f aca="false">VLOOKUP(A20,BasOptPos,2,FALSE())</f>
        <v>#NAME?</v>
      </c>
      <c r="C20" s="54" t="e">
        <f aca="false">VLOOKUP(A20,BsktOptPos,2,FALSE())</f>
        <v>#NAME?</v>
      </c>
      <c r="D20" s="54" t="e">
        <f aca="false">VLOOKUP(A20,ExtColPos,2,FALSE())</f>
        <v>#NAME?</v>
      </c>
      <c r="E20" s="54"/>
      <c r="F20" s="54" t="e">
        <f aca="false">VLOOKUP(A20,Digital!$W$7:$AB$20,6)</f>
        <v>#NAME?</v>
      </c>
      <c r="G20" s="56" t="e">
        <f aca="false">SUM(B20:D20)</f>
        <v>#NAME?</v>
      </c>
      <c r="H20" s="57" t="e">
        <f aca="false">VLOOKUP(A20,NymEq,2,FALSE())</f>
        <v>#NAME?</v>
      </c>
      <c r="I20" s="56" t="e">
        <f aca="false">+H20+D20+C20+F20</f>
        <v>#NAME?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</row>
    <row r="21" customFormat="false" ht="12.75" hidden="false" customHeight="false" outlineLevel="0" collapsed="false">
      <c r="A21" s="58" t="n">
        <f aca="false">EOMONTH(A20,0)+1</f>
        <v>36678</v>
      </c>
      <c r="B21" s="54" t="e">
        <f aca="false">VLOOKUP(A21,BasOptPos,2,FALSE())</f>
        <v>#NAME?</v>
      </c>
      <c r="C21" s="54" t="e">
        <f aca="false">VLOOKUP(A21,BsktOptPos,2,FALSE())</f>
        <v>#NAME?</v>
      </c>
      <c r="D21" s="54" t="e">
        <f aca="false">VLOOKUP(A21,ExtColPos,2,FALSE())</f>
        <v>#NAME?</v>
      </c>
      <c r="E21" s="54"/>
      <c r="F21" s="54" t="n">
        <f aca="false">VLOOKUP(A21,Digital!$W$7:$AB$20,6)</f>
        <v>0</v>
      </c>
      <c r="G21" s="56" t="e">
        <f aca="false">SUM(B21:D21)</f>
        <v>#NAME?</v>
      </c>
      <c r="H21" s="57" t="e">
        <f aca="false">VLOOKUP(A21,NymEq,2,FALSE())</f>
        <v>#NAME?</v>
      </c>
      <c r="I21" s="56" t="e">
        <f aca="false">+H21+D21+C21+F21</f>
        <v>#NAME?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</row>
    <row r="22" customFormat="false" ht="12.75" hidden="false" customHeight="false" outlineLevel="0" collapsed="false">
      <c r="A22" s="58" t="n">
        <f aca="false">EOMONTH(A21,0)+1</f>
        <v>36708</v>
      </c>
      <c r="B22" s="54" t="e">
        <f aca="false">VLOOKUP(A22,BasOptPos,2,FALSE())</f>
        <v>#NAME?</v>
      </c>
      <c r="C22" s="54" t="n">
        <f aca="false">VLOOKUP(A22,BsktOptPos,2,FALSE())</f>
        <v>0</v>
      </c>
      <c r="D22" s="54" t="e">
        <f aca="false">VLOOKUP(A22,ExtColPos,2,FALSE())</f>
        <v>#NAME?</v>
      </c>
      <c r="E22" s="54"/>
      <c r="F22" s="54" t="n">
        <f aca="false">VLOOKUP(A22,Digital!$W$7:$AB$20,6)</f>
        <v>0</v>
      </c>
      <c r="G22" s="56" t="e">
        <f aca="false">SUM(B22:E22)</f>
        <v>#NAME?</v>
      </c>
      <c r="H22" s="57" t="e">
        <f aca="false">VLOOKUP(A22,NymEq,2,FALSE())</f>
        <v>#NAME?</v>
      </c>
      <c r="I22" s="56" t="e">
        <f aca="false">+H22+D22+C22+F22</f>
        <v>#NAME?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</row>
    <row r="23" customFormat="false" ht="12.75" hidden="false" customHeight="false" outlineLevel="0" collapsed="false">
      <c r="A23" s="58" t="n">
        <f aca="false">EOMONTH(A22,0)+1</f>
        <v>36739</v>
      </c>
      <c r="B23" s="54" t="e">
        <f aca="false">VLOOKUP(A23,BasOptPos,2,FALSE())</f>
        <v>#NAME?</v>
      </c>
      <c r="C23" s="54" t="n">
        <f aca="false">VLOOKUP(A23,BsktOptPos,2,FALSE())</f>
        <v>0</v>
      </c>
      <c r="D23" s="54" t="e">
        <f aca="false">VLOOKUP(A23,ExtColPos,2,FALSE())</f>
        <v>#NAME?</v>
      </c>
      <c r="E23" s="54"/>
      <c r="F23" s="54" t="n">
        <f aca="false">VLOOKUP(A23,Digital!$W$7:$AB$20,6)</f>
        <v>0</v>
      </c>
      <c r="G23" s="56" t="e">
        <f aca="false">SUM(B23:E23)</f>
        <v>#NAME?</v>
      </c>
      <c r="H23" s="57" t="e">
        <f aca="false">VLOOKUP(A23,NymEq,2,FALSE())</f>
        <v>#NAME?</v>
      </c>
      <c r="I23" s="56" t="e">
        <f aca="false">+H23+D23+C23+F23</f>
        <v>#NAME?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</row>
    <row r="24" customFormat="false" ht="12.75" hidden="false" customHeight="false" outlineLevel="0" collapsed="false">
      <c r="A24" s="58" t="n">
        <f aca="false">EOMONTH(A23,0)+1</f>
        <v>36770</v>
      </c>
      <c r="B24" s="54" t="e">
        <f aca="false">VLOOKUP(A24,BasOptPos,2,FALSE())</f>
        <v>#NAME?</v>
      </c>
      <c r="C24" s="54" t="n">
        <f aca="false">VLOOKUP(A24,BsktOptPos,2,FALSE())</f>
        <v>0</v>
      </c>
      <c r="D24" s="54" t="e">
        <f aca="false">VLOOKUP(A24,ExtColPos,2,FALSE())</f>
        <v>#NAME?</v>
      </c>
      <c r="E24" s="54"/>
      <c r="F24" s="54" t="n">
        <f aca="false">VLOOKUP(A24,Digital!$W$7:$AB$20,6)</f>
        <v>0</v>
      </c>
      <c r="G24" s="56" t="e">
        <f aca="false">SUM(B24:E24)</f>
        <v>#NAME?</v>
      </c>
      <c r="H24" s="57" t="e">
        <f aca="false">VLOOKUP(A24,NymEq,2,FALSE())</f>
        <v>#NAME?</v>
      </c>
      <c r="I24" s="56" t="e">
        <f aca="false">+H24+D24+C24+F24</f>
        <v>#NAME?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</row>
    <row r="25" customFormat="false" ht="12.75" hidden="false" customHeight="false" outlineLevel="0" collapsed="false">
      <c r="A25" s="58" t="n">
        <f aca="false">EOMONTH(A24,0)+1</f>
        <v>36800</v>
      </c>
      <c r="B25" s="54" t="e">
        <f aca="false">VLOOKUP(A25,BasOptPos,2,FALSE())</f>
        <v>#NAME?</v>
      </c>
      <c r="C25" s="54" t="n">
        <f aca="false">VLOOKUP(A25,BsktOptPos,2,FALSE())</f>
        <v>0</v>
      </c>
      <c r="D25" s="54" t="e">
        <f aca="false">VLOOKUP(A25,ExtColPos,2,FALSE())</f>
        <v>#NAME?</v>
      </c>
      <c r="E25" s="54"/>
      <c r="F25" s="54" t="n">
        <f aca="false">VLOOKUP(A25,Digital!$W$7:$AB$20,6)</f>
        <v>0</v>
      </c>
      <c r="G25" s="56" t="e">
        <f aca="false">SUM(B25:E25)</f>
        <v>#NAME?</v>
      </c>
      <c r="H25" s="57" t="e">
        <f aca="false">VLOOKUP(A25,NymEq,2,FALSE())</f>
        <v>#NAME?</v>
      </c>
      <c r="I25" s="56" t="e">
        <f aca="false">+H25+D25+C25+F25</f>
        <v>#NAME?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</row>
    <row r="26" customFormat="false" ht="12.75" hidden="false" customHeight="false" outlineLevel="0" collapsed="false">
      <c r="A26" s="58" t="n">
        <f aca="false">EOMONTH(A25,0)+1</f>
        <v>36831</v>
      </c>
      <c r="B26" s="54" t="e">
        <f aca="false">VLOOKUP(A26,BasOptPos,2,FALSE())</f>
        <v>#NAME?</v>
      </c>
      <c r="C26" s="54" t="n">
        <f aca="false">VLOOKUP(A26,BsktOptPos,2,FALSE())</f>
        <v>0</v>
      </c>
      <c r="D26" s="54" t="n">
        <f aca="false">VLOOKUP(A26,ExtColPos,2,FALSE())</f>
        <v>0</v>
      </c>
      <c r="E26" s="54"/>
      <c r="F26" s="54" t="n">
        <f aca="false">VLOOKUP(A26,Digital!$W$7:$AB$20,6)</f>
        <v>0</v>
      </c>
      <c r="G26" s="56" t="e">
        <f aca="false">SUM(B26:E26)</f>
        <v>#NAME?</v>
      </c>
      <c r="H26" s="57" t="e">
        <f aca="false">VLOOKUP(A26,NymEq,2,FALSE())</f>
        <v>#NAME?</v>
      </c>
      <c r="I26" s="56" t="e">
        <f aca="false">+H26+D26+C26+F26</f>
        <v>#NAME?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</row>
    <row r="27" customFormat="false" ht="12.75" hidden="false" customHeight="false" outlineLevel="0" collapsed="false">
      <c r="A27" s="58" t="n">
        <f aca="false">EOMONTH(A26,0)+1</f>
        <v>36861</v>
      </c>
      <c r="B27" s="54" t="e">
        <f aca="false">VLOOKUP(A27,BasOptPos,2,FALSE())</f>
        <v>#NAME?</v>
      </c>
      <c r="C27" s="54" t="n">
        <f aca="false">VLOOKUP(A27,BsktOptPos,2,FALSE())</f>
        <v>0</v>
      </c>
      <c r="D27" s="54" t="n">
        <f aca="false">VLOOKUP(A27,ExtColPos,2,FALSE())</f>
        <v>0</v>
      </c>
      <c r="E27" s="54"/>
      <c r="F27" s="54" t="n">
        <f aca="false">VLOOKUP(A27,Digital!$W$7:$AB$20,6)</f>
        <v>0</v>
      </c>
      <c r="G27" s="56" t="e">
        <f aca="false">SUM(B27:E27)</f>
        <v>#NAME?</v>
      </c>
      <c r="H27" s="57" t="e">
        <f aca="false">VLOOKUP(A27,NymEq,2,FALSE())</f>
        <v>#NAME?</v>
      </c>
      <c r="I27" s="56" t="e">
        <f aca="false">+H27+D27+C27+F27</f>
        <v>#NAME?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</row>
    <row r="28" customFormat="false" ht="12.75" hidden="false" customHeight="false" outlineLevel="0" collapsed="false">
      <c r="A28" s="58" t="n">
        <f aca="false">EOMONTH(A27,0)+1</f>
        <v>36892</v>
      </c>
      <c r="B28" s="54" t="e">
        <f aca="false">VLOOKUP(A28,BasOptPos,2,FALSE())</f>
        <v>#NAME?</v>
      </c>
      <c r="C28" s="54" t="n">
        <f aca="false">VLOOKUP(A28,BsktOptPos,2,FALSE())</f>
        <v>0</v>
      </c>
      <c r="D28" s="54" t="n">
        <f aca="false">VLOOKUP(A28,ExtColPos,2,FALSE())</f>
        <v>0</v>
      </c>
      <c r="E28" s="54"/>
      <c r="F28" s="54" t="n">
        <f aca="false">VLOOKUP(A28,Digital!$W$7:$AB$20,6)</f>
        <v>0</v>
      </c>
      <c r="G28" s="56" t="e">
        <f aca="false">SUM(B28:E28)</f>
        <v>#NAME?</v>
      </c>
      <c r="H28" s="57" t="e">
        <f aca="false">VLOOKUP(A28,NymEq,2,FALSE())</f>
        <v>#NAME?</v>
      </c>
      <c r="I28" s="56" t="e">
        <f aca="false">+H28+D28+C28+F28</f>
        <v>#NAME?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</row>
    <row r="29" customFormat="false" ht="12.75" hidden="false" customHeight="false" outlineLevel="0" collapsed="false">
      <c r="A29" s="58" t="n">
        <f aca="false">EOMONTH(A28,0)+1</f>
        <v>36923</v>
      </c>
      <c r="B29" s="54" t="e">
        <f aca="false">VLOOKUP(A29,BasOptPos,2,FALSE())</f>
        <v>#NAME?</v>
      </c>
      <c r="C29" s="54" t="n">
        <f aca="false">VLOOKUP(A29,BsktOptPos,2,FALSE())</f>
        <v>0</v>
      </c>
      <c r="D29" s="54" t="n">
        <f aca="false">VLOOKUP(A29,ExtColPos,2,FALSE())</f>
        <v>0</v>
      </c>
      <c r="E29" s="54"/>
      <c r="F29" s="54" t="n">
        <f aca="false">VLOOKUP(A29,Digital!$W$7:$AB$20,6)</f>
        <v>0</v>
      </c>
      <c r="G29" s="56" t="e">
        <f aca="false">SUM(B29:E29)</f>
        <v>#NAME?</v>
      </c>
      <c r="H29" s="57" t="e">
        <f aca="false">VLOOKUP(A29,NymEq,2,FALSE())</f>
        <v>#NAME?</v>
      </c>
      <c r="I29" s="56" t="e">
        <f aca="false">+H29+D29+C29+F29</f>
        <v>#NAME?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</row>
    <row r="30" customFormat="false" ht="12.75" hidden="false" customHeight="false" outlineLevel="0" collapsed="false">
      <c r="A30" s="58" t="n">
        <f aca="false">EOMONTH(A29,0)+1</f>
        <v>36951</v>
      </c>
      <c r="B30" s="54" t="e">
        <f aca="false">VLOOKUP(A30,BasOptPos,2,FALSE())</f>
        <v>#NAME?</v>
      </c>
      <c r="C30" s="54" t="n">
        <f aca="false">VLOOKUP(A30,BsktOptPos,2,FALSE())</f>
        <v>0</v>
      </c>
      <c r="D30" s="54" t="n">
        <f aca="false">VLOOKUP(A30,ExtColPos,2,FALSE())</f>
        <v>0</v>
      </c>
      <c r="E30" s="54"/>
      <c r="F30" s="54" t="n">
        <f aca="false">VLOOKUP(A30,Digital!$W$7:$AB$20,6)</f>
        <v>0</v>
      </c>
      <c r="G30" s="56" t="e">
        <f aca="false">SUM(B30:E30)</f>
        <v>#NAME?</v>
      </c>
      <c r="H30" s="57" t="e">
        <f aca="false">VLOOKUP(A30,NymEq,2,FALSE())</f>
        <v>#NAME?</v>
      </c>
      <c r="I30" s="56" t="e">
        <f aca="false">+H30+D30+C30+F30</f>
        <v>#NAME?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</row>
    <row r="31" customFormat="false" ht="12.75" hidden="false" customHeight="false" outlineLevel="0" collapsed="false">
      <c r="A31" s="58" t="n">
        <f aca="false">EOMONTH(A30,0)+1</f>
        <v>36982</v>
      </c>
      <c r="B31" s="54" t="e">
        <f aca="false">VLOOKUP(A31,BasOptPos,2,FALSE())</f>
        <v>#NAME?</v>
      </c>
      <c r="C31" s="54" t="n">
        <f aca="false">VLOOKUP(A31,BsktOptPos,2,FALSE())</f>
        <v>0</v>
      </c>
      <c r="D31" s="54" t="n">
        <f aca="false">VLOOKUP(A31,ExtColPos,2,FALSE())</f>
        <v>0</v>
      </c>
      <c r="E31" s="54"/>
      <c r="F31" s="54" t="n">
        <f aca="false">VLOOKUP(A31,Digital!$W$7:$AB$20,6)</f>
        <v>0</v>
      </c>
      <c r="G31" s="56" t="e">
        <f aca="false">SUM(B31:E31)</f>
        <v>#NAME?</v>
      </c>
      <c r="H31" s="57" t="e">
        <f aca="false">VLOOKUP(A31,NymEq,2,FALSE())</f>
        <v>#NAME?</v>
      </c>
      <c r="I31" s="56" t="e">
        <f aca="false">+H31+D31+C31+F31</f>
        <v>#NAME?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</row>
    <row r="32" customFormat="false" ht="12.75" hidden="false" customHeight="false" outlineLevel="0" collapsed="false">
      <c r="A32" s="58" t="n">
        <f aca="false">EOMONTH(A31,0)+1</f>
        <v>37012</v>
      </c>
      <c r="B32" s="54" t="e">
        <f aca="false">VLOOKUP(A32,BasOptPos,2,FALSE())</f>
        <v>#NAME?</v>
      </c>
      <c r="C32" s="54" t="n">
        <f aca="false">VLOOKUP(A32,BsktOptPos,2,FALSE())</f>
        <v>0</v>
      </c>
      <c r="D32" s="54" t="n">
        <f aca="false">VLOOKUP(A32,ExtColPos,2,FALSE())</f>
        <v>0</v>
      </c>
      <c r="E32" s="54"/>
      <c r="F32" s="54" t="n">
        <f aca="false">VLOOKUP(A32,Digital!$W$7:$AB$20,6)</f>
        <v>0</v>
      </c>
      <c r="G32" s="56" t="e">
        <f aca="false">SUM(B32:E32)</f>
        <v>#NAME?</v>
      </c>
      <c r="H32" s="57" t="e">
        <f aca="false">VLOOKUP(A32,NymEq,2,FALSE())</f>
        <v>#NAME?</v>
      </c>
      <c r="I32" s="56" t="e">
        <f aca="false">+H32+D32+C32+F32</f>
        <v>#NAME?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</row>
    <row r="33" customFormat="false" ht="12.75" hidden="false" customHeight="false" outlineLevel="0" collapsed="false">
      <c r="A33" s="58" t="n">
        <f aca="false">EOMONTH(A32,0)+1</f>
        <v>37043</v>
      </c>
      <c r="B33" s="54" t="e">
        <f aca="false">VLOOKUP(A33,BasOptPos,2,FALSE())</f>
        <v>#NAME?</v>
      </c>
      <c r="C33" s="54" t="n">
        <f aca="false">VLOOKUP(A33,BsktOptPos,2,FALSE())</f>
        <v>0</v>
      </c>
      <c r="D33" s="54" t="n">
        <f aca="false">VLOOKUP(A33,ExtColPos,2,FALSE())</f>
        <v>0</v>
      </c>
      <c r="E33" s="54"/>
      <c r="F33" s="54" t="n">
        <f aca="false">VLOOKUP(A33,Digital!$W$7:$AB$20,6)</f>
        <v>0</v>
      </c>
      <c r="G33" s="56" t="e">
        <f aca="false">SUM(B33:E33)</f>
        <v>#NAME?</v>
      </c>
      <c r="H33" s="57" t="e">
        <f aca="false">VLOOKUP(A33,NymEq,2,FALSE())</f>
        <v>#NAME?</v>
      </c>
      <c r="I33" s="56" t="e">
        <f aca="false">+H33+D33+C33+F33</f>
        <v>#NAME?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</row>
    <row r="34" customFormat="false" ht="12.75" hidden="false" customHeight="false" outlineLevel="0" collapsed="false">
      <c r="A34" s="58" t="n">
        <f aca="false">EOMONTH(A33,0)+1</f>
        <v>37073</v>
      </c>
      <c r="B34" s="54" t="e">
        <f aca="false">VLOOKUP(A34,BasOptPos,2,FALSE())</f>
        <v>#NAME?</v>
      </c>
      <c r="C34" s="54" t="n">
        <f aca="false">VLOOKUP(A34,BsktOptPos,2,FALSE())</f>
        <v>0</v>
      </c>
      <c r="D34" s="54" t="n">
        <f aca="false">VLOOKUP(A34,ExtColPos,2,FALSE())</f>
        <v>0</v>
      </c>
      <c r="E34" s="54"/>
      <c r="F34" s="54" t="n">
        <f aca="false">VLOOKUP(A34,Digital!$W$7:$AB$20,6)</f>
        <v>0</v>
      </c>
      <c r="G34" s="56" t="e">
        <f aca="false">SUM(B34:E34)</f>
        <v>#NAME?</v>
      </c>
      <c r="H34" s="57" t="e">
        <f aca="false">VLOOKUP(A34,NymEq,2,FALSE())</f>
        <v>#NAME?</v>
      </c>
      <c r="I34" s="56" t="e">
        <f aca="false">+H34+D34+C34+F34</f>
        <v>#NAME?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</row>
    <row r="35" customFormat="false" ht="12.75" hidden="false" customHeight="false" outlineLevel="0" collapsed="false">
      <c r="A35" s="58" t="n">
        <f aca="false">EOMONTH(A34,0)+1</f>
        <v>37104</v>
      </c>
      <c r="B35" s="54" t="e">
        <f aca="false">VLOOKUP(A35,BasOptPos,2,FALSE())</f>
        <v>#NAME?</v>
      </c>
      <c r="C35" s="54" t="n">
        <f aca="false">VLOOKUP(A35,BsktOptPos,2,FALSE())</f>
        <v>0</v>
      </c>
      <c r="D35" s="54" t="n">
        <f aca="false">VLOOKUP(A35,ExtColPos,2,FALSE())</f>
        <v>0</v>
      </c>
      <c r="E35" s="54"/>
      <c r="F35" s="54" t="n">
        <f aca="false">VLOOKUP(A35,Digital!$W$7:$AB$20,6)</f>
        <v>0</v>
      </c>
      <c r="G35" s="56" t="e">
        <f aca="false">SUM(B35:E35)</f>
        <v>#NAME?</v>
      </c>
      <c r="H35" s="57" t="e">
        <f aca="false">VLOOKUP(A35,NymEq,2,FALSE())</f>
        <v>#NAME?</v>
      </c>
      <c r="I35" s="56" t="e">
        <f aca="false">+H35+D35+C35+F35</f>
        <v>#NAME?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</row>
    <row r="36" customFormat="false" ht="12.75" hidden="false" customHeight="false" outlineLevel="0" collapsed="false">
      <c r="A36" s="58" t="n">
        <f aca="false">EOMONTH(A35,0)+1</f>
        <v>37135</v>
      </c>
      <c r="B36" s="54" t="e">
        <f aca="false">VLOOKUP(A36,BasOptPos,2,FALSE())</f>
        <v>#NAME?</v>
      </c>
      <c r="C36" s="54" t="n">
        <f aca="false">VLOOKUP(A36,BsktOptPos,2,FALSE())</f>
        <v>0</v>
      </c>
      <c r="D36" s="54" t="n">
        <f aca="false">VLOOKUP(A36,ExtColPos,2,FALSE())</f>
        <v>0</v>
      </c>
      <c r="E36" s="54"/>
      <c r="F36" s="54" t="n">
        <f aca="false">VLOOKUP(A36,Digital!$W$7:$AB$20,6)</f>
        <v>0</v>
      </c>
      <c r="G36" s="56" t="e">
        <f aca="false">SUM(B36:E36)</f>
        <v>#NAME?</v>
      </c>
      <c r="H36" s="57" t="e">
        <f aca="false">VLOOKUP(A36,NymEq,2,FALSE())</f>
        <v>#NAME?</v>
      </c>
      <c r="I36" s="56" t="e">
        <f aca="false">+H36+D36+C36+F36</f>
        <v>#NAME?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</row>
    <row r="37" customFormat="false" ht="12.75" hidden="false" customHeight="false" outlineLevel="0" collapsed="false">
      <c r="A37" s="58" t="n">
        <f aca="false">EOMONTH(A36,0)+1</f>
        <v>37165</v>
      </c>
      <c r="B37" s="54" t="e">
        <f aca="false">VLOOKUP(A37,BasOptPos,2,FALSE())</f>
        <v>#NAME?</v>
      </c>
      <c r="C37" s="54" t="n">
        <f aca="false">VLOOKUP(A37,BsktOptPos,2,FALSE())</f>
        <v>0</v>
      </c>
      <c r="D37" s="54" t="n">
        <f aca="false">VLOOKUP(A37,ExtColPos,2,FALSE())</f>
        <v>0</v>
      </c>
      <c r="E37" s="54"/>
      <c r="F37" s="54" t="n">
        <f aca="false">VLOOKUP(A37,Digital!$W$7:$AB$20,6)</f>
        <v>0</v>
      </c>
      <c r="G37" s="56" t="e">
        <f aca="false">SUM(B37:E37)</f>
        <v>#NAME?</v>
      </c>
      <c r="H37" s="57" t="e">
        <f aca="false">VLOOKUP(A37,NymEq,2,FALSE())</f>
        <v>#NAME?</v>
      </c>
      <c r="I37" s="56" t="e">
        <f aca="false">+H37+D37+C37+F37</f>
        <v>#NAME?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</row>
    <row r="38" customFormat="false" ht="12.75" hidden="false" customHeight="false" outlineLevel="0" collapsed="false">
      <c r="A38" s="58" t="n">
        <f aca="false">EOMONTH(A37,0)+1</f>
        <v>37196</v>
      </c>
      <c r="B38" s="54" t="e">
        <f aca="false">VLOOKUP(A38,BasOptPos,2,FALSE())</f>
        <v>#NAME?</v>
      </c>
      <c r="C38" s="54" t="n">
        <f aca="false">VLOOKUP(A38,BsktOptPos,2,FALSE())</f>
        <v>0</v>
      </c>
      <c r="D38" s="54" t="n">
        <f aca="false">VLOOKUP(A38,ExtColPos,2,FALSE())</f>
        <v>0</v>
      </c>
      <c r="E38" s="54"/>
      <c r="F38" s="54" t="n">
        <f aca="false">VLOOKUP(A38,Digital!$W$7:$AB$20,6)</f>
        <v>0</v>
      </c>
      <c r="G38" s="56" t="e">
        <f aca="false">SUM(B38:E38)</f>
        <v>#NAME?</v>
      </c>
      <c r="H38" s="57" t="e">
        <f aca="false">VLOOKUP(A38,NymEq,2,FALSE())</f>
        <v>#NAME?</v>
      </c>
      <c r="I38" s="56" t="e">
        <f aca="false">+H38+D38+C38+F38</f>
        <v>#NAME?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</row>
    <row r="39" customFormat="false" ht="12.75" hidden="false" customHeight="false" outlineLevel="0" collapsed="false">
      <c r="A39" s="58" t="n">
        <f aca="false">EOMONTH(A38,0)+1</f>
        <v>37226</v>
      </c>
      <c r="B39" s="54" t="e">
        <f aca="false">VLOOKUP(A39,BasOptPos,2,FALSE())</f>
        <v>#NAME?</v>
      </c>
      <c r="C39" s="54" t="n">
        <f aca="false">VLOOKUP(A39,BsktOptPos,2,FALSE())</f>
        <v>0</v>
      </c>
      <c r="D39" s="54" t="n">
        <f aca="false">VLOOKUP(A39,ExtColPos,2,FALSE())</f>
        <v>0</v>
      </c>
      <c r="E39" s="54"/>
      <c r="F39" s="54" t="n">
        <f aca="false">VLOOKUP(A39,Digital!$W$7:$AB$20,6)</f>
        <v>0</v>
      </c>
      <c r="G39" s="56" t="e">
        <f aca="false">SUM(B39:E39)</f>
        <v>#NAME?</v>
      </c>
      <c r="H39" s="57" t="e">
        <f aca="false">VLOOKUP(A39,NymEq,2,FALSE())</f>
        <v>#NAME?</v>
      </c>
      <c r="I39" s="56" t="e">
        <f aca="false">+H39+D39+C39+F39</f>
        <v>#NAME?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</row>
    <row r="40" customFormat="false" ht="12.75" hidden="false" customHeight="false" outlineLevel="0" collapsed="false">
      <c r="A40" s="58" t="n">
        <f aca="false">EOMONTH(A39,0)+1</f>
        <v>37257</v>
      </c>
      <c r="B40" s="54" t="e">
        <f aca="false">VLOOKUP(A40,BasOptPos,2,FALSE())</f>
        <v>#NAME?</v>
      </c>
      <c r="C40" s="54" t="n">
        <f aca="false">VLOOKUP(A40,BsktOptPos,2,FALSE())</f>
        <v>0</v>
      </c>
      <c r="D40" s="54" t="n">
        <f aca="false">VLOOKUP(A40,ExtColPos,2,FALSE())</f>
        <v>0</v>
      </c>
      <c r="E40" s="54"/>
      <c r="F40" s="54" t="n">
        <f aca="false">VLOOKUP(A40,Digital!$W$7:$AB$20,6)</f>
        <v>0</v>
      </c>
      <c r="G40" s="56" t="e">
        <f aca="false">SUM(B40:E40)</f>
        <v>#NAME?</v>
      </c>
      <c r="H40" s="57" t="e">
        <f aca="false">VLOOKUP(A40,NymEq,2,FALSE())</f>
        <v>#NAME?</v>
      </c>
      <c r="I40" s="56" t="e">
        <f aca="false">+H40+D40+C40+F40</f>
        <v>#NAME?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</row>
    <row r="41" customFormat="false" ht="12.75" hidden="false" customHeight="false" outlineLevel="0" collapsed="false">
      <c r="A41" s="58" t="n">
        <f aca="false">EOMONTH(A40,0)+1</f>
        <v>37288</v>
      </c>
      <c r="B41" s="54" t="e">
        <f aca="false">VLOOKUP(A41,BasOptPos,2,FALSE())</f>
        <v>#NAME?</v>
      </c>
      <c r="C41" s="54" t="n">
        <f aca="false">VLOOKUP(A41,BsktOptPos,2,FALSE())</f>
        <v>0</v>
      </c>
      <c r="D41" s="54" t="n">
        <f aca="false">VLOOKUP(A41,ExtColPos,2,FALSE())</f>
        <v>0</v>
      </c>
      <c r="E41" s="54"/>
      <c r="F41" s="54" t="n">
        <f aca="false">VLOOKUP(A41,Digital!$W$7:$AB$20,6)</f>
        <v>0</v>
      </c>
      <c r="G41" s="56" t="e">
        <f aca="false">SUM(B41:E41)</f>
        <v>#NAME?</v>
      </c>
      <c r="H41" s="57" t="e">
        <f aca="false">VLOOKUP(A41,NymEq,2,FALSE())</f>
        <v>#NAME?</v>
      </c>
      <c r="I41" s="56" t="e">
        <f aca="false">+H41+D41+C41+F41</f>
        <v>#NAME?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</row>
    <row r="42" customFormat="false" ht="12.75" hidden="false" customHeight="false" outlineLevel="0" collapsed="false">
      <c r="A42" s="58" t="n">
        <f aca="false">EOMONTH(A41,0)+1</f>
        <v>37316</v>
      </c>
      <c r="B42" s="54" t="e">
        <f aca="false">VLOOKUP(A42,BasOptPos,2,FALSE())</f>
        <v>#NAME?</v>
      </c>
      <c r="C42" s="54" t="n">
        <f aca="false">VLOOKUP(A42,BsktOptPos,2,FALSE())</f>
        <v>0</v>
      </c>
      <c r="D42" s="54" t="n">
        <f aca="false">VLOOKUP(A42,ExtColPos,2,FALSE())</f>
        <v>0</v>
      </c>
      <c r="E42" s="54"/>
      <c r="F42" s="54" t="n">
        <f aca="false">VLOOKUP(A42,Digital!$W$7:$AB$20,6)</f>
        <v>0</v>
      </c>
      <c r="G42" s="56" t="e">
        <f aca="false">SUM(B42:E42)</f>
        <v>#NAME?</v>
      </c>
      <c r="H42" s="57" t="e">
        <f aca="false">VLOOKUP(A42,NymEq,2,FALSE())</f>
        <v>#NAME?</v>
      </c>
      <c r="I42" s="56" t="e">
        <f aca="false">+H42+D42+C42+F42</f>
        <v>#NAME?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</row>
    <row r="43" customFormat="false" ht="12.75" hidden="false" customHeight="false" outlineLevel="0" collapsed="false">
      <c r="A43" s="58" t="n">
        <f aca="false">EOMONTH(A42,0)+1</f>
        <v>37347</v>
      </c>
      <c r="B43" s="54" t="n">
        <f aca="false">VLOOKUP(A43,BasOptPos,2,FALSE())</f>
        <v>0</v>
      </c>
      <c r="C43" s="54" t="n">
        <f aca="false">VLOOKUP(A43,BsktOptPos,2,FALSE())</f>
        <v>0</v>
      </c>
      <c r="D43" s="54" t="n">
        <f aca="false">VLOOKUP(A43,ExtColPos,2,FALSE())</f>
        <v>0</v>
      </c>
      <c r="E43" s="54"/>
      <c r="F43" s="54" t="n">
        <f aca="false">VLOOKUP(A43,Digital!$W$7:$AB$20,6)</f>
        <v>0</v>
      </c>
      <c r="G43" s="56" t="n">
        <f aca="false">SUM(B43:E43)</f>
        <v>0</v>
      </c>
      <c r="H43" s="57" t="n">
        <f aca="false">VLOOKUP(A43,NymEq,2,FALSE())</f>
        <v>0</v>
      </c>
      <c r="I43" s="56" t="n">
        <f aca="false">+H43+D43+C43+F43</f>
        <v>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</row>
    <row r="44" customFormat="false" ht="12.75" hidden="false" customHeight="false" outlineLevel="0" collapsed="false">
      <c r="A44" s="58" t="n">
        <f aca="false">EOMONTH(A43,0)+1</f>
        <v>37377</v>
      </c>
      <c r="B44" s="54" t="n">
        <f aca="false">VLOOKUP(A44,BasOptPos,2,FALSE())</f>
        <v>0</v>
      </c>
      <c r="C44" s="54" t="n">
        <f aca="false">VLOOKUP(A44,BsktOptPos,2,FALSE())</f>
        <v>0</v>
      </c>
      <c r="D44" s="54" t="n">
        <f aca="false">VLOOKUP(A44,ExtColPos,2,FALSE())</f>
        <v>0</v>
      </c>
      <c r="E44" s="54"/>
      <c r="F44" s="54" t="n">
        <f aca="false">VLOOKUP(A44,Digital!$W$7:$AB$20,6)</f>
        <v>0</v>
      </c>
      <c r="G44" s="56" t="n">
        <f aca="false">SUM(B44:E44)</f>
        <v>0</v>
      </c>
      <c r="H44" s="57" t="n">
        <f aca="false">VLOOKUP(A44,NymEq,2,FALSE())</f>
        <v>0</v>
      </c>
      <c r="I44" s="56" t="n">
        <f aca="false">+H44+D44+C44+F44</f>
        <v>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</row>
    <row r="45" customFormat="false" ht="12.75" hidden="false" customHeight="false" outlineLevel="0" collapsed="false">
      <c r="A45" s="58" t="n">
        <f aca="false">EOMONTH(A44,0)+1</f>
        <v>37408</v>
      </c>
      <c r="B45" s="54" t="n">
        <f aca="false">VLOOKUP(A45,BasOptPos,2,FALSE())</f>
        <v>0</v>
      </c>
      <c r="C45" s="54" t="n">
        <f aca="false">VLOOKUP(A45,BsktOptPos,2,FALSE())</f>
        <v>0</v>
      </c>
      <c r="D45" s="54" t="n">
        <f aca="false">VLOOKUP(A45,ExtColPos,2,FALSE())</f>
        <v>0</v>
      </c>
      <c r="E45" s="54"/>
      <c r="F45" s="54" t="n">
        <f aca="false">VLOOKUP(A45,Digital!$W$7:$AB$20,6)</f>
        <v>0</v>
      </c>
      <c r="G45" s="56" t="n">
        <f aca="false">SUM(B45:E45)</f>
        <v>0</v>
      </c>
      <c r="H45" s="57" t="n">
        <f aca="false">VLOOKUP(A45,NymEq,2,FALSE())</f>
        <v>0</v>
      </c>
      <c r="I45" s="56" t="n">
        <f aca="false">+H45+D45+C45+F45</f>
        <v>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</row>
    <row r="46" customFormat="false" ht="12.75" hidden="false" customHeight="false" outlineLevel="0" collapsed="false">
      <c r="A46" s="58" t="n">
        <f aca="false">EOMONTH(A45,0)+1</f>
        <v>37438</v>
      </c>
      <c r="B46" s="54" t="n">
        <f aca="false">VLOOKUP(A46,BasOptPos,2,FALSE())</f>
        <v>0</v>
      </c>
      <c r="C46" s="54" t="n">
        <f aca="false">VLOOKUP(A46,BsktOptPos,2,FALSE())</f>
        <v>0</v>
      </c>
      <c r="D46" s="54" t="n">
        <f aca="false">VLOOKUP(A46,ExtColPos,2,FALSE())</f>
        <v>0</v>
      </c>
      <c r="E46" s="54"/>
      <c r="F46" s="54" t="n">
        <f aca="false">VLOOKUP(A46,Digital!$W$7:$AB$20,6)</f>
        <v>0</v>
      </c>
      <c r="G46" s="56" t="n">
        <f aca="false">SUM(B46:E46)</f>
        <v>0</v>
      </c>
      <c r="H46" s="57" t="n">
        <f aca="false">VLOOKUP(A46,NymEq,2,FALSE())</f>
        <v>0</v>
      </c>
      <c r="I46" s="56" t="n">
        <f aca="false">+H46+D46+C46+F46</f>
        <v>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</row>
    <row r="47" customFormat="false" ht="12.75" hidden="false" customHeight="false" outlineLevel="0" collapsed="false">
      <c r="A47" s="58" t="n">
        <f aca="false">EOMONTH(A46,0)+1</f>
        <v>37469</v>
      </c>
      <c r="B47" s="54" t="n">
        <f aca="false">VLOOKUP(A47,BasOptPos,2,FALSE())</f>
        <v>0</v>
      </c>
      <c r="C47" s="54" t="n">
        <f aca="false">VLOOKUP(A47,BsktOptPos,2,FALSE())</f>
        <v>0</v>
      </c>
      <c r="D47" s="54" t="n">
        <f aca="false">VLOOKUP(A47,ExtColPos,2,FALSE())</f>
        <v>0</v>
      </c>
      <c r="E47" s="54"/>
      <c r="F47" s="54" t="n">
        <f aca="false">VLOOKUP(A47,Digital!$W$7:$AB$20,6)</f>
        <v>0</v>
      </c>
      <c r="G47" s="56" t="n">
        <f aca="false">SUM(B47:E47)</f>
        <v>0</v>
      </c>
      <c r="H47" s="57" t="n">
        <f aca="false">VLOOKUP(A47,NymEq,2,FALSE())</f>
        <v>0</v>
      </c>
      <c r="I47" s="56" t="n">
        <f aca="false">+H47+D47+C47+F47</f>
        <v>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</row>
    <row r="48" customFormat="false" ht="12.75" hidden="false" customHeight="false" outlineLevel="0" collapsed="false">
      <c r="A48" s="58" t="n">
        <f aca="false">EOMONTH(A47,0)+1</f>
        <v>37500</v>
      </c>
      <c r="B48" s="54" t="n">
        <f aca="false">VLOOKUP(A48,BasOptPos,2,FALSE())</f>
        <v>0</v>
      </c>
      <c r="C48" s="54" t="n">
        <f aca="false">VLOOKUP(A48,BsktOptPos,2,FALSE())</f>
        <v>0</v>
      </c>
      <c r="D48" s="54" t="n">
        <f aca="false">VLOOKUP(A48,ExtColPos,2,FALSE())</f>
        <v>0</v>
      </c>
      <c r="E48" s="54"/>
      <c r="F48" s="54" t="n">
        <f aca="false">VLOOKUP(A48,Digital!$W$7:$AB$20,6)</f>
        <v>0</v>
      </c>
      <c r="G48" s="56" t="n">
        <f aca="false">SUM(B48:E48)</f>
        <v>0</v>
      </c>
      <c r="H48" s="57" t="n">
        <f aca="false">VLOOKUP(A48,NymEq,2,FALSE())</f>
        <v>0</v>
      </c>
      <c r="I48" s="56" t="n">
        <f aca="false">+H48+D48+C48+F48</f>
        <v>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</row>
    <row r="49" customFormat="false" ht="12.75" hidden="false" customHeight="false" outlineLevel="0" collapsed="false">
      <c r="A49" s="58" t="n">
        <f aca="false">EOMONTH(A48,0)+1</f>
        <v>37530</v>
      </c>
      <c r="B49" s="54" t="n">
        <f aca="false">VLOOKUP(A49,BasOptPos,2,FALSE())</f>
        <v>0</v>
      </c>
      <c r="C49" s="54" t="n">
        <f aca="false">VLOOKUP(A49,BsktOptPos,2,FALSE())</f>
        <v>0</v>
      </c>
      <c r="D49" s="54" t="n">
        <f aca="false">VLOOKUP(A49,ExtColPos,2,FALSE())</f>
        <v>0</v>
      </c>
      <c r="E49" s="54"/>
      <c r="F49" s="54" t="n">
        <f aca="false">VLOOKUP(A49,Digital!$W$7:$AB$20,6)</f>
        <v>0</v>
      </c>
      <c r="G49" s="56" t="n">
        <f aca="false">SUM(B49:E49)</f>
        <v>0</v>
      </c>
      <c r="H49" s="57" t="n">
        <f aca="false">VLOOKUP(A49,NymEq,2,FALSE())</f>
        <v>0</v>
      </c>
      <c r="I49" s="56" t="n">
        <f aca="false">+H49+D49+C49+F49</f>
        <v>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</row>
    <row r="50" customFormat="false" ht="12.75" hidden="false" customHeight="false" outlineLevel="0" collapsed="false">
      <c r="A50" s="58" t="n">
        <f aca="false">EOMONTH(A49,0)+1</f>
        <v>37561</v>
      </c>
      <c r="B50" s="54" t="n">
        <f aca="false">VLOOKUP(A50,BasOptPos,2,FALSE())</f>
        <v>0</v>
      </c>
      <c r="C50" s="54" t="n">
        <f aca="false">VLOOKUP(A50,BsktOptPos,2,FALSE())</f>
        <v>0</v>
      </c>
      <c r="D50" s="54" t="n">
        <f aca="false">VLOOKUP(A50,ExtColPos,2,FALSE())</f>
        <v>0</v>
      </c>
      <c r="E50" s="54"/>
      <c r="F50" s="54" t="n">
        <f aca="false">VLOOKUP(A50,Digital!$W$7:$AB$20,6)</f>
        <v>0</v>
      </c>
      <c r="G50" s="56" t="n">
        <f aca="false">SUM(B50:E50)</f>
        <v>0</v>
      </c>
      <c r="H50" s="57" t="n">
        <f aca="false">VLOOKUP(A50,NymEq,2,FALSE())</f>
        <v>0</v>
      </c>
      <c r="I50" s="56" t="n">
        <f aca="false">+H50+D50+C50+F50</f>
        <v>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</row>
    <row r="51" customFormat="false" ht="12.75" hidden="false" customHeight="false" outlineLevel="0" collapsed="false">
      <c r="A51" s="58" t="n">
        <f aca="false">EOMONTH(A50,0)+1</f>
        <v>37591</v>
      </c>
      <c r="B51" s="54" t="n">
        <f aca="false">VLOOKUP(A51,BasOptPos,2,FALSE())</f>
        <v>0</v>
      </c>
      <c r="C51" s="54" t="n">
        <f aca="false">VLOOKUP(A51,BsktOptPos,2,FALSE())</f>
        <v>0</v>
      </c>
      <c r="D51" s="54" t="n">
        <f aca="false">VLOOKUP(A51,ExtColPos,2,FALSE())</f>
        <v>0</v>
      </c>
      <c r="E51" s="54"/>
      <c r="F51" s="54" t="n">
        <f aca="false">VLOOKUP(A51,Digital!$W$7:$AB$20,6)</f>
        <v>0</v>
      </c>
      <c r="G51" s="56" t="n">
        <f aca="false">SUM(B51:E51)</f>
        <v>0</v>
      </c>
      <c r="H51" s="57" t="n">
        <f aca="false">VLOOKUP(A51,NymEq,2,FALSE())</f>
        <v>0</v>
      </c>
      <c r="I51" s="56" t="n">
        <f aca="false">+H51+D51+C51+F51</f>
        <v>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</row>
    <row r="52" customFormat="false" ht="12.75" hidden="false" customHeight="false" outlineLevel="0" collapsed="false">
      <c r="A52" s="58" t="n">
        <f aca="false">EOMONTH(A51,0)+1</f>
        <v>37622</v>
      </c>
      <c r="B52" s="54" t="n">
        <f aca="false">VLOOKUP(A52,BasOptPos,2,FALSE())</f>
        <v>0</v>
      </c>
      <c r="C52" s="54" t="n">
        <f aca="false">VLOOKUP(A52,BsktOptPos,2,FALSE())</f>
        <v>0</v>
      </c>
      <c r="D52" s="54" t="n">
        <f aca="false">VLOOKUP(A52,ExtColPos,2,FALSE())</f>
        <v>0</v>
      </c>
      <c r="E52" s="59"/>
      <c r="F52" s="59"/>
      <c r="G52" s="56" t="n">
        <f aca="false">SUM(B52:E52)</f>
        <v>0</v>
      </c>
      <c r="H52" s="57" t="n">
        <f aca="false">VLOOKUP(A52,NymEq,2,FALSE())</f>
        <v>0</v>
      </c>
      <c r="I52" s="56" t="n">
        <f aca="false">+H52+D52+C52+F52</f>
        <v>0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</row>
    <row r="53" customFormat="false" ht="12.75" hidden="false" customHeight="false" outlineLevel="0" collapsed="false">
      <c r="A53" s="58" t="n">
        <f aca="false">EOMONTH(A52,0)+1</f>
        <v>37653</v>
      </c>
      <c r="B53" s="54" t="n">
        <f aca="false">VLOOKUP(A53,BasOptPos,2,FALSE())</f>
        <v>0</v>
      </c>
      <c r="C53" s="54" t="n">
        <f aca="false">VLOOKUP(A53,BsktOptPos,2,FALSE())</f>
        <v>0</v>
      </c>
      <c r="D53" s="54" t="n">
        <f aca="false">VLOOKUP(A53,ExtColPos,2,FALSE())</f>
        <v>0</v>
      </c>
      <c r="E53" s="59"/>
      <c r="F53" s="59"/>
      <c r="G53" s="56" t="n">
        <f aca="false">SUM(B53:E53)</f>
        <v>0</v>
      </c>
      <c r="H53" s="57" t="n">
        <f aca="false">VLOOKUP(A53,NymEq,2,FALSE())</f>
        <v>0</v>
      </c>
      <c r="I53" s="56" t="n">
        <f aca="false">+H53+D53+C53+F53</f>
        <v>0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</row>
    <row r="54" customFormat="false" ht="12.75" hidden="false" customHeight="false" outlineLevel="0" collapsed="false">
      <c r="A54" s="58" t="n">
        <f aca="false">EOMONTH(A53,0)+1</f>
        <v>37681</v>
      </c>
      <c r="B54" s="54" t="n">
        <f aca="false">VLOOKUP(A54,BasOptPos,2,FALSE())</f>
        <v>0</v>
      </c>
      <c r="C54" s="54" t="n">
        <f aca="false">VLOOKUP(A54,BsktOptPos,2,FALSE())</f>
        <v>0</v>
      </c>
      <c r="D54" s="54" t="n">
        <f aca="false">VLOOKUP(A54,ExtColPos,2,FALSE())</f>
        <v>0</v>
      </c>
      <c r="E54" s="59"/>
      <c r="F54" s="59"/>
      <c r="G54" s="56" t="n">
        <f aca="false">SUM(B54:E54)</f>
        <v>0</v>
      </c>
      <c r="H54" s="57" t="n">
        <f aca="false">VLOOKUP(A54,NymEq,2,FALSE())</f>
        <v>0</v>
      </c>
      <c r="I54" s="56" t="n">
        <f aca="false">+H54+D54+C54+F54</f>
        <v>0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</row>
    <row r="55" customFormat="false" ht="12.75" hidden="false" customHeight="false" outlineLevel="0" collapsed="false">
      <c r="A55" s="58" t="n">
        <f aca="false">EOMONTH(A54,0)+1</f>
        <v>37712</v>
      </c>
      <c r="B55" s="54" t="n">
        <f aca="false">VLOOKUP(A55,BasOptPos,2,FALSE())</f>
        <v>0</v>
      </c>
      <c r="C55" s="54" t="n">
        <f aca="false">VLOOKUP(A55,BsktOptPos,2,FALSE())</f>
        <v>0</v>
      </c>
      <c r="D55" s="54" t="n">
        <f aca="false">VLOOKUP(A55,ExtColPos,2,FALSE())</f>
        <v>0</v>
      </c>
      <c r="E55" s="59"/>
      <c r="F55" s="59"/>
      <c r="G55" s="56" t="n">
        <f aca="false">SUM(B55:E55)</f>
        <v>0</v>
      </c>
      <c r="H55" s="57" t="n">
        <f aca="false">VLOOKUP(A55,NymEq,2,FALSE())</f>
        <v>0</v>
      </c>
      <c r="I55" s="56" t="n">
        <f aca="false">+H55+D55+C55+F55</f>
        <v>0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</row>
    <row r="56" customFormat="false" ht="12.75" hidden="false" customHeight="false" outlineLevel="0" collapsed="false">
      <c r="A56" s="58" t="n">
        <f aca="false">EOMONTH(A55,0)+1</f>
        <v>37742</v>
      </c>
      <c r="B56" s="54" t="n">
        <f aca="false">VLOOKUP(A56,BasOptPos,2,FALSE())</f>
        <v>0</v>
      </c>
      <c r="C56" s="54" t="n">
        <f aca="false">VLOOKUP(A56,BsktOptPos,2,FALSE())</f>
        <v>0</v>
      </c>
      <c r="D56" s="54" t="n">
        <f aca="false">VLOOKUP(A56,ExtColPos,2,FALSE())</f>
        <v>0</v>
      </c>
      <c r="E56" s="59"/>
      <c r="F56" s="59"/>
      <c r="G56" s="56" t="n">
        <f aca="false">SUM(B56:E56)</f>
        <v>0</v>
      </c>
      <c r="H56" s="57" t="n">
        <f aca="false">VLOOKUP(A56,NymEq,2,FALSE())</f>
        <v>0</v>
      </c>
      <c r="I56" s="56" t="n">
        <f aca="false">+H56+D56+C56+F56</f>
        <v>0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</row>
    <row r="57" customFormat="false" ht="12.75" hidden="false" customHeight="false" outlineLevel="0" collapsed="false">
      <c r="A57" s="58" t="n">
        <f aca="false">EOMONTH(A56,0)+1</f>
        <v>37773</v>
      </c>
      <c r="B57" s="54" t="n">
        <f aca="false">VLOOKUP(A57,BasOptPos,2,FALSE())</f>
        <v>0</v>
      </c>
      <c r="C57" s="54" t="n">
        <f aca="false">VLOOKUP(A57,BsktOptPos,2,FALSE())</f>
        <v>0</v>
      </c>
      <c r="D57" s="54" t="n">
        <f aca="false">VLOOKUP(A57,ExtColPos,2,FALSE())</f>
        <v>0</v>
      </c>
      <c r="E57" s="59"/>
      <c r="F57" s="59"/>
      <c r="G57" s="56" t="n">
        <f aca="false">SUM(B57:E57)</f>
        <v>0</v>
      </c>
      <c r="H57" s="57" t="n">
        <f aca="false">VLOOKUP(A57,NymEq,2,FALSE())</f>
        <v>0</v>
      </c>
      <c r="I57" s="56" t="n">
        <f aca="false">+H57+D57+C57+F57</f>
        <v>0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</row>
    <row r="58" customFormat="false" ht="12.75" hidden="false" customHeight="false" outlineLevel="0" collapsed="false">
      <c r="A58" s="58" t="n">
        <f aca="false">EOMONTH(A57,0)+1</f>
        <v>37803</v>
      </c>
      <c r="B58" s="54" t="n">
        <f aca="false">VLOOKUP(A58,BasOptPos,2,FALSE())</f>
        <v>0</v>
      </c>
      <c r="C58" s="54" t="n">
        <f aca="false">VLOOKUP(A58,BsktOptPos,2,FALSE())</f>
        <v>0</v>
      </c>
      <c r="D58" s="54" t="n">
        <f aca="false">VLOOKUP(A58,ExtColPos,2,FALSE())</f>
        <v>0</v>
      </c>
      <c r="E58" s="59"/>
      <c r="F58" s="59"/>
      <c r="G58" s="56" t="n">
        <f aca="false">SUM(B58:E58)</f>
        <v>0</v>
      </c>
      <c r="H58" s="57" t="n">
        <f aca="false">VLOOKUP(A58,NymEq,2,FALSE())</f>
        <v>0</v>
      </c>
      <c r="I58" s="56" t="n">
        <f aca="false">+H58+D58+C58+F58</f>
        <v>0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</row>
    <row r="59" customFormat="false" ht="13.5" hidden="false" customHeight="false" outlineLevel="0" collapsed="false">
      <c r="A59" s="60" t="n">
        <f aca="false">EOMONTH(A58,0)+1</f>
        <v>37834</v>
      </c>
      <c r="B59" s="61" t="n">
        <f aca="false">VLOOKUP(A59,BasOptPos,2,FALSE())</f>
        <v>0</v>
      </c>
      <c r="C59" s="61" t="n">
        <f aca="false">VLOOKUP(A59,BsktOptPos,2,FALSE())</f>
        <v>0</v>
      </c>
      <c r="D59" s="61" t="n">
        <f aca="false">VLOOKUP(A59,ExtColPos,2,FALSE())</f>
        <v>0</v>
      </c>
      <c r="E59" s="59"/>
      <c r="F59" s="59"/>
      <c r="G59" s="56" t="n">
        <f aca="false">SUM(B59:E59)</f>
        <v>0</v>
      </c>
      <c r="H59" s="62" t="n">
        <f aca="false">VLOOKUP(A59,NymEq,2,FALSE())</f>
        <v>0</v>
      </c>
      <c r="I59" s="56" t="n">
        <f aca="false">+H59+D59+C59+F59</f>
        <v>0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</row>
    <row r="60" customFormat="false" ht="12.75" hidden="false" customHeight="false" outlineLevel="0" collapsed="false">
      <c r="A60" s="63"/>
      <c r="B60" s="59"/>
      <c r="C60" s="59"/>
      <c r="D60" s="59"/>
      <c r="E60" s="59"/>
      <c r="F60" s="59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</row>
    <row r="61" customFormat="false" ht="12.75" hidden="false" customHeight="false" outlineLevel="0" collapsed="false">
      <c r="A61" s="63"/>
      <c r="B61" s="59"/>
      <c r="C61" s="59"/>
      <c r="D61" s="59"/>
      <c r="E61" s="59"/>
      <c r="F61" s="59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</row>
    <row r="62" customFormat="false" ht="12.75" hidden="false" customHeight="false" outlineLevel="0" collapsed="false">
      <c r="A62" s="63"/>
      <c r="B62" s="59"/>
      <c r="C62" s="59"/>
      <c r="D62" s="59"/>
      <c r="E62" s="59"/>
      <c r="F62" s="59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</row>
    <row r="63" customFormat="false" ht="12.75" hidden="false" customHeight="false" outlineLevel="0" collapsed="false">
      <c r="A63" s="63"/>
      <c r="B63" s="59"/>
      <c r="C63" s="59"/>
      <c r="D63" s="59"/>
      <c r="E63" s="59"/>
      <c r="F63" s="59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</row>
    <row r="64" customFormat="false" ht="12.75" hidden="false" customHeight="false" outlineLevel="0" collapsed="false">
      <c r="A64" s="63"/>
      <c r="B64" s="59"/>
      <c r="C64" s="59"/>
      <c r="D64" s="59"/>
      <c r="E64" s="59"/>
      <c r="F64" s="59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</row>
    <row r="65" customFormat="false" ht="12.75" hidden="false" customHeight="false" outlineLevel="0" collapsed="false">
      <c r="A65" s="63"/>
      <c r="B65" s="59"/>
      <c r="C65" s="59"/>
      <c r="D65" s="59"/>
      <c r="E65" s="59"/>
      <c r="F65" s="59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</row>
    <row r="66" customFormat="false" ht="12.75" hidden="false" customHeight="false" outlineLevel="0" collapsed="false">
      <c r="A66" s="63"/>
      <c r="B66" s="59"/>
      <c r="C66" s="59"/>
      <c r="D66" s="59"/>
      <c r="E66" s="59"/>
      <c r="F66" s="59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</row>
    <row r="67" customFormat="false" ht="12.75" hidden="false" customHeight="false" outlineLevel="0" collapsed="false">
      <c r="A67" s="63"/>
      <c r="B67" s="59"/>
      <c r="C67" s="59"/>
      <c r="D67" s="59"/>
      <c r="E67" s="59"/>
      <c r="F67" s="59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</row>
    <row r="68" customFormat="false" ht="12.75" hidden="false" customHeight="false" outlineLevel="0" collapsed="false">
      <c r="A68" s="63"/>
      <c r="B68" s="59"/>
      <c r="C68" s="59"/>
      <c r="D68" s="59"/>
      <c r="E68" s="59"/>
      <c r="F68" s="59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</row>
    <row r="69" customFormat="false" ht="12.75" hidden="false" customHeight="false" outlineLevel="0" collapsed="false">
      <c r="A69" s="63"/>
      <c r="B69" s="59"/>
      <c r="C69" s="59"/>
      <c r="D69" s="59"/>
      <c r="E69" s="59"/>
      <c r="F69" s="59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</row>
    <row r="70" customFormat="false" ht="12.75" hidden="false" customHeight="false" outlineLevel="0" collapsed="false">
      <c r="A70" s="63"/>
      <c r="B70" s="59"/>
      <c r="C70" s="59"/>
      <c r="D70" s="59"/>
      <c r="E70" s="59"/>
      <c r="F70" s="59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</row>
    <row r="71" customFormat="false" ht="12.75" hidden="false" customHeight="false" outlineLevel="0" collapsed="false">
      <c r="A71" s="63"/>
      <c r="B71" s="59"/>
      <c r="C71" s="59"/>
      <c r="D71" s="59"/>
      <c r="E71" s="59"/>
      <c r="F71" s="59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</row>
    <row r="72" customFormat="false" ht="12.75" hidden="false" customHeight="false" outlineLevel="0" collapsed="false">
      <c r="A72" s="63"/>
      <c r="B72" s="59"/>
      <c r="C72" s="59"/>
      <c r="D72" s="59"/>
      <c r="E72" s="59"/>
      <c r="F72" s="59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</row>
    <row r="73" customFormat="false" ht="12.75" hidden="false" customHeight="false" outlineLevel="0" collapsed="false">
      <c r="A73" s="63"/>
      <c r="B73" s="59"/>
      <c r="C73" s="59"/>
      <c r="D73" s="59"/>
      <c r="E73" s="59"/>
      <c r="F73" s="59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</row>
    <row r="74" customFormat="false" ht="12.75" hidden="false" customHeight="false" outlineLevel="0" collapsed="false">
      <c r="A74" s="63"/>
      <c r="B74" s="59"/>
      <c r="C74" s="59"/>
      <c r="D74" s="59"/>
      <c r="E74" s="59"/>
      <c r="F74" s="59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</row>
    <row r="75" customFormat="false" ht="12.75" hidden="false" customHeight="false" outlineLevel="0" collapsed="false">
      <c r="A75" s="63"/>
      <c r="B75" s="59"/>
      <c r="C75" s="59"/>
      <c r="D75" s="59"/>
      <c r="E75" s="59"/>
      <c r="F75" s="59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</row>
    <row r="76" customFormat="false" ht="12.75" hidden="false" customHeight="false" outlineLevel="0" collapsed="false">
      <c r="A76" s="63"/>
      <c r="B76" s="59"/>
      <c r="C76" s="59"/>
      <c r="D76" s="59"/>
      <c r="E76" s="59"/>
      <c r="F76" s="59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</row>
    <row r="77" customFormat="false" ht="12.75" hidden="false" customHeight="false" outlineLevel="0" collapsed="false">
      <c r="A77" s="63"/>
      <c r="B77" s="59"/>
      <c r="C77" s="59"/>
      <c r="D77" s="59"/>
      <c r="E77" s="59"/>
      <c r="F77" s="59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</row>
    <row r="78" customFormat="false" ht="12.75" hidden="false" customHeight="false" outlineLevel="0" collapsed="false">
      <c r="A78" s="63"/>
      <c r="B78" s="59"/>
      <c r="C78" s="59"/>
      <c r="D78" s="59"/>
      <c r="E78" s="59"/>
      <c r="F78" s="59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</row>
    <row r="79" customFormat="false" ht="12.75" hidden="false" customHeight="false" outlineLevel="0" collapsed="false">
      <c r="A79" s="63"/>
      <c r="B79" s="59"/>
      <c r="C79" s="59"/>
      <c r="D79" s="59"/>
      <c r="E79" s="59"/>
      <c r="F79" s="59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</row>
    <row r="80" customFormat="false" ht="12.75" hidden="false" customHeight="false" outlineLevel="0" collapsed="false">
      <c r="A80" s="63"/>
      <c r="B80" s="59"/>
      <c r="C80" s="59"/>
      <c r="D80" s="59"/>
      <c r="E80" s="59"/>
      <c r="F80" s="59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</row>
    <row r="81" customFormat="false" ht="12.75" hidden="false" customHeight="false" outlineLevel="0" collapsed="false">
      <c r="A81" s="63"/>
      <c r="B81" s="59"/>
      <c r="C81" s="59"/>
      <c r="D81" s="59"/>
      <c r="E81" s="59"/>
      <c r="F81" s="59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</row>
    <row r="82" customFormat="false" ht="12.75" hidden="false" customHeight="false" outlineLevel="0" collapsed="false">
      <c r="A82" s="63"/>
      <c r="B82" s="59"/>
      <c r="C82" s="59"/>
      <c r="D82" s="59"/>
      <c r="E82" s="59"/>
      <c r="F82" s="59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</row>
    <row r="83" customFormat="false" ht="12.75" hidden="false" customHeight="false" outlineLevel="0" collapsed="false">
      <c r="A83" s="63"/>
      <c r="B83" s="59"/>
      <c r="C83" s="59"/>
      <c r="D83" s="59"/>
      <c r="E83" s="59"/>
      <c r="F83" s="59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</row>
    <row r="84" customFormat="false" ht="12.75" hidden="false" customHeight="false" outlineLevel="0" collapsed="false">
      <c r="A84" s="63"/>
      <c r="B84" s="59"/>
      <c r="C84" s="59"/>
      <c r="D84" s="59"/>
      <c r="E84" s="59"/>
      <c r="F84" s="59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</row>
    <row r="85" customFormat="false" ht="12.75" hidden="false" customHeight="false" outlineLevel="0" collapsed="false">
      <c r="A85" s="63"/>
      <c r="B85" s="59"/>
      <c r="C85" s="59"/>
      <c r="D85" s="59"/>
      <c r="E85" s="59"/>
      <c r="F85" s="59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</row>
    <row r="86" customFormat="false" ht="12.75" hidden="false" customHeight="false" outlineLevel="0" collapsed="false">
      <c r="A86" s="63"/>
      <c r="B86" s="59"/>
      <c r="C86" s="59"/>
      <c r="D86" s="59"/>
      <c r="E86" s="59"/>
      <c r="F86" s="59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</row>
    <row r="87" customFormat="false" ht="12.75" hidden="false" customHeight="false" outlineLevel="0" collapsed="false">
      <c r="A87" s="63"/>
      <c r="B87" s="59"/>
      <c r="C87" s="59"/>
      <c r="D87" s="59"/>
      <c r="E87" s="59"/>
      <c r="F87" s="59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</row>
    <row r="88" customFormat="false" ht="12.75" hidden="false" customHeight="false" outlineLevel="0" collapsed="false">
      <c r="A88" s="63"/>
      <c r="B88" s="59"/>
      <c r="C88" s="59"/>
      <c r="D88" s="59"/>
      <c r="E88" s="59"/>
      <c r="F88" s="59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</row>
    <row r="89" customFormat="false" ht="12.75" hidden="false" customHeight="false" outlineLevel="0" collapsed="false">
      <c r="A89" s="63"/>
      <c r="B89" s="59"/>
      <c r="C89" s="59"/>
      <c r="D89" s="59"/>
      <c r="E89" s="59"/>
      <c r="F89" s="59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</row>
    <row r="90" customFormat="false" ht="12.75" hidden="false" customHeight="false" outlineLevel="0" collapsed="false">
      <c r="A90" s="63"/>
      <c r="B90" s="59"/>
      <c r="C90" s="59"/>
      <c r="D90" s="59"/>
      <c r="E90" s="59"/>
      <c r="F90" s="59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</row>
    <row r="91" customFormat="false" ht="12.75" hidden="false" customHeight="false" outlineLevel="0" collapsed="false">
      <c r="A91" s="63"/>
      <c r="B91" s="59"/>
      <c r="C91" s="59"/>
      <c r="D91" s="59"/>
      <c r="E91" s="59"/>
      <c r="F91" s="59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</row>
    <row r="92" customFormat="false" ht="12.75" hidden="false" customHeight="false" outlineLevel="0" collapsed="false">
      <c r="A92" s="63"/>
      <c r="B92" s="59"/>
      <c r="C92" s="59"/>
      <c r="D92" s="59"/>
      <c r="E92" s="59"/>
      <c r="F92" s="59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</row>
    <row r="93" customFormat="false" ht="12.75" hidden="false" customHeight="false" outlineLevel="0" collapsed="false">
      <c r="A93" s="63"/>
      <c r="B93" s="59"/>
      <c r="C93" s="59"/>
      <c r="D93" s="59"/>
      <c r="E93" s="59"/>
      <c r="F93" s="59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</row>
    <row r="94" customFormat="false" ht="12.75" hidden="false" customHeight="false" outlineLevel="0" collapsed="false">
      <c r="A94" s="63"/>
      <c r="B94" s="59"/>
      <c r="C94" s="59"/>
      <c r="D94" s="59"/>
      <c r="E94" s="59"/>
      <c r="F94" s="59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</row>
    <row r="95" customFormat="false" ht="12.75" hidden="false" customHeight="false" outlineLevel="0" collapsed="false">
      <c r="A95" s="63"/>
      <c r="B95" s="59"/>
      <c r="C95" s="59"/>
      <c r="D95" s="59"/>
      <c r="E95" s="59"/>
      <c r="F95" s="59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</row>
    <row r="96" customFormat="false" ht="12.75" hidden="false" customHeight="false" outlineLevel="0" collapsed="false">
      <c r="A96" s="63"/>
      <c r="B96" s="59"/>
      <c r="C96" s="59"/>
      <c r="D96" s="59"/>
      <c r="E96" s="59"/>
      <c r="F96" s="59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</row>
    <row r="97" customFormat="false" ht="12.75" hidden="false" customHeight="false" outlineLevel="0" collapsed="false">
      <c r="A97" s="63"/>
      <c r="B97" s="59"/>
      <c r="C97" s="59"/>
      <c r="D97" s="59"/>
      <c r="E97" s="59"/>
      <c r="F97" s="59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</row>
    <row r="98" customFormat="false" ht="12.75" hidden="false" customHeight="false" outlineLevel="0" collapsed="false">
      <c r="A98" s="63"/>
      <c r="B98" s="59"/>
      <c r="C98" s="59"/>
      <c r="D98" s="59"/>
      <c r="E98" s="59"/>
      <c r="F98" s="59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</row>
    <row r="99" customFormat="false" ht="12.75" hidden="false" customHeight="false" outlineLevel="0" collapsed="false">
      <c r="A99" s="63"/>
      <c r="B99" s="59"/>
      <c r="C99" s="59"/>
      <c r="D99" s="59"/>
      <c r="E99" s="59"/>
      <c r="F99" s="59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</row>
    <row r="100" customFormat="false" ht="12.75" hidden="false" customHeight="false" outlineLevel="0" collapsed="false">
      <c r="A100" s="63"/>
      <c r="B100" s="59"/>
      <c r="C100" s="59"/>
      <c r="D100" s="59"/>
      <c r="E100" s="59"/>
      <c r="F100" s="59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</row>
    <row r="101" customFormat="false" ht="12.75" hidden="false" customHeight="false" outlineLevel="0" collapsed="false">
      <c r="A101" s="63"/>
      <c r="B101" s="59"/>
      <c r="C101" s="59"/>
      <c r="D101" s="59"/>
      <c r="E101" s="59"/>
      <c r="F101" s="59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</row>
    <row r="102" customFormat="false" ht="12.75" hidden="false" customHeight="false" outlineLevel="0" collapsed="false">
      <c r="A102" s="63"/>
      <c r="B102" s="59"/>
      <c r="C102" s="59"/>
      <c r="D102" s="59"/>
      <c r="E102" s="59"/>
      <c r="F102" s="59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</row>
    <row r="103" customFormat="false" ht="12.75" hidden="false" customHeight="false" outlineLevel="0" collapsed="false">
      <c r="A103" s="63"/>
      <c r="B103" s="59"/>
      <c r="C103" s="59"/>
      <c r="D103" s="59"/>
      <c r="E103" s="59"/>
      <c r="F103" s="59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</row>
    <row r="104" customFormat="false" ht="12.75" hidden="false" customHeight="false" outlineLevel="0" collapsed="false">
      <c r="A104" s="63"/>
      <c r="B104" s="59"/>
      <c r="C104" s="59"/>
      <c r="D104" s="59"/>
      <c r="E104" s="59"/>
      <c r="F104" s="59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</row>
    <row r="105" customFormat="false" ht="12.75" hidden="false" customHeight="false" outlineLevel="0" collapsed="false">
      <c r="A105" s="63"/>
      <c r="B105" s="59"/>
      <c r="C105" s="59"/>
      <c r="D105" s="59"/>
      <c r="E105" s="59"/>
      <c r="F105" s="59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</row>
    <row r="106" customFormat="false" ht="12.75" hidden="false" customHeight="false" outlineLevel="0" collapsed="false">
      <c r="A106" s="63"/>
      <c r="B106" s="59"/>
      <c r="C106" s="59"/>
      <c r="D106" s="59"/>
      <c r="E106" s="59"/>
      <c r="F106" s="59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</row>
    <row r="107" customFormat="false" ht="12.75" hidden="false" customHeight="false" outlineLevel="0" collapsed="false">
      <c r="A107" s="63"/>
      <c r="B107" s="59"/>
      <c r="C107" s="59"/>
      <c r="D107" s="59"/>
      <c r="E107" s="59"/>
      <c r="F107" s="59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</row>
    <row r="108" customFormat="false" ht="12.75" hidden="false" customHeight="false" outlineLevel="0" collapsed="false">
      <c r="A108" s="63"/>
      <c r="B108" s="59"/>
      <c r="C108" s="59"/>
      <c r="D108" s="59"/>
      <c r="E108" s="59"/>
      <c r="F108" s="59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</row>
    <row r="109" customFormat="false" ht="12.75" hidden="false" customHeight="false" outlineLevel="0" collapsed="false">
      <c r="A109" s="63"/>
      <c r="B109" s="59"/>
      <c r="C109" s="59"/>
      <c r="D109" s="59"/>
      <c r="E109" s="59"/>
      <c r="F109" s="59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</row>
    <row r="110" customFormat="false" ht="12.75" hidden="false" customHeight="false" outlineLevel="0" collapsed="false">
      <c r="A110" s="63"/>
      <c r="B110" s="59"/>
      <c r="C110" s="59"/>
      <c r="D110" s="59"/>
      <c r="E110" s="59"/>
      <c r="F110" s="59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</row>
    <row r="111" customFormat="false" ht="12.75" hidden="false" customHeight="false" outlineLevel="0" collapsed="false">
      <c r="A111" s="63"/>
      <c r="B111" s="59"/>
      <c r="C111" s="59"/>
      <c r="D111" s="59"/>
      <c r="E111" s="59"/>
      <c r="F111" s="59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</row>
    <row r="112" customFormat="false" ht="12.75" hidden="false" customHeight="false" outlineLevel="0" collapsed="false">
      <c r="A112" s="63"/>
      <c r="B112" s="59"/>
      <c r="C112" s="59"/>
      <c r="D112" s="59"/>
      <c r="E112" s="59"/>
      <c r="F112" s="59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</row>
    <row r="113" customFormat="false" ht="12.75" hidden="false" customHeight="false" outlineLevel="0" collapsed="false">
      <c r="A113" s="63"/>
      <c r="B113" s="59"/>
      <c r="C113" s="59"/>
      <c r="D113" s="59"/>
      <c r="E113" s="59"/>
      <c r="F113" s="59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</row>
    <row r="114" customFormat="false" ht="12.75" hidden="false" customHeight="false" outlineLevel="0" collapsed="false">
      <c r="A114" s="63"/>
      <c r="B114" s="59"/>
      <c r="C114" s="59"/>
      <c r="D114" s="59"/>
      <c r="E114" s="59"/>
      <c r="F114" s="59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</row>
    <row r="115" customFormat="false" ht="12.75" hidden="false" customHeight="false" outlineLevel="0" collapsed="false">
      <c r="A115" s="63"/>
      <c r="B115" s="59"/>
      <c r="C115" s="59"/>
      <c r="D115" s="59"/>
      <c r="E115" s="59"/>
      <c r="F115" s="59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</row>
    <row r="116" customFormat="false" ht="12.75" hidden="false" customHeight="false" outlineLevel="0" collapsed="false">
      <c r="A116" s="63"/>
      <c r="B116" s="59"/>
      <c r="C116" s="59"/>
      <c r="D116" s="59"/>
      <c r="E116" s="59"/>
      <c r="F116" s="59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</row>
    <row r="117" customFormat="false" ht="12.75" hidden="false" customHeight="false" outlineLevel="0" collapsed="false">
      <c r="A117" s="63"/>
      <c r="B117" s="59"/>
      <c r="C117" s="59"/>
      <c r="D117" s="59"/>
      <c r="E117" s="59"/>
      <c r="F117" s="59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</row>
    <row r="118" customFormat="false" ht="12.75" hidden="false" customHeight="false" outlineLevel="0" collapsed="false">
      <c r="A118" s="63"/>
      <c r="B118" s="59"/>
      <c r="C118" s="59"/>
      <c r="D118" s="59"/>
      <c r="E118" s="59"/>
      <c r="F118" s="59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</row>
    <row r="119" customFormat="false" ht="12.75" hidden="false" customHeight="false" outlineLevel="0" collapsed="false">
      <c r="A119" s="63"/>
      <c r="B119" s="59"/>
      <c r="C119" s="59"/>
      <c r="D119" s="59"/>
      <c r="E119" s="59"/>
      <c r="F119" s="59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</row>
    <row r="120" customFormat="false" ht="12.75" hidden="false" customHeight="false" outlineLevel="0" collapsed="false">
      <c r="A120" s="63"/>
      <c r="B120" s="59"/>
      <c r="C120" s="59"/>
      <c r="D120" s="59"/>
      <c r="E120" s="59"/>
      <c r="F120" s="59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</row>
    <row r="121" customFormat="false" ht="12.75" hidden="false" customHeight="false" outlineLevel="0" collapsed="false">
      <c r="A121" s="63"/>
      <c r="B121" s="59"/>
      <c r="C121" s="59"/>
      <c r="D121" s="59"/>
      <c r="E121" s="59"/>
      <c r="F121" s="59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</row>
    <row r="122" customFormat="false" ht="12.75" hidden="false" customHeight="false" outlineLevel="0" collapsed="false">
      <c r="A122" s="63"/>
      <c r="B122" s="59"/>
      <c r="C122" s="59"/>
      <c r="D122" s="59"/>
      <c r="E122" s="59"/>
      <c r="F122" s="59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</row>
    <row r="123" customFormat="false" ht="12.75" hidden="false" customHeight="false" outlineLevel="0" collapsed="false">
      <c r="A123" s="63"/>
      <c r="B123" s="59"/>
      <c r="C123" s="59"/>
      <c r="D123" s="59"/>
      <c r="E123" s="59"/>
      <c r="F123" s="59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</row>
    <row r="124" customFormat="false" ht="12.75" hidden="false" customHeight="false" outlineLevel="0" collapsed="false">
      <c r="A124" s="63"/>
      <c r="B124" s="59"/>
      <c r="C124" s="59"/>
      <c r="D124" s="59"/>
      <c r="E124" s="59"/>
      <c r="F124" s="59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</row>
    <row r="125" customFormat="false" ht="12.75" hidden="false" customHeight="false" outlineLevel="0" collapsed="false">
      <c r="A125" s="63"/>
      <c r="B125" s="59"/>
      <c r="C125" s="59"/>
      <c r="D125" s="59"/>
      <c r="E125" s="59"/>
      <c r="F125" s="59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</row>
    <row r="126" customFormat="false" ht="12.75" hidden="false" customHeight="false" outlineLevel="0" collapsed="false">
      <c r="A126" s="63"/>
      <c r="B126" s="59"/>
      <c r="C126" s="59"/>
      <c r="D126" s="59"/>
      <c r="E126" s="59"/>
      <c r="F126" s="59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</row>
    <row r="127" customFormat="false" ht="12.75" hidden="false" customHeight="false" outlineLevel="0" collapsed="false">
      <c r="A127" s="63"/>
      <c r="B127" s="59"/>
      <c r="C127" s="59"/>
      <c r="D127" s="59"/>
      <c r="E127" s="59"/>
      <c r="F127" s="59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</row>
    <row r="128" customFormat="false" ht="12.75" hidden="false" customHeight="false" outlineLevel="0" collapsed="false">
      <c r="A128" s="63"/>
      <c r="B128" s="59"/>
      <c r="C128" s="59"/>
      <c r="D128" s="59"/>
      <c r="E128" s="59"/>
      <c r="F128" s="59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</row>
    <row r="129" customFormat="false" ht="12.75" hidden="false" customHeight="false" outlineLevel="0" collapsed="false">
      <c r="A129" s="63"/>
      <c r="B129" s="59"/>
      <c r="C129" s="59"/>
      <c r="D129" s="59"/>
      <c r="E129" s="59"/>
      <c r="F129" s="59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</row>
    <row r="130" customFormat="false" ht="12.75" hidden="false" customHeight="false" outlineLevel="0" collapsed="false">
      <c r="A130" s="63"/>
      <c r="B130" s="59"/>
      <c r="C130" s="59"/>
      <c r="D130" s="59"/>
      <c r="E130" s="59"/>
      <c r="F130" s="59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</row>
    <row r="131" customFormat="false" ht="12.75" hidden="false" customHeight="false" outlineLevel="0" collapsed="false">
      <c r="A131" s="63"/>
      <c r="B131" s="59"/>
      <c r="C131" s="59"/>
      <c r="D131" s="59"/>
      <c r="E131" s="59"/>
      <c r="F131" s="59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</row>
    <row r="132" customFormat="false" ht="12.75" hidden="false" customHeight="false" outlineLevel="0" collapsed="false">
      <c r="A132" s="63"/>
      <c r="B132" s="59"/>
      <c r="C132" s="59"/>
      <c r="D132" s="59"/>
      <c r="E132" s="59"/>
      <c r="F132" s="59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</row>
    <row r="133" customFormat="false" ht="12.75" hidden="false" customHeight="false" outlineLevel="0" collapsed="false">
      <c r="A133" s="63"/>
      <c r="B133" s="59"/>
      <c r="C133" s="59"/>
      <c r="D133" s="59"/>
      <c r="E133" s="59"/>
      <c r="F133" s="59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</row>
    <row r="134" customFormat="false" ht="12.75" hidden="false" customHeight="false" outlineLevel="0" collapsed="false">
      <c r="A134" s="63"/>
      <c r="B134" s="59"/>
      <c r="C134" s="59"/>
      <c r="D134" s="59"/>
      <c r="E134" s="59"/>
      <c r="F134" s="59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</row>
    <row r="135" customFormat="false" ht="12.75" hidden="false" customHeight="false" outlineLevel="0" collapsed="false">
      <c r="A135" s="63"/>
      <c r="B135" s="59"/>
      <c r="C135" s="59"/>
      <c r="D135" s="59"/>
      <c r="E135" s="59"/>
      <c r="F135" s="59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</row>
    <row r="136" customFormat="false" ht="12.75" hidden="false" customHeight="false" outlineLevel="0" collapsed="false">
      <c r="A136" s="63"/>
      <c r="B136" s="59"/>
      <c r="C136" s="59"/>
      <c r="D136" s="59"/>
      <c r="E136" s="59"/>
      <c r="F136" s="59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</row>
    <row r="137" customFormat="false" ht="12.75" hidden="false" customHeight="false" outlineLevel="0" collapsed="false">
      <c r="A137" s="63"/>
      <c r="B137" s="59"/>
      <c r="C137" s="59"/>
      <c r="D137" s="59"/>
      <c r="E137" s="59"/>
      <c r="F137" s="59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</row>
    <row r="138" customFormat="false" ht="12.75" hidden="false" customHeight="false" outlineLevel="0" collapsed="false">
      <c r="A138" s="63"/>
      <c r="B138" s="59"/>
      <c r="C138" s="59"/>
      <c r="D138" s="59"/>
      <c r="E138" s="59"/>
      <c r="F138" s="59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</row>
    <row r="139" customFormat="false" ht="12.75" hidden="false" customHeight="false" outlineLevel="0" collapsed="false">
      <c r="A139" s="63"/>
      <c r="B139" s="59"/>
      <c r="C139" s="59"/>
      <c r="D139" s="59"/>
      <c r="E139" s="59"/>
      <c r="F139" s="59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</row>
    <row r="140" customFormat="false" ht="12.75" hidden="false" customHeight="false" outlineLevel="0" collapsed="false">
      <c r="A140" s="63"/>
      <c r="B140" s="59"/>
      <c r="C140" s="59"/>
      <c r="D140" s="59"/>
      <c r="E140" s="59"/>
      <c r="F140" s="59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</row>
    <row r="141" customFormat="false" ht="12.75" hidden="false" customHeight="false" outlineLevel="0" collapsed="false">
      <c r="A141" s="63"/>
      <c r="B141" s="59"/>
      <c r="C141" s="59"/>
      <c r="D141" s="59"/>
      <c r="E141" s="59"/>
      <c r="F141" s="59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</row>
    <row r="142" customFormat="false" ht="12.75" hidden="false" customHeight="false" outlineLevel="0" collapsed="false">
      <c r="A142" s="63"/>
      <c r="B142" s="59"/>
      <c r="C142" s="59"/>
      <c r="D142" s="59"/>
      <c r="E142" s="59"/>
      <c r="F142" s="59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</row>
    <row r="143" customFormat="false" ht="12.75" hidden="false" customHeight="false" outlineLevel="0" collapsed="false">
      <c r="A143" s="63"/>
      <c r="B143" s="59"/>
      <c r="C143" s="59"/>
      <c r="D143" s="59"/>
      <c r="E143" s="59"/>
      <c r="F143" s="59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</row>
    <row r="144" customFormat="false" ht="12.75" hidden="false" customHeight="false" outlineLevel="0" collapsed="false">
      <c r="A144" s="63"/>
      <c r="B144" s="59"/>
      <c r="C144" s="59"/>
      <c r="D144" s="59"/>
      <c r="E144" s="59"/>
      <c r="F144" s="59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</row>
    <row r="145" customFormat="false" ht="12.75" hidden="false" customHeight="false" outlineLevel="0" collapsed="false">
      <c r="A145" s="63"/>
      <c r="B145" s="59"/>
      <c r="C145" s="59"/>
      <c r="D145" s="59"/>
      <c r="E145" s="59"/>
      <c r="F145" s="59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</row>
    <row r="146" customFormat="false" ht="12.75" hidden="false" customHeight="false" outlineLevel="0" collapsed="false">
      <c r="A146" s="63"/>
      <c r="B146" s="59"/>
      <c r="C146" s="59"/>
      <c r="D146" s="59"/>
      <c r="E146" s="59"/>
      <c r="F146" s="59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</row>
    <row r="147" customFormat="false" ht="12.75" hidden="false" customHeight="false" outlineLevel="0" collapsed="false">
      <c r="A147" s="63"/>
      <c r="B147" s="59"/>
      <c r="C147" s="59"/>
      <c r="D147" s="59"/>
      <c r="E147" s="59"/>
      <c r="F147" s="59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</row>
    <row r="148" customFormat="false" ht="12.75" hidden="false" customHeight="false" outlineLevel="0" collapsed="false">
      <c r="A148" s="63"/>
      <c r="B148" s="59"/>
      <c r="C148" s="59"/>
      <c r="D148" s="59"/>
      <c r="E148" s="59"/>
      <c r="F148" s="59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</row>
    <row r="149" customFormat="false" ht="12.75" hidden="false" customHeight="false" outlineLevel="0" collapsed="false">
      <c r="A149" s="63"/>
      <c r="B149" s="59"/>
      <c r="C149" s="59"/>
      <c r="D149" s="59"/>
      <c r="E149" s="59"/>
      <c r="F149" s="59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</row>
    <row r="150" customFormat="false" ht="12.75" hidden="false" customHeight="false" outlineLevel="0" collapsed="false">
      <c r="A150" s="63"/>
      <c r="B150" s="59"/>
      <c r="C150" s="59"/>
      <c r="D150" s="59"/>
      <c r="E150" s="59"/>
      <c r="F150" s="59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</row>
    <row r="151" customFormat="false" ht="12.75" hidden="false" customHeight="false" outlineLevel="0" collapsed="false">
      <c r="A151" s="63"/>
      <c r="B151" s="59"/>
      <c r="C151" s="59"/>
      <c r="D151" s="59"/>
      <c r="E151" s="59"/>
      <c r="F151" s="59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</row>
    <row r="152" customFormat="false" ht="12.75" hidden="false" customHeight="false" outlineLevel="0" collapsed="false">
      <c r="A152" s="63"/>
      <c r="B152" s="59"/>
      <c r="C152" s="59"/>
      <c r="D152" s="59"/>
      <c r="E152" s="59"/>
      <c r="F152" s="59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</row>
    <row r="153" customFormat="false" ht="12.75" hidden="false" customHeight="false" outlineLevel="0" collapsed="false">
      <c r="A153" s="63"/>
      <c r="B153" s="59"/>
      <c r="C153" s="59"/>
      <c r="D153" s="59"/>
      <c r="E153" s="59"/>
      <c r="F153" s="59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</row>
    <row r="154" customFormat="false" ht="12.75" hidden="false" customHeight="false" outlineLevel="0" collapsed="false">
      <c r="A154" s="63"/>
      <c r="B154" s="59"/>
      <c r="C154" s="59"/>
      <c r="D154" s="59"/>
      <c r="E154" s="59"/>
      <c r="F154" s="59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</row>
    <row r="155" customFormat="false" ht="12.75" hidden="false" customHeight="false" outlineLevel="0" collapsed="false">
      <c r="A155" s="63"/>
      <c r="B155" s="59"/>
      <c r="C155" s="59"/>
      <c r="D155" s="59"/>
      <c r="E155" s="59"/>
      <c r="F155" s="59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</row>
    <row r="156" customFormat="false" ht="12.75" hidden="false" customHeight="false" outlineLevel="0" collapsed="false">
      <c r="A156" s="63"/>
      <c r="B156" s="59"/>
      <c r="C156" s="59"/>
      <c r="D156" s="59"/>
      <c r="E156" s="59"/>
      <c r="F156" s="59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</row>
    <row r="157" customFormat="false" ht="12.75" hidden="false" customHeight="false" outlineLevel="0" collapsed="false">
      <c r="A157" s="63"/>
      <c r="B157" s="59"/>
      <c r="C157" s="59"/>
      <c r="D157" s="59"/>
      <c r="E157" s="59"/>
      <c r="F157" s="59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</row>
    <row r="158" customFormat="false" ht="12.75" hidden="false" customHeight="false" outlineLevel="0" collapsed="false">
      <c r="A158" s="63"/>
      <c r="B158" s="59"/>
      <c r="C158" s="59"/>
      <c r="D158" s="59"/>
      <c r="E158" s="59"/>
      <c r="F158" s="59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</row>
    <row r="159" customFormat="false" ht="12.75" hidden="false" customHeight="false" outlineLevel="0" collapsed="false">
      <c r="A159" s="63"/>
      <c r="B159" s="59"/>
      <c r="C159" s="59"/>
      <c r="D159" s="59"/>
      <c r="E159" s="59"/>
      <c r="F159" s="59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</row>
    <row r="160" customFormat="false" ht="12.75" hidden="false" customHeight="false" outlineLevel="0" collapsed="false">
      <c r="A160" s="63"/>
      <c r="B160" s="59"/>
      <c r="C160" s="59"/>
      <c r="D160" s="59"/>
      <c r="E160" s="59"/>
      <c r="F160" s="59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</row>
    <row r="161" customFormat="false" ht="12.75" hidden="false" customHeight="false" outlineLevel="0" collapsed="false">
      <c r="A161" s="63"/>
      <c r="B161" s="59"/>
      <c r="C161" s="59"/>
      <c r="D161" s="59"/>
      <c r="E161" s="59"/>
      <c r="F161" s="59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</row>
    <row r="162" customFormat="false" ht="12.75" hidden="false" customHeight="false" outlineLevel="0" collapsed="false">
      <c r="A162" s="63"/>
      <c r="B162" s="59"/>
      <c r="C162" s="59"/>
      <c r="D162" s="59"/>
      <c r="E162" s="59"/>
      <c r="F162" s="59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</row>
    <row r="163" customFormat="false" ht="12.75" hidden="false" customHeight="false" outlineLevel="0" collapsed="false">
      <c r="A163" s="63"/>
      <c r="B163" s="59"/>
      <c r="C163" s="59"/>
      <c r="D163" s="59"/>
      <c r="E163" s="59"/>
      <c r="F163" s="59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</row>
    <row r="164" customFormat="false" ht="12.75" hidden="false" customHeight="false" outlineLevel="0" collapsed="false">
      <c r="A164" s="63"/>
      <c r="B164" s="59"/>
      <c r="C164" s="59"/>
      <c r="D164" s="59"/>
      <c r="E164" s="59"/>
      <c r="F164" s="59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</row>
    <row r="165" customFormat="false" ht="12.75" hidden="false" customHeight="false" outlineLevel="0" collapsed="false">
      <c r="A165" s="63"/>
      <c r="B165" s="59"/>
      <c r="C165" s="59"/>
      <c r="D165" s="59"/>
      <c r="E165" s="59"/>
      <c r="F165" s="59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</row>
    <row r="166" customFormat="false" ht="12.75" hidden="false" customHeight="false" outlineLevel="0" collapsed="false">
      <c r="A166" s="63"/>
      <c r="B166" s="59"/>
      <c r="C166" s="59"/>
      <c r="D166" s="59"/>
      <c r="E166" s="59"/>
      <c r="F166" s="59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</row>
    <row r="167" customFormat="false" ht="12.75" hidden="false" customHeight="false" outlineLevel="0" collapsed="false">
      <c r="A167" s="63"/>
      <c r="B167" s="59"/>
      <c r="C167" s="59"/>
      <c r="D167" s="59"/>
      <c r="E167" s="59"/>
      <c r="F167" s="59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</row>
    <row r="168" customFormat="false" ht="12.75" hidden="false" customHeight="false" outlineLevel="0" collapsed="false">
      <c r="A168" s="63"/>
      <c r="B168" s="59"/>
      <c r="C168" s="59"/>
      <c r="D168" s="59"/>
      <c r="E168" s="59"/>
      <c r="F168" s="59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</row>
    <row r="169" customFormat="false" ht="12.75" hidden="false" customHeight="false" outlineLevel="0" collapsed="false">
      <c r="A169" s="63"/>
      <c r="B169" s="59"/>
      <c r="C169" s="59"/>
      <c r="D169" s="59"/>
      <c r="E169" s="59"/>
      <c r="F169" s="59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</row>
    <row r="170" customFormat="false" ht="12.75" hidden="false" customHeight="false" outlineLevel="0" collapsed="false">
      <c r="A170" s="63"/>
      <c r="B170" s="59"/>
      <c r="C170" s="59"/>
      <c r="D170" s="59"/>
      <c r="E170" s="59"/>
      <c r="F170" s="59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</row>
    <row r="171" customFormat="false" ht="12.75" hidden="false" customHeight="false" outlineLevel="0" collapsed="false">
      <c r="A171" s="63"/>
      <c r="B171" s="59"/>
      <c r="C171" s="59"/>
      <c r="D171" s="59"/>
      <c r="E171" s="59"/>
      <c r="F171" s="59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</row>
    <row r="172" customFormat="false" ht="12.75" hidden="false" customHeight="false" outlineLevel="0" collapsed="false">
      <c r="A172" s="63"/>
      <c r="B172" s="59"/>
      <c r="C172" s="59"/>
      <c r="D172" s="59"/>
      <c r="E172" s="59"/>
      <c r="F172" s="59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</row>
    <row r="173" customFormat="false" ht="12.75" hidden="false" customHeight="false" outlineLevel="0" collapsed="false">
      <c r="A173" s="63"/>
      <c r="B173" s="59"/>
      <c r="C173" s="59"/>
      <c r="D173" s="59"/>
      <c r="E173" s="59"/>
      <c r="F173" s="59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</row>
    <row r="174" customFormat="false" ht="12.75" hidden="false" customHeight="false" outlineLevel="0" collapsed="false">
      <c r="A174" s="63"/>
      <c r="B174" s="59"/>
      <c r="C174" s="59"/>
      <c r="D174" s="59"/>
      <c r="E174" s="59"/>
      <c r="F174" s="59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</row>
    <row r="175" customFormat="false" ht="12.75" hidden="false" customHeight="false" outlineLevel="0" collapsed="false">
      <c r="A175" s="63"/>
      <c r="B175" s="59"/>
      <c r="C175" s="59"/>
      <c r="D175" s="59"/>
      <c r="E175" s="59"/>
      <c r="F175" s="59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</row>
    <row r="176" customFormat="false" ht="12.75" hidden="false" customHeight="false" outlineLevel="0" collapsed="false">
      <c r="A176" s="63"/>
      <c r="B176" s="59"/>
      <c r="C176" s="59"/>
      <c r="D176" s="59"/>
      <c r="E176" s="59"/>
      <c r="F176" s="59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</row>
    <row r="177" customFormat="false" ht="12.75" hidden="false" customHeight="false" outlineLevel="0" collapsed="false">
      <c r="A177" s="63"/>
      <c r="B177" s="59"/>
      <c r="C177" s="59"/>
      <c r="D177" s="59"/>
      <c r="E177" s="59"/>
      <c r="F177" s="59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</row>
    <row r="178" customFormat="false" ht="12.75" hidden="false" customHeight="false" outlineLevel="0" collapsed="false">
      <c r="A178" s="63"/>
      <c r="B178" s="59"/>
      <c r="C178" s="59"/>
      <c r="D178" s="59"/>
      <c r="E178" s="59"/>
      <c r="F178" s="59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</row>
    <row r="179" customFormat="false" ht="12.75" hidden="false" customHeight="false" outlineLevel="0" collapsed="false">
      <c r="A179" s="63"/>
      <c r="B179" s="59"/>
      <c r="C179" s="59"/>
      <c r="D179" s="59"/>
      <c r="E179" s="59"/>
      <c r="F179" s="59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</row>
    <row r="180" customFormat="false" ht="12.75" hidden="false" customHeight="false" outlineLevel="0" collapsed="false">
      <c r="A180" s="63"/>
      <c r="B180" s="59"/>
      <c r="C180" s="59"/>
      <c r="D180" s="59"/>
      <c r="E180" s="59"/>
      <c r="F180" s="59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</row>
    <row r="181" customFormat="false" ht="12.75" hidden="false" customHeight="false" outlineLevel="0" collapsed="false">
      <c r="A181" s="63"/>
      <c r="B181" s="59"/>
      <c r="C181" s="59"/>
      <c r="D181" s="59"/>
      <c r="E181" s="59"/>
      <c r="F181" s="59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</row>
    <row r="182" customFormat="false" ht="12.75" hidden="false" customHeight="false" outlineLevel="0" collapsed="false">
      <c r="A182" s="63"/>
      <c r="B182" s="59"/>
      <c r="C182" s="59"/>
      <c r="D182" s="59"/>
      <c r="E182" s="59"/>
      <c r="F182" s="59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</row>
    <row r="183" customFormat="false" ht="12.75" hidden="false" customHeight="false" outlineLevel="0" collapsed="false">
      <c r="A183" s="63"/>
      <c r="B183" s="59"/>
      <c r="C183" s="59"/>
      <c r="D183" s="59"/>
      <c r="E183" s="59"/>
      <c r="F183" s="59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</row>
    <row r="184" customFormat="false" ht="12.75" hidden="false" customHeight="false" outlineLevel="0" collapsed="false">
      <c r="A184" s="63"/>
      <c r="B184" s="59"/>
      <c r="C184" s="59"/>
      <c r="D184" s="59"/>
      <c r="E184" s="59"/>
      <c r="F184" s="59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</row>
    <row r="185" customFormat="false" ht="12.75" hidden="false" customHeight="false" outlineLevel="0" collapsed="false">
      <c r="A185" s="63"/>
      <c r="B185" s="59"/>
      <c r="C185" s="59"/>
      <c r="D185" s="59"/>
      <c r="E185" s="59"/>
      <c r="F185" s="59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</row>
    <row r="186" customFormat="false" ht="12.75" hidden="false" customHeight="false" outlineLevel="0" collapsed="false">
      <c r="A186" s="63"/>
      <c r="B186" s="59"/>
      <c r="C186" s="59"/>
      <c r="D186" s="59"/>
      <c r="E186" s="59"/>
      <c r="F186" s="59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</row>
    <row r="187" customFormat="false" ht="12.75" hidden="false" customHeight="false" outlineLevel="0" collapsed="false">
      <c r="A187" s="63"/>
      <c r="B187" s="59"/>
      <c r="C187" s="59"/>
      <c r="D187" s="59"/>
      <c r="E187" s="59"/>
      <c r="F187" s="59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</row>
    <row r="188" customFormat="false" ht="12.75" hidden="false" customHeight="false" outlineLevel="0" collapsed="false">
      <c r="A188" s="63"/>
      <c r="B188" s="59"/>
      <c r="C188" s="59"/>
      <c r="D188" s="59"/>
      <c r="E188" s="59"/>
      <c r="F188" s="59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</row>
    <row r="189" customFormat="false" ht="12.75" hidden="false" customHeight="false" outlineLevel="0" collapsed="false">
      <c r="A189" s="63"/>
      <c r="B189" s="59"/>
      <c r="C189" s="59"/>
      <c r="D189" s="59"/>
      <c r="E189" s="59"/>
      <c r="F189" s="59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</row>
    <row r="190" customFormat="false" ht="12.75" hidden="false" customHeight="false" outlineLevel="0" collapsed="false">
      <c r="A190" s="63"/>
      <c r="B190" s="59"/>
      <c r="C190" s="59"/>
      <c r="D190" s="59"/>
      <c r="E190" s="59"/>
      <c r="F190" s="59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</row>
    <row r="191" customFormat="false" ht="12.75" hidden="false" customHeight="false" outlineLevel="0" collapsed="false">
      <c r="A191" s="63"/>
      <c r="B191" s="59"/>
      <c r="C191" s="59"/>
      <c r="D191" s="59"/>
      <c r="E191" s="59"/>
      <c r="F191" s="59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</row>
    <row r="192" customFormat="false" ht="12.75" hidden="false" customHeight="false" outlineLevel="0" collapsed="false">
      <c r="A192" s="63"/>
      <c r="B192" s="59"/>
      <c r="C192" s="59"/>
      <c r="D192" s="59"/>
      <c r="E192" s="59"/>
      <c r="F192" s="59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</row>
    <row r="193" customFormat="false" ht="12.75" hidden="false" customHeight="false" outlineLevel="0" collapsed="false">
      <c r="A193" s="63"/>
      <c r="B193" s="59"/>
      <c r="C193" s="59"/>
      <c r="D193" s="59"/>
      <c r="E193" s="59"/>
      <c r="F193" s="59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</row>
    <row r="194" customFormat="false" ht="12.75" hidden="false" customHeight="false" outlineLevel="0" collapsed="false">
      <c r="A194" s="63"/>
      <c r="B194" s="59"/>
      <c r="C194" s="59"/>
      <c r="D194" s="59"/>
      <c r="E194" s="59"/>
      <c r="F194" s="59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</row>
    <row r="195" customFormat="false" ht="12.75" hidden="false" customHeight="false" outlineLevel="0" collapsed="false">
      <c r="A195" s="63"/>
      <c r="B195" s="59"/>
      <c r="C195" s="59"/>
      <c r="D195" s="59"/>
      <c r="E195" s="59"/>
      <c r="F195" s="59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</row>
    <row r="196" customFormat="false" ht="12.75" hidden="false" customHeight="false" outlineLevel="0" collapsed="false">
      <c r="A196" s="63"/>
      <c r="B196" s="59"/>
      <c r="C196" s="59"/>
      <c r="D196" s="59"/>
      <c r="E196" s="59"/>
      <c r="F196" s="59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</row>
    <row r="197" customFormat="false" ht="12.75" hidden="false" customHeight="false" outlineLevel="0" collapsed="false">
      <c r="A197" s="63"/>
      <c r="B197" s="59"/>
      <c r="C197" s="59"/>
      <c r="D197" s="59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</row>
    <row r="198" customFormat="false" ht="12.75" hidden="false" customHeight="false" outlineLevel="0" collapsed="false">
      <c r="A198" s="63"/>
      <c r="B198" s="59"/>
      <c r="C198" s="59"/>
      <c r="D198" s="59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</row>
    <row r="199" customFormat="false" ht="12.75" hidden="false" customHeight="false" outlineLevel="0" collapsed="false">
      <c r="A199" s="63"/>
      <c r="B199" s="59"/>
      <c r="C199" s="59"/>
      <c r="D199" s="59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</row>
    <row r="200" customFormat="false" ht="12.75" hidden="false" customHeight="false" outlineLevel="0" collapsed="false">
      <c r="A200" s="63"/>
      <c r="B200" s="59"/>
      <c r="C200" s="59"/>
      <c r="D200" s="59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</row>
    <row r="201" customFormat="false" ht="12.75" hidden="false" customHeight="false" outlineLevel="0" collapsed="false">
      <c r="A201" s="63"/>
      <c r="B201" s="59"/>
      <c r="C201" s="59"/>
      <c r="D201" s="59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</row>
    <row r="202" customFormat="false" ht="12.75" hidden="false" customHeight="false" outlineLevel="0" collapsed="false">
      <c r="A202" s="63"/>
      <c r="B202" s="59"/>
      <c r="C202" s="59"/>
      <c r="D202" s="59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</row>
    <row r="203" customFormat="false" ht="12.75" hidden="false" customHeight="false" outlineLevel="0" collapsed="false">
      <c r="A203" s="63"/>
      <c r="B203" s="59"/>
      <c r="C203" s="59"/>
      <c r="D203" s="59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</row>
    <row r="204" customFormat="false" ht="12.75" hidden="false" customHeight="false" outlineLevel="0" collapsed="false">
      <c r="A204" s="63"/>
      <c r="B204" s="59"/>
      <c r="C204" s="59"/>
      <c r="D204" s="59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</row>
    <row r="205" customFormat="false" ht="12.75" hidden="false" customHeight="fals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</row>
    <row r="206" customFormat="false" ht="12.75" hidden="false" customHeight="fals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</row>
    <row r="207" customFormat="false" ht="12.75" hidden="false" customHeight="fals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</row>
    <row r="208" customFormat="false" ht="12.75" hidden="false" customHeight="fals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</row>
    <row r="209" customFormat="false" ht="12.75" hidden="false" customHeight="fals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</row>
    <row r="210" customFormat="false" ht="12.75" hidden="false" customHeight="fals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</row>
    <row r="211" customFormat="false" ht="12.75" hidden="false" customHeight="fals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</row>
    <row r="212" customFormat="false" ht="12.75" hidden="false" customHeight="fals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</row>
    <row r="213" customFormat="false" ht="12.75" hidden="false" customHeight="fals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</row>
    <row r="214" customFormat="false" ht="12.75" hidden="false" customHeight="fals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</row>
    <row r="215" customFormat="false" ht="12.75" hidden="false" customHeight="fals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</row>
    <row r="216" customFormat="false" ht="12.75" hidden="false" customHeight="fals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</row>
    <row r="217" customFormat="false" ht="12.75" hidden="false" customHeight="fals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</row>
    <row r="218" customFormat="false" ht="12.75" hidden="false" customHeight="fals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</row>
    <row r="219" customFormat="false" ht="12.75" hidden="false" customHeight="fals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</row>
    <row r="220" customFormat="false" ht="12.75" hidden="false" customHeight="fals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</row>
    <row r="221" customFormat="false" ht="12.75" hidden="false" customHeight="fals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</row>
    <row r="222" customFormat="false" ht="12.75" hidden="false" customHeight="fals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</row>
    <row r="223" customFormat="false" ht="12.75" hidden="false" customHeight="fals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</row>
    <row r="224" customFormat="false" ht="12.75" hidden="false" customHeight="fals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</row>
    <row r="225" customFormat="false" ht="12.75" hidden="false" customHeight="fals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</row>
    <row r="226" customFormat="false" ht="12.75" hidden="false" customHeight="fals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</row>
    <row r="227" customFormat="false" ht="12.75" hidden="false" customHeight="fals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</row>
    <row r="228" customFormat="false" ht="12.75" hidden="false" customHeight="fals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</row>
    <row r="229" customFormat="false" ht="12.75" hidden="false" customHeight="fals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</row>
    <row r="230" customFormat="false" ht="12.75" hidden="false" customHeight="fals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</row>
    <row r="231" customFormat="false" ht="12.75" hidden="false" customHeight="fals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</row>
    <row r="232" customFormat="false" ht="12.75" hidden="false" customHeight="fals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</row>
    <row r="233" customFormat="false" ht="12.75" hidden="false" customHeight="fals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</row>
    <row r="234" customFormat="false" ht="12.75" hidden="false" customHeight="fals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</row>
    <row r="235" customFormat="false" ht="12.75" hidden="false" customHeight="fals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</row>
    <row r="236" customFormat="false" ht="12.75" hidden="false" customHeight="fals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</row>
    <row r="237" customFormat="false" ht="12.75" hidden="false" customHeight="fals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</row>
    <row r="238" customFormat="false" ht="12.75" hidden="false" customHeight="fals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</row>
    <row r="239" customFormat="false" ht="12.75" hidden="false" customHeight="fals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</row>
    <row r="240" customFormat="false" ht="12.75" hidden="false" customHeight="fals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</row>
    <row r="241" customFormat="false" ht="12.75" hidden="false" customHeight="fals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</row>
    <row r="242" customFormat="false" ht="12.75" hidden="false" customHeight="fals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</row>
    <row r="243" customFormat="false" ht="12.75" hidden="false" customHeight="fals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</row>
    <row r="244" customFormat="false" ht="12.75" hidden="false" customHeight="fals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</row>
    <row r="245" customFormat="false" ht="12.75" hidden="false" customHeight="fals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</row>
    <row r="246" customFormat="false" ht="12.75" hidden="false" customHeight="fals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</row>
    <row r="247" customFormat="false" ht="12.75" hidden="false" customHeight="fals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</row>
    <row r="248" customFormat="false" ht="12.75" hidden="false" customHeight="fals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</row>
    <row r="249" customFormat="false" ht="12.75" hidden="false" customHeight="false" outlineLevel="0" collapsed="false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</row>
    <row r="250" customFormat="false" ht="12.75" hidden="false" customHeight="false" outlineLevel="0" collapsed="false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</row>
    <row r="251" customFormat="false" ht="12.75" hidden="false" customHeight="false" outlineLevel="0" collapsed="false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</row>
    <row r="252" customFormat="false" ht="12.75" hidden="false" customHeight="false" outlineLevel="0" collapsed="false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</row>
    <row r="253" customFormat="false" ht="12.75" hidden="false" customHeight="false" outlineLevel="0" collapsed="false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</row>
    <row r="254" customFormat="false" ht="12.75" hidden="false" customHeight="false" outlineLevel="0" collapsed="false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</row>
    <row r="255" customFormat="false" ht="12.75" hidden="false" customHeight="false" outlineLevel="0" collapsed="false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</row>
    <row r="256" customFormat="false" ht="12.75" hidden="false" customHeight="false" outlineLevel="0" collapsed="false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</row>
    <row r="257" customFormat="false" ht="12.75" hidden="false" customHeight="false" outlineLevel="0" collapsed="false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</row>
    <row r="258" customFormat="false" ht="12.75" hidden="false" customHeight="false" outlineLevel="0" collapsed="false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</row>
    <row r="259" customFormat="false" ht="12.75" hidden="false" customHeight="false" outlineLevel="0" collapsed="false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</row>
    <row r="260" customFormat="false" ht="12.75" hidden="false" customHeight="false" outlineLevel="0" collapsed="false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</row>
    <row r="261" customFormat="false" ht="12.75" hidden="false" customHeight="false" outlineLevel="0" collapsed="false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</row>
    <row r="262" customFormat="false" ht="12.75" hidden="false" customHeight="false" outlineLevel="0" collapsed="false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</row>
    <row r="263" customFormat="false" ht="12.75" hidden="false" customHeight="false" outlineLevel="0" collapsed="false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</row>
    <row r="264" customFormat="false" ht="12.75" hidden="false" customHeight="false" outlineLevel="0" collapsed="false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</row>
    <row r="265" customFormat="false" ht="12.75" hidden="false" customHeight="false" outlineLevel="0" collapsed="false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</row>
    <row r="266" customFormat="false" ht="12.75" hidden="false" customHeight="false" outlineLevel="0" collapsed="false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</row>
    <row r="267" customFormat="false" ht="12.75" hidden="false" customHeight="false" outlineLevel="0" collapsed="false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</row>
    <row r="268" customFormat="false" ht="12.75" hidden="false" customHeight="false" outlineLevel="0" collapsed="false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</row>
    <row r="269" customFormat="false" ht="12.75" hidden="false" customHeight="false" outlineLevel="0" collapsed="false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</row>
    <row r="270" customFormat="false" ht="12.75" hidden="false" customHeight="false" outlineLevel="0" collapsed="false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</row>
    <row r="271" customFormat="false" ht="12.75" hidden="false" customHeight="false" outlineLevel="0" collapsed="false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</row>
    <row r="272" customFormat="false" ht="12.75" hidden="false" customHeight="false" outlineLevel="0" collapsed="false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</row>
    <row r="273" customFormat="false" ht="12.75" hidden="false" customHeight="false" outlineLevel="0" collapsed="false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</row>
    <row r="274" customFormat="false" ht="12.75" hidden="false" customHeight="false" outlineLevel="0" collapsed="false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</row>
    <row r="275" customFormat="false" ht="12.75" hidden="false" customHeight="false" outlineLevel="0" collapsed="false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</row>
    <row r="276" customFormat="false" ht="12.75" hidden="false" customHeight="false" outlineLevel="0" collapsed="false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</row>
    <row r="277" customFormat="false" ht="12.75" hidden="false" customHeight="false" outlineLevel="0" collapsed="false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</row>
    <row r="278" customFormat="false" ht="12.75" hidden="false" customHeight="false" outlineLevel="0" collapsed="false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</row>
    <row r="279" customFormat="false" ht="12.75" hidden="false" customHeight="false" outlineLevel="0" collapsed="false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</row>
    <row r="280" customFormat="false" ht="12.75" hidden="false" customHeight="false" outlineLevel="0" collapsed="false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</row>
    <row r="281" customFormat="false" ht="12.75" hidden="false" customHeight="false" outlineLevel="0" collapsed="false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</row>
    <row r="282" customFormat="false" ht="12.75" hidden="false" customHeight="false" outlineLevel="0" collapsed="false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</row>
    <row r="283" customFormat="false" ht="12.75" hidden="false" customHeight="false" outlineLevel="0" collapsed="false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</row>
    <row r="284" customFormat="false" ht="12.75" hidden="false" customHeight="false" outlineLevel="0" collapsed="false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</row>
    <row r="285" customFormat="false" ht="12.75" hidden="false" customHeight="false" outlineLevel="0" collapsed="false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</row>
    <row r="286" customFormat="false" ht="12.75" hidden="false" customHeight="false" outlineLevel="0" collapsed="false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</row>
    <row r="287" customFormat="false" ht="12.75" hidden="false" customHeight="false" outlineLevel="0" collapsed="false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</row>
    <row r="288" customFormat="false" ht="12.75" hidden="false" customHeight="false" outlineLevel="0" collapsed="false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</row>
    <row r="289" customFormat="false" ht="12.75" hidden="false" customHeight="false" outlineLevel="0" collapsed="false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</row>
    <row r="290" customFormat="false" ht="12.75" hidden="false" customHeight="false" outlineLevel="0" collapsed="false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</row>
    <row r="291" customFormat="false" ht="12.75" hidden="false" customHeight="false" outlineLevel="0" collapsed="false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</row>
    <row r="292" customFormat="false" ht="12.75" hidden="false" customHeight="false" outlineLevel="0" collapsed="false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</row>
    <row r="293" customFormat="false" ht="12.75" hidden="false" customHeight="false" outlineLevel="0" collapsed="false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</row>
    <row r="294" customFormat="false" ht="12.75" hidden="false" customHeight="false" outlineLevel="0" collapsed="false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</row>
    <row r="295" customFormat="false" ht="12.75" hidden="false" customHeight="false" outlineLevel="0" collapsed="false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</row>
    <row r="296" customFormat="false" ht="12.75" hidden="false" customHeight="false" outlineLevel="0" collapsed="false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</row>
    <row r="297" customFormat="false" ht="12.75" hidden="false" customHeight="false" outlineLevel="0" collapsed="false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</row>
    <row r="298" customFormat="false" ht="12.75" hidden="false" customHeight="false" outlineLevel="0" collapsed="false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</row>
    <row r="299" customFormat="false" ht="12.75" hidden="false" customHeight="false" outlineLevel="0" collapsed="false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</row>
    <row r="300" customFormat="false" ht="12.75" hidden="false" customHeight="false" outlineLevel="0" collapsed="false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</row>
    <row r="301" customFormat="false" ht="12.75" hidden="false" customHeight="false" outlineLevel="0" collapsed="false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</row>
    <row r="302" customFormat="false" ht="12.75" hidden="false" customHeight="false" outlineLevel="0" collapsed="false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</row>
    <row r="303" customFormat="false" ht="12.75" hidden="false" customHeight="false" outlineLevel="0" collapsed="false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</row>
    <row r="304" customFormat="false" ht="12.75" hidden="false" customHeight="false" outlineLevel="0" collapsed="false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</row>
    <row r="305" customFormat="false" ht="12.75" hidden="false" customHeight="false" outlineLevel="0" collapsed="false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</row>
    <row r="306" customFormat="false" ht="12.75" hidden="false" customHeight="false" outlineLevel="0" collapsed="false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</row>
    <row r="307" customFormat="false" ht="12.75" hidden="false" customHeight="false" outlineLevel="0" collapsed="false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</row>
    <row r="308" customFormat="false" ht="12.75" hidden="false" customHeight="false" outlineLevel="0" collapsed="false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</row>
    <row r="309" customFormat="false" ht="12.75" hidden="false" customHeight="false" outlineLevel="0" collapsed="false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</row>
    <row r="310" customFormat="false" ht="12.75" hidden="false" customHeight="false" outlineLevel="0" collapsed="false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</row>
    <row r="311" customFormat="false" ht="12.75" hidden="false" customHeight="false" outlineLevel="0" collapsed="false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</row>
    <row r="312" customFormat="false" ht="12.75" hidden="false" customHeight="false" outlineLevel="0" collapsed="false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</row>
    <row r="313" customFormat="false" ht="12.75" hidden="false" customHeight="false" outlineLevel="0" collapsed="false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</row>
    <row r="314" customFormat="false" ht="12.75" hidden="false" customHeight="false" outlineLevel="0" collapsed="false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</row>
    <row r="315" customFormat="false" ht="12.75" hidden="false" customHeight="false" outlineLevel="0" collapsed="false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</row>
    <row r="316" customFormat="false" ht="12.75" hidden="false" customHeight="false" outlineLevel="0" collapsed="false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</row>
    <row r="317" customFormat="false" ht="12.75" hidden="false" customHeight="false" outlineLevel="0" collapsed="false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</row>
    <row r="318" customFormat="false" ht="12.75" hidden="false" customHeight="false" outlineLevel="0" collapsed="false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</row>
    <row r="319" customFormat="false" ht="12.75" hidden="false" customHeight="false" outlineLevel="0" collapsed="false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</row>
    <row r="320" customFormat="false" ht="12.75" hidden="false" customHeight="false" outlineLevel="0" collapsed="false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</row>
    <row r="321" customFormat="false" ht="12.75" hidden="false" customHeight="false" outlineLevel="0" collapsed="false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</row>
    <row r="322" customFormat="false" ht="12.75" hidden="false" customHeight="false" outlineLevel="0" collapsed="false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</row>
    <row r="323" customFormat="false" ht="12.75" hidden="false" customHeight="false" outlineLevel="0" collapsed="false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</row>
    <row r="324" customFormat="false" ht="12.75" hidden="false" customHeight="false" outlineLevel="0" collapsed="false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</row>
    <row r="325" customFormat="false" ht="12.75" hidden="false" customHeight="false" outlineLevel="0" collapsed="false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</row>
    <row r="326" customFormat="false" ht="12.75" hidden="false" customHeight="false" outlineLevel="0" collapsed="false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</row>
    <row r="327" customFormat="false" ht="12.75" hidden="false" customHeight="false" outlineLevel="0" collapsed="false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</row>
    <row r="328" customFormat="false" ht="12.75" hidden="false" customHeight="false" outlineLevel="0" collapsed="false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</row>
    <row r="329" customFormat="false" ht="12.75" hidden="false" customHeight="false" outlineLevel="0" collapsed="false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</row>
    <row r="330" customFormat="false" ht="12.75" hidden="false" customHeight="false" outlineLevel="0" collapsed="false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</row>
    <row r="331" customFormat="false" ht="12.75" hidden="false" customHeight="false" outlineLevel="0" collapsed="false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</row>
    <row r="332" customFormat="false" ht="12.75" hidden="false" customHeight="false" outlineLevel="0" collapsed="false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</row>
    <row r="333" customFormat="false" ht="12.75" hidden="false" customHeight="false" outlineLevel="0" collapsed="false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</row>
    <row r="334" customFormat="false" ht="12.75" hidden="false" customHeight="false" outlineLevel="0" collapsed="false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</row>
    <row r="335" customFormat="false" ht="12.75" hidden="false" customHeight="false" outlineLevel="0" collapsed="false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</row>
    <row r="336" customFormat="false" ht="12.75" hidden="false" customHeight="false" outlineLevel="0" collapsed="false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</row>
    <row r="337" customFormat="false" ht="12.75" hidden="false" customHeight="false" outlineLevel="0" collapsed="false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</row>
    <row r="338" customFormat="false" ht="12.75" hidden="false" customHeight="false" outlineLevel="0" collapsed="false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</row>
    <row r="339" customFormat="false" ht="12.75" hidden="false" customHeight="false" outlineLevel="0" collapsed="false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</row>
    <row r="340" customFormat="false" ht="12.75" hidden="false" customHeight="false" outlineLevel="0" collapsed="false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</row>
    <row r="341" customFormat="false" ht="12.75" hidden="false" customHeight="false" outlineLevel="0" collapsed="false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</row>
    <row r="342" customFormat="false" ht="12.75" hidden="false" customHeight="false" outlineLevel="0" collapsed="false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</row>
    <row r="343" customFormat="false" ht="12.75" hidden="false" customHeight="false" outlineLevel="0" collapsed="false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</row>
    <row r="344" customFormat="false" ht="12.75" hidden="false" customHeight="false" outlineLevel="0" collapsed="false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</row>
    <row r="345" customFormat="false" ht="12.75" hidden="false" customHeight="false" outlineLevel="0" collapsed="false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</row>
    <row r="346" customFormat="false" ht="12.75" hidden="false" customHeight="false" outlineLevel="0" collapsed="false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</row>
    <row r="347" customFormat="false" ht="12.75" hidden="false" customHeight="false" outlineLevel="0" collapsed="false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</row>
    <row r="348" customFormat="false" ht="12.75" hidden="false" customHeight="false" outlineLevel="0" collapsed="false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</row>
    <row r="349" customFormat="false" ht="12.75" hidden="false" customHeight="false" outlineLevel="0" collapsed="false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</row>
    <row r="350" customFormat="false" ht="12.75" hidden="false" customHeight="false" outlineLevel="0" collapsed="false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</row>
    <row r="351" customFormat="false" ht="12.75" hidden="false" customHeight="false" outlineLevel="0" collapsed="false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</row>
    <row r="352" customFormat="false" ht="12.75" hidden="false" customHeight="false" outlineLevel="0" collapsed="false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</row>
    <row r="353" customFormat="false" ht="12.75" hidden="false" customHeight="false" outlineLevel="0" collapsed="false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</row>
    <row r="354" customFormat="false" ht="12.75" hidden="false" customHeight="false" outlineLevel="0" collapsed="false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</row>
    <row r="355" customFormat="false" ht="12.75" hidden="false" customHeight="false" outlineLevel="0" collapsed="false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</row>
    <row r="356" customFormat="false" ht="12.75" hidden="false" customHeight="false" outlineLevel="0" collapsed="false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</row>
    <row r="357" customFormat="false" ht="12.75" hidden="false" customHeight="false" outlineLevel="0" collapsed="false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</row>
    <row r="358" customFormat="false" ht="12.75" hidden="false" customHeight="false" outlineLevel="0" collapsed="false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</row>
    <row r="359" customFormat="false" ht="12.75" hidden="false" customHeight="false" outlineLevel="0" collapsed="false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</row>
    <row r="360" customFormat="false" ht="12.75" hidden="false" customHeight="false" outlineLevel="0" collapsed="false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</row>
    <row r="361" customFormat="false" ht="12.75" hidden="false" customHeight="false" outlineLevel="0" collapsed="false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</row>
    <row r="362" customFormat="false" ht="12.75" hidden="false" customHeight="false" outlineLevel="0" collapsed="false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</row>
    <row r="363" customFormat="false" ht="12.75" hidden="false" customHeight="false" outlineLevel="0" collapsed="false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</row>
    <row r="364" customFormat="false" ht="12.75" hidden="false" customHeight="false" outlineLevel="0" collapsed="false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</row>
    <row r="365" customFormat="false" ht="12.75" hidden="false" customHeight="false" outlineLevel="0" collapsed="false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</row>
    <row r="366" customFormat="false" ht="12.75" hidden="false" customHeight="false" outlineLevel="0" collapsed="false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</row>
    <row r="367" customFormat="false" ht="12.75" hidden="false" customHeight="false" outlineLevel="0" collapsed="false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</row>
    <row r="368" customFormat="false" ht="12.75" hidden="false" customHeight="false" outlineLevel="0" collapsed="false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</row>
    <row r="369" customFormat="false" ht="12.75" hidden="false" customHeight="false" outlineLevel="0" collapsed="false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</row>
    <row r="370" customFormat="false" ht="12.75" hidden="false" customHeight="false" outlineLevel="0" collapsed="false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</row>
    <row r="371" customFormat="false" ht="12.75" hidden="false" customHeight="false" outlineLevel="0" collapsed="false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</row>
    <row r="372" customFormat="false" ht="12.75" hidden="false" customHeight="false" outlineLevel="0" collapsed="false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</row>
    <row r="373" customFormat="false" ht="12.75" hidden="false" customHeight="false" outlineLevel="0" collapsed="false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</row>
    <row r="374" customFormat="false" ht="12.75" hidden="false" customHeight="false" outlineLevel="0" collapsed="false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</row>
    <row r="375" customFormat="false" ht="12.75" hidden="false" customHeight="false" outlineLevel="0" collapsed="false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</row>
    <row r="376" customFormat="false" ht="12.75" hidden="false" customHeight="false" outlineLevel="0" collapsed="false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</row>
    <row r="377" customFormat="false" ht="12.75" hidden="false" customHeight="false" outlineLevel="0" collapsed="false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</row>
    <row r="378" customFormat="false" ht="12.75" hidden="false" customHeight="false" outlineLevel="0" collapsed="false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</row>
    <row r="379" customFormat="false" ht="12.75" hidden="false" customHeight="false" outlineLevel="0" collapsed="false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</row>
    <row r="380" customFormat="false" ht="12.75" hidden="false" customHeight="false" outlineLevel="0" collapsed="false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</row>
    <row r="381" customFormat="false" ht="12.75" hidden="false" customHeight="false" outlineLevel="0" collapsed="false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</row>
    <row r="382" customFormat="false" ht="12.75" hidden="false" customHeight="false" outlineLevel="0" collapsed="false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</row>
    <row r="383" customFormat="false" ht="12.75" hidden="false" customHeight="false" outlineLevel="0" collapsed="false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</row>
    <row r="384" customFormat="false" ht="12.75" hidden="false" customHeight="false" outlineLevel="0" collapsed="false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</row>
    <row r="385" customFormat="false" ht="12.75" hidden="false" customHeight="false" outlineLevel="0" collapsed="false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</row>
    <row r="386" customFormat="false" ht="12.75" hidden="false" customHeight="false" outlineLevel="0" collapsed="false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</row>
    <row r="387" customFormat="false" ht="12.75" hidden="false" customHeight="false" outlineLevel="0" collapsed="false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</row>
    <row r="388" customFormat="false" ht="12.75" hidden="false" customHeight="false" outlineLevel="0" collapsed="false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</row>
    <row r="389" customFormat="false" ht="12.75" hidden="false" customHeight="false" outlineLevel="0" collapsed="false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</row>
    <row r="390" customFormat="false" ht="12.75" hidden="false" customHeight="false" outlineLevel="0" collapsed="false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</row>
    <row r="391" customFormat="false" ht="12.75" hidden="false" customHeight="false" outlineLevel="0" collapsed="false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</row>
    <row r="392" customFormat="false" ht="12.75" hidden="false" customHeight="false" outlineLevel="0" collapsed="false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</row>
    <row r="393" customFormat="false" ht="12.75" hidden="false" customHeight="false" outlineLevel="0" collapsed="false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</row>
    <row r="394" customFormat="false" ht="12.75" hidden="false" customHeight="false" outlineLevel="0" collapsed="false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</row>
    <row r="395" customFormat="false" ht="12.75" hidden="false" customHeight="false" outlineLevel="0" collapsed="false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</row>
    <row r="396" customFormat="false" ht="12.75" hidden="false" customHeight="false" outlineLevel="0" collapsed="false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</row>
    <row r="397" customFormat="false" ht="12.75" hidden="false" customHeight="false" outlineLevel="0" collapsed="false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</row>
    <row r="398" customFormat="false" ht="12.75" hidden="false" customHeight="false" outlineLevel="0" collapsed="false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</row>
    <row r="399" customFormat="false" ht="12.75" hidden="false" customHeight="false" outlineLevel="0" collapsed="false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</row>
    <row r="400" customFormat="false" ht="12.75" hidden="false" customHeight="false" outlineLevel="0" collapsed="false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</row>
    <row r="401" customFormat="false" ht="12.75" hidden="false" customHeight="false" outlineLevel="0" collapsed="false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</row>
    <row r="402" customFormat="false" ht="12.75" hidden="false" customHeight="false" outlineLevel="0" collapsed="false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</row>
    <row r="403" customFormat="false" ht="12.75" hidden="false" customHeight="false" outlineLevel="0" collapsed="false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</row>
    <row r="404" customFormat="false" ht="12.75" hidden="false" customHeight="false" outlineLevel="0" collapsed="false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</row>
    <row r="405" customFormat="false" ht="12.75" hidden="false" customHeight="false" outlineLevel="0" collapsed="false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</row>
    <row r="406" customFormat="false" ht="12.75" hidden="false" customHeight="false" outlineLevel="0" collapsed="false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</row>
    <row r="407" customFormat="false" ht="12.75" hidden="false" customHeight="false" outlineLevel="0" collapsed="false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</row>
    <row r="408" customFormat="false" ht="12.75" hidden="false" customHeight="false" outlineLevel="0" collapsed="false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</row>
    <row r="409" customFormat="false" ht="12.75" hidden="false" customHeight="false" outlineLevel="0" collapsed="false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</row>
    <row r="410" customFormat="false" ht="12.75" hidden="false" customHeight="false" outlineLevel="0" collapsed="false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</row>
    <row r="411" customFormat="false" ht="12.75" hidden="false" customHeight="false" outlineLevel="0" collapsed="false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</row>
    <row r="412" customFormat="false" ht="12.75" hidden="false" customHeight="false" outlineLevel="0" collapsed="false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</row>
    <row r="413" customFormat="false" ht="12.75" hidden="false" customHeight="false" outlineLevel="0" collapsed="false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</row>
    <row r="414" customFormat="false" ht="12.75" hidden="false" customHeight="false" outlineLevel="0" collapsed="false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</row>
    <row r="415" customFormat="false" ht="12.75" hidden="false" customHeight="false" outlineLevel="0" collapsed="false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</row>
    <row r="416" customFormat="false" ht="12.75" hidden="false" customHeight="false" outlineLevel="0" collapsed="false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</row>
    <row r="417" customFormat="false" ht="12.75" hidden="false" customHeight="false" outlineLevel="0" collapsed="false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</row>
    <row r="418" customFormat="false" ht="12.75" hidden="false" customHeight="false" outlineLevel="0" collapsed="false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</row>
    <row r="419" customFormat="false" ht="12.75" hidden="false" customHeight="false" outlineLevel="0" collapsed="false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</row>
    <row r="420" customFormat="false" ht="12.75" hidden="false" customHeight="false" outlineLevel="0" collapsed="false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</row>
    <row r="421" customFormat="false" ht="12.75" hidden="false" customHeight="false" outlineLevel="0" collapsed="false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</row>
    <row r="422" customFormat="false" ht="12.75" hidden="false" customHeight="false" outlineLevel="0" collapsed="false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</row>
    <row r="423" customFormat="false" ht="12.75" hidden="false" customHeight="false" outlineLevel="0" collapsed="false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</row>
    <row r="424" customFormat="false" ht="12.75" hidden="false" customHeight="false" outlineLevel="0" collapsed="false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</row>
    <row r="425" customFormat="false" ht="12.75" hidden="false" customHeight="false" outlineLevel="0" collapsed="false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</row>
    <row r="426" customFormat="false" ht="12.75" hidden="false" customHeight="false" outlineLevel="0" collapsed="false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</row>
    <row r="427" customFormat="false" ht="12.75" hidden="false" customHeight="false" outlineLevel="0" collapsed="false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</row>
    <row r="428" customFormat="false" ht="12.75" hidden="false" customHeight="false" outlineLevel="0" collapsed="false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</row>
    <row r="429" customFormat="false" ht="12.75" hidden="false" customHeight="false" outlineLevel="0" collapsed="false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</row>
    <row r="430" customFormat="false" ht="12.75" hidden="false" customHeight="false" outlineLevel="0" collapsed="false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</row>
    <row r="431" customFormat="false" ht="12.75" hidden="false" customHeight="false" outlineLevel="0" collapsed="false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</row>
    <row r="432" customFormat="false" ht="12.75" hidden="false" customHeight="false" outlineLevel="0" collapsed="false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</row>
    <row r="433" customFormat="false" ht="12.75" hidden="false" customHeight="false" outlineLevel="0" collapsed="false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</row>
    <row r="434" customFormat="false" ht="12.75" hidden="false" customHeight="false" outlineLevel="0" collapsed="false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</row>
    <row r="435" customFormat="false" ht="12.75" hidden="false" customHeight="false" outlineLevel="0" collapsed="false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</row>
    <row r="436" customFormat="false" ht="12.75" hidden="false" customHeight="false" outlineLevel="0" collapsed="false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</row>
    <row r="437" customFormat="false" ht="12.75" hidden="false" customHeight="false" outlineLevel="0" collapsed="false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</row>
    <row r="438" customFormat="false" ht="12.75" hidden="false" customHeight="false" outlineLevel="0" collapsed="false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</row>
    <row r="439" customFormat="false" ht="12.75" hidden="false" customHeight="false" outlineLevel="0" collapsed="false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</row>
    <row r="440" customFormat="false" ht="12.75" hidden="false" customHeight="false" outlineLevel="0" collapsed="false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</row>
    <row r="441" customFormat="false" ht="12.75" hidden="false" customHeight="false" outlineLevel="0" collapsed="false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</row>
    <row r="442" customFormat="false" ht="12.75" hidden="false" customHeight="false" outlineLevel="0" collapsed="false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</row>
    <row r="443" customFormat="false" ht="12.75" hidden="false" customHeight="false" outlineLevel="0" collapsed="false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</row>
    <row r="444" customFormat="false" ht="12.75" hidden="false" customHeight="false" outlineLevel="0" collapsed="false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</row>
    <row r="445" customFormat="false" ht="12.75" hidden="false" customHeight="false" outlineLevel="0" collapsed="false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</row>
    <row r="446" customFormat="false" ht="12.75" hidden="false" customHeight="false" outlineLevel="0" collapsed="false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</row>
    <row r="447" customFormat="false" ht="12.75" hidden="false" customHeight="false" outlineLevel="0" collapsed="false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</row>
    <row r="448" customFormat="false" ht="12.75" hidden="false" customHeight="false" outlineLevel="0" collapsed="false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</row>
    <row r="449" customFormat="false" ht="12.75" hidden="false" customHeight="false" outlineLevel="0" collapsed="false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</row>
    <row r="450" customFormat="false" ht="12.75" hidden="false" customHeight="false" outlineLevel="0" collapsed="false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</row>
    <row r="451" customFormat="false" ht="12.75" hidden="false" customHeight="false" outlineLevel="0" collapsed="false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</row>
    <row r="452" customFormat="false" ht="12.75" hidden="false" customHeight="false" outlineLevel="0" collapsed="false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</row>
    <row r="453" customFormat="false" ht="12.75" hidden="false" customHeight="false" outlineLevel="0" collapsed="false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</row>
    <row r="454" customFormat="false" ht="12.75" hidden="false" customHeight="false" outlineLevel="0" collapsed="false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</row>
    <row r="455" customFormat="false" ht="12.75" hidden="false" customHeight="false" outlineLevel="0" collapsed="false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</row>
    <row r="456" customFormat="false" ht="12.75" hidden="false" customHeight="false" outlineLevel="0" collapsed="false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</row>
    <row r="457" customFormat="false" ht="12.75" hidden="false" customHeight="false" outlineLevel="0" collapsed="false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</row>
    <row r="458" customFormat="false" ht="12.75" hidden="false" customHeight="false" outlineLevel="0" collapsed="false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</row>
    <row r="459" customFormat="false" ht="12.75" hidden="false" customHeight="false" outlineLevel="0" collapsed="false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</row>
    <row r="460" customFormat="false" ht="12.75" hidden="false" customHeight="false" outlineLevel="0" collapsed="false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</row>
    <row r="461" customFormat="false" ht="12.75" hidden="false" customHeight="false" outlineLevel="0" collapsed="false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</row>
    <row r="462" customFormat="false" ht="12.75" hidden="false" customHeight="false" outlineLevel="0" collapsed="false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</row>
    <row r="463" customFormat="false" ht="12.75" hidden="false" customHeight="false" outlineLevel="0" collapsed="false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</row>
    <row r="464" customFormat="false" ht="12.75" hidden="false" customHeight="false" outlineLevel="0" collapsed="false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</row>
    <row r="465" customFormat="false" ht="12.75" hidden="false" customHeight="false" outlineLevel="0" collapsed="false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</row>
    <row r="466" customFormat="false" ht="12.75" hidden="false" customHeight="false" outlineLevel="0" collapsed="false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</row>
    <row r="467" customFormat="false" ht="12.75" hidden="false" customHeight="false" outlineLevel="0" collapsed="false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</row>
    <row r="468" customFormat="false" ht="12.75" hidden="false" customHeight="false" outlineLevel="0" collapsed="false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</row>
    <row r="469" customFormat="false" ht="12.75" hidden="false" customHeight="false" outlineLevel="0" collapsed="false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</row>
    <row r="470" customFormat="false" ht="12.75" hidden="false" customHeight="false" outlineLevel="0" collapsed="false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</row>
    <row r="471" customFormat="false" ht="12.75" hidden="false" customHeight="false" outlineLevel="0" collapsed="false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</row>
    <row r="472" customFormat="false" ht="12.75" hidden="false" customHeight="false" outlineLevel="0" collapsed="false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</row>
    <row r="473" customFormat="false" ht="12.75" hidden="false" customHeight="false" outlineLevel="0" collapsed="false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</row>
    <row r="474" customFormat="false" ht="12.75" hidden="false" customHeight="false" outlineLevel="0" collapsed="false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</row>
    <row r="475" customFormat="false" ht="12.75" hidden="false" customHeight="false" outlineLevel="0" collapsed="false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</row>
    <row r="476" customFormat="false" ht="12.75" hidden="false" customHeight="false" outlineLevel="0" collapsed="false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</row>
    <row r="477" customFormat="false" ht="12.75" hidden="false" customHeight="false" outlineLevel="0" collapsed="false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</row>
    <row r="478" customFormat="false" ht="12.75" hidden="false" customHeight="false" outlineLevel="0" collapsed="false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</row>
    <row r="479" customFormat="false" ht="12.75" hidden="false" customHeight="false" outlineLevel="0" collapsed="false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</row>
    <row r="480" customFormat="false" ht="12.75" hidden="false" customHeight="false" outlineLevel="0" collapsed="false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</row>
    <row r="481" customFormat="false" ht="12.75" hidden="false" customHeight="false" outlineLevel="0" collapsed="false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</row>
    <row r="482" customFormat="false" ht="12.75" hidden="false" customHeight="false" outlineLevel="0" collapsed="false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</row>
    <row r="483" customFormat="false" ht="12.75" hidden="false" customHeight="false" outlineLevel="0" collapsed="false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</row>
    <row r="484" customFormat="false" ht="12.75" hidden="false" customHeight="false" outlineLevel="0" collapsed="false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</row>
    <row r="485" customFormat="false" ht="12.75" hidden="false" customHeight="false" outlineLevel="0" collapsed="false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</row>
    <row r="486" customFormat="false" ht="12.75" hidden="false" customHeight="false" outlineLevel="0" collapsed="false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</row>
    <row r="487" customFormat="false" ht="12.75" hidden="false" customHeight="false" outlineLevel="0" collapsed="false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</row>
    <row r="488" customFormat="false" ht="12.75" hidden="false" customHeight="false" outlineLevel="0" collapsed="false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</row>
    <row r="489" customFormat="false" ht="12.75" hidden="false" customHeight="false" outlineLevel="0" collapsed="false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</row>
    <row r="490" customFormat="false" ht="12.75" hidden="false" customHeight="false" outlineLevel="0" collapsed="false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</row>
    <row r="491" customFormat="false" ht="12.75" hidden="false" customHeight="false" outlineLevel="0" collapsed="false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</row>
    <row r="492" customFormat="false" ht="12.75" hidden="false" customHeight="false" outlineLevel="0" collapsed="false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</row>
    <row r="493" customFormat="false" ht="12.75" hidden="false" customHeight="false" outlineLevel="0" collapsed="false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</row>
    <row r="494" customFormat="false" ht="12.75" hidden="false" customHeight="false" outlineLevel="0" collapsed="false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</row>
    <row r="495" customFormat="false" ht="12.75" hidden="false" customHeight="false" outlineLevel="0" collapsed="false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</row>
    <row r="496" customFormat="false" ht="12.75" hidden="false" customHeight="false" outlineLevel="0" collapsed="false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</row>
    <row r="497" customFormat="false" ht="12.75" hidden="false" customHeight="false" outlineLevel="0" collapsed="false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</row>
    <row r="498" customFormat="false" ht="12.75" hidden="false" customHeight="false" outlineLevel="0" collapsed="false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</row>
    <row r="499" customFormat="false" ht="12.75" hidden="false" customHeight="false" outlineLevel="0" collapsed="false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</row>
    <row r="500" customFormat="false" ht="12.75" hidden="false" customHeight="false" outlineLevel="0" collapsed="false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</row>
    <row r="501" customFormat="false" ht="12.75" hidden="false" customHeight="false" outlineLevel="0" collapsed="false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</row>
    <row r="502" customFormat="false" ht="12.75" hidden="false" customHeight="false" outlineLevel="0" collapsed="false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</row>
    <row r="503" customFormat="false" ht="12.75" hidden="false" customHeight="false" outlineLevel="0" collapsed="false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</row>
    <row r="504" customFormat="false" ht="12.75" hidden="false" customHeight="false" outlineLevel="0" collapsed="false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</row>
    <row r="505" customFormat="false" ht="12.75" hidden="false" customHeight="false" outlineLevel="0" collapsed="false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</row>
    <row r="506" customFormat="false" ht="12.75" hidden="false" customHeight="false" outlineLevel="0" collapsed="false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</row>
    <row r="507" customFormat="false" ht="12.75" hidden="false" customHeight="false" outlineLevel="0" collapsed="false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</row>
    <row r="508" customFormat="false" ht="12.75" hidden="false" customHeight="false" outlineLevel="0" collapsed="false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</row>
    <row r="509" customFormat="false" ht="12.75" hidden="false" customHeight="false" outlineLevel="0" collapsed="false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</row>
    <row r="510" customFormat="false" ht="12.75" hidden="false" customHeight="false" outlineLevel="0" collapsed="false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</row>
    <row r="511" customFormat="false" ht="12.75" hidden="false" customHeight="false" outlineLevel="0" collapsed="false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</row>
    <row r="512" customFormat="false" ht="12.75" hidden="false" customHeight="false" outlineLevel="0" collapsed="false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</row>
    <row r="513" customFormat="false" ht="12.75" hidden="false" customHeight="false" outlineLevel="0" collapsed="false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</row>
    <row r="514" customFormat="false" ht="12.75" hidden="false" customHeight="false" outlineLevel="0" collapsed="false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</row>
    <row r="515" customFormat="false" ht="12.75" hidden="false" customHeight="false" outlineLevel="0" collapsed="false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</row>
    <row r="516" customFormat="false" ht="12.75" hidden="false" customHeight="false" outlineLevel="0" collapsed="false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</row>
    <row r="517" customFormat="false" ht="12.75" hidden="false" customHeight="false" outlineLevel="0" collapsed="false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</row>
    <row r="518" customFormat="false" ht="12.75" hidden="false" customHeight="false" outlineLevel="0" collapsed="false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</row>
    <row r="519" customFormat="false" ht="12.75" hidden="false" customHeight="false" outlineLevel="0" collapsed="false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</row>
    <row r="520" customFormat="false" ht="12.75" hidden="false" customHeight="false" outlineLevel="0" collapsed="false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</row>
    <row r="521" customFormat="false" ht="12.75" hidden="false" customHeight="false" outlineLevel="0" collapsed="false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</row>
    <row r="522" customFormat="false" ht="12.75" hidden="false" customHeight="false" outlineLevel="0" collapsed="false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</row>
    <row r="523" customFormat="false" ht="12.75" hidden="false" customHeight="false" outlineLevel="0" collapsed="false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</row>
    <row r="524" customFormat="false" ht="12.75" hidden="false" customHeight="false" outlineLevel="0" collapsed="false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</row>
    <row r="525" customFormat="false" ht="12.75" hidden="false" customHeight="false" outlineLevel="0" collapsed="false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</row>
    <row r="526" customFormat="false" ht="12.75" hidden="false" customHeight="false" outlineLevel="0" collapsed="false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</row>
    <row r="527" customFormat="false" ht="12.75" hidden="false" customHeight="false" outlineLevel="0" collapsed="false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</row>
    <row r="528" customFormat="false" ht="12.75" hidden="false" customHeight="false" outlineLevel="0" collapsed="false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</row>
    <row r="529" customFormat="false" ht="12.75" hidden="false" customHeight="false" outlineLevel="0" collapsed="false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</row>
    <row r="530" customFormat="false" ht="12.75" hidden="false" customHeight="false" outlineLevel="0" collapsed="false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</row>
    <row r="531" customFormat="false" ht="12.75" hidden="false" customHeight="false" outlineLevel="0" collapsed="false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</row>
    <row r="532" customFormat="false" ht="12.75" hidden="false" customHeight="false" outlineLevel="0" collapsed="false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</row>
    <row r="533" customFormat="false" ht="12.75" hidden="false" customHeight="false" outlineLevel="0" collapsed="false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</row>
    <row r="534" customFormat="false" ht="12.75" hidden="false" customHeight="false" outlineLevel="0" collapsed="false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</row>
    <row r="535" customFormat="false" ht="12.75" hidden="false" customHeight="false" outlineLevel="0" collapsed="false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</row>
    <row r="536" customFormat="false" ht="12.75" hidden="false" customHeight="false" outlineLevel="0" collapsed="false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</row>
    <row r="537" customFormat="false" ht="12.75" hidden="false" customHeight="false" outlineLevel="0" collapsed="false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</row>
    <row r="538" customFormat="false" ht="12.75" hidden="false" customHeight="false" outlineLevel="0" collapsed="false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</row>
    <row r="539" customFormat="false" ht="12.75" hidden="false" customHeight="false" outlineLevel="0" collapsed="false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</row>
    <row r="540" customFormat="false" ht="12.75" hidden="false" customHeight="false" outlineLevel="0" collapsed="false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</row>
    <row r="541" customFormat="false" ht="12.75" hidden="false" customHeight="false" outlineLevel="0" collapsed="false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</row>
    <row r="542" customFormat="false" ht="12.75" hidden="false" customHeight="false" outlineLevel="0" collapsed="false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</row>
    <row r="543" customFormat="false" ht="12.75" hidden="false" customHeight="false" outlineLevel="0" collapsed="false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</row>
    <row r="544" customFormat="false" ht="12.75" hidden="false" customHeight="false" outlineLevel="0" collapsed="false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</row>
    <row r="545" customFormat="false" ht="12.75" hidden="false" customHeight="false" outlineLevel="0" collapsed="false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</row>
    <row r="546" customFormat="false" ht="12.75" hidden="false" customHeight="false" outlineLevel="0" collapsed="false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</row>
    <row r="547" customFormat="false" ht="12.75" hidden="false" customHeight="false" outlineLevel="0" collapsed="false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</row>
    <row r="548" customFormat="false" ht="12.75" hidden="false" customHeight="false" outlineLevel="0" collapsed="false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</row>
    <row r="549" customFormat="false" ht="12.75" hidden="false" customHeight="false" outlineLevel="0" collapsed="false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</row>
    <row r="550" customFormat="false" ht="12.75" hidden="false" customHeight="false" outlineLevel="0" collapsed="false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</row>
    <row r="551" customFormat="false" ht="12.75" hidden="false" customHeight="false" outlineLevel="0" collapsed="false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</row>
    <row r="552" customFormat="false" ht="12.75" hidden="false" customHeight="false" outlineLevel="0" collapsed="false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</row>
    <row r="553" customFormat="false" ht="12.75" hidden="false" customHeight="false" outlineLevel="0" collapsed="false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</row>
    <row r="554" customFormat="false" ht="12.75" hidden="false" customHeight="false" outlineLevel="0" collapsed="false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</row>
    <row r="555" customFormat="false" ht="12.75" hidden="false" customHeight="false" outlineLevel="0" collapsed="false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</row>
    <row r="556" customFormat="false" ht="12.75" hidden="false" customHeight="false" outlineLevel="0" collapsed="false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</row>
    <row r="557" customFormat="false" ht="12.75" hidden="false" customHeight="false" outlineLevel="0" collapsed="false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</row>
    <row r="558" customFormat="false" ht="12.75" hidden="false" customHeight="false" outlineLevel="0" collapsed="false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</row>
    <row r="559" customFormat="false" ht="12.75" hidden="false" customHeight="false" outlineLevel="0" collapsed="false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</row>
    <row r="560" customFormat="false" ht="12.75" hidden="false" customHeight="false" outlineLevel="0" collapsed="false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</row>
    <row r="561" customFormat="false" ht="12.75" hidden="false" customHeight="false" outlineLevel="0" collapsed="false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</row>
    <row r="562" customFormat="false" ht="12.75" hidden="false" customHeight="false" outlineLevel="0" collapsed="false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</row>
    <row r="563" customFormat="false" ht="12.75" hidden="false" customHeight="false" outlineLevel="0" collapsed="false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</row>
    <row r="564" customFormat="false" ht="12.75" hidden="false" customHeight="false" outlineLevel="0" collapsed="false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</row>
    <row r="565" customFormat="false" ht="12.75" hidden="false" customHeight="false" outlineLevel="0" collapsed="false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</row>
    <row r="566" customFormat="false" ht="12.75" hidden="false" customHeight="false" outlineLevel="0" collapsed="false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</row>
    <row r="567" customFormat="false" ht="12.75" hidden="false" customHeight="false" outlineLevel="0" collapsed="false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</row>
    <row r="568" customFormat="false" ht="12.75" hidden="false" customHeight="false" outlineLevel="0" collapsed="false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</row>
    <row r="569" customFormat="false" ht="12.75" hidden="false" customHeight="false" outlineLevel="0" collapsed="false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</row>
    <row r="570" customFormat="false" ht="12.75" hidden="false" customHeight="false" outlineLevel="0" collapsed="false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</row>
    <row r="571" customFormat="false" ht="12.75" hidden="false" customHeight="false" outlineLevel="0" collapsed="false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</row>
    <row r="572" customFormat="false" ht="12.75" hidden="false" customHeight="false" outlineLevel="0" collapsed="false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</row>
    <row r="573" customFormat="false" ht="12.75" hidden="false" customHeight="false" outlineLevel="0" collapsed="false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</row>
    <row r="574" customFormat="false" ht="12.75" hidden="false" customHeight="false" outlineLevel="0" collapsed="false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</row>
    <row r="575" customFormat="false" ht="12.75" hidden="false" customHeight="false" outlineLevel="0" collapsed="false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</row>
    <row r="576" customFormat="false" ht="12.75" hidden="false" customHeight="false" outlineLevel="0" collapsed="false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</row>
    <row r="577" customFormat="false" ht="12.75" hidden="false" customHeight="false" outlineLevel="0" collapsed="false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</row>
    <row r="578" customFormat="false" ht="12.75" hidden="false" customHeight="false" outlineLevel="0" collapsed="false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</row>
    <row r="579" customFormat="false" ht="12.75" hidden="false" customHeight="false" outlineLevel="0" collapsed="false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</row>
    <row r="580" customFormat="false" ht="12.75" hidden="false" customHeight="false" outlineLevel="0" collapsed="false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</row>
    <row r="581" customFormat="false" ht="12.75" hidden="false" customHeight="false" outlineLevel="0" collapsed="false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</row>
    <row r="582" customFormat="false" ht="12.75" hidden="false" customHeight="false" outlineLevel="0" collapsed="false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</row>
    <row r="583" customFormat="false" ht="12.75" hidden="false" customHeight="false" outlineLevel="0" collapsed="false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</row>
    <row r="584" customFormat="false" ht="12.75" hidden="false" customHeight="false" outlineLevel="0" collapsed="false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</row>
    <row r="585" customFormat="false" ht="12.75" hidden="false" customHeight="false" outlineLevel="0" collapsed="false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</row>
    <row r="586" customFormat="false" ht="12.75" hidden="false" customHeight="false" outlineLevel="0" collapsed="false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</row>
    <row r="587" customFormat="false" ht="12.75" hidden="false" customHeight="false" outlineLevel="0" collapsed="false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</row>
    <row r="588" customFormat="false" ht="12.75" hidden="false" customHeight="false" outlineLevel="0" collapsed="false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</row>
    <row r="589" customFormat="false" ht="12.75" hidden="false" customHeight="false" outlineLevel="0" collapsed="false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</row>
    <row r="590" customFormat="false" ht="12.75" hidden="false" customHeight="false" outlineLevel="0" collapsed="false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</row>
    <row r="591" customFormat="false" ht="12.75" hidden="false" customHeight="false" outlineLevel="0" collapsed="false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</row>
    <row r="592" customFormat="false" ht="12.75" hidden="false" customHeight="false" outlineLevel="0" collapsed="false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</row>
    <row r="593" customFormat="false" ht="12.75" hidden="false" customHeight="false" outlineLevel="0" collapsed="false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</row>
    <row r="594" customFormat="false" ht="12.75" hidden="false" customHeight="false" outlineLevel="0" collapsed="false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</row>
    <row r="595" customFormat="false" ht="12.75" hidden="false" customHeight="false" outlineLevel="0" collapsed="false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</row>
    <row r="596" customFormat="false" ht="12.75" hidden="false" customHeight="false" outlineLevel="0" collapsed="false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</row>
    <row r="597" customFormat="false" ht="12.75" hidden="false" customHeight="false" outlineLevel="0" collapsed="false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</row>
    <row r="598" customFormat="false" ht="12.75" hidden="false" customHeight="false" outlineLevel="0" collapsed="false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</row>
    <row r="599" customFormat="false" ht="12.75" hidden="false" customHeight="false" outlineLevel="0" collapsed="false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</row>
    <row r="600" customFormat="false" ht="12.75" hidden="false" customHeight="false" outlineLevel="0" collapsed="false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</row>
    <row r="601" customFormat="false" ht="12.75" hidden="false" customHeight="false" outlineLevel="0" collapsed="false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</row>
    <row r="602" customFormat="false" ht="12.75" hidden="false" customHeight="false" outlineLevel="0" collapsed="false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</row>
    <row r="603" customFormat="false" ht="12.75" hidden="false" customHeight="false" outlineLevel="0" collapsed="false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</row>
    <row r="604" customFormat="false" ht="12.75" hidden="false" customHeight="false" outlineLevel="0" collapsed="false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</row>
    <row r="605" customFormat="false" ht="12.75" hidden="false" customHeight="false" outlineLevel="0" collapsed="false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</row>
    <row r="606" customFormat="false" ht="12.75" hidden="false" customHeight="false" outlineLevel="0" collapsed="false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</row>
    <row r="607" customFormat="false" ht="12.75" hidden="false" customHeight="false" outlineLevel="0" collapsed="false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</row>
    <row r="608" customFormat="false" ht="12.75" hidden="false" customHeight="false" outlineLevel="0" collapsed="false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</row>
    <row r="609" customFormat="false" ht="12.75" hidden="false" customHeight="false" outlineLevel="0" collapsed="false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</row>
    <row r="610" customFormat="false" ht="12.75" hidden="false" customHeight="false" outlineLevel="0" collapsed="false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</row>
    <row r="611" customFormat="false" ht="12.75" hidden="false" customHeight="false" outlineLevel="0" collapsed="false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</row>
    <row r="612" customFormat="false" ht="12.75" hidden="false" customHeight="false" outlineLevel="0" collapsed="false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</row>
    <row r="613" customFormat="false" ht="12.75" hidden="false" customHeight="false" outlineLevel="0" collapsed="false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</row>
    <row r="614" customFormat="false" ht="12.75" hidden="false" customHeight="false" outlineLevel="0" collapsed="false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</row>
    <row r="615" customFormat="false" ht="12.75" hidden="false" customHeight="false" outlineLevel="0" collapsed="false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</row>
    <row r="616" customFormat="false" ht="12.75" hidden="false" customHeight="false" outlineLevel="0" collapsed="false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</row>
    <row r="617" customFormat="false" ht="12.75" hidden="false" customHeight="false" outlineLevel="0" collapsed="false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</row>
    <row r="618" customFormat="false" ht="12.75" hidden="false" customHeight="false" outlineLevel="0" collapsed="false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</row>
    <row r="619" customFormat="false" ht="12.75" hidden="false" customHeight="false" outlineLevel="0" collapsed="false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</row>
    <row r="620" customFormat="false" ht="12.75" hidden="false" customHeight="false" outlineLevel="0" collapsed="false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</row>
    <row r="621" customFormat="false" ht="12.75" hidden="false" customHeight="false" outlineLevel="0" collapsed="false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</row>
    <row r="622" customFormat="false" ht="12.75" hidden="false" customHeight="false" outlineLevel="0" collapsed="false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</row>
    <row r="623" customFormat="false" ht="12.75" hidden="false" customHeight="false" outlineLevel="0" collapsed="false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</row>
    <row r="624" customFormat="false" ht="12.75" hidden="false" customHeight="false" outlineLevel="0" collapsed="false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</row>
    <row r="625" customFormat="false" ht="12.75" hidden="false" customHeight="false" outlineLevel="0" collapsed="false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</row>
    <row r="626" customFormat="false" ht="12.75" hidden="false" customHeight="false" outlineLevel="0" collapsed="false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</row>
    <row r="627" customFormat="false" ht="12.75" hidden="false" customHeight="false" outlineLevel="0" collapsed="false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</row>
    <row r="628" customFormat="false" ht="12.75" hidden="false" customHeight="false" outlineLevel="0" collapsed="false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</row>
    <row r="629" customFormat="false" ht="12.75" hidden="false" customHeight="false" outlineLevel="0" collapsed="false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</row>
    <row r="630" customFormat="false" ht="12.75" hidden="false" customHeight="false" outlineLevel="0" collapsed="false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</row>
    <row r="631" customFormat="false" ht="12.75" hidden="false" customHeight="false" outlineLevel="0" collapsed="false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</row>
    <row r="632" customFormat="false" ht="12.75" hidden="false" customHeight="false" outlineLevel="0" collapsed="false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</row>
    <row r="633" customFormat="false" ht="12.75" hidden="false" customHeight="false" outlineLevel="0" collapsed="false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</row>
    <row r="634" customFormat="false" ht="12.75" hidden="false" customHeight="false" outlineLevel="0" collapsed="false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</row>
    <row r="635" customFormat="false" ht="12.75" hidden="false" customHeight="false" outlineLevel="0" collapsed="false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</row>
    <row r="636" customFormat="false" ht="12.75" hidden="false" customHeight="false" outlineLevel="0" collapsed="false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</row>
    <row r="637" customFormat="false" ht="12.75" hidden="false" customHeight="false" outlineLevel="0" collapsed="false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</row>
    <row r="638" customFormat="false" ht="12.75" hidden="false" customHeight="false" outlineLevel="0" collapsed="false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</row>
    <row r="639" customFormat="false" ht="12.75" hidden="false" customHeight="false" outlineLevel="0" collapsed="false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</row>
    <row r="640" customFormat="false" ht="12.75" hidden="false" customHeight="false" outlineLevel="0" collapsed="false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</row>
    <row r="641" customFormat="false" ht="12.75" hidden="false" customHeight="false" outlineLevel="0" collapsed="false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</row>
    <row r="642" customFormat="false" ht="12.75" hidden="false" customHeight="false" outlineLevel="0" collapsed="false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</row>
    <row r="643" customFormat="false" ht="12.75" hidden="false" customHeight="false" outlineLevel="0" collapsed="false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</row>
    <row r="644" customFormat="false" ht="12.75" hidden="false" customHeight="false" outlineLevel="0" collapsed="false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</row>
    <row r="645" customFormat="false" ht="12.75" hidden="false" customHeight="false" outlineLevel="0" collapsed="false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</row>
    <row r="646" customFormat="false" ht="12.75" hidden="false" customHeight="false" outlineLevel="0" collapsed="false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</row>
    <row r="647" customFormat="false" ht="12.75" hidden="false" customHeight="false" outlineLevel="0" collapsed="false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</row>
    <row r="648" customFormat="false" ht="12.75" hidden="false" customHeight="false" outlineLevel="0" collapsed="false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</row>
    <row r="649" customFormat="false" ht="12.75" hidden="false" customHeight="false" outlineLevel="0" collapsed="false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</row>
    <row r="650" customFormat="false" ht="12.75" hidden="false" customHeight="false" outlineLevel="0" collapsed="false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</row>
    <row r="651" customFormat="false" ht="12.75" hidden="false" customHeight="false" outlineLevel="0" collapsed="false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</row>
    <row r="652" customFormat="false" ht="12.75" hidden="false" customHeight="false" outlineLevel="0" collapsed="false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</row>
    <row r="653" customFormat="false" ht="12.75" hidden="false" customHeight="false" outlineLevel="0" collapsed="false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</row>
    <row r="654" customFormat="false" ht="12.75" hidden="false" customHeight="false" outlineLevel="0" collapsed="false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</row>
    <row r="655" customFormat="false" ht="12.75" hidden="false" customHeight="false" outlineLevel="0" collapsed="false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</row>
    <row r="656" customFormat="false" ht="12.75" hidden="false" customHeight="false" outlineLevel="0" collapsed="false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</row>
    <row r="657" customFormat="false" ht="12.75" hidden="false" customHeight="false" outlineLevel="0" collapsed="false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</row>
    <row r="658" customFormat="false" ht="12.75" hidden="false" customHeight="false" outlineLevel="0" collapsed="false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</row>
    <row r="659" customFormat="false" ht="12.75" hidden="false" customHeight="false" outlineLevel="0" collapsed="false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</row>
    <row r="660" customFormat="false" ht="12.75" hidden="false" customHeight="false" outlineLevel="0" collapsed="false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</row>
    <row r="661" customFormat="false" ht="12.75" hidden="false" customHeight="false" outlineLevel="0" collapsed="false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</row>
    <row r="662" customFormat="false" ht="12.75" hidden="false" customHeight="false" outlineLevel="0" collapsed="false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</row>
    <row r="663" customFormat="false" ht="12.75" hidden="false" customHeight="false" outlineLevel="0" collapsed="false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</row>
    <row r="664" customFormat="false" ht="12.75" hidden="false" customHeight="false" outlineLevel="0" collapsed="false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</row>
    <row r="665" customFormat="false" ht="12.75" hidden="false" customHeight="false" outlineLevel="0" collapsed="false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</row>
    <row r="666" customFormat="false" ht="12.75" hidden="false" customHeight="false" outlineLevel="0" collapsed="false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</row>
    <row r="667" customFormat="false" ht="12.75" hidden="false" customHeight="false" outlineLevel="0" collapsed="false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</row>
    <row r="668" customFormat="false" ht="12.75" hidden="false" customHeight="false" outlineLevel="0" collapsed="false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</row>
    <row r="669" customFormat="false" ht="12.75" hidden="false" customHeight="false" outlineLevel="0" collapsed="false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</row>
    <row r="670" customFormat="false" ht="12.75" hidden="false" customHeight="false" outlineLevel="0" collapsed="false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</row>
    <row r="671" customFormat="false" ht="12.75" hidden="false" customHeight="false" outlineLevel="0" collapsed="false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</row>
    <row r="672" customFormat="false" ht="12.75" hidden="false" customHeight="false" outlineLevel="0" collapsed="false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</row>
    <row r="673" customFormat="false" ht="12.75" hidden="false" customHeight="false" outlineLevel="0" collapsed="false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</row>
    <row r="674" customFormat="false" ht="12.75" hidden="false" customHeight="false" outlineLevel="0" collapsed="false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</row>
    <row r="675" customFormat="false" ht="12.75" hidden="false" customHeight="false" outlineLevel="0" collapsed="false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</row>
    <row r="676" customFormat="false" ht="12.75" hidden="false" customHeight="false" outlineLevel="0" collapsed="false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</row>
    <row r="677" customFormat="false" ht="12.75" hidden="false" customHeight="false" outlineLevel="0" collapsed="false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</row>
    <row r="678" customFormat="false" ht="12.75" hidden="false" customHeight="false" outlineLevel="0" collapsed="false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</row>
    <row r="679" customFormat="false" ht="12.75" hidden="false" customHeight="false" outlineLevel="0" collapsed="false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</row>
    <row r="680" customFormat="false" ht="12.75" hidden="false" customHeight="false" outlineLevel="0" collapsed="false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</row>
    <row r="681" customFormat="false" ht="12.75" hidden="false" customHeight="false" outlineLevel="0" collapsed="false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</row>
    <row r="682" customFormat="false" ht="12.75" hidden="false" customHeight="false" outlineLevel="0" collapsed="false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</row>
    <row r="683" customFormat="false" ht="12.75" hidden="false" customHeight="false" outlineLevel="0" collapsed="false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</row>
    <row r="684" customFormat="false" ht="12.75" hidden="false" customHeight="false" outlineLevel="0" collapsed="false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</row>
    <row r="685" customFormat="false" ht="12.75" hidden="false" customHeight="false" outlineLevel="0" collapsed="false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</row>
    <row r="686" customFormat="false" ht="12.75" hidden="false" customHeight="false" outlineLevel="0" collapsed="false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</row>
    <row r="687" customFormat="false" ht="12.75" hidden="false" customHeight="false" outlineLevel="0" collapsed="false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</row>
    <row r="688" customFormat="false" ht="12.75" hidden="false" customHeight="false" outlineLevel="0" collapsed="false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</row>
    <row r="689" customFormat="false" ht="12.75" hidden="false" customHeight="false" outlineLevel="0" collapsed="false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</row>
    <row r="690" customFormat="false" ht="12.75" hidden="false" customHeight="false" outlineLevel="0" collapsed="false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</row>
    <row r="691" customFormat="false" ht="12.75" hidden="false" customHeight="false" outlineLevel="0" collapsed="false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</row>
    <row r="692" customFormat="false" ht="12.75" hidden="false" customHeight="false" outlineLevel="0" collapsed="false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</row>
    <row r="693" customFormat="false" ht="12.75" hidden="false" customHeight="false" outlineLevel="0" collapsed="false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</row>
    <row r="694" customFormat="false" ht="12.75" hidden="false" customHeight="false" outlineLevel="0" collapsed="false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</row>
    <row r="695" customFormat="false" ht="12.75" hidden="false" customHeight="false" outlineLevel="0" collapsed="false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</row>
    <row r="696" customFormat="false" ht="12.75" hidden="false" customHeight="false" outlineLevel="0" collapsed="false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</row>
    <row r="697" customFormat="false" ht="12.75" hidden="false" customHeight="false" outlineLevel="0" collapsed="false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</row>
    <row r="698" customFormat="false" ht="12.75" hidden="false" customHeight="false" outlineLevel="0" collapsed="false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</row>
    <row r="699" customFormat="false" ht="12.75" hidden="false" customHeight="false" outlineLevel="0" collapsed="false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</row>
    <row r="700" customFormat="false" ht="12.75" hidden="false" customHeight="false" outlineLevel="0" collapsed="false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</row>
    <row r="701" customFormat="false" ht="12.75" hidden="false" customHeight="false" outlineLevel="0" collapsed="false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</row>
    <row r="702" customFormat="false" ht="12.75" hidden="false" customHeight="false" outlineLevel="0" collapsed="false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</row>
    <row r="703" customFormat="false" ht="12.75" hidden="false" customHeight="false" outlineLevel="0" collapsed="false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</row>
    <row r="704" customFormat="false" ht="12.75" hidden="false" customHeight="false" outlineLevel="0" collapsed="false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</row>
    <row r="705" customFormat="false" ht="12.75" hidden="false" customHeight="false" outlineLevel="0" collapsed="false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</row>
    <row r="706" customFormat="false" ht="12.75" hidden="false" customHeight="false" outlineLevel="0" collapsed="false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</row>
    <row r="707" customFormat="false" ht="12.75" hidden="false" customHeight="false" outlineLevel="0" collapsed="false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</row>
    <row r="708" customFormat="false" ht="12.75" hidden="false" customHeight="false" outlineLevel="0" collapsed="false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</row>
    <row r="709" customFormat="false" ht="12.75" hidden="false" customHeight="false" outlineLevel="0" collapsed="false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</row>
    <row r="710" customFormat="false" ht="12.75" hidden="false" customHeight="false" outlineLevel="0" collapsed="false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</row>
    <row r="711" customFormat="false" ht="12.75" hidden="false" customHeight="false" outlineLevel="0" collapsed="false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</row>
    <row r="712" customFormat="false" ht="12.75" hidden="false" customHeight="false" outlineLevel="0" collapsed="false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</row>
    <row r="713" customFormat="false" ht="12.75" hidden="false" customHeight="false" outlineLevel="0" collapsed="false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</row>
    <row r="714" customFormat="false" ht="12.75" hidden="false" customHeight="false" outlineLevel="0" collapsed="false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</row>
    <row r="715" customFormat="false" ht="12.75" hidden="false" customHeight="false" outlineLevel="0" collapsed="false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</row>
    <row r="716" customFormat="false" ht="12.75" hidden="false" customHeight="false" outlineLevel="0" collapsed="false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</row>
    <row r="717" customFormat="false" ht="12.75" hidden="false" customHeight="false" outlineLevel="0" collapsed="false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</row>
    <row r="718" customFormat="false" ht="12.75" hidden="false" customHeight="false" outlineLevel="0" collapsed="false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</row>
    <row r="719" customFormat="false" ht="12.75" hidden="false" customHeight="false" outlineLevel="0" collapsed="false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</row>
    <row r="720" customFormat="false" ht="12.75" hidden="false" customHeight="false" outlineLevel="0" collapsed="false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</row>
    <row r="721" customFormat="false" ht="12.75" hidden="false" customHeight="false" outlineLevel="0" collapsed="false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</row>
    <row r="722" customFormat="false" ht="12.75" hidden="false" customHeight="false" outlineLevel="0" collapsed="false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</row>
    <row r="723" customFormat="false" ht="12.75" hidden="false" customHeight="false" outlineLevel="0" collapsed="false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</row>
    <row r="724" customFormat="false" ht="12.75" hidden="false" customHeight="false" outlineLevel="0" collapsed="false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</row>
    <row r="725" customFormat="false" ht="12.75" hidden="false" customHeight="false" outlineLevel="0" collapsed="false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</row>
    <row r="726" customFormat="false" ht="12.75" hidden="false" customHeight="false" outlineLevel="0" collapsed="false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</row>
    <row r="727" customFormat="false" ht="12.75" hidden="false" customHeight="false" outlineLevel="0" collapsed="false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</row>
    <row r="728" customFormat="false" ht="12.75" hidden="false" customHeight="false" outlineLevel="0" collapsed="false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</row>
    <row r="729" customFormat="false" ht="12.75" hidden="false" customHeight="false" outlineLevel="0" collapsed="false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</row>
    <row r="730" customFormat="false" ht="12.75" hidden="false" customHeight="false" outlineLevel="0" collapsed="false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</row>
    <row r="731" customFormat="false" ht="12.75" hidden="false" customHeight="false" outlineLevel="0" collapsed="false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</row>
    <row r="732" customFormat="false" ht="12.75" hidden="false" customHeight="false" outlineLevel="0" collapsed="false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</row>
    <row r="733" customFormat="false" ht="12.75" hidden="false" customHeight="false" outlineLevel="0" collapsed="false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</row>
    <row r="734" customFormat="false" ht="12.75" hidden="false" customHeight="false" outlineLevel="0" collapsed="false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</row>
    <row r="735" customFormat="false" ht="12.75" hidden="false" customHeight="false" outlineLevel="0" collapsed="false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</row>
    <row r="736" customFormat="false" ht="12.75" hidden="false" customHeight="false" outlineLevel="0" collapsed="false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</row>
    <row r="737" customFormat="false" ht="12.75" hidden="false" customHeight="false" outlineLevel="0" collapsed="false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</row>
    <row r="738" customFormat="false" ht="12.75" hidden="false" customHeight="false" outlineLevel="0" collapsed="false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</row>
    <row r="739" customFormat="false" ht="12.75" hidden="false" customHeight="false" outlineLevel="0" collapsed="false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</row>
    <row r="740" customFormat="false" ht="12.75" hidden="false" customHeight="false" outlineLevel="0" collapsed="false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</row>
    <row r="741" customFormat="false" ht="12.75" hidden="false" customHeight="false" outlineLevel="0" collapsed="false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</row>
    <row r="742" customFormat="false" ht="12.75" hidden="false" customHeight="false" outlineLevel="0" collapsed="false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</row>
    <row r="743" customFormat="false" ht="12.75" hidden="false" customHeight="false" outlineLevel="0" collapsed="false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</row>
    <row r="744" customFormat="false" ht="12.75" hidden="false" customHeight="false" outlineLevel="0" collapsed="false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</row>
    <row r="745" customFormat="false" ht="12.75" hidden="false" customHeight="false" outlineLevel="0" collapsed="false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</row>
    <row r="746" customFormat="false" ht="12.75" hidden="false" customHeight="false" outlineLevel="0" collapsed="false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</row>
    <row r="747" customFormat="false" ht="12.75" hidden="false" customHeight="false" outlineLevel="0" collapsed="false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</row>
    <row r="748" customFormat="false" ht="12.75" hidden="false" customHeight="false" outlineLevel="0" collapsed="false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</row>
    <row r="749" customFormat="false" ht="12.75" hidden="false" customHeight="false" outlineLevel="0" collapsed="false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</row>
    <row r="750" customFormat="false" ht="12.75" hidden="false" customHeight="false" outlineLevel="0" collapsed="false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</row>
    <row r="751" customFormat="false" ht="12.75" hidden="false" customHeight="false" outlineLevel="0" collapsed="false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</row>
    <row r="752" customFormat="false" ht="12.75" hidden="false" customHeight="false" outlineLevel="0" collapsed="false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</row>
    <row r="753" customFormat="false" ht="12.75" hidden="false" customHeight="false" outlineLevel="0" collapsed="false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</row>
    <row r="754" customFormat="false" ht="12.75" hidden="false" customHeight="false" outlineLevel="0" collapsed="false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</row>
    <row r="755" customFormat="false" ht="12.75" hidden="false" customHeight="false" outlineLevel="0" collapsed="false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</row>
    <row r="756" customFormat="false" ht="12.75" hidden="false" customHeight="false" outlineLevel="0" collapsed="false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</row>
    <row r="757" customFormat="false" ht="12.75" hidden="false" customHeight="false" outlineLevel="0" collapsed="false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</row>
    <row r="758" customFormat="false" ht="12.75" hidden="false" customHeight="false" outlineLevel="0" collapsed="false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</row>
    <row r="759" customFormat="false" ht="12.75" hidden="false" customHeight="false" outlineLevel="0" collapsed="false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</row>
    <row r="760" customFormat="false" ht="12.75" hidden="false" customHeight="false" outlineLevel="0" collapsed="false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</row>
    <row r="761" customFormat="false" ht="12.75" hidden="false" customHeight="false" outlineLevel="0" collapsed="false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</row>
    <row r="762" customFormat="false" ht="12.75" hidden="false" customHeight="false" outlineLevel="0" collapsed="false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</row>
    <row r="763" customFormat="false" ht="12.75" hidden="false" customHeight="false" outlineLevel="0" collapsed="false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</row>
    <row r="764" customFormat="false" ht="12.75" hidden="false" customHeight="false" outlineLevel="0" collapsed="false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</row>
    <row r="765" customFormat="false" ht="12.75" hidden="false" customHeight="false" outlineLevel="0" collapsed="false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</row>
    <row r="766" customFormat="false" ht="12.75" hidden="false" customHeight="false" outlineLevel="0" collapsed="false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</row>
    <row r="767" customFormat="false" ht="12.75" hidden="false" customHeight="false" outlineLevel="0" collapsed="false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</row>
    <row r="768" customFormat="false" ht="12.75" hidden="false" customHeight="false" outlineLevel="0" collapsed="false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</row>
    <row r="769" customFormat="false" ht="12.75" hidden="false" customHeight="false" outlineLevel="0" collapsed="false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</row>
    <row r="770" customFormat="false" ht="12.75" hidden="false" customHeight="false" outlineLevel="0" collapsed="false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</row>
    <row r="771" customFormat="false" ht="12.75" hidden="false" customHeight="false" outlineLevel="0" collapsed="false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</row>
    <row r="772" customFormat="false" ht="12.75" hidden="false" customHeight="false" outlineLevel="0" collapsed="false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</row>
    <row r="773" customFormat="false" ht="12.75" hidden="false" customHeight="false" outlineLevel="0" collapsed="false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</row>
    <row r="774" customFormat="false" ht="12.75" hidden="false" customHeight="false" outlineLevel="0" collapsed="false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</row>
    <row r="775" customFormat="false" ht="12.75" hidden="false" customHeight="false" outlineLevel="0" collapsed="false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</row>
    <row r="776" customFormat="false" ht="12.75" hidden="false" customHeight="false" outlineLevel="0" collapsed="false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</row>
    <row r="777" customFormat="false" ht="12.75" hidden="false" customHeight="false" outlineLevel="0" collapsed="false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</row>
    <row r="778" customFormat="false" ht="12.75" hidden="false" customHeight="false" outlineLevel="0" collapsed="false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</row>
    <row r="779" customFormat="false" ht="12.75" hidden="false" customHeight="false" outlineLevel="0" collapsed="false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</row>
    <row r="780" customFormat="false" ht="12.75" hidden="false" customHeight="false" outlineLevel="0" collapsed="false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</row>
    <row r="781" customFormat="false" ht="12.75" hidden="false" customHeight="false" outlineLevel="0" collapsed="false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</row>
    <row r="782" customFormat="false" ht="12.75" hidden="false" customHeight="false" outlineLevel="0" collapsed="false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</row>
    <row r="783" customFormat="false" ht="12.75" hidden="false" customHeight="false" outlineLevel="0" collapsed="false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</row>
    <row r="784" customFormat="false" ht="12.75" hidden="false" customHeight="false" outlineLevel="0" collapsed="false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</row>
    <row r="785" customFormat="false" ht="12.75" hidden="false" customHeight="false" outlineLevel="0" collapsed="false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</row>
    <row r="786" customFormat="false" ht="12.75" hidden="false" customHeight="false" outlineLevel="0" collapsed="false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</row>
    <row r="787" customFormat="false" ht="12.75" hidden="false" customHeight="false" outlineLevel="0" collapsed="false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</row>
    <row r="788" customFormat="false" ht="12.75" hidden="false" customHeight="false" outlineLevel="0" collapsed="false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</row>
    <row r="789" customFormat="false" ht="12.75" hidden="false" customHeight="false" outlineLevel="0" collapsed="false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</row>
    <row r="790" customFormat="false" ht="12.75" hidden="false" customHeight="false" outlineLevel="0" collapsed="false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</row>
    <row r="791" customFormat="false" ht="12.75" hidden="false" customHeight="false" outlineLevel="0" collapsed="false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</row>
    <row r="792" customFormat="false" ht="12.75" hidden="false" customHeight="false" outlineLevel="0" collapsed="false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</row>
    <row r="793" customFormat="false" ht="12.75" hidden="false" customHeight="false" outlineLevel="0" collapsed="false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</row>
    <row r="794" customFormat="false" ht="12.75" hidden="false" customHeight="false" outlineLevel="0" collapsed="false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</row>
    <row r="795" customFormat="false" ht="12.75" hidden="false" customHeight="false" outlineLevel="0" collapsed="false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</row>
    <row r="796" customFormat="false" ht="12.75" hidden="false" customHeight="false" outlineLevel="0" collapsed="false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</row>
    <row r="797" customFormat="false" ht="12.75" hidden="false" customHeight="false" outlineLevel="0" collapsed="false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</row>
    <row r="798" customFormat="false" ht="12.75" hidden="false" customHeight="false" outlineLevel="0" collapsed="false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</row>
    <row r="799" customFormat="false" ht="12.75" hidden="false" customHeight="false" outlineLevel="0" collapsed="false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</row>
    <row r="800" customFormat="false" ht="12.75" hidden="false" customHeight="false" outlineLevel="0" collapsed="false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</row>
    <row r="801" customFormat="false" ht="12.75" hidden="false" customHeight="false" outlineLevel="0" collapsed="false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</row>
    <row r="802" customFormat="false" ht="12.75" hidden="false" customHeight="false" outlineLevel="0" collapsed="false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</row>
    <row r="803" customFormat="false" ht="12.75" hidden="false" customHeight="false" outlineLevel="0" collapsed="false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</row>
    <row r="804" customFormat="false" ht="12.75" hidden="false" customHeight="false" outlineLevel="0" collapsed="false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</row>
    <row r="805" customFormat="false" ht="12.75" hidden="false" customHeight="false" outlineLevel="0" collapsed="false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</row>
    <row r="806" customFormat="false" ht="12.75" hidden="false" customHeight="false" outlineLevel="0" collapsed="false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</row>
    <row r="807" customFormat="false" ht="12.75" hidden="false" customHeight="false" outlineLevel="0" collapsed="false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</row>
    <row r="808" customFormat="false" ht="12.75" hidden="false" customHeight="false" outlineLevel="0" collapsed="false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</row>
    <row r="809" customFormat="false" ht="12.75" hidden="false" customHeight="false" outlineLevel="0" collapsed="false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</row>
    <row r="810" customFormat="false" ht="12.75" hidden="false" customHeight="false" outlineLevel="0" collapsed="false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</row>
    <row r="811" customFormat="false" ht="12.75" hidden="false" customHeight="false" outlineLevel="0" collapsed="false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</row>
    <row r="812" customFormat="false" ht="12.75" hidden="false" customHeight="false" outlineLevel="0" collapsed="false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</row>
    <row r="813" customFormat="false" ht="12.75" hidden="false" customHeight="false" outlineLevel="0" collapsed="false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</row>
    <row r="814" customFormat="false" ht="12.75" hidden="false" customHeight="false" outlineLevel="0" collapsed="false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</row>
    <row r="815" customFormat="false" ht="12.75" hidden="false" customHeight="false" outlineLevel="0" collapsed="false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</row>
    <row r="816" customFormat="false" ht="12.75" hidden="false" customHeight="false" outlineLevel="0" collapsed="false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</row>
    <row r="817" customFormat="false" ht="12.75" hidden="false" customHeight="false" outlineLevel="0" collapsed="false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</row>
    <row r="818" customFormat="false" ht="12.75" hidden="false" customHeight="false" outlineLevel="0" collapsed="false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</row>
    <row r="819" customFormat="false" ht="12.75" hidden="false" customHeight="false" outlineLevel="0" collapsed="false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</row>
    <row r="820" customFormat="false" ht="12.75" hidden="false" customHeight="false" outlineLevel="0" collapsed="false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</row>
    <row r="821" customFormat="false" ht="12.75" hidden="false" customHeight="false" outlineLevel="0" collapsed="false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</row>
    <row r="822" customFormat="false" ht="12.75" hidden="false" customHeight="false" outlineLevel="0" collapsed="false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</row>
    <row r="823" customFormat="false" ht="12.75" hidden="false" customHeight="false" outlineLevel="0" collapsed="false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</row>
    <row r="824" customFormat="false" ht="12.75" hidden="false" customHeight="false" outlineLevel="0" collapsed="false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</row>
    <row r="825" customFormat="false" ht="12.75" hidden="false" customHeight="false" outlineLevel="0" collapsed="false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</row>
    <row r="826" customFormat="false" ht="12.75" hidden="false" customHeight="false" outlineLevel="0" collapsed="false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</row>
    <row r="827" customFormat="false" ht="12.75" hidden="false" customHeight="false" outlineLevel="0" collapsed="false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</row>
    <row r="828" customFormat="false" ht="12.75" hidden="false" customHeight="false" outlineLevel="0" collapsed="false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</row>
    <row r="829" customFormat="false" ht="12.75" hidden="false" customHeight="false" outlineLevel="0" collapsed="false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</row>
    <row r="830" customFormat="false" ht="12.75" hidden="false" customHeight="false" outlineLevel="0" collapsed="false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</row>
    <row r="831" customFormat="false" ht="12.75" hidden="false" customHeight="false" outlineLevel="0" collapsed="false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</row>
    <row r="832" customFormat="false" ht="12.75" hidden="false" customHeight="false" outlineLevel="0" collapsed="false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</row>
    <row r="833" customFormat="false" ht="12.75" hidden="false" customHeight="false" outlineLevel="0" collapsed="false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</row>
    <row r="834" customFormat="false" ht="12.75" hidden="false" customHeight="false" outlineLevel="0" collapsed="false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</row>
    <row r="835" customFormat="false" ht="12.75" hidden="false" customHeight="false" outlineLevel="0" collapsed="false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</row>
    <row r="836" customFormat="false" ht="12.75" hidden="false" customHeight="false" outlineLevel="0" collapsed="false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</row>
    <row r="837" customFormat="false" ht="12.75" hidden="false" customHeight="false" outlineLevel="0" collapsed="false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</row>
    <row r="838" customFormat="false" ht="12.75" hidden="false" customHeight="false" outlineLevel="0" collapsed="false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</row>
    <row r="839" customFormat="false" ht="12.75" hidden="false" customHeight="false" outlineLevel="0" collapsed="false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</row>
    <row r="840" customFormat="false" ht="12.75" hidden="false" customHeight="false" outlineLevel="0" collapsed="false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</row>
    <row r="841" customFormat="false" ht="12.75" hidden="false" customHeight="false" outlineLevel="0" collapsed="false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</row>
    <row r="842" customFormat="false" ht="12.75" hidden="false" customHeight="false" outlineLevel="0" collapsed="false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</row>
    <row r="843" customFormat="false" ht="12.75" hidden="false" customHeight="false" outlineLevel="0" collapsed="false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</row>
    <row r="844" customFormat="false" ht="12.75" hidden="false" customHeight="false" outlineLevel="0" collapsed="false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</row>
    <row r="845" customFormat="false" ht="12.75" hidden="false" customHeight="false" outlineLevel="0" collapsed="false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</row>
    <row r="846" customFormat="false" ht="12.75" hidden="false" customHeight="false" outlineLevel="0" collapsed="false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</row>
    <row r="847" customFormat="false" ht="12.75" hidden="false" customHeight="false" outlineLevel="0" collapsed="false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</row>
    <row r="848" customFormat="false" ht="12.75" hidden="false" customHeight="false" outlineLevel="0" collapsed="false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</row>
    <row r="849" customFormat="false" ht="12.75" hidden="false" customHeight="false" outlineLevel="0" collapsed="false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</row>
    <row r="850" customFormat="false" ht="12.75" hidden="false" customHeight="false" outlineLevel="0" collapsed="false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</row>
    <row r="851" customFormat="false" ht="12.75" hidden="false" customHeight="false" outlineLevel="0" collapsed="false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</row>
    <row r="852" customFormat="false" ht="12.75" hidden="false" customHeight="false" outlineLevel="0" collapsed="false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</row>
    <row r="853" customFormat="false" ht="12.75" hidden="false" customHeight="false" outlineLevel="0" collapsed="false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</row>
    <row r="854" customFormat="false" ht="12.75" hidden="false" customHeight="false" outlineLevel="0" collapsed="false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</row>
    <row r="855" customFormat="false" ht="12.75" hidden="false" customHeight="false" outlineLevel="0" collapsed="false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</row>
    <row r="856" customFormat="false" ht="12.75" hidden="false" customHeight="false" outlineLevel="0" collapsed="false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</row>
    <row r="857" customFormat="false" ht="12.75" hidden="false" customHeight="false" outlineLevel="0" collapsed="false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</row>
    <row r="858" customFormat="false" ht="12.75" hidden="false" customHeight="false" outlineLevel="0" collapsed="false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</row>
    <row r="859" customFormat="false" ht="12.75" hidden="false" customHeight="false" outlineLevel="0" collapsed="false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</row>
    <row r="860" customFormat="false" ht="12.75" hidden="false" customHeight="false" outlineLevel="0" collapsed="false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</row>
    <row r="861" customFormat="false" ht="12.75" hidden="false" customHeight="false" outlineLevel="0" collapsed="false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</row>
    <row r="862" customFormat="false" ht="12.75" hidden="false" customHeight="false" outlineLevel="0" collapsed="false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</row>
    <row r="863" customFormat="false" ht="12.75" hidden="false" customHeight="false" outlineLevel="0" collapsed="false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</row>
    <row r="864" customFormat="false" ht="12.75" hidden="false" customHeight="false" outlineLevel="0" collapsed="false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</row>
    <row r="865" customFormat="false" ht="12.75" hidden="false" customHeight="false" outlineLevel="0" collapsed="false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</row>
    <row r="866" customFormat="false" ht="12.75" hidden="false" customHeight="false" outlineLevel="0" collapsed="false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</row>
    <row r="867" customFormat="false" ht="12.75" hidden="false" customHeight="false" outlineLevel="0" collapsed="false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</row>
    <row r="868" customFormat="false" ht="12.75" hidden="false" customHeight="false" outlineLevel="0" collapsed="false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</row>
    <row r="869" customFormat="false" ht="12.75" hidden="false" customHeight="false" outlineLevel="0" collapsed="false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</row>
    <row r="870" customFormat="false" ht="12.75" hidden="false" customHeight="false" outlineLevel="0" collapsed="false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</row>
    <row r="871" customFormat="false" ht="12.75" hidden="false" customHeight="false" outlineLevel="0" collapsed="false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</row>
    <row r="872" customFormat="false" ht="12.75" hidden="false" customHeight="false" outlineLevel="0" collapsed="false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</row>
    <row r="873" customFormat="false" ht="12.75" hidden="false" customHeight="false" outlineLevel="0" collapsed="false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</row>
    <row r="874" customFormat="false" ht="12.75" hidden="false" customHeight="false" outlineLevel="0" collapsed="false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</row>
    <row r="875" customFormat="false" ht="12.75" hidden="false" customHeight="false" outlineLevel="0" collapsed="false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</row>
    <row r="876" customFormat="false" ht="12.75" hidden="false" customHeight="false" outlineLevel="0" collapsed="false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</row>
    <row r="877" customFormat="false" ht="12.75" hidden="false" customHeight="false" outlineLevel="0" collapsed="false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</row>
    <row r="878" customFormat="false" ht="12.75" hidden="false" customHeight="false" outlineLevel="0" collapsed="false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</row>
    <row r="879" customFormat="false" ht="12.75" hidden="false" customHeight="false" outlineLevel="0" collapsed="false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</row>
    <row r="880" customFormat="false" ht="12.75" hidden="false" customHeight="false" outlineLevel="0" collapsed="false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</row>
    <row r="881" customFormat="false" ht="12.75" hidden="false" customHeight="false" outlineLevel="0" collapsed="false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</row>
    <row r="882" customFormat="false" ht="12.75" hidden="false" customHeight="false" outlineLevel="0" collapsed="false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</row>
    <row r="883" customFormat="false" ht="12.75" hidden="false" customHeight="false" outlineLevel="0" collapsed="false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</row>
    <row r="884" customFormat="false" ht="12.75" hidden="false" customHeight="false" outlineLevel="0" collapsed="false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</row>
    <row r="885" customFormat="false" ht="12.75" hidden="false" customHeight="false" outlineLevel="0" collapsed="false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</row>
    <row r="886" customFormat="false" ht="12.75" hidden="false" customHeight="false" outlineLevel="0" collapsed="false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</row>
    <row r="887" customFormat="false" ht="12.75" hidden="false" customHeight="false" outlineLevel="0" collapsed="false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</row>
    <row r="888" customFormat="false" ht="12.75" hidden="false" customHeight="false" outlineLevel="0" collapsed="false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</row>
    <row r="889" customFormat="false" ht="12.75" hidden="false" customHeight="false" outlineLevel="0" collapsed="false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</row>
    <row r="890" customFormat="false" ht="12.75" hidden="false" customHeight="false" outlineLevel="0" collapsed="false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</row>
    <row r="891" customFormat="false" ht="12.75" hidden="false" customHeight="false" outlineLevel="0" collapsed="false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</row>
    <row r="892" customFormat="false" ht="12.75" hidden="false" customHeight="false" outlineLevel="0" collapsed="false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</row>
    <row r="893" customFormat="false" ht="12.75" hidden="false" customHeight="false" outlineLevel="0" collapsed="false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</row>
    <row r="894" customFormat="false" ht="12.75" hidden="false" customHeight="false" outlineLevel="0" collapsed="false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</row>
    <row r="895" customFormat="false" ht="12.75" hidden="false" customHeight="false" outlineLevel="0" collapsed="false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</row>
    <row r="896" customFormat="false" ht="12.75" hidden="false" customHeight="false" outlineLevel="0" collapsed="false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</row>
    <row r="897" customFormat="false" ht="12.75" hidden="false" customHeight="false" outlineLevel="0" collapsed="false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</row>
    <row r="898" customFormat="false" ht="12.75" hidden="false" customHeight="false" outlineLevel="0" collapsed="false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</row>
    <row r="899" customFormat="false" ht="12.75" hidden="false" customHeight="false" outlineLevel="0" collapsed="false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</row>
    <row r="900" customFormat="false" ht="12.75" hidden="false" customHeight="false" outlineLevel="0" collapsed="false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</row>
    <row r="901" customFormat="false" ht="12.75" hidden="false" customHeight="false" outlineLevel="0" collapsed="false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</row>
    <row r="902" customFormat="false" ht="12.75" hidden="false" customHeight="false" outlineLevel="0" collapsed="false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</row>
    <row r="903" customFormat="false" ht="12.75" hidden="false" customHeight="false" outlineLevel="0" collapsed="false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</row>
    <row r="904" customFormat="false" ht="12.75" hidden="false" customHeight="false" outlineLevel="0" collapsed="false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</row>
    <row r="905" customFormat="false" ht="12.75" hidden="false" customHeight="false" outlineLevel="0" collapsed="false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</row>
    <row r="906" customFormat="false" ht="12.75" hidden="false" customHeight="false" outlineLevel="0" collapsed="false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</row>
    <row r="907" customFormat="false" ht="12.75" hidden="false" customHeight="false" outlineLevel="0" collapsed="false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</row>
    <row r="908" customFormat="false" ht="12.75" hidden="false" customHeight="false" outlineLevel="0" collapsed="false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</row>
    <row r="909" customFormat="false" ht="12.75" hidden="false" customHeight="false" outlineLevel="0" collapsed="false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</row>
    <row r="910" customFormat="false" ht="12.75" hidden="false" customHeight="false" outlineLevel="0" collapsed="false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</row>
    <row r="911" customFormat="false" ht="12.75" hidden="false" customHeight="false" outlineLevel="0" collapsed="false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</row>
    <row r="912" customFormat="false" ht="12.75" hidden="false" customHeight="false" outlineLevel="0" collapsed="false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</row>
    <row r="913" customFormat="false" ht="12.75" hidden="false" customHeight="false" outlineLevel="0" collapsed="false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</row>
    <row r="914" customFormat="false" ht="12.75" hidden="false" customHeight="false" outlineLevel="0" collapsed="false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</row>
    <row r="915" customFormat="false" ht="12.75" hidden="false" customHeight="false" outlineLevel="0" collapsed="false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</row>
    <row r="916" customFormat="false" ht="12.75" hidden="false" customHeight="false" outlineLevel="0" collapsed="false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</row>
    <row r="917" customFormat="false" ht="12.75" hidden="false" customHeight="false" outlineLevel="0" collapsed="false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</row>
    <row r="918" customFormat="false" ht="12.75" hidden="false" customHeight="false" outlineLevel="0" collapsed="false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</row>
    <row r="919" customFormat="false" ht="12.75" hidden="false" customHeight="false" outlineLevel="0" collapsed="false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</row>
    <row r="920" customFormat="false" ht="12.75" hidden="false" customHeight="false" outlineLevel="0" collapsed="false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</row>
    <row r="921" customFormat="false" ht="12.75" hidden="false" customHeight="false" outlineLevel="0" collapsed="false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</row>
    <row r="922" customFormat="false" ht="12.75" hidden="false" customHeight="false" outlineLevel="0" collapsed="false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</row>
    <row r="923" customFormat="false" ht="12.75" hidden="false" customHeight="false" outlineLevel="0" collapsed="false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</row>
    <row r="924" customFormat="false" ht="12.75" hidden="false" customHeight="false" outlineLevel="0" collapsed="false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</row>
    <row r="925" customFormat="false" ht="12.75" hidden="false" customHeight="false" outlineLevel="0" collapsed="false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</row>
    <row r="926" customFormat="false" ht="12.75" hidden="false" customHeight="false" outlineLevel="0" collapsed="false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</row>
    <row r="927" customFormat="false" ht="12.75" hidden="false" customHeight="false" outlineLevel="0" collapsed="false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</row>
    <row r="928" customFormat="false" ht="12.75" hidden="false" customHeight="false" outlineLevel="0" collapsed="false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</row>
    <row r="929" customFormat="false" ht="12.75" hidden="false" customHeight="false" outlineLevel="0" collapsed="false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</row>
    <row r="930" customFormat="false" ht="12.75" hidden="false" customHeight="false" outlineLevel="0" collapsed="false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</row>
    <row r="931" customFormat="false" ht="12.75" hidden="false" customHeight="false" outlineLevel="0" collapsed="false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</row>
    <row r="932" customFormat="false" ht="12.75" hidden="false" customHeight="false" outlineLevel="0" collapsed="false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</row>
    <row r="933" customFormat="false" ht="12.75" hidden="false" customHeight="false" outlineLevel="0" collapsed="false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</row>
    <row r="934" customFormat="false" ht="12.75" hidden="false" customHeight="false" outlineLevel="0" collapsed="false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</row>
    <row r="935" customFormat="false" ht="12.75" hidden="false" customHeight="false" outlineLevel="0" collapsed="false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</row>
    <row r="936" customFormat="false" ht="12.75" hidden="false" customHeight="false" outlineLevel="0" collapsed="false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</row>
    <row r="937" customFormat="false" ht="12.75" hidden="false" customHeight="false" outlineLevel="0" collapsed="false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</row>
    <row r="938" customFormat="false" ht="12.75" hidden="false" customHeight="false" outlineLevel="0" collapsed="false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</row>
    <row r="939" customFormat="false" ht="12.75" hidden="false" customHeight="false" outlineLevel="0" collapsed="false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</row>
    <row r="940" customFormat="false" ht="12.75" hidden="false" customHeight="false" outlineLevel="0" collapsed="false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</row>
    <row r="941" customFormat="false" ht="12.75" hidden="false" customHeight="false" outlineLevel="0" collapsed="false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</row>
    <row r="942" customFormat="false" ht="12.75" hidden="false" customHeight="false" outlineLevel="0" collapsed="false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</row>
    <row r="943" customFormat="false" ht="12.75" hidden="false" customHeight="false" outlineLevel="0" collapsed="false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</row>
    <row r="944" customFormat="false" ht="12.75" hidden="false" customHeight="false" outlineLevel="0" collapsed="false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</row>
    <row r="945" customFormat="false" ht="12.75" hidden="false" customHeight="false" outlineLevel="0" collapsed="false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</row>
    <row r="946" customFormat="false" ht="12.75" hidden="false" customHeight="false" outlineLevel="0" collapsed="false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</row>
    <row r="947" customFormat="false" ht="12.75" hidden="false" customHeight="false" outlineLevel="0" collapsed="false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</row>
    <row r="948" customFormat="false" ht="12.75" hidden="false" customHeight="false" outlineLevel="0" collapsed="false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</row>
    <row r="949" customFormat="false" ht="12.75" hidden="false" customHeight="false" outlineLevel="0" collapsed="false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</row>
    <row r="950" customFormat="false" ht="12.75" hidden="false" customHeight="false" outlineLevel="0" collapsed="false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</row>
    <row r="951" customFormat="false" ht="12.75" hidden="false" customHeight="false" outlineLevel="0" collapsed="false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</row>
    <row r="952" customFormat="false" ht="12.75" hidden="false" customHeight="false" outlineLevel="0" collapsed="false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</row>
    <row r="953" customFormat="false" ht="12.75" hidden="false" customHeight="false" outlineLevel="0" collapsed="false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</row>
    <row r="954" customFormat="false" ht="12.75" hidden="false" customHeight="false" outlineLevel="0" collapsed="false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</row>
    <row r="955" customFormat="false" ht="12.75" hidden="false" customHeight="false" outlineLevel="0" collapsed="false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</row>
    <row r="956" customFormat="false" ht="12.75" hidden="false" customHeight="false" outlineLevel="0" collapsed="false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</row>
    <row r="957" customFormat="false" ht="12.75" hidden="false" customHeight="false" outlineLevel="0" collapsed="false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</row>
    <row r="958" customFormat="false" ht="12.75" hidden="false" customHeight="false" outlineLevel="0" collapsed="false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</row>
    <row r="959" customFormat="false" ht="12.75" hidden="false" customHeight="false" outlineLevel="0" collapsed="false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</row>
    <row r="960" customFormat="false" ht="12.75" hidden="false" customHeight="false" outlineLevel="0" collapsed="false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</row>
    <row r="961" customFormat="false" ht="12.75" hidden="false" customHeight="false" outlineLevel="0" collapsed="false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</row>
    <row r="962" customFormat="false" ht="12.75" hidden="false" customHeight="false" outlineLevel="0" collapsed="false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</row>
    <row r="963" customFormat="false" ht="12.75" hidden="false" customHeight="false" outlineLevel="0" collapsed="false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</row>
    <row r="964" customFormat="false" ht="12.75" hidden="false" customHeight="false" outlineLevel="0" collapsed="false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</row>
    <row r="965" customFormat="false" ht="12.75" hidden="false" customHeight="false" outlineLevel="0" collapsed="false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</row>
    <row r="966" customFormat="false" ht="12.75" hidden="false" customHeight="false" outlineLevel="0" collapsed="false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</row>
    <row r="967" customFormat="false" ht="12.75" hidden="false" customHeight="false" outlineLevel="0" collapsed="false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</row>
    <row r="968" customFormat="false" ht="12.75" hidden="false" customHeight="false" outlineLevel="0" collapsed="false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</row>
    <row r="969" customFormat="false" ht="12.75" hidden="false" customHeight="false" outlineLevel="0" collapsed="false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</row>
    <row r="970" customFormat="false" ht="12.75" hidden="false" customHeight="false" outlineLevel="0" collapsed="false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</row>
    <row r="971" customFormat="false" ht="12.75" hidden="false" customHeight="false" outlineLevel="0" collapsed="false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</row>
    <row r="972" customFormat="false" ht="12.75" hidden="false" customHeight="false" outlineLevel="0" collapsed="false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</row>
    <row r="973" customFormat="false" ht="12.75" hidden="false" customHeight="false" outlineLevel="0" collapsed="false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</row>
    <row r="974" customFormat="false" ht="12.75" hidden="false" customHeight="false" outlineLevel="0" collapsed="false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</row>
    <row r="975" customFormat="false" ht="12.75" hidden="false" customHeight="false" outlineLevel="0" collapsed="false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</row>
    <row r="976" customFormat="false" ht="12.75" hidden="false" customHeight="false" outlineLevel="0" collapsed="false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</row>
    <row r="977" customFormat="false" ht="12.75" hidden="false" customHeight="false" outlineLevel="0" collapsed="false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</row>
    <row r="978" customFormat="false" ht="12.75" hidden="false" customHeight="false" outlineLevel="0" collapsed="false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</row>
    <row r="979" customFormat="false" ht="12.75" hidden="false" customHeight="false" outlineLevel="0" collapsed="false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</row>
    <row r="980" customFormat="false" ht="12.75" hidden="false" customHeight="false" outlineLevel="0" collapsed="false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</row>
    <row r="981" customFormat="false" ht="12.75" hidden="false" customHeight="false" outlineLevel="0" collapsed="false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</row>
    <row r="982" customFormat="false" ht="12.75" hidden="false" customHeight="false" outlineLevel="0" collapsed="false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</row>
    <row r="983" customFormat="false" ht="12.75" hidden="false" customHeight="false" outlineLevel="0" collapsed="false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</row>
    <row r="984" customFormat="false" ht="12.75" hidden="false" customHeight="false" outlineLevel="0" collapsed="false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</row>
    <row r="985" customFormat="false" ht="12.75" hidden="false" customHeight="false" outlineLevel="0" collapsed="false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</row>
    <row r="986" customFormat="false" ht="12.75" hidden="false" customHeight="false" outlineLevel="0" collapsed="false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</row>
    <row r="987" customFormat="false" ht="12.75" hidden="false" customHeight="false" outlineLevel="0" collapsed="false">
      <c r="A987" s="2"/>
      <c r="B987" s="2"/>
      <c r="C987" s="2"/>
      <c r="D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</row>
    <row r="988" customFormat="false" ht="12.75" hidden="false" customHeight="false" outlineLevel="0" collapsed="false">
      <c r="A988" s="2"/>
      <c r="B988" s="2"/>
      <c r="C988" s="2"/>
      <c r="D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</row>
    <row r="989" customFormat="false" ht="12.75" hidden="false" customHeight="false" outlineLevel="0" collapsed="false">
      <c r="A989" s="2"/>
      <c r="B989" s="2"/>
      <c r="C989" s="2"/>
      <c r="D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</row>
    <row r="990" customFormat="false" ht="12.75" hidden="false" customHeight="false" outlineLevel="0" collapsed="false">
      <c r="A990" s="2"/>
      <c r="B990" s="2"/>
      <c r="C990" s="2"/>
      <c r="D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</row>
    <row r="991" customFormat="false" ht="12.75" hidden="false" customHeight="false" outlineLevel="0" collapsed="false">
      <c r="A991" s="2"/>
      <c r="B991" s="2"/>
      <c r="C991" s="2"/>
      <c r="D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</row>
    <row r="992" customFormat="false" ht="12.75" hidden="false" customHeight="false" outlineLevel="0" collapsed="false">
      <c r="A992" s="2"/>
      <c r="B992" s="2"/>
      <c r="C992" s="2"/>
      <c r="D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</row>
    <row r="993" customFormat="false" ht="12.75" hidden="false" customHeight="false" outlineLevel="0" collapsed="false">
      <c r="A993" s="2"/>
      <c r="B993" s="2"/>
      <c r="C993" s="2"/>
      <c r="D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</row>
    <row r="994" customFormat="false" ht="12.75" hidden="false" customHeight="false" outlineLevel="0" collapsed="false">
      <c r="A994" s="2"/>
      <c r="B994" s="2"/>
      <c r="C994" s="2"/>
      <c r="D994" s="2"/>
      <c r="O994" s="2"/>
      <c r="P994" s="2"/>
      <c r="Q994" s="2"/>
    </row>
    <row r="995" customFormat="false" ht="12.75" hidden="false" customHeight="false" outlineLevel="0" collapsed="false">
      <c r="O995" s="2"/>
      <c r="P995" s="2"/>
      <c r="Q995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3">
              <controlPr defaultSize="0" print="false" autoFill="0" autoPict="0" macro="xls.Module4.NEWDAY">
                <anchor moveWithCells="true" sizeWithCells="false">
                  <from>
                    <xdr:col>15</xdr:col>
                    <xdr:colOff>50760</xdr:colOff>
                    <xdr:row>6</xdr:row>
                    <xdr:rowOff>57240</xdr:rowOff>
                  </from>
                  <to>
                    <xdr:col>17</xdr:col>
                    <xdr:colOff>309960</xdr:colOff>
                    <xdr:row>8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4">
              <controlPr defaultSize="0" print="false" autoFill="0" autoPict="0" macro="xls.Module5.REFRESHANDPRINTALL">
                <anchor moveWithCells="true" sizeWithCells="false">
                  <from>
                    <xdr:col>15</xdr:col>
                    <xdr:colOff>20160</xdr:colOff>
                    <xdr:row>1</xdr:row>
                    <xdr:rowOff>153000</xdr:rowOff>
                  </from>
                  <to>
                    <xdr:col>18</xdr:col>
                    <xdr:colOff>303120</xdr:colOff>
                    <xdr:row>5</xdr:row>
                    <xdr:rowOff>29160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E37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1" activeCellId="0" sqref="C11:K26"/>
    </sheetView>
  </sheetViews>
  <sheetFormatPr defaultColWidth="9.13671875" defaultRowHeight="12" customHeight="true" zeroHeight="false" outlineLevelRow="0" outlineLevelCol="0"/>
  <cols>
    <col collapsed="false" customWidth="false" hidden="false" outlineLevel="0" max="1" min="1" style="374" width="9.14"/>
    <col collapsed="false" customWidth="true" hidden="false" outlineLevel="0" max="2" min="2" style="375" width="11.56"/>
    <col collapsed="false" customWidth="false" hidden="false" outlineLevel="0" max="4" min="3" style="376" width="9.14"/>
    <col collapsed="false" customWidth="true" hidden="false" outlineLevel="0" max="6" min="5" style="376" width="11.42"/>
    <col collapsed="false" customWidth="true" hidden="false" outlineLevel="0" max="7" min="7" style="376" width="10.56"/>
    <col collapsed="false" customWidth="false" hidden="false" outlineLevel="0" max="9" min="8" style="376" width="9.14"/>
    <col collapsed="false" customWidth="true" hidden="false" outlineLevel="0" max="10" min="10" style="376" width="13.14"/>
    <col collapsed="false" customWidth="true" hidden="false" outlineLevel="0" max="11" min="11" style="376" width="12.99"/>
    <col collapsed="false" customWidth="true" hidden="false" outlineLevel="0" max="12" min="12" style="376" width="10.28"/>
    <col collapsed="false" customWidth="true" hidden="false" outlineLevel="0" max="13" min="13" style="376" width="9.7"/>
    <col collapsed="false" customWidth="true" hidden="false" outlineLevel="0" max="14" min="14" style="376" width="11.85"/>
    <col collapsed="false" customWidth="true" hidden="false" outlineLevel="0" max="15" min="15" style="376" width="10.13"/>
    <col collapsed="false" customWidth="true" hidden="false" outlineLevel="0" max="16" min="16" style="374" width="11.28"/>
    <col collapsed="false" customWidth="true" hidden="false" outlineLevel="0" max="17" min="17" style="374" width="11.13"/>
    <col collapsed="false" customWidth="true" hidden="false" outlineLevel="0" max="18" min="18" style="374" width="11.28"/>
    <col collapsed="false" customWidth="true" hidden="false" outlineLevel="0" max="19" min="19" style="374" width="15.28"/>
    <col collapsed="false" customWidth="true" hidden="false" outlineLevel="0" max="20" min="20" style="374" width="14.99"/>
    <col collapsed="false" customWidth="true" hidden="false" outlineLevel="0" max="21" min="21" style="374" width="14.28"/>
    <col collapsed="false" customWidth="true" hidden="false" outlineLevel="0" max="24" min="22" style="374" width="10.85"/>
    <col collapsed="false" customWidth="false" hidden="false" outlineLevel="0" max="38" min="25" style="374" width="9.14"/>
    <col collapsed="false" customWidth="true" hidden="false" outlineLevel="0" max="39" min="39" style="374" width="9.7"/>
    <col collapsed="false" customWidth="false" hidden="false" outlineLevel="0" max="42" min="40" style="374" width="9.14"/>
    <col collapsed="false" customWidth="true" hidden="false" outlineLevel="0" max="44" min="43" style="374" width="13.14"/>
    <col collapsed="false" customWidth="true" hidden="false" outlineLevel="0" max="45" min="45" style="374" width="9.56"/>
    <col collapsed="false" customWidth="false" hidden="false" outlineLevel="0" max="257" min="46" style="374" width="9.14"/>
  </cols>
  <sheetData>
    <row r="1" customFormat="false" ht="12" hidden="false" customHeight="false" outlineLevel="0" collapsed="false">
      <c r="A1" s="374" t="s">
        <v>243</v>
      </c>
      <c r="B1" s="377" t="s">
        <v>244</v>
      </c>
      <c r="C1" s="378" t="s">
        <v>245</v>
      </c>
    </row>
    <row r="2" customFormat="false" ht="12" hidden="false" customHeight="false" outlineLevel="0" collapsed="false">
      <c r="A2" s="374" t="s">
        <v>246</v>
      </c>
      <c r="B2" s="377" t="s">
        <v>244</v>
      </c>
      <c r="C2" s="378" t="s">
        <v>247</v>
      </c>
    </row>
    <row r="3" customFormat="false" ht="12" hidden="false" customHeight="false" outlineLevel="0" collapsed="false">
      <c r="A3" s="374" t="s">
        <v>248</v>
      </c>
      <c r="B3" s="377" t="s">
        <v>249</v>
      </c>
      <c r="C3" s="378" t="s">
        <v>250</v>
      </c>
    </row>
    <row r="4" customFormat="false" ht="12.75" hidden="false" customHeight="false" outlineLevel="0" collapsed="false">
      <c r="B4" s="377"/>
      <c r="C4" s="378"/>
      <c r="AT4" s="379"/>
      <c r="AU4" s="379"/>
      <c r="AV4" s="379"/>
    </row>
    <row r="5" customFormat="false" ht="12.75" hidden="false" customHeight="false" outlineLevel="0" collapsed="false">
      <c r="A5" s="374" t="s">
        <v>251</v>
      </c>
      <c r="B5" s="380" t="n">
        <v>36633</v>
      </c>
      <c r="C5" s="378" t="s">
        <v>252</v>
      </c>
      <c r="AT5" s="381"/>
      <c r="AU5" s="381"/>
      <c r="AV5" s="381"/>
    </row>
    <row r="6" customFormat="false" ht="12.75" hidden="false" customHeight="false" outlineLevel="0" collapsed="false">
      <c r="B6" s="377"/>
      <c r="C6" s="378"/>
      <c r="AT6" s="381"/>
      <c r="AU6" s="381"/>
      <c r="AV6" s="381"/>
    </row>
    <row r="7" customFormat="false" ht="12" hidden="false" customHeight="false" outlineLevel="0" collapsed="false">
      <c r="B7" s="377"/>
      <c r="C7" s="378"/>
    </row>
    <row r="8" customFormat="false" ht="12" hidden="false" customHeight="false" outlineLevel="0" collapsed="false">
      <c r="C8" s="382"/>
    </row>
    <row r="10" customFormat="false" ht="12" hidden="false" customHeight="false" outlineLevel="0" collapsed="false">
      <c r="C10" s="376" t="n">
        <v>1</v>
      </c>
      <c r="D10" s="376" t="n">
        <v>2</v>
      </c>
      <c r="E10" s="376" t="n">
        <v>3</v>
      </c>
      <c r="F10" s="376" t="n">
        <v>4</v>
      </c>
      <c r="G10" s="376" t="n">
        <v>5</v>
      </c>
      <c r="H10" s="376" t="n">
        <v>6</v>
      </c>
      <c r="I10" s="376" t="n">
        <v>7</v>
      </c>
      <c r="J10" s="376" t="n">
        <v>8</v>
      </c>
      <c r="K10" s="376" t="n">
        <v>9</v>
      </c>
      <c r="L10" s="376" t="n">
        <v>10</v>
      </c>
      <c r="M10" s="376" t="n">
        <v>11</v>
      </c>
      <c r="N10" s="376" t="n">
        <v>12</v>
      </c>
      <c r="O10" s="376" t="n">
        <v>13</v>
      </c>
      <c r="P10" s="376" t="n">
        <v>14</v>
      </c>
      <c r="Q10" s="376" t="n">
        <v>15</v>
      </c>
      <c r="R10" s="376" t="n">
        <v>16</v>
      </c>
      <c r="S10" s="376" t="n">
        <v>17</v>
      </c>
      <c r="T10" s="376" t="n">
        <v>18</v>
      </c>
      <c r="U10" s="376" t="n">
        <v>19</v>
      </c>
      <c r="V10" s="376" t="n">
        <v>20</v>
      </c>
      <c r="W10" s="376" t="n">
        <v>21</v>
      </c>
      <c r="X10" s="376" t="n">
        <v>22</v>
      </c>
      <c r="Y10" s="376" t="n">
        <v>23</v>
      </c>
      <c r="Z10" s="376" t="n">
        <v>24</v>
      </c>
      <c r="AA10" s="376" t="n">
        <v>25</v>
      </c>
      <c r="AB10" s="376" t="n">
        <v>26</v>
      </c>
      <c r="AC10" s="376" t="n">
        <v>27</v>
      </c>
      <c r="AD10" s="376" t="n">
        <v>28</v>
      </c>
      <c r="AE10" s="376" t="n">
        <v>29</v>
      </c>
      <c r="AF10" s="376" t="n">
        <v>30</v>
      </c>
      <c r="AG10" s="376" t="n">
        <v>31</v>
      </c>
      <c r="AH10" s="376" t="n">
        <v>32</v>
      </c>
      <c r="AI10" s="376" t="n">
        <v>33</v>
      </c>
      <c r="AJ10" s="376" t="n">
        <v>34</v>
      </c>
      <c r="AK10" s="376" t="n">
        <v>35</v>
      </c>
      <c r="AL10" s="376" t="n">
        <v>36</v>
      </c>
      <c r="AM10" s="376" t="n">
        <v>37</v>
      </c>
      <c r="AN10" s="376"/>
      <c r="AO10" s="376"/>
      <c r="AP10" s="376"/>
      <c r="AQ10" s="376"/>
      <c r="AR10" s="376"/>
    </row>
    <row r="11" customFormat="false" ht="12" hidden="false" customHeight="false" outlineLevel="0" collapsed="false">
      <c r="B11" s="383" t="s">
        <v>253</v>
      </c>
      <c r="C11" s="384" t="n">
        <f aca="false">EffDt</f>
        <v>36633</v>
      </c>
      <c r="D11" s="384" t="n">
        <f aca="false">EffDt</f>
        <v>36633</v>
      </c>
      <c r="E11" s="384" t="n">
        <f aca="false">EffDt</f>
        <v>36633</v>
      </c>
      <c r="F11" s="384" t="n">
        <f aca="false">EffDt</f>
        <v>36633</v>
      </c>
      <c r="G11" s="384" t="n">
        <f aca="false">EffDt</f>
        <v>36633</v>
      </c>
      <c r="H11" s="384" t="n">
        <f aca="false">EffDt</f>
        <v>36633</v>
      </c>
      <c r="I11" s="384" t="n">
        <f aca="false">EffDt</f>
        <v>36633</v>
      </c>
      <c r="J11" s="384" t="n">
        <f aca="false">EffDt</f>
        <v>36633</v>
      </c>
      <c r="K11" s="384" t="n">
        <f aca="false">EffDt</f>
        <v>36633</v>
      </c>
      <c r="L11" s="384" t="n">
        <f aca="false">EffDt</f>
        <v>36633</v>
      </c>
      <c r="M11" s="384" t="n">
        <f aca="false">EffDt</f>
        <v>36633</v>
      </c>
      <c r="N11" s="384" t="n">
        <f aca="false">EffDt</f>
        <v>36633</v>
      </c>
      <c r="O11" s="384" t="n">
        <f aca="false">EffDt</f>
        <v>36633</v>
      </c>
      <c r="P11" s="384" t="n">
        <f aca="false">EffDt</f>
        <v>36633</v>
      </c>
      <c r="Q11" s="384" t="n">
        <f aca="false">EffDt</f>
        <v>36633</v>
      </c>
      <c r="R11" s="384" t="n">
        <f aca="false">EffDt</f>
        <v>36633</v>
      </c>
      <c r="S11" s="384" t="n">
        <f aca="false">EffDt</f>
        <v>36633</v>
      </c>
      <c r="T11" s="384" t="n">
        <f aca="false">EffDt</f>
        <v>36633</v>
      </c>
      <c r="U11" s="384" t="n">
        <f aca="false">EffDt</f>
        <v>36633</v>
      </c>
      <c r="V11" s="384" t="n">
        <f aca="false">EffDt</f>
        <v>36633</v>
      </c>
      <c r="W11" s="384" t="n">
        <f aca="false">EffDt</f>
        <v>36633</v>
      </c>
      <c r="X11" s="384" t="n">
        <f aca="false">EffDt</f>
        <v>36633</v>
      </c>
      <c r="Y11" s="384" t="n">
        <f aca="false">EffDt</f>
        <v>36633</v>
      </c>
      <c r="Z11" s="384" t="n">
        <f aca="false">EffDt</f>
        <v>36633</v>
      </c>
      <c r="AA11" s="384" t="n">
        <f aca="false">EffDt</f>
        <v>36633</v>
      </c>
      <c r="AB11" s="384" t="n">
        <f aca="false">EffDt</f>
        <v>36633</v>
      </c>
      <c r="AC11" s="384" t="n">
        <f aca="false">EffDt</f>
        <v>36633</v>
      </c>
      <c r="AD11" s="384" t="n">
        <f aca="false">EffDt</f>
        <v>36633</v>
      </c>
      <c r="AE11" s="384" t="n">
        <f aca="false">EffDt</f>
        <v>36633</v>
      </c>
      <c r="AF11" s="384" t="n">
        <f aca="false">EffDt</f>
        <v>36633</v>
      </c>
      <c r="AG11" s="384" t="n">
        <f aca="false">EffDt</f>
        <v>36633</v>
      </c>
      <c r="AH11" s="384" t="n">
        <f aca="false">EffDt</f>
        <v>36633</v>
      </c>
      <c r="AI11" s="384" t="n">
        <f aca="false">EffDt</f>
        <v>36633</v>
      </c>
      <c r="AJ11" s="384" t="n">
        <f aca="false">EffDt</f>
        <v>36633</v>
      </c>
      <c r="AK11" s="384" t="n">
        <f aca="false">EffDt</f>
        <v>36633</v>
      </c>
      <c r="AL11" s="384" t="n">
        <f aca="false">EffDt</f>
        <v>36633</v>
      </c>
      <c r="AM11" s="384" t="n">
        <f aca="false">WORKDAY(AL11,-1)</f>
        <v>36630</v>
      </c>
      <c r="AN11" s="384"/>
      <c r="AO11" s="384" t="n">
        <f aca="false">EffDt</f>
        <v>36633</v>
      </c>
      <c r="AP11" s="384" t="n">
        <f aca="false">EffDt</f>
        <v>36633</v>
      </c>
      <c r="AQ11" s="384" t="n">
        <f aca="false">EffDt</f>
        <v>36633</v>
      </c>
      <c r="AR11" s="384"/>
      <c r="AS11" s="384" t="n">
        <f aca="false">EffDt-1</f>
        <v>36632</v>
      </c>
      <c r="AT11" s="384" t="n">
        <f aca="false">EffDt</f>
        <v>36633</v>
      </c>
    </row>
    <row r="12" customFormat="false" ht="12" hidden="false" customHeight="false" outlineLevel="0" collapsed="false">
      <c r="B12" s="383" t="s">
        <v>254</v>
      </c>
      <c r="C12" s="377" t="n">
        <f aca="false">EOMONTH(C11,0)+1</f>
        <v>36647</v>
      </c>
      <c r="D12" s="377" t="n">
        <f aca="false">EOMONTH(D11,0)+1</f>
        <v>36647</v>
      </c>
      <c r="E12" s="377" t="n">
        <f aca="false">EOMONTH(E11,0)+1</f>
        <v>36647</v>
      </c>
      <c r="F12" s="377" t="n">
        <f aca="false">EOMONTH(F11,0)+1</f>
        <v>36647</v>
      </c>
      <c r="G12" s="377" t="n">
        <f aca="false">EOMONTH(G11,0)+1</f>
        <v>36647</v>
      </c>
      <c r="H12" s="377" t="n">
        <f aca="false">EOMONTH(H11,0)+1</f>
        <v>36647</v>
      </c>
      <c r="I12" s="377" t="n">
        <f aca="false">EOMONTH(I11,0)+1</f>
        <v>36647</v>
      </c>
      <c r="J12" s="377" t="n">
        <f aca="false">EOMONTH(J11,0)+1</f>
        <v>36647</v>
      </c>
      <c r="K12" s="377" t="n">
        <f aca="false">EOMONTH(K11,0)+1</f>
        <v>36647</v>
      </c>
      <c r="L12" s="377" t="n">
        <f aca="false">EOMONTH(L11,0)+1</f>
        <v>36647</v>
      </c>
      <c r="M12" s="377" t="n">
        <f aca="false">EOMONTH(M11,0)+1</f>
        <v>36647</v>
      </c>
      <c r="N12" s="377" t="n">
        <f aca="false">EOMONTH(N11,0)+1</f>
        <v>36647</v>
      </c>
      <c r="O12" s="377" t="n">
        <f aca="false">EOMONTH(O11,0)+1</f>
        <v>36647</v>
      </c>
      <c r="P12" s="377" t="n">
        <f aca="false">EOMONTH(P11,0)+1</f>
        <v>36647</v>
      </c>
      <c r="Q12" s="377" t="n">
        <f aca="false">EOMONTH(Q11,0)+1</f>
        <v>36647</v>
      </c>
      <c r="R12" s="377" t="n">
        <f aca="false">EOMONTH(R11,0)+1</f>
        <v>36647</v>
      </c>
      <c r="S12" s="377" t="n">
        <f aca="false">EOMONTH(S11,0)+1</f>
        <v>36647</v>
      </c>
      <c r="T12" s="377" t="n">
        <f aca="false">EOMONTH(T11,0)+1</f>
        <v>36647</v>
      </c>
      <c r="U12" s="377" t="n">
        <f aca="false">EOMONTH(U11,0)+1</f>
        <v>36647</v>
      </c>
      <c r="V12" s="377" t="n">
        <f aca="false">EOMONTH(V11,0)+1</f>
        <v>36647</v>
      </c>
      <c r="W12" s="377" t="n">
        <f aca="false">EOMONTH(W11,0)+1</f>
        <v>36647</v>
      </c>
      <c r="X12" s="377" t="n">
        <f aca="false">EOMONTH(X11,0)+1</f>
        <v>36647</v>
      </c>
      <c r="Y12" s="377" t="n">
        <f aca="false">EOMONTH(Y11,0)+1</f>
        <v>36647</v>
      </c>
      <c r="Z12" s="377" t="n">
        <f aca="false">EOMONTH(Z11,0)+1</f>
        <v>36647</v>
      </c>
      <c r="AA12" s="377" t="n">
        <f aca="false">EOMONTH(AA11,0)+1</f>
        <v>36647</v>
      </c>
      <c r="AB12" s="377" t="n">
        <f aca="false">EOMONTH(AB11,0)+1</f>
        <v>36647</v>
      </c>
      <c r="AC12" s="377" t="n">
        <f aca="false">EOMONTH(AC11,0)+1</f>
        <v>36647</v>
      </c>
      <c r="AD12" s="377" t="n">
        <f aca="false">EOMONTH(AD11,0)+1</f>
        <v>36647</v>
      </c>
      <c r="AE12" s="377" t="n">
        <f aca="false">EOMONTH(AE11,0)+1</f>
        <v>36647</v>
      </c>
      <c r="AF12" s="377" t="n">
        <f aca="false">EOMONTH(AF11,0)+1</f>
        <v>36647</v>
      </c>
      <c r="AG12" s="377" t="n">
        <f aca="false">EOMONTH(AG11,0)+1</f>
        <v>36647</v>
      </c>
      <c r="AH12" s="377" t="n">
        <f aca="false">EOMONTH(AH11,0)+1</f>
        <v>36647</v>
      </c>
      <c r="AI12" s="377" t="n">
        <f aca="false">EOMONTH(AI11,0)+1</f>
        <v>36647</v>
      </c>
      <c r="AJ12" s="377" t="n">
        <f aca="false">EOMONTH(AJ11,0)+1</f>
        <v>36647</v>
      </c>
      <c r="AK12" s="377" t="n">
        <f aca="false">EOMONTH(AK11,0)+1</f>
        <v>36647</v>
      </c>
      <c r="AL12" s="377" t="n">
        <f aca="false">EOMONTH(AL11,0)+1</f>
        <v>36647</v>
      </c>
      <c r="AM12" s="377" t="n">
        <f aca="false">EOMONTH(AM11,0)+1</f>
        <v>36647</v>
      </c>
      <c r="AN12" s="377"/>
      <c r="AO12" s="377" t="n">
        <f aca="false">EOMONTH(AO11,0)+1</f>
        <v>36647</v>
      </c>
      <c r="AP12" s="377" t="n">
        <f aca="false">EOMONTH(AP11,0)+1</f>
        <v>36647</v>
      </c>
      <c r="AQ12" s="377" t="n">
        <f aca="false">EOMONTH(AQ11,0)+1</f>
        <v>36647</v>
      </c>
      <c r="AR12" s="377"/>
    </row>
    <row r="13" customFormat="false" ht="12.75" hidden="false" customHeight="false" outlineLevel="0" collapsed="false">
      <c r="B13" s="383" t="s">
        <v>255</v>
      </c>
      <c r="C13" s="376" t="s">
        <v>256</v>
      </c>
      <c r="D13" s="385" t="s">
        <v>256</v>
      </c>
      <c r="E13" s="385" t="s">
        <v>257</v>
      </c>
      <c r="F13" s="385" t="s">
        <v>209</v>
      </c>
      <c r="G13" s="385" t="s">
        <v>72</v>
      </c>
      <c r="H13" s="385" t="s">
        <v>66</v>
      </c>
      <c r="I13" s="385" t="s">
        <v>148</v>
      </c>
      <c r="J13" s="385" t="s">
        <v>146</v>
      </c>
      <c r="K13" s="385" t="s">
        <v>69</v>
      </c>
      <c r="L13" s="386" t="s">
        <v>70</v>
      </c>
      <c r="M13" s="385" t="s">
        <v>147</v>
      </c>
      <c r="N13" s="385" t="s">
        <v>71</v>
      </c>
      <c r="O13" s="385" t="s">
        <v>67</v>
      </c>
      <c r="P13" s="385" t="s">
        <v>68</v>
      </c>
      <c r="Q13" s="385" t="s">
        <v>121</v>
      </c>
      <c r="R13" s="385" t="s">
        <v>124</v>
      </c>
      <c r="S13" s="385" t="s">
        <v>125</v>
      </c>
      <c r="T13" s="385" t="s">
        <v>126</v>
      </c>
      <c r="U13" s="385" t="s">
        <v>145</v>
      </c>
      <c r="V13" s="379" t="s">
        <v>149</v>
      </c>
      <c r="W13" s="379" t="s">
        <v>208</v>
      </c>
      <c r="X13" s="379" t="s">
        <v>258</v>
      </c>
      <c r="Y13" s="379" t="s">
        <v>259</v>
      </c>
      <c r="Z13" s="379" t="s">
        <v>259</v>
      </c>
      <c r="AA13" s="385" t="s">
        <v>72</v>
      </c>
      <c r="AB13" s="379" t="s">
        <v>145</v>
      </c>
      <c r="AC13" s="379" t="s">
        <v>147</v>
      </c>
      <c r="AD13" s="379" t="s">
        <v>148</v>
      </c>
      <c r="AE13" s="379" t="s">
        <v>146</v>
      </c>
      <c r="AF13" s="379" t="s">
        <v>71</v>
      </c>
      <c r="AG13" s="379" t="s">
        <v>68</v>
      </c>
      <c r="AH13" s="379" t="s">
        <v>66</v>
      </c>
      <c r="AI13" s="379" t="s">
        <v>149</v>
      </c>
      <c r="AJ13" s="379" t="s">
        <v>208</v>
      </c>
      <c r="AK13" s="379" t="s">
        <v>126</v>
      </c>
      <c r="AL13" s="387" t="s">
        <v>209</v>
      </c>
      <c r="AM13" s="385" t="s">
        <v>257</v>
      </c>
      <c r="AN13" s="387"/>
      <c r="AO13" s="379" t="s">
        <v>69</v>
      </c>
      <c r="AP13" s="379" t="s">
        <v>70</v>
      </c>
      <c r="AQ13" s="379" t="s">
        <v>67</v>
      </c>
      <c r="AR13" s="379"/>
      <c r="AS13" s="388" t="s">
        <v>260</v>
      </c>
      <c r="AT13" s="388" t="s">
        <v>261</v>
      </c>
      <c r="AU13" s="385"/>
      <c r="AV13" s="379"/>
      <c r="AW13" s="379"/>
      <c r="AX13" s="379"/>
      <c r="AY13" s="379"/>
      <c r="AZ13" s="379"/>
      <c r="BA13" s="379"/>
      <c r="BB13" s="379"/>
      <c r="BC13" s="379"/>
      <c r="BD13" s="379"/>
      <c r="BE13" s="379"/>
    </row>
    <row r="14" customFormat="false" ht="12.75" hidden="false" customHeight="false" outlineLevel="0" collapsed="false">
      <c r="B14" s="383" t="s">
        <v>262</v>
      </c>
      <c r="C14" s="376" t="s">
        <v>263</v>
      </c>
      <c r="D14" s="376" t="s">
        <v>264</v>
      </c>
      <c r="E14" s="376" t="s">
        <v>265</v>
      </c>
      <c r="F14" s="376" t="s">
        <v>263</v>
      </c>
      <c r="G14" s="376" t="s">
        <v>263</v>
      </c>
      <c r="H14" s="376" t="s">
        <v>263</v>
      </c>
      <c r="I14" s="376" t="s">
        <v>263</v>
      </c>
      <c r="J14" s="376" t="s">
        <v>263</v>
      </c>
      <c r="K14" s="376" t="s">
        <v>263</v>
      </c>
      <c r="L14" s="376" t="s">
        <v>263</v>
      </c>
      <c r="M14" s="376" t="s">
        <v>263</v>
      </c>
      <c r="N14" s="376" t="s">
        <v>263</v>
      </c>
      <c r="O14" s="376" t="s">
        <v>263</v>
      </c>
      <c r="P14" s="376" t="s">
        <v>263</v>
      </c>
      <c r="Q14" s="376" t="s">
        <v>263</v>
      </c>
      <c r="R14" s="376" t="s">
        <v>263</v>
      </c>
      <c r="S14" s="376" t="s">
        <v>263</v>
      </c>
      <c r="T14" s="376" t="s">
        <v>263</v>
      </c>
      <c r="U14" s="376" t="s">
        <v>263</v>
      </c>
      <c r="V14" s="381" t="s">
        <v>263</v>
      </c>
      <c r="W14" s="381" t="s">
        <v>263</v>
      </c>
      <c r="X14" s="381" t="s">
        <v>263</v>
      </c>
      <c r="Y14" s="381" t="s">
        <v>263</v>
      </c>
      <c r="Z14" s="381" t="s">
        <v>263</v>
      </c>
      <c r="AA14" s="376" t="s">
        <v>264</v>
      </c>
      <c r="AB14" s="381" t="s">
        <v>264</v>
      </c>
      <c r="AC14" s="381" t="s">
        <v>264</v>
      </c>
      <c r="AD14" s="381" t="s">
        <v>264</v>
      </c>
      <c r="AE14" s="381" t="s">
        <v>264</v>
      </c>
      <c r="AF14" s="381" t="s">
        <v>264</v>
      </c>
      <c r="AG14" s="381" t="s">
        <v>264</v>
      </c>
      <c r="AH14" s="381" t="s">
        <v>264</v>
      </c>
      <c r="AI14" s="381" t="s">
        <v>264</v>
      </c>
      <c r="AJ14" s="381" t="s">
        <v>264</v>
      </c>
      <c r="AK14" s="381" t="s">
        <v>264</v>
      </c>
      <c r="AL14" s="376" t="s">
        <v>264</v>
      </c>
      <c r="AM14" s="376" t="s">
        <v>265</v>
      </c>
      <c r="AN14" s="376"/>
      <c r="AO14" s="381" t="s">
        <v>264</v>
      </c>
      <c r="AP14" s="381" t="s">
        <v>264</v>
      </c>
      <c r="AQ14" s="381" t="s">
        <v>264</v>
      </c>
      <c r="AR14" s="381"/>
      <c r="AU14" s="376"/>
      <c r="AV14" s="381"/>
      <c r="AW14" s="381"/>
      <c r="AX14" s="381"/>
      <c r="AY14" s="381"/>
      <c r="AZ14" s="381"/>
      <c r="BA14" s="381"/>
      <c r="BB14" s="381"/>
      <c r="BC14" s="381"/>
      <c r="BD14" s="381"/>
      <c r="BE14" s="381"/>
    </row>
    <row r="15" customFormat="false" ht="12.75" hidden="false" customHeight="false" outlineLevel="0" collapsed="false">
      <c r="B15" s="383" t="s">
        <v>266</v>
      </c>
      <c r="C15" s="376" t="s">
        <v>123</v>
      </c>
      <c r="D15" s="376" t="s">
        <v>123</v>
      </c>
      <c r="E15" s="376" t="s">
        <v>267</v>
      </c>
      <c r="F15" s="376" t="s">
        <v>268</v>
      </c>
      <c r="G15" s="376" t="s">
        <v>268</v>
      </c>
      <c r="H15" s="376" t="s">
        <v>268</v>
      </c>
      <c r="I15" s="376" t="s">
        <v>268</v>
      </c>
      <c r="J15" s="376" t="s">
        <v>268</v>
      </c>
      <c r="K15" s="376" t="s">
        <v>268</v>
      </c>
      <c r="L15" s="376" t="s">
        <v>268</v>
      </c>
      <c r="M15" s="376" t="s">
        <v>268</v>
      </c>
      <c r="N15" s="376" t="s">
        <v>268</v>
      </c>
      <c r="O15" s="376" t="s">
        <v>268</v>
      </c>
      <c r="P15" s="376" t="s">
        <v>268</v>
      </c>
      <c r="Q15" s="376" t="s">
        <v>268</v>
      </c>
      <c r="R15" s="376" t="s">
        <v>268</v>
      </c>
      <c r="S15" s="376" t="s">
        <v>268</v>
      </c>
      <c r="T15" s="376" t="s">
        <v>268</v>
      </c>
      <c r="U15" s="376" t="s">
        <v>268</v>
      </c>
      <c r="V15" s="381" t="s">
        <v>268</v>
      </c>
      <c r="W15" s="381" t="s">
        <v>268</v>
      </c>
      <c r="X15" s="381" t="s">
        <v>268</v>
      </c>
      <c r="Y15" s="381" t="s">
        <v>268</v>
      </c>
      <c r="Z15" s="381" t="s">
        <v>159</v>
      </c>
      <c r="AA15" s="376" t="s">
        <v>123</v>
      </c>
      <c r="AB15" s="381" t="s">
        <v>123</v>
      </c>
      <c r="AC15" s="381" t="s">
        <v>123</v>
      </c>
      <c r="AD15" s="381" t="s">
        <v>123</v>
      </c>
      <c r="AE15" s="381" t="s">
        <v>123</v>
      </c>
      <c r="AF15" s="381" t="s">
        <v>123</v>
      </c>
      <c r="AG15" s="381" t="s">
        <v>123</v>
      </c>
      <c r="AH15" s="381" t="s">
        <v>123</v>
      </c>
      <c r="AI15" s="381" t="s">
        <v>123</v>
      </c>
      <c r="AJ15" s="381" t="s">
        <v>123</v>
      </c>
      <c r="AK15" s="381" t="s">
        <v>123</v>
      </c>
      <c r="AL15" s="376" t="s">
        <v>123</v>
      </c>
      <c r="AM15" s="376" t="s">
        <v>267</v>
      </c>
      <c r="AN15" s="376"/>
      <c r="AO15" s="381" t="s">
        <v>123</v>
      </c>
      <c r="AP15" s="381" t="s">
        <v>123</v>
      </c>
      <c r="AQ15" s="381" t="s">
        <v>123</v>
      </c>
      <c r="AR15" s="381"/>
      <c r="AU15" s="376"/>
      <c r="AV15" s="381"/>
      <c r="AW15" s="381"/>
      <c r="AX15" s="381"/>
      <c r="AY15" s="381"/>
      <c r="AZ15" s="381"/>
      <c r="BA15" s="381"/>
      <c r="BB15" s="381"/>
      <c r="BC15" s="381"/>
      <c r="BD15" s="381"/>
      <c r="BE15" s="381"/>
    </row>
    <row r="16" customFormat="false" ht="12" hidden="false" customHeight="false" outlineLevel="0" collapsed="false">
      <c r="B16" s="375" t="n">
        <f aca="false">EOMONTH(EffDt,0)+1</f>
        <v>36647</v>
      </c>
      <c r="C16" s="376" t="n">
        <v>3.158</v>
      </c>
      <c r="D16" s="376" t="n">
        <v>0.41</v>
      </c>
      <c r="E16" s="376" t="n">
        <v>0.062683518517613</v>
      </c>
      <c r="F16" s="376" t="n">
        <v>-0.11</v>
      </c>
      <c r="G16" s="376" t="n">
        <v>0.005</v>
      </c>
      <c r="H16" s="376" t="n">
        <v>-0.11</v>
      </c>
      <c r="I16" s="376" t="n">
        <v>0.05</v>
      </c>
      <c r="J16" s="376" t="n">
        <v>0.165</v>
      </c>
      <c r="K16" s="376" t="n">
        <v>-0.0625</v>
      </c>
      <c r="L16" s="376" t="n">
        <v>-0.0325</v>
      </c>
      <c r="M16" s="376" t="n">
        <v>-0.345</v>
      </c>
      <c r="N16" s="376" t="n">
        <v>0.0025</v>
      </c>
      <c r="O16" s="376" t="n">
        <v>-0.005</v>
      </c>
      <c r="P16" s="374" t="n">
        <v>-0.025</v>
      </c>
      <c r="Q16" s="374" t="n">
        <v>-0.055</v>
      </c>
      <c r="R16" s="374" t="n">
        <v>-0.0325</v>
      </c>
      <c r="S16" s="374" t="n">
        <v>-0.0775</v>
      </c>
      <c r="T16" s="374" t="n">
        <v>-0.18</v>
      </c>
      <c r="U16" s="374" t="n">
        <v>0.295</v>
      </c>
      <c r="V16" s="374" t="n">
        <v>0.0025</v>
      </c>
      <c r="W16" s="374" t="n">
        <v>-0.3</v>
      </c>
      <c r="X16" s="374" t="n">
        <v>-0.02</v>
      </c>
      <c r="Y16" s="389" t="n">
        <v>-0.0625</v>
      </c>
      <c r="Z16" s="389" t="n">
        <v>-0.0075</v>
      </c>
      <c r="AA16" s="390" t="n">
        <v>0.41</v>
      </c>
      <c r="AB16" s="390" t="n">
        <v>0.402</v>
      </c>
      <c r="AC16" s="390" t="n">
        <v>0.377</v>
      </c>
      <c r="AD16" s="390" t="n">
        <v>0.41</v>
      </c>
      <c r="AE16" s="390" t="n">
        <v>0.402</v>
      </c>
      <c r="AF16" s="390" t="n">
        <v>0.41</v>
      </c>
      <c r="AG16" s="390" t="n">
        <v>0.41</v>
      </c>
      <c r="AH16" s="390" t="n">
        <v>0.41</v>
      </c>
      <c r="AI16" s="391" t="n">
        <v>0.41</v>
      </c>
      <c r="AJ16" s="391" t="n">
        <v>0.377</v>
      </c>
      <c r="AK16" s="391" t="n">
        <v>0.41</v>
      </c>
      <c r="AL16" s="390" t="n">
        <v>0.41</v>
      </c>
      <c r="AM16" s="392" t="n">
        <v>0.062586250879323</v>
      </c>
      <c r="AN16" s="392"/>
      <c r="AO16" s="389" t="n">
        <f aca="false">AB16</f>
        <v>0.402</v>
      </c>
      <c r="AP16" s="389" t="n">
        <f aca="false">AB16</f>
        <v>0.402</v>
      </c>
      <c r="AQ16" s="393" t="n">
        <f aca="false">AB16</f>
        <v>0.402</v>
      </c>
      <c r="AR16" s="394" t="n">
        <f aca="false">B16</f>
        <v>36647</v>
      </c>
      <c r="AS16" s="389" t="n">
        <f aca="false">(1+$AM16/2)^(-2*($B16-$AS$11)/365.25)</f>
        <v>0.997472318960682</v>
      </c>
      <c r="AT16" s="389" t="n">
        <f aca="false">(1+$AM16/2)^(-2*($B16-$AT$11)/365.25)</f>
        <v>0.997640632076869</v>
      </c>
      <c r="AV16" s="394" t="n">
        <f aca="false">B16</f>
        <v>36647</v>
      </c>
      <c r="AW16" s="374" t="n">
        <v>4</v>
      </c>
    </row>
    <row r="17" customFormat="false" ht="12" hidden="false" customHeight="false" outlineLevel="0" collapsed="false">
      <c r="B17" s="375" t="n">
        <f aca="false">EOMONTH(B16,0)+1</f>
        <v>36678</v>
      </c>
      <c r="C17" s="376" t="n">
        <v>3.172</v>
      </c>
      <c r="D17" s="376" t="n">
        <v>0.3825</v>
      </c>
      <c r="E17" s="376" t="n">
        <v>0.063039999833066</v>
      </c>
      <c r="F17" s="376" t="n">
        <v>-0.1125</v>
      </c>
      <c r="G17" s="376" t="n">
        <v>0.015</v>
      </c>
      <c r="H17" s="376" t="n">
        <v>-0.1125</v>
      </c>
      <c r="I17" s="376" t="n">
        <v>0.05</v>
      </c>
      <c r="J17" s="376" t="n">
        <v>0.1675</v>
      </c>
      <c r="K17" s="376" t="n">
        <v>-0.0575</v>
      </c>
      <c r="L17" s="376" t="n">
        <v>-0.0275</v>
      </c>
      <c r="M17" s="376" t="n">
        <v>-0.34</v>
      </c>
      <c r="N17" s="376" t="n">
        <v>0.0075</v>
      </c>
      <c r="O17" s="376" t="n">
        <v>0</v>
      </c>
      <c r="P17" s="374" t="n">
        <v>-0.025</v>
      </c>
      <c r="Q17" s="374" t="n">
        <v>-0.055</v>
      </c>
      <c r="R17" s="374" t="n">
        <v>-0.025</v>
      </c>
      <c r="S17" s="374" t="n">
        <v>-0.0675</v>
      </c>
      <c r="T17" s="374" t="n">
        <v>-0.16</v>
      </c>
      <c r="U17" s="374" t="n">
        <v>0.3075</v>
      </c>
      <c r="V17" s="374" t="n">
        <v>0.005</v>
      </c>
      <c r="W17" s="374" t="n">
        <v>-0.2875</v>
      </c>
      <c r="X17" s="374" t="n">
        <v>-0.0225</v>
      </c>
      <c r="Y17" s="389" t="n">
        <v>-0.045</v>
      </c>
      <c r="Z17" s="389" t="n">
        <v>-0.0075</v>
      </c>
      <c r="AA17" s="390" t="n">
        <v>0.383</v>
      </c>
      <c r="AB17" s="390" t="n">
        <v>0.375</v>
      </c>
      <c r="AC17" s="390" t="n">
        <v>0.375</v>
      </c>
      <c r="AD17" s="390" t="n">
        <v>0.383</v>
      </c>
      <c r="AE17" s="390" t="n">
        <v>0.375</v>
      </c>
      <c r="AF17" s="390" t="n">
        <v>0.383</v>
      </c>
      <c r="AG17" s="390" t="n">
        <v>0.383</v>
      </c>
      <c r="AH17" s="390" t="n">
        <v>0.383</v>
      </c>
      <c r="AI17" s="391" t="n">
        <v>0.383</v>
      </c>
      <c r="AJ17" s="391" t="n">
        <v>0.375</v>
      </c>
      <c r="AK17" s="391" t="n">
        <v>0.383</v>
      </c>
      <c r="AL17" s="390" t="n">
        <v>0.383</v>
      </c>
      <c r="AM17" s="392" t="n">
        <v>0.063014700465</v>
      </c>
      <c r="AN17" s="392"/>
      <c r="AO17" s="389" t="n">
        <f aca="false">AB17</f>
        <v>0.375</v>
      </c>
      <c r="AP17" s="389" t="n">
        <f aca="false">AB17</f>
        <v>0.375</v>
      </c>
      <c r="AQ17" s="393" t="n">
        <f aca="false">AB17</f>
        <v>0.375</v>
      </c>
      <c r="AR17" s="394" t="n">
        <f aca="false">B17</f>
        <v>36678</v>
      </c>
      <c r="AS17" s="389" t="n">
        <f aca="false">(1+$AM17/2)^(-2*($B17-$AS$11)/365.25)</f>
        <v>0.992216762354994</v>
      </c>
      <c r="AT17" s="389" t="n">
        <f aca="false">(1+$AM17/2)^(-2*($B17-$AT$11)/365.25)</f>
        <v>0.992385317308461</v>
      </c>
      <c r="AV17" s="394" t="n">
        <f aca="false">B17</f>
        <v>36678</v>
      </c>
      <c r="AW17" s="374" t="n">
        <v>5</v>
      </c>
    </row>
    <row r="18" customFormat="false" ht="12" hidden="false" customHeight="false" outlineLevel="0" collapsed="false">
      <c r="B18" s="375" t="n">
        <f aca="false">EOMONTH(B17,0)+1</f>
        <v>36708</v>
      </c>
      <c r="C18" s="376" t="n">
        <v>3.181</v>
      </c>
      <c r="D18" s="376" t="n">
        <v>0.395</v>
      </c>
      <c r="E18" s="376" t="n">
        <v>0.063695649345076</v>
      </c>
      <c r="F18" s="376" t="n">
        <v>-0.1125</v>
      </c>
      <c r="G18" s="376" t="n">
        <v>0.0225</v>
      </c>
      <c r="H18" s="376" t="n">
        <v>-0.1125</v>
      </c>
      <c r="I18" s="376" t="n">
        <v>0.0525</v>
      </c>
      <c r="J18" s="376" t="n">
        <v>0.17</v>
      </c>
      <c r="K18" s="376" t="n">
        <v>-0.0575</v>
      </c>
      <c r="L18" s="376" t="n">
        <v>-0.0275</v>
      </c>
      <c r="M18" s="376" t="n">
        <v>-0.3225</v>
      </c>
      <c r="N18" s="376" t="n">
        <v>0.0075</v>
      </c>
      <c r="O18" s="376" t="n">
        <v>0</v>
      </c>
      <c r="P18" s="374" t="n">
        <v>-0.025</v>
      </c>
      <c r="Q18" s="374" t="n">
        <v>-0.055</v>
      </c>
      <c r="R18" s="374" t="n">
        <v>-0.025</v>
      </c>
      <c r="S18" s="374" t="n">
        <v>-0.0675</v>
      </c>
      <c r="T18" s="374" t="n">
        <v>-0.13</v>
      </c>
      <c r="U18" s="374" t="n">
        <v>0.345</v>
      </c>
      <c r="V18" s="374" t="n">
        <v>0.005</v>
      </c>
      <c r="W18" s="374" t="n">
        <v>-0.2425</v>
      </c>
      <c r="X18" s="374" t="n">
        <v>-0.0225</v>
      </c>
      <c r="Y18" s="389" t="n">
        <v>0.065</v>
      </c>
      <c r="Z18" s="389" t="n">
        <v>-0.0075</v>
      </c>
      <c r="AA18" s="390" t="n">
        <v>0.395</v>
      </c>
      <c r="AB18" s="390" t="n">
        <v>0.387</v>
      </c>
      <c r="AC18" s="390" t="n">
        <v>0.387</v>
      </c>
      <c r="AD18" s="390" t="n">
        <v>0.395</v>
      </c>
      <c r="AE18" s="390" t="n">
        <v>0.387</v>
      </c>
      <c r="AF18" s="390" t="n">
        <v>0.395</v>
      </c>
      <c r="AG18" s="390" t="n">
        <v>0.395</v>
      </c>
      <c r="AH18" s="390" t="n">
        <v>0.395</v>
      </c>
      <c r="AI18" s="391" t="n">
        <v>0.395</v>
      </c>
      <c r="AJ18" s="391" t="n">
        <v>0.387</v>
      </c>
      <c r="AK18" s="391" t="n">
        <v>0.395</v>
      </c>
      <c r="AL18" s="390" t="n">
        <v>0.395</v>
      </c>
      <c r="AM18" s="392" t="n">
        <v>0.063649858745369</v>
      </c>
      <c r="AN18" s="392"/>
      <c r="AO18" s="389" t="n">
        <f aca="false">AB18</f>
        <v>0.387</v>
      </c>
      <c r="AP18" s="389" t="n">
        <f aca="false">AB18</f>
        <v>0.387</v>
      </c>
      <c r="AQ18" s="393" t="n">
        <f aca="false">AB18</f>
        <v>0.387</v>
      </c>
      <c r="AR18" s="394" t="n">
        <f aca="false">B18</f>
        <v>36708</v>
      </c>
      <c r="AS18" s="395" t="n">
        <f aca="false">(1+$AM18/2)^(-2*($B18-$AS$11)/365.25)</f>
        <v>0.98704695052675</v>
      </c>
      <c r="AT18" s="396" t="n">
        <f aca="false">(1+$AM18/2)^(-2*($B18-$AT$11)/365.25)</f>
        <v>0.987216291290212</v>
      </c>
      <c r="AV18" s="394" t="n">
        <f aca="false">B18</f>
        <v>36708</v>
      </c>
      <c r="AW18" s="374" t="n">
        <v>6</v>
      </c>
    </row>
    <row r="19" customFormat="false" ht="12" hidden="false" customHeight="false" outlineLevel="0" collapsed="false">
      <c r="B19" s="375" t="n">
        <f aca="false">EOMONTH(B18,0)+1</f>
        <v>36739</v>
      </c>
      <c r="C19" s="376" t="n">
        <v>3.183</v>
      </c>
      <c r="D19" s="376" t="n">
        <v>0.4125</v>
      </c>
      <c r="E19" s="376" t="n">
        <v>0.064500399973534</v>
      </c>
      <c r="F19" s="376" t="n">
        <v>-0.11</v>
      </c>
      <c r="G19" s="376" t="n">
        <v>0.025</v>
      </c>
      <c r="H19" s="376" t="n">
        <v>-0.11</v>
      </c>
      <c r="I19" s="376" t="n">
        <v>0.055</v>
      </c>
      <c r="J19" s="376" t="n">
        <v>0.1675</v>
      </c>
      <c r="K19" s="376" t="n">
        <v>-0.0575</v>
      </c>
      <c r="L19" s="376" t="n">
        <v>-0.0275</v>
      </c>
      <c r="M19" s="376" t="n">
        <v>-0.3225</v>
      </c>
      <c r="N19" s="376" t="n">
        <v>0.0075</v>
      </c>
      <c r="O19" s="376" t="n">
        <v>0</v>
      </c>
      <c r="P19" s="374" t="n">
        <v>-0.025</v>
      </c>
      <c r="Q19" s="374" t="n">
        <v>-0.055</v>
      </c>
      <c r="R19" s="374" t="n">
        <v>-0.025</v>
      </c>
      <c r="S19" s="374" t="n">
        <v>-0.0675</v>
      </c>
      <c r="T19" s="374" t="n">
        <v>-0.13</v>
      </c>
      <c r="U19" s="374" t="n">
        <v>0.345</v>
      </c>
      <c r="V19" s="374" t="n">
        <v>0.005</v>
      </c>
      <c r="W19" s="374" t="n">
        <v>-0.24</v>
      </c>
      <c r="X19" s="374" t="n">
        <v>-0.0225</v>
      </c>
      <c r="Y19" s="389" t="n">
        <v>0.11</v>
      </c>
      <c r="Z19" s="389" t="n">
        <v>-0.0075</v>
      </c>
      <c r="AA19" s="390" t="n">
        <v>0.413</v>
      </c>
      <c r="AB19" s="390" t="n">
        <v>0.404</v>
      </c>
      <c r="AC19" s="390" t="n">
        <v>0.404</v>
      </c>
      <c r="AD19" s="390" t="n">
        <v>0.413</v>
      </c>
      <c r="AE19" s="390" t="n">
        <v>0.404</v>
      </c>
      <c r="AF19" s="390" t="n">
        <v>0.413</v>
      </c>
      <c r="AG19" s="390" t="n">
        <v>0.413</v>
      </c>
      <c r="AH19" s="390" t="n">
        <v>0.413</v>
      </c>
      <c r="AI19" s="391" t="n">
        <v>0.413</v>
      </c>
      <c r="AJ19" s="391" t="n">
        <v>0.404</v>
      </c>
      <c r="AK19" s="391" t="n">
        <v>0.413</v>
      </c>
      <c r="AL19" s="390" t="n">
        <v>0.413</v>
      </c>
      <c r="AM19" s="392" t="n">
        <v>0.064474341076842</v>
      </c>
      <c r="AN19" s="392"/>
      <c r="AO19" s="389" t="n">
        <f aca="false">AB19</f>
        <v>0.404</v>
      </c>
      <c r="AP19" s="389" t="n">
        <f aca="false">AB19</f>
        <v>0.404</v>
      </c>
      <c r="AQ19" s="393" t="n">
        <f aca="false">AB19</f>
        <v>0.404</v>
      </c>
      <c r="AR19" s="394" t="n">
        <f aca="false">B19</f>
        <v>36739</v>
      </c>
      <c r="AS19" s="389" t="n">
        <f aca="false">(1+$AM19/2)^(-2*($B19-$AS$11)/365.25)</f>
        <v>0.981582017662158</v>
      </c>
      <c r="AT19" s="389" t="n">
        <f aca="false">(1+$AM19/2)^(-2*($B19-$AT$11)/365.25)</f>
        <v>0.981752568180876</v>
      </c>
      <c r="AV19" s="394" t="n">
        <f aca="false">B19</f>
        <v>36739</v>
      </c>
      <c r="AW19" s="374" t="n">
        <v>7</v>
      </c>
    </row>
    <row r="20" customFormat="false" ht="12" hidden="false" customHeight="false" outlineLevel="0" collapsed="false">
      <c r="B20" s="375" t="n">
        <f aca="false">EOMONTH(B19,0)+1</f>
        <v>36770</v>
      </c>
      <c r="C20" s="376" t="n">
        <v>3.173</v>
      </c>
      <c r="D20" s="376" t="n">
        <v>0.42</v>
      </c>
      <c r="E20" s="376" t="n">
        <v>0.065221012015627</v>
      </c>
      <c r="F20" s="376" t="n">
        <v>-0.1075</v>
      </c>
      <c r="G20" s="376" t="n">
        <v>0.0175</v>
      </c>
      <c r="H20" s="376" t="n">
        <v>-0.1075</v>
      </c>
      <c r="I20" s="376" t="n">
        <v>0.0525</v>
      </c>
      <c r="J20" s="376" t="n">
        <v>0.1675</v>
      </c>
      <c r="K20" s="376" t="n">
        <v>-0.06</v>
      </c>
      <c r="L20" s="376" t="n">
        <v>-0.03</v>
      </c>
      <c r="M20" s="376" t="n">
        <v>-0.3225</v>
      </c>
      <c r="N20" s="376" t="n">
        <v>0.005</v>
      </c>
      <c r="O20" s="376" t="n">
        <v>-0.005</v>
      </c>
      <c r="P20" s="374" t="n">
        <v>-0.025</v>
      </c>
      <c r="Q20" s="374" t="n">
        <v>-0.055</v>
      </c>
      <c r="R20" s="374" t="n">
        <v>-0.0275</v>
      </c>
      <c r="S20" s="374" t="n">
        <v>-0.0725</v>
      </c>
      <c r="T20" s="374" t="n">
        <v>-0.13</v>
      </c>
      <c r="U20" s="374" t="n">
        <v>0.315</v>
      </c>
      <c r="V20" s="374" t="n">
        <v>0.005</v>
      </c>
      <c r="W20" s="374" t="n">
        <v>-0.2425</v>
      </c>
      <c r="X20" s="374" t="n">
        <v>-0.025</v>
      </c>
      <c r="Y20" s="389" t="n">
        <v>0.0875</v>
      </c>
      <c r="Z20" s="389" t="n">
        <v>-0.0075</v>
      </c>
      <c r="AA20" s="390" t="n">
        <v>0.42</v>
      </c>
      <c r="AB20" s="390" t="n">
        <v>0.412</v>
      </c>
      <c r="AC20" s="390" t="n">
        <v>0.412</v>
      </c>
      <c r="AD20" s="390" t="n">
        <v>0.42</v>
      </c>
      <c r="AE20" s="390" t="n">
        <v>0.412</v>
      </c>
      <c r="AF20" s="390" t="n">
        <v>0.42</v>
      </c>
      <c r="AG20" s="390" t="n">
        <v>0.42</v>
      </c>
      <c r="AH20" s="390" t="n">
        <v>0.42</v>
      </c>
      <c r="AI20" s="391" t="n">
        <v>0.42</v>
      </c>
      <c r="AJ20" s="391" t="n">
        <v>0.412</v>
      </c>
      <c r="AK20" s="391" t="n">
        <v>0.42</v>
      </c>
      <c r="AL20" s="390" t="n">
        <v>0.42</v>
      </c>
      <c r="AM20" s="392" t="n">
        <v>0.065225433954021</v>
      </c>
      <c r="AN20" s="392"/>
      <c r="AO20" s="389" t="n">
        <f aca="false">AB20</f>
        <v>0.412</v>
      </c>
      <c r="AP20" s="389" t="n">
        <f aca="false">AB20</f>
        <v>0.412</v>
      </c>
      <c r="AQ20" s="393" t="n">
        <f aca="false">AB20</f>
        <v>0.412</v>
      </c>
      <c r="AR20" s="394" t="n">
        <f aca="false">B20</f>
        <v>36770</v>
      </c>
      <c r="AS20" s="389" t="n">
        <f aca="false">(1+$AM20/2)^(-2*($B20-$AS$11)/365.25)</f>
        <v>0.976041302334934</v>
      </c>
      <c r="AT20" s="389" t="n">
        <f aca="false">(1+$AM20/2)^(-2*($B20-$AT$11)/365.25)</f>
        <v>0.97621283456597</v>
      </c>
      <c r="AV20" s="394" t="n">
        <f aca="false">B20</f>
        <v>36770</v>
      </c>
      <c r="AW20" s="374" t="n">
        <v>8</v>
      </c>
    </row>
    <row r="21" customFormat="false" ht="12" hidden="false" customHeight="false" outlineLevel="0" collapsed="false">
      <c r="B21" s="375" t="n">
        <f aca="false">EOMONTH(B20,0)+1</f>
        <v>36800</v>
      </c>
      <c r="C21" s="376" t="n">
        <v>3.18</v>
      </c>
      <c r="D21" s="376" t="n">
        <v>0.4225</v>
      </c>
      <c r="E21" s="376" t="n">
        <v>0.065817989695161</v>
      </c>
      <c r="F21" s="376" t="n">
        <v>-0.1075</v>
      </c>
      <c r="G21" s="376" t="n">
        <v>0.0075</v>
      </c>
      <c r="H21" s="376" t="n">
        <v>-0.1075</v>
      </c>
      <c r="I21" s="376" t="n">
        <v>0.055</v>
      </c>
      <c r="J21" s="376" t="n">
        <v>0.165</v>
      </c>
      <c r="K21" s="376" t="n">
        <v>-0.06</v>
      </c>
      <c r="L21" s="376" t="n">
        <v>-0.03</v>
      </c>
      <c r="M21" s="376" t="n">
        <v>-0.2975</v>
      </c>
      <c r="N21" s="376" t="n">
        <v>0.005</v>
      </c>
      <c r="O21" s="376" t="n">
        <v>-0.005</v>
      </c>
      <c r="P21" s="374" t="n">
        <v>-0.025</v>
      </c>
      <c r="Q21" s="374" t="n">
        <v>-0.055</v>
      </c>
      <c r="R21" s="374" t="n">
        <v>-0.0275</v>
      </c>
      <c r="S21" s="374" t="n">
        <v>-0.0725</v>
      </c>
      <c r="T21" s="374" t="n">
        <v>-0.1525</v>
      </c>
      <c r="U21" s="374" t="n">
        <v>0.345</v>
      </c>
      <c r="V21" s="374" t="n">
        <v>0.005</v>
      </c>
      <c r="W21" s="374" t="n">
        <v>-0.2825</v>
      </c>
      <c r="X21" s="374" t="n">
        <v>-0.025</v>
      </c>
      <c r="Y21" s="389" t="n">
        <v>0.0275</v>
      </c>
      <c r="Z21" s="389" t="n">
        <v>-0.0075</v>
      </c>
      <c r="AA21" s="390" t="n">
        <v>0.423</v>
      </c>
      <c r="AB21" s="390" t="n">
        <v>0.414</v>
      </c>
      <c r="AC21" s="390" t="n">
        <v>0.414</v>
      </c>
      <c r="AD21" s="390" t="n">
        <v>0.423</v>
      </c>
      <c r="AE21" s="390" t="n">
        <v>0.414</v>
      </c>
      <c r="AF21" s="390" t="n">
        <v>0.423</v>
      </c>
      <c r="AG21" s="390" t="n">
        <v>0.423</v>
      </c>
      <c r="AH21" s="390" t="n">
        <v>0.423</v>
      </c>
      <c r="AI21" s="391" t="n">
        <v>0.423</v>
      </c>
      <c r="AJ21" s="391" t="n">
        <v>0.414</v>
      </c>
      <c r="AK21" s="391" t="n">
        <v>0.423</v>
      </c>
      <c r="AL21" s="390" t="n">
        <v>0.423</v>
      </c>
      <c r="AM21" s="392" t="n">
        <v>0.065854112767072</v>
      </c>
      <c r="AN21" s="392"/>
      <c r="AO21" s="389" t="n">
        <f aca="false">AB21</f>
        <v>0.414</v>
      </c>
      <c r="AP21" s="389" t="n">
        <f aca="false">AB21</f>
        <v>0.414</v>
      </c>
      <c r="AQ21" s="393" t="n">
        <f aca="false">AB21</f>
        <v>0.414</v>
      </c>
      <c r="AR21" s="394" t="n">
        <f aca="false">B21</f>
        <v>36800</v>
      </c>
      <c r="AS21" s="389" t="n">
        <f aca="false">(1+$AM21/2)^(-2*($B21-$AS$11)/365.25)</f>
        <v>0.970637518873073</v>
      </c>
      <c r="AT21" s="389" t="n">
        <f aca="false">(1+$AM21/2)^(-2*($B21-$AT$11)/365.25)</f>
        <v>0.970809719391839</v>
      </c>
      <c r="AV21" s="394" t="n">
        <f aca="false">B21</f>
        <v>36800</v>
      </c>
      <c r="AW21" s="374" t="n">
        <v>9</v>
      </c>
    </row>
    <row r="22" customFormat="false" ht="12" hidden="false" customHeight="false" outlineLevel="0" collapsed="false">
      <c r="B22" s="375" t="n">
        <f aca="false">EOMONTH(B21,0)+1</f>
        <v>36831</v>
      </c>
      <c r="C22" s="376" t="n">
        <v>3.265</v>
      </c>
      <c r="D22" s="376" t="n">
        <v>0.4275</v>
      </c>
      <c r="E22" s="376" t="n">
        <v>0.066244373635738</v>
      </c>
      <c r="F22" s="376" t="n">
        <v>-0.11</v>
      </c>
      <c r="G22" s="376" t="n">
        <v>-0.0275</v>
      </c>
      <c r="H22" s="376" t="n">
        <v>-0.11</v>
      </c>
      <c r="I22" s="376" t="n">
        <v>0.1075</v>
      </c>
      <c r="J22" s="376" t="n">
        <v>0.195</v>
      </c>
      <c r="K22" s="376" t="n">
        <v>-0.0615</v>
      </c>
      <c r="L22" s="376" t="n">
        <v>-0.0275</v>
      </c>
      <c r="M22" s="376" t="n">
        <v>-0.26</v>
      </c>
      <c r="N22" s="376" t="n">
        <v>0.0075</v>
      </c>
      <c r="O22" s="376" t="n">
        <v>-0.005</v>
      </c>
      <c r="P22" s="374" t="n">
        <v>-0.0275</v>
      </c>
      <c r="Q22" s="374" t="n">
        <v>-0.065</v>
      </c>
      <c r="R22" s="374" t="n">
        <v>-0.04</v>
      </c>
      <c r="S22" s="374" t="n">
        <v>-0.0875</v>
      </c>
      <c r="T22" s="374" t="n">
        <v>-0.165</v>
      </c>
      <c r="U22" s="374" t="n">
        <v>0.7075</v>
      </c>
      <c r="V22" s="374" t="n">
        <v>0.005</v>
      </c>
      <c r="W22" s="374" t="n">
        <v>-0.235</v>
      </c>
      <c r="X22" s="374" t="n">
        <v>-0.0225</v>
      </c>
      <c r="Y22" s="389" t="n">
        <v>0.0275</v>
      </c>
      <c r="Z22" s="389" t="n">
        <v>-0.0075</v>
      </c>
      <c r="AA22" s="390" t="n">
        <v>0.428</v>
      </c>
      <c r="AB22" s="390" t="n">
        <v>0.428</v>
      </c>
      <c r="AC22" s="390" t="n">
        <v>0.428</v>
      </c>
      <c r="AD22" s="390" t="n">
        <v>0.428</v>
      </c>
      <c r="AE22" s="390" t="n">
        <v>0.428</v>
      </c>
      <c r="AF22" s="390" t="n">
        <v>0.428</v>
      </c>
      <c r="AG22" s="390" t="n">
        <v>0.428</v>
      </c>
      <c r="AH22" s="390" t="n">
        <v>0.428</v>
      </c>
      <c r="AI22" s="391" t="n">
        <v>0.428</v>
      </c>
      <c r="AJ22" s="391" t="n">
        <v>0.428</v>
      </c>
      <c r="AK22" s="391" t="n">
        <v>0.428</v>
      </c>
      <c r="AL22" s="390" t="n">
        <v>0.428</v>
      </c>
      <c r="AM22" s="392" t="n">
        <v>0.066317250099527</v>
      </c>
      <c r="AN22" s="392"/>
      <c r="AO22" s="389" t="n">
        <f aca="false">AB22</f>
        <v>0.428</v>
      </c>
      <c r="AP22" s="389" t="n">
        <f aca="false">AB22</f>
        <v>0.428</v>
      </c>
      <c r="AQ22" s="393" t="n">
        <f aca="false">AB22</f>
        <v>0.428</v>
      </c>
      <c r="AR22" s="394" t="n">
        <f aca="false">B22</f>
        <v>36831</v>
      </c>
      <c r="AS22" s="389" t="n">
        <f aca="false">(1+$AM22/2)^(-2*($B22-$AS$11)/365.25)</f>
        <v>0.965078666116375</v>
      </c>
      <c r="AT22" s="389" t="n">
        <f aca="false">(1+$AM22/2)^(-2*($B22-$AT$11)/365.25)</f>
        <v>0.965251065230363</v>
      </c>
      <c r="AV22" s="394" t="n">
        <f aca="false">B22</f>
        <v>36831</v>
      </c>
      <c r="AW22" s="374" t="n">
        <v>10</v>
      </c>
    </row>
    <row r="23" customFormat="false" ht="12" hidden="false" customHeight="false" outlineLevel="0" collapsed="false">
      <c r="B23" s="375" t="n">
        <f aca="false">EOMONTH(B22,0)+1</f>
        <v>36861</v>
      </c>
      <c r="C23" s="376" t="n">
        <v>3.352</v>
      </c>
      <c r="D23" s="376" t="n">
        <v>0.43</v>
      </c>
      <c r="E23" s="376" t="n">
        <v>0.066657003313</v>
      </c>
      <c r="F23" s="376" t="n">
        <v>-0.1125</v>
      </c>
      <c r="G23" s="376" t="n">
        <v>-0.0525</v>
      </c>
      <c r="H23" s="376" t="n">
        <v>-0.1125</v>
      </c>
      <c r="I23" s="376" t="n">
        <v>0.1175</v>
      </c>
      <c r="J23" s="376" t="n">
        <v>0.2725</v>
      </c>
      <c r="K23" s="376" t="n">
        <v>-0.0615</v>
      </c>
      <c r="L23" s="376" t="n">
        <v>-0.0275</v>
      </c>
      <c r="M23" s="376" t="n">
        <v>-0.235</v>
      </c>
      <c r="N23" s="376" t="n">
        <v>0.0075</v>
      </c>
      <c r="O23" s="376" t="n">
        <v>-0.005</v>
      </c>
      <c r="P23" s="374" t="n">
        <v>-0.0275</v>
      </c>
      <c r="Q23" s="374" t="n">
        <v>-0.065</v>
      </c>
      <c r="R23" s="374" t="n">
        <v>-0.04</v>
      </c>
      <c r="S23" s="374" t="n">
        <v>-0.1025</v>
      </c>
      <c r="T23" s="374" t="n">
        <v>-0.165</v>
      </c>
      <c r="U23" s="374" t="n">
        <v>1.27</v>
      </c>
      <c r="V23" s="374" t="n">
        <v>0.005</v>
      </c>
      <c r="W23" s="374" t="n">
        <v>-0.235</v>
      </c>
      <c r="X23" s="374" t="n">
        <v>-0.0225</v>
      </c>
      <c r="Y23" s="389" t="n">
        <v>0.015</v>
      </c>
      <c r="Z23" s="389" t="n">
        <v>-0.0075</v>
      </c>
      <c r="AA23" s="390" t="n">
        <v>0.43</v>
      </c>
      <c r="AB23" s="390" t="n">
        <v>0.473</v>
      </c>
      <c r="AC23" s="390" t="n">
        <v>0.43</v>
      </c>
      <c r="AD23" s="390" t="n">
        <v>0.43</v>
      </c>
      <c r="AE23" s="390" t="n">
        <v>0.43</v>
      </c>
      <c r="AF23" s="390" t="n">
        <v>0.43</v>
      </c>
      <c r="AG23" s="390" t="n">
        <v>0.43</v>
      </c>
      <c r="AH23" s="390" t="n">
        <v>0.43</v>
      </c>
      <c r="AI23" s="391" t="n">
        <v>0.43</v>
      </c>
      <c r="AJ23" s="391" t="n">
        <v>0.43</v>
      </c>
      <c r="AK23" s="391" t="n">
        <v>0.43</v>
      </c>
      <c r="AL23" s="390" t="n">
        <v>0.43</v>
      </c>
      <c r="AM23" s="392" t="n">
        <v>0.066765447585681</v>
      </c>
      <c r="AN23" s="392"/>
      <c r="AO23" s="389" t="n">
        <f aca="false">AB23</f>
        <v>0.473</v>
      </c>
      <c r="AP23" s="389" t="n">
        <f aca="false">AB23</f>
        <v>0.473</v>
      </c>
      <c r="AQ23" s="393" t="n">
        <f aca="false">AB23</f>
        <v>0.473</v>
      </c>
      <c r="AR23" s="394" t="n">
        <f aca="false">B23</f>
        <v>36861</v>
      </c>
      <c r="AS23" s="389" t="n">
        <f aca="false">(1+$AM23/2)^(-2*($B23-$AS$11)/365.25)</f>
        <v>0.959659964084144</v>
      </c>
      <c r="AT23" s="389" t="n">
        <f aca="false">(1+$AM23/2)^(-2*($B23-$AT$11)/365.25)</f>
        <v>0.959832535098515</v>
      </c>
      <c r="AV23" s="394" t="n">
        <f aca="false">B23</f>
        <v>36861</v>
      </c>
      <c r="AW23" s="374" t="n">
        <v>11</v>
      </c>
    </row>
    <row r="24" customFormat="false" ht="12" hidden="false" customHeight="false" outlineLevel="0" collapsed="false">
      <c r="B24" s="375" t="n">
        <f aca="false">EOMONTH(B23,0)+1</f>
        <v>36892</v>
      </c>
      <c r="C24" s="376" t="n">
        <v>3.365</v>
      </c>
      <c r="D24" s="376" t="n">
        <v>0.4325</v>
      </c>
      <c r="E24" s="376" t="n">
        <v>0.067045194353833</v>
      </c>
      <c r="F24" s="376" t="n">
        <v>-0.115</v>
      </c>
      <c r="G24" s="376" t="n">
        <v>-0.055</v>
      </c>
      <c r="H24" s="376" t="n">
        <v>-0.115</v>
      </c>
      <c r="I24" s="376" t="n">
        <v>0.125</v>
      </c>
      <c r="J24" s="376" t="n">
        <v>0.31</v>
      </c>
      <c r="K24" s="376" t="n">
        <v>-0.0655</v>
      </c>
      <c r="L24" s="376" t="n">
        <v>-0.0275</v>
      </c>
      <c r="M24" s="376" t="n">
        <v>-0.235</v>
      </c>
      <c r="N24" s="376" t="n">
        <v>0.0075</v>
      </c>
      <c r="O24" s="376" t="n">
        <v>-0.005</v>
      </c>
      <c r="P24" s="374" t="n">
        <v>-0.0275</v>
      </c>
      <c r="Q24" s="374" t="n">
        <v>-0.065</v>
      </c>
      <c r="R24" s="374" t="n">
        <v>-0.04</v>
      </c>
      <c r="S24" s="374" t="n">
        <v>-0.1125</v>
      </c>
      <c r="T24" s="374" t="n">
        <v>-0.165</v>
      </c>
      <c r="U24" s="374" t="n">
        <v>1.53</v>
      </c>
      <c r="V24" s="374" t="n">
        <v>0.005</v>
      </c>
      <c r="W24" s="374" t="n">
        <v>-0.225</v>
      </c>
      <c r="X24" s="374" t="n">
        <v>-0.0225</v>
      </c>
      <c r="Y24" s="389" t="n">
        <v>0.0225</v>
      </c>
      <c r="Z24" s="389" t="n">
        <v>-0.0075</v>
      </c>
      <c r="AA24" s="390" t="n">
        <v>0.433</v>
      </c>
      <c r="AB24" s="390" t="n">
        <v>0.433</v>
      </c>
      <c r="AC24" s="390" t="n">
        <v>0.433</v>
      </c>
      <c r="AD24" s="390" t="n">
        <v>0.433</v>
      </c>
      <c r="AE24" s="390" t="n">
        <v>0.433</v>
      </c>
      <c r="AF24" s="390" t="n">
        <v>0.433</v>
      </c>
      <c r="AG24" s="390" t="n">
        <v>0.433</v>
      </c>
      <c r="AH24" s="390" t="n">
        <v>0.433</v>
      </c>
      <c r="AI24" s="391" t="n">
        <v>0.433</v>
      </c>
      <c r="AJ24" s="391" t="n">
        <v>0.433</v>
      </c>
      <c r="AK24" s="391" t="n">
        <v>0.433</v>
      </c>
      <c r="AL24" s="390" t="n">
        <v>0.433</v>
      </c>
      <c r="AM24" s="392" t="n">
        <v>0.067199546407635</v>
      </c>
      <c r="AN24" s="392"/>
      <c r="AO24" s="389" t="n">
        <f aca="false">AB24</f>
        <v>0.433</v>
      </c>
      <c r="AP24" s="389" t="n">
        <f aca="false">AB24</f>
        <v>0.433</v>
      </c>
      <c r="AQ24" s="393" t="n">
        <f aca="false">AB24</f>
        <v>0.433</v>
      </c>
      <c r="AR24" s="394" t="n">
        <f aca="false">B24</f>
        <v>36892</v>
      </c>
      <c r="AS24" s="389" t="n">
        <f aca="false">(1+$AM24/2)^(-2*($B24-$AS$11)/365.25)</f>
        <v>0.954040327817901</v>
      </c>
      <c r="AT24" s="389" t="n">
        <f aca="false">(1+$AM24/2)^(-2*($B24-$AT$11)/365.25)</f>
        <v>0.954212985608723</v>
      </c>
      <c r="AV24" s="394" t="n">
        <f aca="false">B24</f>
        <v>36892</v>
      </c>
      <c r="AW24" s="374" t="n">
        <v>12</v>
      </c>
    </row>
    <row r="25" customFormat="false" ht="12" hidden="false" customHeight="false" outlineLevel="0" collapsed="false">
      <c r="B25" s="375" t="n">
        <f aca="false">EOMONTH(B24,0)+1</f>
        <v>36923</v>
      </c>
      <c r="C25" s="376" t="n">
        <v>3.191</v>
      </c>
      <c r="D25" s="376" t="n">
        <v>0.4225</v>
      </c>
      <c r="E25" s="376" t="n">
        <v>0.067372913158926</v>
      </c>
      <c r="F25" s="376" t="n">
        <v>-0.1075</v>
      </c>
      <c r="G25" s="376" t="n">
        <v>-0.035</v>
      </c>
      <c r="H25" s="376" t="n">
        <v>-0.1075</v>
      </c>
      <c r="I25" s="376" t="n">
        <v>0.1275</v>
      </c>
      <c r="J25" s="376" t="n">
        <v>0.31</v>
      </c>
      <c r="K25" s="376" t="n">
        <v>-0.0615</v>
      </c>
      <c r="L25" s="376" t="n">
        <v>-0.0275</v>
      </c>
      <c r="M25" s="376" t="n">
        <v>-0.26</v>
      </c>
      <c r="N25" s="376" t="n">
        <v>0.0075</v>
      </c>
      <c r="O25" s="376" t="n">
        <v>-0.005</v>
      </c>
      <c r="P25" s="374" t="n">
        <v>-0.0275</v>
      </c>
      <c r="Q25" s="374" t="n">
        <v>-0.065</v>
      </c>
      <c r="R25" s="374" t="n">
        <v>-0.04</v>
      </c>
      <c r="S25" s="374" t="n">
        <v>-0.1</v>
      </c>
      <c r="T25" s="374" t="n">
        <v>-0.165</v>
      </c>
      <c r="U25" s="374" t="n">
        <v>1.49</v>
      </c>
      <c r="V25" s="374" t="n">
        <v>0.005</v>
      </c>
      <c r="W25" s="374" t="n">
        <v>-0.225</v>
      </c>
      <c r="X25" s="374" t="n">
        <v>-0.0225</v>
      </c>
      <c r="Y25" s="389" t="n">
        <v>0.04</v>
      </c>
      <c r="Z25" s="389" t="n">
        <v>-0.0075</v>
      </c>
      <c r="AA25" s="390" t="n">
        <v>0.423</v>
      </c>
      <c r="AB25" s="390" t="n">
        <v>0.465</v>
      </c>
      <c r="AC25" s="390" t="n">
        <v>0.423</v>
      </c>
      <c r="AD25" s="390" t="n">
        <v>0.423</v>
      </c>
      <c r="AE25" s="390" t="n">
        <v>0.423</v>
      </c>
      <c r="AF25" s="390" t="n">
        <v>0.423</v>
      </c>
      <c r="AG25" s="390" t="n">
        <v>0.423</v>
      </c>
      <c r="AH25" s="390" t="n">
        <v>0.423</v>
      </c>
      <c r="AI25" s="391" t="n">
        <v>0.423</v>
      </c>
      <c r="AJ25" s="391" t="n">
        <v>0.423</v>
      </c>
      <c r="AK25" s="391" t="n">
        <v>0.423</v>
      </c>
      <c r="AL25" s="390" t="n">
        <v>0.423</v>
      </c>
      <c r="AM25" s="392" t="n">
        <v>0.067587667422978</v>
      </c>
      <c r="AN25" s="392"/>
      <c r="AO25" s="389" t="n">
        <f aca="false">AB25</f>
        <v>0.465</v>
      </c>
      <c r="AP25" s="389" t="n">
        <f aca="false">AB25</f>
        <v>0.465</v>
      </c>
      <c r="AQ25" s="393" t="n">
        <f aca="false">AB25</f>
        <v>0.465</v>
      </c>
      <c r="AR25" s="394" t="n">
        <f aca="false">B25</f>
        <v>36923</v>
      </c>
      <c r="AS25" s="389" t="n">
        <f aca="false">(1+$AM25/2)^(-2*($B25-$AS$11)/365.25)</f>
        <v>0.948419649741453</v>
      </c>
      <c r="AT25" s="389" t="n">
        <f aca="false">(1+$AM25/2)^(-2*($B25-$AT$11)/365.25)</f>
        <v>0.94859226545939</v>
      </c>
      <c r="AV25" s="394" t="n">
        <f aca="false">B25</f>
        <v>36923</v>
      </c>
      <c r="AW25" s="374" t="n">
        <v>13</v>
      </c>
    </row>
    <row r="26" customFormat="false" ht="12" hidden="false" customHeight="false" outlineLevel="0" collapsed="false">
      <c r="B26" s="375" t="n">
        <f aca="false">EOMONTH(B25,0)+1</f>
        <v>36951</v>
      </c>
      <c r="C26" s="376" t="n">
        <v>3.017</v>
      </c>
      <c r="D26" s="376" t="n">
        <v>0.375</v>
      </c>
      <c r="E26" s="376" t="n">
        <v>0.067668917271508</v>
      </c>
      <c r="F26" s="376" t="n">
        <v>-0.105</v>
      </c>
      <c r="G26" s="376" t="n">
        <v>-0.03</v>
      </c>
      <c r="H26" s="376" t="n">
        <v>-0.105</v>
      </c>
      <c r="I26" s="376" t="n">
        <v>0.135</v>
      </c>
      <c r="J26" s="376" t="n">
        <v>0.2375</v>
      </c>
      <c r="K26" s="376" t="n">
        <v>-0.063</v>
      </c>
      <c r="L26" s="376" t="n">
        <v>-0.0275</v>
      </c>
      <c r="M26" s="376" t="n">
        <v>-0.26</v>
      </c>
      <c r="N26" s="376" t="n">
        <v>0.0075</v>
      </c>
      <c r="O26" s="376" t="n">
        <v>-0.005</v>
      </c>
      <c r="P26" s="374" t="n">
        <v>-0.0275</v>
      </c>
      <c r="Q26" s="374" t="n">
        <v>-0.065</v>
      </c>
      <c r="R26" s="374" t="n">
        <v>-0.04</v>
      </c>
      <c r="S26" s="374" t="n">
        <v>-0.0875</v>
      </c>
      <c r="T26" s="374" t="n">
        <v>-0.165</v>
      </c>
      <c r="U26" s="374" t="n">
        <v>0.86</v>
      </c>
      <c r="V26" s="374" t="n">
        <v>0.005</v>
      </c>
      <c r="W26" s="374" t="n">
        <v>-0.225</v>
      </c>
      <c r="X26" s="374" t="n">
        <v>-0.0225</v>
      </c>
      <c r="Y26" s="389" t="n">
        <v>0.04</v>
      </c>
      <c r="Z26" s="389" t="n">
        <v>-0.0075</v>
      </c>
      <c r="AA26" s="390" t="n">
        <v>0.375</v>
      </c>
      <c r="AB26" s="390" t="n">
        <v>0.413</v>
      </c>
      <c r="AC26" s="390" t="n">
        <v>0.375</v>
      </c>
      <c r="AD26" s="390" t="n">
        <v>0.375</v>
      </c>
      <c r="AE26" s="390" t="n">
        <v>0.375</v>
      </c>
      <c r="AF26" s="390" t="n">
        <v>0.375</v>
      </c>
      <c r="AG26" s="390" t="n">
        <v>0.375</v>
      </c>
      <c r="AH26" s="390" t="n">
        <v>0.375</v>
      </c>
      <c r="AI26" s="391" t="n">
        <v>0.375</v>
      </c>
      <c r="AJ26" s="391" t="n">
        <v>0.375</v>
      </c>
      <c r="AK26" s="391" t="n">
        <v>0.375</v>
      </c>
      <c r="AL26" s="390" t="n">
        <v>0.375</v>
      </c>
      <c r="AM26" s="392" t="n">
        <v>0.067938228382925</v>
      </c>
      <c r="AN26" s="392"/>
      <c r="AO26" s="389" t="n">
        <f aca="false">AB26</f>
        <v>0.413</v>
      </c>
      <c r="AP26" s="389" t="n">
        <f aca="false">AB26</f>
        <v>0.413</v>
      </c>
      <c r="AQ26" s="393" t="n">
        <f aca="false">AB26</f>
        <v>0.413</v>
      </c>
      <c r="AR26" s="394" t="n">
        <f aca="false">B26</f>
        <v>36951</v>
      </c>
      <c r="AS26" s="389" t="n">
        <f aca="false">(1+$AM26/2)^(-2*($B26-$AS$11)/365.25)</f>
        <v>0.943319748001902</v>
      </c>
      <c r="AT26" s="389" t="n">
        <f aca="false">(1+$AM26/2)^(-2*($B26-$AT$11)/365.25)</f>
        <v>0.943492311391941</v>
      </c>
      <c r="AV26" s="394" t="n">
        <f aca="false">B26</f>
        <v>36951</v>
      </c>
      <c r="AW26" s="374" t="n">
        <v>14</v>
      </c>
    </row>
    <row r="27" customFormat="false" ht="12" hidden="false" customHeight="false" outlineLevel="0" collapsed="false">
      <c r="B27" s="375" t="n">
        <f aca="false">EOMONTH(B26,0)+1</f>
        <v>36982</v>
      </c>
      <c r="C27" s="376" t="n">
        <v>2.861</v>
      </c>
      <c r="D27" s="376" t="n">
        <v>0.3</v>
      </c>
      <c r="E27" s="376" t="n">
        <v>0.067951442923937</v>
      </c>
      <c r="F27" s="376" t="n">
        <v>-0.1075</v>
      </c>
      <c r="G27" s="376" t="n">
        <v>0.015</v>
      </c>
      <c r="H27" s="376" t="n">
        <v>-0.1075</v>
      </c>
      <c r="I27" s="376" t="n">
        <v>0.065</v>
      </c>
      <c r="J27" s="376" t="n">
        <v>0.165</v>
      </c>
      <c r="K27" s="376" t="n">
        <v>-0.078</v>
      </c>
      <c r="L27" s="376" t="n">
        <v>-0.03</v>
      </c>
      <c r="M27" s="376" t="n">
        <v>-0.2875</v>
      </c>
      <c r="N27" s="376" t="n">
        <v>0.005</v>
      </c>
      <c r="O27" s="376" t="n">
        <v>-0.0075</v>
      </c>
      <c r="P27" s="374" t="n">
        <v>-0.0275</v>
      </c>
      <c r="Q27" s="374" t="n">
        <v>-0.055</v>
      </c>
      <c r="R27" s="374" t="n">
        <v>-0.0277</v>
      </c>
      <c r="S27" s="374" t="n">
        <v>-0.0725</v>
      </c>
      <c r="T27" s="374" t="n">
        <v>-0.115</v>
      </c>
      <c r="U27" s="374" t="n">
        <v>0.37</v>
      </c>
      <c r="V27" s="374" t="n">
        <v>0.005</v>
      </c>
      <c r="W27" s="374" t="n">
        <v>-0.2025</v>
      </c>
      <c r="X27" s="374" t="n">
        <v>-0.0225</v>
      </c>
      <c r="Y27" s="389" t="n">
        <v>0.0425</v>
      </c>
      <c r="Z27" s="389" t="n">
        <v>0.005</v>
      </c>
      <c r="AA27" s="390" t="n">
        <v>0.3</v>
      </c>
      <c r="AB27" s="390" t="n">
        <v>0.294</v>
      </c>
      <c r="AC27" s="390" t="n">
        <v>0.3</v>
      </c>
      <c r="AD27" s="390" t="n">
        <v>0.3</v>
      </c>
      <c r="AE27" s="390" t="n">
        <v>0.294</v>
      </c>
      <c r="AF27" s="390" t="n">
        <v>0.3</v>
      </c>
      <c r="AG27" s="390" t="n">
        <v>0.3</v>
      </c>
      <c r="AH27" s="390" t="n">
        <v>0.3</v>
      </c>
      <c r="AI27" s="391" t="n">
        <v>0.3</v>
      </c>
      <c r="AJ27" s="391" t="n">
        <v>0.3</v>
      </c>
      <c r="AK27" s="391" t="n">
        <v>0.3</v>
      </c>
      <c r="AL27" s="390" t="n">
        <v>0.3</v>
      </c>
      <c r="AM27" s="392" t="n">
        <v>0.068276243673053</v>
      </c>
      <c r="AN27" s="392"/>
      <c r="AO27" s="389" t="n">
        <f aca="false">AB27</f>
        <v>0.294</v>
      </c>
      <c r="AP27" s="389" t="n">
        <f aca="false">AB27</f>
        <v>0.294</v>
      </c>
      <c r="AQ27" s="393" t="n">
        <f aca="false">AB27</f>
        <v>0.294</v>
      </c>
      <c r="AR27" s="394" t="n">
        <f aca="false">B27</f>
        <v>36982</v>
      </c>
      <c r="AS27" s="389" t="n">
        <f aca="false">(1+$AM27/2)^(-2*($B27-$AS$11)/365.25)</f>
        <v>0.937692144305143</v>
      </c>
      <c r="AT27" s="389" t="n">
        <f aca="false">(1+$AM27/2)^(-2*($B27-$AT$11)/365.25)</f>
        <v>0.937864517576021</v>
      </c>
      <c r="AV27" s="394" t="n">
        <f aca="false">B27</f>
        <v>36982</v>
      </c>
      <c r="AW27" s="374" t="n">
        <v>15</v>
      </c>
    </row>
    <row r="28" customFormat="false" ht="12" hidden="false" customHeight="false" outlineLevel="0" collapsed="false">
      <c r="B28" s="375" t="n">
        <f aca="false">EOMONTH(B27,0)+1</f>
        <v>37012</v>
      </c>
      <c r="C28" s="376" t="n">
        <v>2.81</v>
      </c>
      <c r="D28" s="376" t="n">
        <v>0.265</v>
      </c>
      <c r="E28" s="376" t="n">
        <v>0.06814658668414</v>
      </c>
      <c r="F28" s="376" t="n">
        <v>-0.1075</v>
      </c>
      <c r="G28" s="376" t="n">
        <v>0.015</v>
      </c>
      <c r="H28" s="376" t="n">
        <v>-0.1075</v>
      </c>
      <c r="I28" s="376" t="n">
        <v>0.0525</v>
      </c>
      <c r="J28" s="376" t="n">
        <v>0.16</v>
      </c>
      <c r="K28" s="376" t="n">
        <v>-0.0605</v>
      </c>
      <c r="L28" s="376" t="n">
        <v>-0.03</v>
      </c>
      <c r="M28" s="376" t="n">
        <v>-0.2875</v>
      </c>
      <c r="N28" s="376" t="n">
        <v>0.005</v>
      </c>
      <c r="O28" s="376" t="n">
        <v>-0.0075</v>
      </c>
      <c r="P28" s="374" t="n">
        <v>-0.0275</v>
      </c>
      <c r="Q28" s="374" t="n">
        <v>-0.055</v>
      </c>
      <c r="R28" s="374" t="n">
        <v>-0.02795</v>
      </c>
      <c r="S28" s="374" t="n">
        <v>-0.0725</v>
      </c>
      <c r="T28" s="374" t="n">
        <v>-0.115</v>
      </c>
      <c r="U28" s="374" t="n">
        <v>0.2525</v>
      </c>
      <c r="V28" s="374" t="n">
        <v>0.005</v>
      </c>
      <c r="W28" s="374" t="n">
        <v>-0.2025</v>
      </c>
      <c r="X28" s="374" t="n">
        <v>-0.019</v>
      </c>
      <c r="Y28" s="389" t="n">
        <v>0.0525</v>
      </c>
      <c r="Z28" s="389" t="n">
        <v>0.005</v>
      </c>
      <c r="AA28" s="390" t="n">
        <v>0.265</v>
      </c>
      <c r="AB28" s="390" t="n">
        <v>0.26</v>
      </c>
      <c r="AC28" s="390" t="n">
        <v>0.265</v>
      </c>
      <c r="AD28" s="390" t="n">
        <v>0.265</v>
      </c>
      <c r="AE28" s="390" t="n">
        <v>0.26</v>
      </c>
      <c r="AF28" s="390" t="n">
        <v>0.265</v>
      </c>
      <c r="AG28" s="390" t="n">
        <v>0.265</v>
      </c>
      <c r="AH28" s="390" t="n">
        <v>0.265</v>
      </c>
      <c r="AI28" s="391" t="n">
        <v>0.265</v>
      </c>
      <c r="AJ28" s="391" t="n">
        <v>0.265</v>
      </c>
      <c r="AK28" s="391" t="n">
        <v>0.265</v>
      </c>
      <c r="AL28" s="390" t="n">
        <v>0.265</v>
      </c>
      <c r="AM28" s="392" t="n">
        <v>0.06851649819647</v>
      </c>
      <c r="AN28" s="392"/>
      <c r="AO28" s="389" t="n">
        <f aca="false">AB28</f>
        <v>0.26</v>
      </c>
      <c r="AP28" s="389" t="n">
        <f aca="false">AB28</f>
        <v>0.26</v>
      </c>
      <c r="AQ28" s="393" t="n">
        <f aca="false">AB28</f>
        <v>0.26</v>
      </c>
      <c r="AR28" s="394" t="n">
        <f aca="false">B28</f>
        <v>37012</v>
      </c>
      <c r="AS28" s="389" t="n">
        <f aca="false">(1+$AM28/2)^(-2*($B28-$AS$11)/365.25)</f>
        <v>0.932310293132747</v>
      </c>
      <c r="AT28" s="389" t="n">
        <f aca="false">(1+$AM28/2)^(-2*($B28-$AT$11)/365.25)</f>
        <v>0.932482270159761</v>
      </c>
      <c r="AV28" s="394" t="n">
        <f aca="false">B28</f>
        <v>37012</v>
      </c>
      <c r="AW28" s="374" t="n">
        <v>16</v>
      </c>
    </row>
    <row r="29" customFormat="false" ht="12" hidden="false" customHeight="false" outlineLevel="0" collapsed="false">
      <c r="B29" s="375" t="n">
        <f aca="false">EOMONTH(B28,0)+1</f>
        <v>37043</v>
      </c>
      <c r="C29" s="376" t="n">
        <v>2.812</v>
      </c>
      <c r="D29" s="376" t="n">
        <v>0.2575</v>
      </c>
      <c r="E29" s="376" t="n">
        <v>0.06834823524959</v>
      </c>
      <c r="F29" s="376" t="n">
        <v>-0.1075</v>
      </c>
      <c r="G29" s="376" t="n">
        <v>0.02</v>
      </c>
      <c r="H29" s="376" t="n">
        <v>-0.1075</v>
      </c>
      <c r="I29" s="376" t="n">
        <v>0.0475</v>
      </c>
      <c r="J29" s="376" t="n">
        <v>0.16</v>
      </c>
      <c r="K29" s="376" t="n">
        <v>-0.0555</v>
      </c>
      <c r="L29" s="376" t="n">
        <v>-0.03</v>
      </c>
      <c r="M29" s="376" t="n">
        <v>-0.2875</v>
      </c>
      <c r="N29" s="376" t="n">
        <v>0.005</v>
      </c>
      <c r="O29" s="376" t="n">
        <v>-0.0075</v>
      </c>
      <c r="P29" s="374" t="n">
        <v>-0.025</v>
      </c>
      <c r="Q29" s="374" t="n">
        <v>-0.055</v>
      </c>
      <c r="R29" s="374" t="n">
        <v>-0.02795</v>
      </c>
      <c r="S29" s="374" t="n">
        <v>-0.0675</v>
      </c>
      <c r="T29" s="374" t="n">
        <v>-0.115</v>
      </c>
      <c r="U29" s="374" t="n">
        <v>0.2525</v>
      </c>
      <c r="V29" s="374" t="n">
        <v>0.005</v>
      </c>
      <c r="W29" s="374" t="n">
        <v>-0.2025</v>
      </c>
      <c r="X29" s="374" t="n">
        <v>-0.0215</v>
      </c>
      <c r="Y29" s="389" t="n">
        <v>0.075</v>
      </c>
      <c r="Z29" s="389" t="n">
        <v>0.005</v>
      </c>
      <c r="AA29" s="390" t="n">
        <v>0.258</v>
      </c>
      <c r="AB29" s="390" t="n">
        <v>0.252</v>
      </c>
      <c r="AC29" s="390" t="n">
        <v>0.258</v>
      </c>
      <c r="AD29" s="390" t="n">
        <v>0.258</v>
      </c>
      <c r="AE29" s="390" t="n">
        <v>0.252</v>
      </c>
      <c r="AF29" s="390" t="n">
        <v>0.258</v>
      </c>
      <c r="AG29" s="390" t="n">
        <v>0.258</v>
      </c>
      <c r="AH29" s="390" t="n">
        <v>0.258</v>
      </c>
      <c r="AI29" s="391" t="n">
        <v>0.258</v>
      </c>
      <c r="AJ29" s="391" t="n">
        <v>0.258</v>
      </c>
      <c r="AK29" s="391" t="n">
        <v>0.258</v>
      </c>
      <c r="AL29" s="390" t="n">
        <v>0.258</v>
      </c>
      <c r="AM29" s="392" t="n">
        <v>0.068764761224066</v>
      </c>
      <c r="AN29" s="392"/>
      <c r="AO29" s="389" t="n">
        <f aca="false">AB29</f>
        <v>0.252</v>
      </c>
      <c r="AP29" s="389" t="n">
        <f aca="false">AB29</f>
        <v>0.252</v>
      </c>
      <c r="AQ29" s="393" t="n">
        <f aca="false">AB29</f>
        <v>0.252</v>
      </c>
      <c r="AR29" s="394" t="n">
        <f aca="false">B29</f>
        <v>37043</v>
      </c>
      <c r="AS29" s="389" t="n">
        <f aca="false">(1+$AM29/2)^(-2*($B29-$AS$11)/365.25)</f>
        <v>0.926744370006757</v>
      </c>
      <c r="AT29" s="389" t="n">
        <f aca="false">(1+$AM29/2)^(-2*($B29-$AT$11)/365.25)</f>
        <v>0.926915929451029</v>
      </c>
      <c r="AV29" s="394" t="n">
        <f aca="false">B29</f>
        <v>37043</v>
      </c>
      <c r="AW29" s="374" t="n">
        <v>17</v>
      </c>
    </row>
    <row r="30" customFormat="false" ht="12" hidden="false" customHeight="false" outlineLevel="0" collapsed="false">
      <c r="B30" s="375" t="n">
        <f aca="false">EOMONTH(B29,0)+1</f>
        <v>37073</v>
      </c>
      <c r="C30" s="376" t="n">
        <v>2.813</v>
      </c>
      <c r="D30" s="376" t="n">
        <v>0.255</v>
      </c>
      <c r="E30" s="376" t="n">
        <v>0.068534823747616</v>
      </c>
      <c r="F30" s="376" t="n">
        <v>-0.1075</v>
      </c>
      <c r="G30" s="376" t="n">
        <v>0.0225</v>
      </c>
      <c r="H30" s="376" t="n">
        <v>-0.1075</v>
      </c>
      <c r="I30" s="376" t="n">
        <v>0.04</v>
      </c>
      <c r="J30" s="376" t="n">
        <v>0.16</v>
      </c>
      <c r="K30" s="376" t="n">
        <v>-0.0555</v>
      </c>
      <c r="L30" s="376" t="n">
        <v>-0.03</v>
      </c>
      <c r="M30" s="376" t="n">
        <v>-0.2875</v>
      </c>
      <c r="N30" s="376" t="n">
        <v>0.005</v>
      </c>
      <c r="O30" s="376" t="n">
        <v>-0.0075</v>
      </c>
      <c r="P30" s="374" t="n">
        <v>-0.025</v>
      </c>
      <c r="Q30" s="374" t="n">
        <v>-0.055</v>
      </c>
      <c r="R30" s="374" t="n">
        <v>-0.02795</v>
      </c>
      <c r="S30" s="374" t="n">
        <v>-0.0675</v>
      </c>
      <c r="T30" s="374" t="n">
        <v>-0.115</v>
      </c>
      <c r="U30" s="374" t="n">
        <v>0.2575</v>
      </c>
      <c r="V30" s="374" t="n">
        <v>0.005</v>
      </c>
      <c r="W30" s="374" t="n">
        <v>-0.2025</v>
      </c>
      <c r="X30" s="374" t="n">
        <v>-0.0215</v>
      </c>
      <c r="Y30" s="389" t="n">
        <v>0.19</v>
      </c>
      <c r="Z30" s="389" t="n">
        <v>0.005</v>
      </c>
      <c r="AA30" s="390" t="n">
        <v>0.255</v>
      </c>
      <c r="AB30" s="390" t="n">
        <v>0.25</v>
      </c>
      <c r="AC30" s="390" t="n">
        <v>0.255</v>
      </c>
      <c r="AD30" s="390" t="n">
        <v>0.255</v>
      </c>
      <c r="AE30" s="390" t="n">
        <v>0.25</v>
      </c>
      <c r="AF30" s="390" t="n">
        <v>0.255</v>
      </c>
      <c r="AG30" s="390" t="n">
        <v>0.255</v>
      </c>
      <c r="AH30" s="390" t="n">
        <v>0.255</v>
      </c>
      <c r="AI30" s="391" t="n">
        <v>0.255</v>
      </c>
      <c r="AJ30" s="391" t="n">
        <v>0.255</v>
      </c>
      <c r="AK30" s="391" t="n">
        <v>0.255</v>
      </c>
      <c r="AL30" s="390" t="n">
        <v>0.255</v>
      </c>
      <c r="AM30" s="392" t="n">
        <v>0.069000464437051</v>
      </c>
      <c r="AN30" s="392"/>
      <c r="AO30" s="389" t="n">
        <f aca="false">AB30</f>
        <v>0.25</v>
      </c>
      <c r="AP30" s="389" t="n">
        <f aca="false">AB30</f>
        <v>0.25</v>
      </c>
      <c r="AQ30" s="393" t="n">
        <f aca="false">AB30</f>
        <v>0.25</v>
      </c>
      <c r="AR30" s="394" t="n">
        <f aca="false">B30</f>
        <v>37073</v>
      </c>
      <c r="AS30" s="389" t="n">
        <f aca="false">(1+$AM30/2)^(-2*($B30-$AS$11)/365.25)</f>
        <v>0.921358814732237</v>
      </c>
      <c r="AT30" s="389" t="n">
        <f aca="false">(1+$AM30/2)^(-2*($B30-$AT$11)/365.25)</f>
        <v>0.921529952081501</v>
      </c>
      <c r="AV30" s="394" t="n">
        <f aca="false">B30</f>
        <v>37073</v>
      </c>
      <c r="AW30" s="374" t="n">
        <v>18</v>
      </c>
    </row>
    <row r="31" customFormat="false" ht="12" hidden="false" customHeight="false" outlineLevel="0" collapsed="false">
      <c r="B31" s="375" t="n">
        <f aca="false">EOMONTH(B30,0)+1</f>
        <v>37104</v>
      </c>
      <c r="C31" s="376" t="n">
        <v>2.813</v>
      </c>
      <c r="D31" s="376" t="n">
        <v>0.255</v>
      </c>
      <c r="E31" s="376" t="n">
        <v>0.068711482572367</v>
      </c>
      <c r="F31" s="376" t="n">
        <v>-0.1075</v>
      </c>
      <c r="G31" s="376" t="n">
        <v>0.025</v>
      </c>
      <c r="H31" s="376" t="n">
        <v>-0.1075</v>
      </c>
      <c r="I31" s="376" t="n">
        <v>0.0375</v>
      </c>
      <c r="J31" s="376" t="n">
        <v>0.16</v>
      </c>
      <c r="K31" s="376" t="n">
        <v>-0.0555</v>
      </c>
      <c r="L31" s="376" t="n">
        <v>-0.03</v>
      </c>
      <c r="M31" s="376" t="n">
        <v>-0.2875</v>
      </c>
      <c r="N31" s="376" t="n">
        <v>0.005</v>
      </c>
      <c r="O31" s="376" t="n">
        <v>-0.0075</v>
      </c>
      <c r="P31" s="374" t="n">
        <v>-0.025</v>
      </c>
      <c r="Q31" s="374" t="n">
        <v>-0.055</v>
      </c>
      <c r="R31" s="374" t="n">
        <v>-0.02795</v>
      </c>
      <c r="S31" s="374" t="n">
        <v>-0.0675</v>
      </c>
      <c r="T31" s="374" t="n">
        <v>-0.115</v>
      </c>
      <c r="U31" s="374" t="n">
        <v>0.2575</v>
      </c>
      <c r="V31" s="374" t="n">
        <v>0.005</v>
      </c>
      <c r="W31" s="374" t="n">
        <v>-0.2025</v>
      </c>
      <c r="X31" s="374" t="n">
        <v>-0.0215</v>
      </c>
      <c r="Y31" s="389" t="n">
        <v>0.25</v>
      </c>
      <c r="Z31" s="389" t="n">
        <v>0.005</v>
      </c>
      <c r="AA31" s="390" t="n">
        <v>0.255</v>
      </c>
      <c r="AB31" s="390" t="n">
        <v>0.25</v>
      </c>
      <c r="AC31" s="390" t="n">
        <v>0.255</v>
      </c>
      <c r="AD31" s="390" t="n">
        <v>0.255</v>
      </c>
      <c r="AE31" s="390" t="n">
        <v>0.25</v>
      </c>
      <c r="AF31" s="390" t="n">
        <v>0.255</v>
      </c>
      <c r="AG31" s="390" t="n">
        <v>0.255</v>
      </c>
      <c r="AH31" s="390" t="n">
        <v>0.255</v>
      </c>
      <c r="AI31" s="391" t="n">
        <v>0.255</v>
      </c>
      <c r="AJ31" s="391" t="n">
        <v>0.255</v>
      </c>
      <c r="AK31" s="391" t="n">
        <v>0.255</v>
      </c>
      <c r="AL31" s="390" t="n">
        <v>0.255</v>
      </c>
      <c r="AM31" s="392" t="n">
        <v>0.069235449822754</v>
      </c>
      <c r="AN31" s="392"/>
      <c r="AO31" s="389" t="n">
        <f aca="false">AB31</f>
        <v>0.25</v>
      </c>
      <c r="AP31" s="389" t="n">
        <f aca="false">AB31</f>
        <v>0.25</v>
      </c>
      <c r="AQ31" s="393" t="n">
        <f aca="false">AB31</f>
        <v>0.25</v>
      </c>
      <c r="AR31" s="394" t="n">
        <f aca="false">B31</f>
        <v>37104</v>
      </c>
      <c r="AS31" s="389" t="n">
        <f aca="false">(1+$AM31/2)^(-2*($B31-$AS$11)/365.25)</f>
        <v>0.915800446502744</v>
      </c>
      <c r="AT31" s="389" t="n">
        <f aca="false">(1+$AM31/2)^(-2*($B31-$AT$11)/365.25)</f>
        <v>0.915971121024812</v>
      </c>
      <c r="AV31" s="394" t="n">
        <f aca="false">B31</f>
        <v>37104</v>
      </c>
      <c r="AW31" s="374" t="n">
        <v>19</v>
      </c>
    </row>
    <row r="32" customFormat="false" ht="12" hidden="false" customHeight="false" outlineLevel="0" collapsed="false">
      <c r="B32" s="375" t="n">
        <f aca="false">EOMONTH(B31,0)+1</f>
        <v>37135</v>
      </c>
      <c r="C32" s="376" t="n">
        <v>2.813</v>
      </c>
      <c r="D32" s="376" t="n">
        <v>0.2575</v>
      </c>
      <c r="E32" s="376" t="n">
        <v>0.068888141407444</v>
      </c>
      <c r="F32" s="376" t="n">
        <v>-0.1075</v>
      </c>
      <c r="G32" s="376" t="n">
        <v>0.0175</v>
      </c>
      <c r="H32" s="376" t="n">
        <v>-0.1075</v>
      </c>
      <c r="I32" s="376" t="n">
        <v>0.0375</v>
      </c>
      <c r="J32" s="376" t="n">
        <v>0.155</v>
      </c>
      <c r="K32" s="376" t="n">
        <v>-0.058</v>
      </c>
      <c r="L32" s="376" t="n">
        <v>-0.03</v>
      </c>
      <c r="M32" s="376" t="n">
        <v>-0.2875</v>
      </c>
      <c r="N32" s="376" t="n">
        <v>0.005</v>
      </c>
      <c r="O32" s="376" t="n">
        <v>-0.0075</v>
      </c>
      <c r="P32" s="374" t="n">
        <v>-0.025</v>
      </c>
      <c r="Q32" s="374" t="n">
        <v>-0.055</v>
      </c>
      <c r="R32" s="374" t="n">
        <v>-0.02525</v>
      </c>
      <c r="S32" s="374" t="n">
        <v>-0.0725</v>
      </c>
      <c r="T32" s="374" t="n">
        <v>-0.115</v>
      </c>
      <c r="U32" s="374" t="n">
        <v>0.2525</v>
      </c>
      <c r="V32" s="374" t="n">
        <v>0.005</v>
      </c>
      <c r="W32" s="374" t="n">
        <v>-0.2025</v>
      </c>
      <c r="X32" s="374" t="n">
        <v>-0.024</v>
      </c>
      <c r="Y32" s="389" t="n">
        <v>0.22</v>
      </c>
      <c r="Z32" s="389" t="n">
        <v>0.005</v>
      </c>
      <c r="AA32" s="390" t="n">
        <v>0.258</v>
      </c>
      <c r="AB32" s="390" t="n">
        <v>0.252</v>
      </c>
      <c r="AC32" s="390" t="n">
        <v>0.258</v>
      </c>
      <c r="AD32" s="390" t="n">
        <v>0.258</v>
      </c>
      <c r="AE32" s="390" t="n">
        <v>0.252</v>
      </c>
      <c r="AF32" s="390" t="n">
        <v>0.258</v>
      </c>
      <c r="AG32" s="390" t="n">
        <v>0.258</v>
      </c>
      <c r="AH32" s="390" t="n">
        <v>0.258</v>
      </c>
      <c r="AI32" s="391" t="n">
        <v>0.258</v>
      </c>
      <c r="AJ32" s="391" t="n">
        <v>0.258</v>
      </c>
      <c r="AK32" s="391" t="n">
        <v>0.258</v>
      </c>
      <c r="AL32" s="390" t="n">
        <v>0.258</v>
      </c>
      <c r="AM32" s="392" t="n">
        <v>0.069470435226722</v>
      </c>
      <c r="AN32" s="392"/>
      <c r="AO32" s="389" t="n">
        <f aca="false">AB32</f>
        <v>0.252</v>
      </c>
      <c r="AP32" s="389" t="n">
        <f aca="false">AB32</f>
        <v>0.252</v>
      </c>
      <c r="AQ32" s="393" t="n">
        <f aca="false">AB32</f>
        <v>0.252</v>
      </c>
      <c r="AR32" s="394" t="n">
        <f aca="false">B32</f>
        <v>37135</v>
      </c>
      <c r="AS32" s="389" t="n">
        <f aca="false">(1+$AM32/2)^(-2*($B32-$AS$11)/365.25)</f>
        <v>0.910240547561608</v>
      </c>
      <c r="AT32" s="389" t="n">
        <f aca="false">(1+$AM32/2)^(-2*($B32-$AT$11)/365.25)</f>
        <v>0.910410751991979</v>
      </c>
      <c r="AV32" s="394" t="n">
        <f aca="false">B32</f>
        <v>37135</v>
      </c>
      <c r="AW32" s="374" t="n">
        <v>20</v>
      </c>
    </row>
    <row r="33" customFormat="false" ht="12" hidden="false" customHeight="false" outlineLevel="0" collapsed="false">
      <c r="B33" s="375" t="n">
        <f aca="false">EOMONTH(B32,0)+1</f>
        <v>37165</v>
      </c>
      <c r="C33" s="376" t="n">
        <v>2.833</v>
      </c>
      <c r="D33" s="376" t="n">
        <v>0.2625</v>
      </c>
      <c r="E33" s="376" t="n">
        <v>0.069044059331132</v>
      </c>
      <c r="F33" s="376" t="n">
        <v>-0.1075</v>
      </c>
      <c r="G33" s="376" t="n">
        <v>0.0075</v>
      </c>
      <c r="H33" s="376" t="n">
        <v>-0.1075</v>
      </c>
      <c r="I33" s="376" t="n">
        <v>0.0525</v>
      </c>
      <c r="J33" s="376" t="n">
        <v>0.16</v>
      </c>
      <c r="K33" s="376" t="n">
        <v>-0.058</v>
      </c>
      <c r="L33" s="376" t="n">
        <v>-0.03</v>
      </c>
      <c r="M33" s="376" t="n">
        <v>-0.2875</v>
      </c>
      <c r="N33" s="376" t="n">
        <v>0.005</v>
      </c>
      <c r="O33" s="376" t="n">
        <v>-0.0075</v>
      </c>
      <c r="P33" s="374" t="n">
        <v>-0.025</v>
      </c>
      <c r="Q33" s="374" t="n">
        <v>-0.055</v>
      </c>
      <c r="R33" s="374" t="n">
        <v>-0.02525</v>
      </c>
      <c r="S33" s="374" t="n">
        <v>-0.0725</v>
      </c>
      <c r="T33" s="374" t="n">
        <v>-0.115</v>
      </c>
      <c r="U33" s="374" t="n">
        <v>0.255</v>
      </c>
      <c r="V33" s="374" t="n">
        <v>0.005</v>
      </c>
      <c r="W33" s="374" t="n">
        <v>-0.2025</v>
      </c>
      <c r="X33" s="374" t="n">
        <v>-0.024</v>
      </c>
      <c r="Y33" s="389" t="n">
        <v>0.1525</v>
      </c>
      <c r="Z33" s="389" t="n">
        <v>0.005</v>
      </c>
      <c r="AA33" s="390" t="n">
        <v>0.263</v>
      </c>
      <c r="AB33" s="390" t="n">
        <v>0.257</v>
      </c>
      <c r="AC33" s="390" t="n">
        <v>0.263</v>
      </c>
      <c r="AD33" s="390" t="n">
        <v>0.263</v>
      </c>
      <c r="AE33" s="390" t="n">
        <v>0.257</v>
      </c>
      <c r="AF33" s="390" t="n">
        <v>0.263</v>
      </c>
      <c r="AG33" s="390" t="n">
        <v>0.263</v>
      </c>
      <c r="AH33" s="390" t="n">
        <v>0.263</v>
      </c>
      <c r="AI33" s="391" t="n">
        <v>0.263</v>
      </c>
      <c r="AJ33" s="391" t="n">
        <v>0.263</v>
      </c>
      <c r="AK33" s="391" t="n">
        <v>0.263</v>
      </c>
      <c r="AL33" s="390" t="n">
        <v>0.263</v>
      </c>
      <c r="AM33" s="392" t="n">
        <v>0.069672448481415</v>
      </c>
      <c r="AN33" s="392"/>
      <c r="AO33" s="389" t="n">
        <f aca="false">AB33</f>
        <v>0.257</v>
      </c>
      <c r="AP33" s="389" t="n">
        <f aca="false">AB33</f>
        <v>0.257</v>
      </c>
      <c r="AQ33" s="393" t="n">
        <f aca="false">AB33</f>
        <v>0.257</v>
      </c>
      <c r="AR33" s="394" t="n">
        <f aca="false">B33</f>
        <v>37165</v>
      </c>
      <c r="AS33" s="389" t="n">
        <f aca="false">(1+$AM33/2)^(-2*($B33-$AS$11)/365.25)</f>
        <v>0.904891359564433</v>
      </c>
      <c r="AT33" s="389" t="n">
        <f aca="false">(1+$AM33/2)^(-2*($B33-$AT$11)/365.25)</f>
        <v>0.905061047504197</v>
      </c>
      <c r="AV33" s="394" t="n">
        <f aca="false">B33</f>
        <v>37165</v>
      </c>
      <c r="AW33" s="374" t="n">
        <v>21</v>
      </c>
    </row>
    <row r="34" customFormat="false" ht="12" hidden="false" customHeight="false" outlineLevel="0" collapsed="false">
      <c r="B34" s="375" t="n">
        <f aca="false">EOMONTH(B33,0)+1</f>
        <v>37196</v>
      </c>
      <c r="C34" s="376" t="n">
        <v>2.942</v>
      </c>
      <c r="D34" s="376" t="n">
        <v>0.264</v>
      </c>
      <c r="E34" s="376" t="n">
        <v>0.069180473626196</v>
      </c>
      <c r="F34" s="376" t="n">
        <v>-0.12</v>
      </c>
      <c r="G34" s="376" t="n">
        <v>-0.0325</v>
      </c>
      <c r="H34" s="376" t="n">
        <v>-0.12</v>
      </c>
      <c r="I34" s="376" t="n">
        <v>0.095</v>
      </c>
      <c r="J34" s="376" t="n">
        <v>0.2275</v>
      </c>
      <c r="K34" s="376" t="n">
        <v>-0.0665</v>
      </c>
      <c r="L34" s="376" t="n">
        <v>-0.0275</v>
      </c>
      <c r="M34" s="376" t="n">
        <v>-0.235</v>
      </c>
      <c r="N34" s="376" t="n">
        <v>0.0075</v>
      </c>
      <c r="O34" s="376" t="n">
        <v>-0.005</v>
      </c>
      <c r="P34" s="374" t="n">
        <v>-0.028</v>
      </c>
      <c r="Q34" s="374" t="n">
        <v>-0.0625</v>
      </c>
      <c r="R34" s="374" t="n">
        <v>-0.0425</v>
      </c>
      <c r="S34" s="374" t="n">
        <v>-0.0875</v>
      </c>
      <c r="T34" s="374" t="n">
        <v>-0.155</v>
      </c>
      <c r="U34" s="374" t="n">
        <v>0.7125</v>
      </c>
      <c r="V34" s="374" t="n">
        <v>0.005</v>
      </c>
      <c r="W34" s="374" t="n">
        <v>-0.2025</v>
      </c>
      <c r="X34" s="374" t="n">
        <v>-0.0215</v>
      </c>
      <c r="Y34" s="389" t="n">
        <v>0.075</v>
      </c>
      <c r="Z34" s="389" t="n">
        <v>0.0145</v>
      </c>
      <c r="AA34" s="390" t="n">
        <v>0.264</v>
      </c>
      <c r="AB34" s="390" t="n">
        <v>0.29</v>
      </c>
      <c r="AC34" s="390" t="n">
        <v>0.264</v>
      </c>
      <c r="AD34" s="390" t="n">
        <v>0.264</v>
      </c>
      <c r="AE34" s="390" t="n">
        <v>0.264</v>
      </c>
      <c r="AF34" s="390" t="n">
        <v>0.264</v>
      </c>
      <c r="AG34" s="390" t="n">
        <v>0.264</v>
      </c>
      <c r="AH34" s="390" t="n">
        <v>0.264</v>
      </c>
      <c r="AI34" s="391" t="n">
        <v>0.264</v>
      </c>
      <c r="AJ34" s="391" t="n">
        <v>0.264</v>
      </c>
      <c r="AK34" s="391" t="n">
        <v>0.264</v>
      </c>
      <c r="AL34" s="390" t="n">
        <v>0.264</v>
      </c>
      <c r="AM34" s="392" t="n">
        <v>0.06983949618128</v>
      </c>
      <c r="AN34" s="392"/>
      <c r="AO34" s="389" t="n">
        <f aca="false">AB34</f>
        <v>0.29</v>
      </c>
      <c r="AP34" s="389" t="n">
        <f aca="false">AB34</f>
        <v>0.29</v>
      </c>
      <c r="AQ34" s="393" t="n">
        <f aca="false">AB34</f>
        <v>0.29</v>
      </c>
      <c r="AR34" s="394" t="n">
        <f aca="false">B34</f>
        <v>37196</v>
      </c>
      <c r="AS34" s="389" t="n">
        <f aca="false">(1+$AM34/2)^(-2*($B34-$AS$11)/365.25)</f>
        <v>0.899422572209605</v>
      </c>
      <c r="AT34" s="389" t="n">
        <f aca="false">(1+$AM34/2)^(-2*($B34-$AT$11)/365.25)</f>
        <v>0.899591632189412</v>
      </c>
      <c r="AV34" s="394" t="n">
        <f aca="false">B34</f>
        <v>37196</v>
      </c>
      <c r="AW34" s="374" t="n">
        <v>22</v>
      </c>
    </row>
    <row r="35" customFormat="false" ht="12" hidden="false" customHeight="false" outlineLevel="0" collapsed="false">
      <c r="B35" s="375" t="n">
        <f aca="false">EOMONTH(B34,0)+1</f>
        <v>37226</v>
      </c>
      <c r="C35" s="376" t="n">
        <v>3.044</v>
      </c>
      <c r="D35" s="376" t="n">
        <v>0.269</v>
      </c>
      <c r="E35" s="376" t="n">
        <v>0.069312487465989</v>
      </c>
      <c r="F35" s="376" t="n">
        <v>-0.1225</v>
      </c>
      <c r="G35" s="376" t="n">
        <v>-0.055</v>
      </c>
      <c r="H35" s="376" t="n">
        <v>-0.1225</v>
      </c>
      <c r="I35" s="376" t="n">
        <v>0.135</v>
      </c>
      <c r="J35" s="376" t="n">
        <v>0.285</v>
      </c>
      <c r="K35" s="376" t="n">
        <v>-0.0665</v>
      </c>
      <c r="L35" s="376" t="n">
        <v>-0.0275</v>
      </c>
      <c r="M35" s="376" t="n">
        <v>-0.235</v>
      </c>
      <c r="N35" s="376" t="n">
        <v>0.0075</v>
      </c>
      <c r="O35" s="376" t="n">
        <v>-0.005</v>
      </c>
      <c r="P35" s="374" t="n">
        <v>-0.0255</v>
      </c>
      <c r="Q35" s="374" t="n">
        <v>-0.0625</v>
      </c>
      <c r="R35" s="374" t="n">
        <v>-0.0425</v>
      </c>
      <c r="S35" s="374" t="n">
        <v>-0.1025</v>
      </c>
      <c r="T35" s="374" t="n">
        <v>-0.155</v>
      </c>
      <c r="U35" s="374" t="n">
        <v>1.2</v>
      </c>
      <c r="V35" s="374" t="n">
        <v>0.005</v>
      </c>
      <c r="W35" s="374" t="n">
        <v>-0.2025</v>
      </c>
      <c r="X35" s="374" t="n">
        <v>-0.0215</v>
      </c>
      <c r="Y35" s="389" t="n">
        <v>0.075</v>
      </c>
      <c r="Z35" s="389" t="n">
        <v>0.0145</v>
      </c>
      <c r="AA35" s="390" t="n">
        <v>0.269</v>
      </c>
      <c r="AB35" s="390" t="n">
        <v>0.296</v>
      </c>
      <c r="AC35" s="390" t="n">
        <v>0.269</v>
      </c>
      <c r="AD35" s="390" t="n">
        <v>0.269</v>
      </c>
      <c r="AE35" s="390" t="n">
        <v>0.269</v>
      </c>
      <c r="AF35" s="390" t="n">
        <v>0.269</v>
      </c>
      <c r="AG35" s="390" t="n">
        <v>0.269</v>
      </c>
      <c r="AH35" s="390" t="n">
        <v>0.269</v>
      </c>
      <c r="AI35" s="391" t="n">
        <v>0.269</v>
      </c>
      <c r="AJ35" s="391" t="n">
        <v>0.269</v>
      </c>
      <c r="AK35" s="391" t="n">
        <v>0.269</v>
      </c>
      <c r="AL35" s="390" t="n">
        <v>0.269</v>
      </c>
      <c r="AM35" s="392" t="n">
        <v>0.07000115525445</v>
      </c>
      <c r="AN35" s="392"/>
      <c r="AO35" s="389" t="n">
        <f aca="false">AB35</f>
        <v>0.296</v>
      </c>
      <c r="AP35" s="389" t="n">
        <f aca="false">AB35</f>
        <v>0.296</v>
      </c>
      <c r="AQ35" s="393" t="n">
        <f aca="false">AB35</f>
        <v>0.296</v>
      </c>
      <c r="AR35" s="394" t="n">
        <f aca="false">B35</f>
        <v>37226</v>
      </c>
      <c r="AS35" s="389" t="n">
        <f aca="false">(1+$AM35/2)^(-2*($B35-$AS$11)/365.25)</f>
        <v>0.894138359342222</v>
      </c>
      <c r="AT35" s="389" t="n">
        <f aca="false">(1+$AM35/2)^(-2*($B35-$AT$11)/365.25)</f>
        <v>0.894306808523108</v>
      </c>
      <c r="AV35" s="394" t="n">
        <f aca="false">B35</f>
        <v>37226</v>
      </c>
      <c r="AW35" s="374" t="n">
        <v>23</v>
      </c>
    </row>
    <row r="36" customFormat="false" ht="12" hidden="false" customHeight="false" outlineLevel="0" collapsed="false">
      <c r="B36" s="375" t="n">
        <f aca="false">EOMONTH(B35,0)+1</f>
        <v>37257</v>
      </c>
      <c r="C36" s="376" t="n">
        <v>3.064</v>
      </c>
      <c r="D36" s="376" t="n">
        <v>0.2715</v>
      </c>
      <c r="E36" s="376" t="n">
        <v>0.069444274797343</v>
      </c>
      <c r="F36" s="376" t="n">
        <v>-0.125</v>
      </c>
      <c r="G36" s="376" t="n">
        <v>-0.0575</v>
      </c>
      <c r="H36" s="376" t="n">
        <v>-0.125</v>
      </c>
      <c r="I36" s="376" t="n">
        <v>0.1475</v>
      </c>
      <c r="J36" s="376" t="n">
        <v>0.34</v>
      </c>
      <c r="K36" s="376" t="n">
        <v>-0.0705</v>
      </c>
      <c r="L36" s="376" t="n">
        <v>-0.0255</v>
      </c>
      <c r="M36" s="376" t="n">
        <v>-0.235</v>
      </c>
      <c r="N36" s="376" t="n">
        <v>0.0075</v>
      </c>
      <c r="O36" s="376" t="n">
        <v>-0.005</v>
      </c>
      <c r="P36" s="374" t="n">
        <v>-0.0255</v>
      </c>
      <c r="Q36" s="374" t="n">
        <v>-0.0625</v>
      </c>
      <c r="R36" s="374" t="n">
        <v>-0.0425</v>
      </c>
      <c r="S36" s="374" t="n">
        <v>-0.1125</v>
      </c>
      <c r="T36" s="374" t="n">
        <v>-0.155</v>
      </c>
      <c r="U36" s="374" t="n">
        <v>1.445</v>
      </c>
      <c r="V36" s="374" t="n">
        <v>0.005</v>
      </c>
      <c r="W36" s="374" t="n">
        <v>-0.2025</v>
      </c>
      <c r="X36" s="374" t="n">
        <v>-0.0215</v>
      </c>
      <c r="Y36" s="389" t="n">
        <v>0.075</v>
      </c>
      <c r="Z36" s="389" t="n">
        <v>0.0145</v>
      </c>
      <c r="AA36" s="390" t="n">
        <v>0.272</v>
      </c>
      <c r="AB36" s="390" t="n">
        <v>0.272</v>
      </c>
      <c r="AC36" s="390" t="n">
        <v>0.272</v>
      </c>
      <c r="AD36" s="390" t="n">
        <v>0.272</v>
      </c>
      <c r="AE36" s="390" t="n">
        <v>0.272</v>
      </c>
      <c r="AF36" s="390" t="n">
        <v>0.272</v>
      </c>
      <c r="AG36" s="390" t="n">
        <v>0.272</v>
      </c>
      <c r="AH36" s="390" t="n">
        <v>0.272</v>
      </c>
      <c r="AI36" s="391" t="n">
        <v>0.272</v>
      </c>
      <c r="AJ36" s="391" t="n">
        <v>0.272</v>
      </c>
      <c r="AK36" s="391" t="n">
        <v>0.272</v>
      </c>
      <c r="AL36" s="390" t="n">
        <v>0.272</v>
      </c>
      <c r="AM36" s="392" t="n">
        <v>0.070157483229357</v>
      </c>
      <c r="AN36" s="392"/>
      <c r="AO36" s="389" t="n">
        <f aca="false">AB36</f>
        <v>0.272</v>
      </c>
      <c r="AP36" s="389" t="n">
        <f aca="false">AB36</f>
        <v>0.272</v>
      </c>
      <c r="AQ36" s="393" t="n">
        <f aca="false">AB36</f>
        <v>0.272</v>
      </c>
      <c r="AR36" s="394" t="n">
        <f aca="false">B36</f>
        <v>37257</v>
      </c>
      <c r="AS36" s="389" t="n">
        <f aca="false">(1+$AM36/2)^(-2*($B36-$AS$11)/365.25)</f>
        <v>0.888702431424522</v>
      </c>
      <c r="AT36" s="389" t="n">
        <f aca="false">(1+$AM36/2)^(-2*($B36-$AT$11)/365.25)</f>
        <v>0.888870224075606</v>
      </c>
      <c r="AV36" s="394" t="n">
        <f aca="false">B36</f>
        <v>37257</v>
      </c>
      <c r="AW36" s="374" t="n">
        <v>24</v>
      </c>
    </row>
    <row r="37" customFormat="false" ht="12" hidden="false" customHeight="false" outlineLevel="0" collapsed="false">
      <c r="B37" s="375" t="n">
        <f aca="false">EOMONTH(B36,0)+1</f>
        <v>37288</v>
      </c>
      <c r="C37" s="376" t="n">
        <v>2.945</v>
      </c>
      <c r="D37" s="376" t="n">
        <v>0.2665</v>
      </c>
      <c r="E37" s="376" t="n">
        <v>0.069569655552267</v>
      </c>
      <c r="F37" s="376" t="n">
        <v>-0.1275</v>
      </c>
      <c r="G37" s="376" t="n">
        <v>-0.04</v>
      </c>
      <c r="H37" s="376" t="n">
        <v>-0.1275</v>
      </c>
      <c r="I37" s="376" t="n">
        <v>0.125</v>
      </c>
      <c r="J37" s="376" t="n">
        <v>0.3375</v>
      </c>
      <c r="K37" s="376" t="n">
        <v>-0.0665</v>
      </c>
      <c r="L37" s="376" t="n">
        <v>-0.0255</v>
      </c>
      <c r="M37" s="376" t="n">
        <v>-0.235</v>
      </c>
      <c r="N37" s="376" t="n">
        <v>0.0075</v>
      </c>
      <c r="O37" s="376" t="n">
        <v>-0.005</v>
      </c>
      <c r="P37" s="374" t="n">
        <v>-0.0255</v>
      </c>
      <c r="Q37" s="374" t="n">
        <v>-0.0625</v>
      </c>
      <c r="R37" s="374" t="n">
        <v>-0.0425</v>
      </c>
      <c r="S37" s="374" t="n">
        <v>-0.1</v>
      </c>
      <c r="T37" s="374" t="n">
        <v>-0.155</v>
      </c>
      <c r="U37" s="374" t="n">
        <v>1.42</v>
      </c>
      <c r="V37" s="374" t="n">
        <v>0.005</v>
      </c>
      <c r="W37" s="374" t="n">
        <v>-0.2025</v>
      </c>
      <c r="X37" s="374" t="n">
        <v>-0.0215</v>
      </c>
      <c r="Y37" s="389" t="n">
        <v>0.075</v>
      </c>
      <c r="Z37" s="389" t="n">
        <v>0.0145</v>
      </c>
      <c r="AA37" s="390" t="n">
        <v>0.267</v>
      </c>
      <c r="AB37" s="390" t="n">
        <v>0.293</v>
      </c>
      <c r="AC37" s="390" t="n">
        <v>0.267</v>
      </c>
      <c r="AD37" s="390" t="n">
        <v>0.267</v>
      </c>
      <c r="AE37" s="390" t="n">
        <v>0.267</v>
      </c>
      <c r="AF37" s="390" t="n">
        <v>0.267</v>
      </c>
      <c r="AG37" s="390" t="n">
        <v>0.267</v>
      </c>
      <c r="AH37" s="390" t="n">
        <v>0.267</v>
      </c>
      <c r="AI37" s="391" t="n">
        <v>0.267</v>
      </c>
      <c r="AJ37" s="391" t="n">
        <v>0.267</v>
      </c>
      <c r="AK37" s="391" t="n">
        <v>0.267</v>
      </c>
      <c r="AL37" s="390" t="n">
        <v>0.267</v>
      </c>
      <c r="AM37" s="392" t="n">
        <v>0.070298968490406</v>
      </c>
      <c r="AN37" s="392"/>
      <c r="AO37" s="389" t="n">
        <f aca="false">AB37</f>
        <v>0.293</v>
      </c>
      <c r="AP37" s="389" t="n">
        <f aca="false">AB37</f>
        <v>0.293</v>
      </c>
      <c r="AQ37" s="393" t="n">
        <f aca="false">AB37</f>
        <v>0.293</v>
      </c>
      <c r="AR37" s="394" t="n">
        <f aca="false">B37</f>
        <v>37288</v>
      </c>
      <c r="AS37" s="389" t="n">
        <f aca="false">(1+$AM37/2)^(-2*($B37-$AS$11)/365.25)</f>
        <v>0.883299670852373</v>
      </c>
      <c r="AT37" s="389" t="n">
        <f aca="false">(1+$AM37/2)^(-2*($B37-$AT$11)/365.25)</f>
        <v>0.883466774043275</v>
      </c>
      <c r="AV37" s="394" t="n">
        <f aca="false">B37</f>
        <v>37288</v>
      </c>
      <c r="AW37" s="374" t="n">
        <v>25</v>
      </c>
    </row>
    <row r="38" customFormat="false" ht="12" hidden="false" customHeight="false" outlineLevel="0" collapsed="false">
      <c r="B38" s="375" t="n">
        <f aca="false">EOMONTH(B37,0)+1</f>
        <v>37316</v>
      </c>
      <c r="C38" s="376" t="n">
        <v>2.807</v>
      </c>
      <c r="D38" s="376" t="n">
        <v>0.244</v>
      </c>
      <c r="E38" s="376" t="n">
        <v>0.069682902690216</v>
      </c>
      <c r="F38" s="376" t="n">
        <v>-0.13</v>
      </c>
      <c r="G38" s="376" t="n">
        <v>-0.0275</v>
      </c>
      <c r="H38" s="376" t="n">
        <v>-0.13</v>
      </c>
      <c r="I38" s="376" t="n">
        <v>0.1225</v>
      </c>
      <c r="J38" s="376" t="n">
        <v>0.2475</v>
      </c>
      <c r="K38" s="376" t="n">
        <v>-0.068</v>
      </c>
      <c r="L38" s="376" t="n">
        <v>-0.0255</v>
      </c>
      <c r="M38" s="376" t="n">
        <v>-0.235</v>
      </c>
      <c r="N38" s="376" t="n">
        <v>0.0075</v>
      </c>
      <c r="O38" s="376" t="n">
        <v>-0.005</v>
      </c>
      <c r="P38" s="374" t="n">
        <v>-0.0255</v>
      </c>
      <c r="Q38" s="374" t="n">
        <v>-0.0625</v>
      </c>
      <c r="R38" s="374" t="n">
        <v>-0.0425</v>
      </c>
      <c r="S38" s="374" t="n">
        <v>-0.0875</v>
      </c>
      <c r="T38" s="374" t="n">
        <v>-0.155</v>
      </c>
      <c r="U38" s="374" t="n">
        <v>0.875</v>
      </c>
      <c r="V38" s="374" t="n">
        <v>0.005</v>
      </c>
      <c r="W38" s="374" t="n">
        <v>-0.2025</v>
      </c>
      <c r="X38" s="374" t="n">
        <v>-0.0215</v>
      </c>
      <c r="Y38" s="389" t="n">
        <v>0.075</v>
      </c>
      <c r="Z38" s="389" t="n">
        <v>0.0145</v>
      </c>
      <c r="AA38" s="390" t="n">
        <v>0.244</v>
      </c>
      <c r="AB38" s="390" t="n">
        <v>0.268</v>
      </c>
      <c r="AC38" s="390" t="n">
        <v>0.244</v>
      </c>
      <c r="AD38" s="390" t="n">
        <v>0.244</v>
      </c>
      <c r="AE38" s="390" t="n">
        <v>0.244</v>
      </c>
      <c r="AF38" s="390" t="n">
        <v>0.244</v>
      </c>
      <c r="AG38" s="390" t="n">
        <v>0.244</v>
      </c>
      <c r="AH38" s="390" t="n">
        <v>0.244</v>
      </c>
      <c r="AI38" s="391" t="n">
        <v>0.244</v>
      </c>
      <c r="AJ38" s="391" t="n">
        <v>0.244</v>
      </c>
      <c r="AK38" s="391" t="n">
        <v>0.244</v>
      </c>
      <c r="AL38" s="390" t="n">
        <v>0.244</v>
      </c>
      <c r="AM38" s="392" t="n">
        <v>0.070426761635106</v>
      </c>
      <c r="AN38" s="392"/>
      <c r="AO38" s="389" t="n">
        <f aca="false">AB38</f>
        <v>0.268</v>
      </c>
      <c r="AP38" s="389" t="n">
        <f aca="false">AB38</f>
        <v>0.268</v>
      </c>
      <c r="AQ38" s="393" t="n">
        <f aca="false">AB38</f>
        <v>0.268</v>
      </c>
      <c r="AR38" s="394" t="n">
        <f aca="false">B38</f>
        <v>37316</v>
      </c>
      <c r="AS38" s="389" t="n">
        <f aca="false">(1+$AM38/2)^(-2*($B38-$AS$11)/365.25)</f>
        <v>0.878430489842612</v>
      </c>
      <c r="AT38" s="389" t="n">
        <f aca="false">(1+$AM38/2)^(-2*($B38-$AT$11)/365.25)</f>
        <v>0.878596968833662</v>
      </c>
      <c r="AV38" s="394" t="n">
        <f aca="false">B38</f>
        <v>37316</v>
      </c>
      <c r="AW38" s="374" t="n">
        <v>26</v>
      </c>
    </row>
    <row r="39" customFormat="false" ht="12" hidden="false" customHeight="false" outlineLevel="0" collapsed="false">
      <c r="B39" s="375" t="n">
        <f aca="false">EOMONTH(B38,0)+1</f>
        <v>37347</v>
      </c>
      <c r="C39" s="376" t="n">
        <v>2.71</v>
      </c>
      <c r="D39" s="376" t="n">
        <v>0.213</v>
      </c>
      <c r="E39" s="376" t="n">
        <v>0.069787178345321</v>
      </c>
      <c r="F39" s="376" t="n">
        <v>-0.12</v>
      </c>
      <c r="G39" s="376" t="n">
        <v>0.015</v>
      </c>
      <c r="H39" s="376" t="n">
        <v>-0.12</v>
      </c>
      <c r="I39" s="376" t="n">
        <v>0.0625</v>
      </c>
      <c r="J39" s="376" t="n">
        <v>0.17</v>
      </c>
      <c r="K39" s="376" t="n">
        <v>-0.078</v>
      </c>
      <c r="L39" s="376" t="n">
        <v>-0.028</v>
      </c>
      <c r="M39" s="376" t="n">
        <v>-0.2925</v>
      </c>
      <c r="N39" s="376" t="n">
        <v>0.006</v>
      </c>
      <c r="O39" s="376" t="n">
        <v>-0.0075</v>
      </c>
      <c r="P39" s="374" t="n">
        <v>-0.0275</v>
      </c>
      <c r="Q39" s="374" t="n">
        <v>-0.06</v>
      </c>
      <c r="R39" s="374" t="n">
        <v>-0.0252</v>
      </c>
      <c r="S39" s="374" t="n">
        <v>-0.07</v>
      </c>
      <c r="T39" s="374" t="n">
        <v>-0.1125</v>
      </c>
      <c r="U39" s="374" t="n">
        <v>0.37</v>
      </c>
      <c r="V39" s="374" t="n">
        <v>0.006</v>
      </c>
      <c r="W39" s="374" t="n">
        <v>-0.18</v>
      </c>
      <c r="X39" s="374" t="n">
        <v>-0.0215</v>
      </c>
      <c r="Y39" s="389" t="n">
        <v>0.18</v>
      </c>
      <c r="Z39" s="389" t="n">
        <v>0.007</v>
      </c>
      <c r="AA39" s="390" t="n">
        <v>0.213</v>
      </c>
      <c r="AB39" s="390" t="n">
        <v>0.209</v>
      </c>
      <c r="AC39" s="390" t="n">
        <v>0.213</v>
      </c>
      <c r="AD39" s="390" t="n">
        <v>0.213</v>
      </c>
      <c r="AE39" s="390" t="n">
        <v>0.209</v>
      </c>
      <c r="AF39" s="390" t="n">
        <v>0.213</v>
      </c>
      <c r="AG39" s="390" t="n">
        <v>0.213</v>
      </c>
      <c r="AH39" s="390" t="n">
        <v>0.213</v>
      </c>
      <c r="AI39" s="391" t="n">
        <v>0.213</v>
      </c>
      <c r="AJ39" s="391" t="n">
        <v>0.213</v>
      </c>
      <c r="AK39" s="391" t="n">
        <v>0.213</v>
      </c>
      <c r="AL39" s="390" t="n">
        <v>0.213</v>
      </c>
      <c r="AM39" s="392" t="n">
        <v>0.07054404073916</v>
      </c>
      <c r="AN39" s="392"/>
      <c r="AO39" s="389" t="n">
        <f aca="false">AB39</f>
        <v>0.209</v>
      </c>
      <c r="AP39" s="389" t="n">
        <f aca="false">AB39</f>
        <v>0.209</v>
      </c>
      <c r="AQ39" s="393" t="n">
        <f aca="false">AB39</f>
        <v>0.209</v>
      </c>
      <c r="AR39" s="394" t="n">
        <f aca="false">B39</f>
        <v>37347</v>
      </c>
      <c r="AS39" s="389" t="n">
        <f aca="false">(1+$AM39/2)^(-2*($B39-$AS$11)/365.25)</f>
        <v>0.873091614583419</v>
      </c>
      <c r="AT39" s="389" t="n">
        <f aca="false">(1+$AM39/2)^(-2*($B39-$AT$11)/365.25)</f>
        <v>0.873257352608839</v>
      </c>
      <c r="AV39" s="394" t="n">
        <f aca="false">B39</f>
        <v>37347</v>
      </c>
      <c r="AW39" s="374" t="n">
        <v>27</v>
      </c>
    </row>
    <row r="40" customFormat="false" ht="12" hidden="false" customHeight="false" outlineLevel="0" collapsed="false">
      <c r="B40" s="375" t="n">
        <f aca="false">EOMONTH(B39,0)+1</f>
        <v>37377</v>
      </c>
      <c r="C40" s="376" t="n">
        <v>2.682</v>
      </c>
      <c r="D40" s="376" t="n">
        <v>0.21</v>
      </c>
      <c r="E40" s="376" t="n">
        <v>0.069857016283219</v>
      </c>
      <c r="F40" s="376" t="n">
        <v>-0.12</v>
      </c>
      <c r="G40" s="376" t="n">
        <v>0.015</v>
      </c>
      <c r="H40" s="376" t="n">
        <v>-0.12</v>
      </c>
      <c r="I40" s="376" t="n">
        <v>0.0525</v>
      </c>
      <c r="J40" s="376" t="n">
        <v>0.155</v>
      </c>
      <c r="K40" s="376" t="n">
        <v>-0.0605</v>
      </c>
      <c r="L40" s="376" t="n">
        <v>-0.028</v>
      </c>
      <c r="M40" s="376" t="n">
        <v>-0.2925</v>
      </c>
      <c r="N40" s="376" t="n">
        <v>0.006</v>
      </c>
      <c r="O40" s="376" t="n">
        <v>-0.0075</v>
      </c>
      <c r="P40" s="374" t="n">
        <v>-0.0275</v>
      </c>
      <c r="Q40" s="374" t="n">
        <v>-0.06</v>
      </c>
      <c r="R40" s="374" t="n">
        <v>-0.02545</v>
      </c>
      <c r="S40" s="374" t="n">
        <v>-0.0725</v>
      </c>
      <c r="T40" s="374" t="n">
        <v>-0.1125</v>
      </c>
      <c r="U40" s="374" t="n">
        <v>0.2525</v>
      </c>
      <c r="V40" s="374" t="n">
        <v>0.006</v>
      </c>
      <c r="W40" s="374" t="n">
        <v>-0.18</v>
      </c>
      <c r="X40" s="374" t="n">
        <v>-0.018</v>
      </c>
      <c r="Y40" s="389" t="n">
        <v>0.18</v>
      </c>
      <c r="Z40" s="389" t="n">
        <v>0.007</v>
      </c>
      <c r="AA40" s="390" t="n">
        <v>0.21</v>
      </c>
      <c r="AB40" s="390" t="n">
        <v>0.206</v>
      </c>
      <c r="AC40" s="390" t="n">
        <v>0.21</v>
      </c>
      <c r="AD40" s="390" t="n">
        <v>0.21</v>
      </c>
      <c r="AE40" s="390" t="n">
        <v>0.206</v>
      </c>
      <c r="AF40" s="390" t="n">
        <v>0.21</v>
      </c>
      <c r="AG40" s="390" t="n">
        <v>0.21</v>
      </c>
      <c r="AH40" s="390" t="n">
        <v>0.21</v>
      </c>
      <c r="AI40" s="391" t="n">
        <v>0.21</v>
      </c>
      <c r="AJ40" s="391" t="n">
        <v>0.21</v>
      </c>
      <c r="AK40" s="391" t="n">
        <v>0.21</v>
      </c>
      <c r="AL40" s="390" t="n">
        <v>0.21</v>
      </c>
      <c r="AM40" s="392" t="n">
        <v>0.07062217862796</v>
      </c>
      <c r="AN40" s="392"/>
      <c r="AO40" s="389" t="n">
        <f aca="false">AB40</f>
        <v>0.206</v>
      </c>
      <c r="AP40" s="389" t="n">
        <f aca="false">AB40</f>
        <v>0.206</v>
      </c>
      <c r="AQ40" s="393" t="n">
        <f aca="false">AB40</f>
        <v>0.206</v>
      </c>
      <c r="AR40" s="394" t="n">
        <f aca="false">B40</f>
        <v>37377</v>
      </c>
      <c r="AS40" s="389" t="n">
        <f aca="false">(1+$AM40/2)^(-2*($B40-$AS$11)/365.25)</f>
        <v>0.868000439564826</v>
      </c>
      <c r="AT40" s="389" t="n">
        <f aca="false">(1+$AM40/2)^(-2*($B40-$AT$11)/365.25)</f>
        <v>0.868165390533423</v>
      </c>
      <c r="AV40" s="394" t="n">
        <f aca="false">B40</f>
        <v>37377</v>
      </c>
      <c r="AW40" s="374" t="n">
        <v>28</v>
      </c>
    </row>
    <row r="41" customFormat="false" ht="12" hidden="false" customHeight="false" outlineLevel="0" collapsed="false">
      <c r="B41" s="375" t="n">
        <f aca="false">EOMONTH(B40,0)+1</f>
        <v>37408</v>
      </c>
      <c r="C41" s="376" t="n">
        <v>2.684</v>
      </c>
      <c r="D41" s="376" t="n">
        <v>0.209</v>
      </c>
      <c r="E41" s="376" t="n">
        <v>0.069929182154075</v>
      </c>
      <c r="F41" s="376" t="n">
        <v>-0.12</v>
      </c>
      <c r="G41" s="376" t="n">
        <v>0.02</v>
      </c>
      <c r="H41" s="376" t="n">
        <v>-0.12</v>
      </c>
      <c r="I41" s="376" t="n">
        <v>0.0475</v>
      </c>
      <c r="J41" s="376" t="n">
        <v>0.155</v>
      </c>
      <c r="K41" s="376" t="n">
        <v>-0.0555</v>
      </c>
      <c r="L41" s="376" t="n">
        <v>-0.028</v>
      </c>
      <c r="M41" s="376" t="n">
        <v>-0.2925</v>
      </c>
      <c r="N41" s="376" t="n">
        <v>0.006</v>
      </c>
      <c r="O41" s="376" t="n">
        <v>-0.0075</v>
      </c>
      <c r="P41" s="374" t="n">
        <v>-0.025</v>
      </c>
      <c r="Q41" s="374" t="n">
        <v>-0.06</v>
      </c>
      <c r="R41" s="374" t="n">
        <v>-0.02545</v>
      </c>
      <c r="S41" s="374" t="n">
        <v>-0.065</v>
      </c>
      <c r="T41" s="374" t="n">
        <v>-0.1125</v>
      </c>
      <c r="U41" s="374" t="n">
        <v>0.2525</v>
      </c>
      <c r="V41" s="374" t="n">
        <v>0.006</v>
      </c>
      <c r="W41" s="374" t="n">
        <v>-0.18</v>
      </c>
      <c r="X41" s="374" t="n">
        <v>-0.0205</v>
      </c>
      <c r="Y41" s="389" t="n">
        <v>0.18</v>
      </c>
      <c r="Z41" s="389" t="n">
        <v>0.007</v>
      </c>
      <c r="AA41" s="390" t="n">
        <v>0.209</v>
      </c>
      <c r="AB41" s="390" t="n">
        <v>0.205</v>
      </c>
      <c r="AC41" s="390" t="n">
        <v>0.209</v>
      </c>
      <c r="AD41" s="390" t="n">
        <v>0.209</v>
      </c>
      <c r="AE41" s="390" t="n">
        <v>0.205</v>
      </c>
      <c r="AF41" s="390" t="n">
        <v>0.209</v>
      </c>
      <c r="AG41" s="390" t="n">
        <v>0.209</v>
      </c>
      <c r="AH41" s="390" t="n">
        <v>0.209</v>
      </c>
      <c r="AI41" s="391" t="n">
        <v>0.209</v>
      </c>
      <c r="AJ41" s="391" t="n">
        <v>0.209</v>
      </c>
      <c r="AK41" s="391" t="n">
        <v>0.209</v>
      </c>
      <c r="AL41" s="390" t="n">
        <v>0.209</v>
      </c>
      <c r="AM41" s="392" t="n">
        <v>0.070702921115173</v>
      </c>
      <c r="AN41" s="392"/>
      <c r="AO41" s="389" t="n">
        <f aca="false">AB41</f>
        <v>0.205</v>
      </c>
      <c r="AP41" s="389" t="n">
        <f aca="false">AB41</f>
        <v>0.205</v>
      </c>
      <c r="AQ41" s="393" t="n">
        <f aca="false">AB41</f>
        <v>0.205</v>
      </c>
      <c r="AR41" s="394" t="n">
        <f aca="false">B41</f>
        <v>37408</v>
      </c>
      <c r="AS41" s="389" t="n">
        <f aca="false">(1+$AM41/2)^(-2*($B41-$AS$11)/365.25)</f>
        <v>0.862759513174934</v>
      </c>
      <c r="AT41" s="389" t="n">
        <f aca="false">(1+$AM41/2)^(-2*($B41-$AT$11)/365.25)</f>
        <v>0.86292365242993</v>
      </c>
      <c r="AV41" s="394" t="n">
        <f aca="false">B41</f>
        <v>37408</v>
      </c>
      <c r="AW41" s="374" t="n">
        <v>29</v>
      </c>
    </row>
    <row r="42" customFormat="false" ht="12" hidden="false" customHeight="false" outlineLevel="0" collapsed="false">
      <c r="B42" s="375" t="n">
        <f aca="false">EOMONTH(B41,0)+1</f>
        <v>37438</v>
      </c>
      <c r="C42" s="376" t="n">
        <v>2.684</v>
      </c>
      <c r="D42" s="376" t="n">
        <v>0.208</v>
      </c>
      <c r="E42" s="376" t="n">
        <v>0.069991549758777</v>
      </c>
      <c r="F42" s="376" t="n">
        <v>-0.12</v>
      </c>
      <c r="G42" s="376" t="n">
        <v>0.0225</v>
      </c>
      <c r="H42" s="376" t="n">
        <v>-0.12</v>
      </c>
      <c r="I42" s="376" t="n">
        <v>0.0375</v>
      </c>
      <c r="J42" s="376" t="n">
        <v>0.155</v>
      </c>
      <c r="K42" s="376" t="n">
        <v>-0.0555</v>
      </c>
      <c r="L42" s="376" t="n">
        <v>-0.028</v>
      </c>
      <c r="M42" s="376" t="n">
        <v>-0.2925</v>
      </c>
      <c r="N42" s="376" t="n">
        <v>0.006</v>
      </c>
      <c r="O42" s="376" t="n">
        <v>-0.0075</v>
      </c>
      <c r="P42" s="374" t="n">
        <v>-0.025</v>
      </c>
      <c r="Q42" s="374" t="n">
        <v>-0.06</v>
      </c>
      <c r="R42" s="374" t="n">
        <v>-0.02545</v>
      </c>
      <c r="S42" s="374" t="n">
        <v>-0.065</v>
      </c>
      <c r="T42" s="374" t="n">
        <v>-0.1125</v>
      </c>
      <c r="U42" s="374" t="n">
        <v>0.2575</v>
      </c>
      <c r="V42" s="374" t="n">
        <v>0.006</v>
      </c>
      <c r="W42" s="374" t="n">
        <v>-0.18</v>
      </c>
      <c r="X42" s="374" t="n">
        <v>-0.0205</v>
      </c>
      <c r="Y42" s="389" t="n">
        <v>0.18</v>
      </c>
      <c r="Z42" s="389" t="n">
        <v>0.007</v>
      </c>
      <c r="AA42" s="390" t="n">
        <v>0.208</v>
      </c>
      <c r="AB42" s="390" t="n">
        <v>0.204</v>
      </c>
      <c r="AC42" s="390" t="n">
        <v>0.208</v>
      </c>
      <c r="AD42" s="390" t="n">
        <v>0.208</v>
      </c>
      <c r="AE42" s="390" t="n">
        <v>0.204</v>
      </c>
      <c r="AF42" s="390" t="n">
        <v>0.208</v>
      </c>
      <c r="AG42" s="390" t="n">
        <v>0.208</v>
      </c>
      <c r="AH42" s="390" t="n">
        <v>0.208</v>
      </c>
      <c r="AI42" s="391" t="n">
        <v>0.208</v>
      </c>
      <c r="AJ42" s="391" t="n">
        <v>0.208</v>
      </c>
      <c r="AK42" s="391" t="n">
        <v>0.208</v>
      </c>
      <c r="AL42" s="390" t="n">
        <v>0.208</v>
      </c>
      <c r="AM42" s="392" t="n">
        <v>0.070772972634964</v>
      </c>
      <c r="AN42" s="392"/>
      <c r="AO42" s="389" t="n">
        <f aca="false">AB42</f>
        <v>0.204</v>
      </c>
      <c r="AP42" s="389" t="n">
        <f aca="false">AB42</f>
        <v>0.204</v>
      </c>
      <c r="AQ42" s="393" t="n">
        <f aca="false">AB42</f>
        <v>0.204</v>
      </c>
      <c r="AR42" s="394" t="n">
        <f aca="false">B42</f>
        <v>37438</v>
      </c>
      <c r="AS42" s="389" t="n">
        <f aca="false">(1+$AM42/2)^(-2*($B42-$AS$11)/365.25)</f>
        <v>0.857721757214654</v>
      </c>
      <c r="AT42" s="389" t="n">
        <f aca="false">(1+$AM42/2)^(-2*($B42-$AT$11)/365.25)</f>
        <v>0.857885096954589</v>
      </c>
      <c r="AV42" s="394" t="n">
        <f aca="false">B42</f>
        <v>37438</v>
      </c>
      <c r="AW42" s="374" t="n">
        <v>30</v>
      </c>
    </row>
    <row r="43" customFormat="false" ht="12" hidden="false" customHeight="false" outlineLevel="0" collapsed="false">
      <c r="B43" s="375" t="n">
        <f aca="false">EOMONTH(B42,0)+1</f>
        <v>37469</v>
      </c>
      <c r="C43" s="376" t="n">
        <v>2.687</v>
      </c>
      <c r="D43" s="376" t="n">
        <v>0.207</v>
      </c>
      <c r="E43" s="376" t="n">
        <v>0.070043681864711</v>
      </c>
      <c r="F43" s="376" t="n">
        <v>-0.12</v>
      </c>
      <c r="G43" s="376" t="n">
        <v>0.025</v>
      </c>
      <c r="H43" s="376" t="n">
        <v>-0.12</v>
      </c>
      <c r="I43" s="376" t="n">
        <v>0.035</v>
      </c>
      <c r="J43" s="376" t="n">
        <v>0.155</v>
      </c>
      <c r="K43" s="376" t="n">
        <v>-0.0555</v>
      </c>
      <c r="L43" s="376" t="n">
        <v>-0.028</v>
      </c>
      <c r="M43" s="376" t="n">
        <v>-0.2925</v>
      </c>
      <c r="N43" s="376" t="n">
        <v>0.006</v>
      </c>
      <c r="O43" s="376" t="n">
        <v>-0.0075</v>
      </c>
      <c r="P43" s="374" t="n">
        <v>-0.025</v>
      </c>
      <c r="Q43" s="374" t="n">
        <v>-0.06</v>
      </c>
      <c r="R43" s="374" t="n">
        <v>-0.02545</v>
      </c>
      <c r="S43" s="374" t="n">
        <v>-0.065</v>
      </c>
      <c r="T43" s="374" t="n">
        <v>-0.1125</v>
      </c>
      <c r="U43" s="374" t="n">
        <v>0.2575</v>
      </c>
      <c r="V43" s="374" t="n">
        <v>0.006</v>
      </c>
      <c r="W43" s="374" t="n">
        <v>-0.18</v>
      </c>
      <c r="X43" s="374" t="n">
        <v>-0.0205</v>
      </c>
      <c r="Y43" s="389" t="n">
        <v>0.18</v>
      </c>
      <c r="Z43" s="389" t="n">
        <v>0.007</v>
      </c>
      <c r="AA43" s="390" t="n">
        <v>0.207</v>
      </c>
      <c r="AB43" s="390" t="n">
        <v>0.203</v>
      </c>
      <c r="AC43" s="390" t="n">
        <v>0.207</v>
      </c>
      <c r="AD43" s="390" t="n">
        <v>0.207</v>
      </c>
      <c r="AE43" s="390" t="n">
        <v>0.203</v>
      </c>
      <c r="AF43" s="390" t="n">
        <v>0.207</v>
      </c>
      <c r="AG43" s="390" t="n">
        <v>0.207</v>
      </c>
      <c r="AH43" s="390" t="n">
        <v>0.207</v>
      </c>
      <c r="AI43" s="391" t="n">
        <v>0.207</v>
      </c>
      <c r="AJ43" s="391" t="n">
        <v>0.207</v>
      </c>
      <c r="AK43" s="391" t="n">
        <v>0.207</v>
      </c>
      <c r="AL43" s="390" t="n">
        <v>0.207</v>
      </c>
      <c r="AM43" s="392" t="n">
        <v>0.070832031380219</v>
      </c>
      <c r="AN43" s="392"/>
      <c r="AO43" s="389" t="n">
        <f aca="false">AB43</f>
        <v>0.203</v>
      </c>
      <c r="AP43" s="389" t="n">
        <f aca="false">AB43</f>
        <v>0.203</v>
      </c>
      <c r="AQ43" s="393" t="n">
        <f aca="false">AB43</f>
        <v>0.203</v>
      </c>
      <c r="AR43" s="394" t="n">
        <f aca="false">B43</f>
        <v>37469</v>
      </c>
      <c r="AS43" s="389" t="n">
        <f aca="false">(1+$AM43/2)^(-2*($B43-$AS$11)/365.25)</f>
        <v>0.852562175156212</v>
      </c>
      <c r="AT43" s="389" t="n">
        <f aca="false">(1+$AM43/2)^(-2*($B43-$AT$11)/365.25)</f>
        <v>0.852724665500391</v>
      </c>
      <c r="AV43" s="394" t="n">
        <f aca="false">B43</f>
        <v>37469</v>
      </c>
      <c r="AW43" s="374" t="n">
        <v>31</v>
      </c>
    </row>
    <row r="44" customFormat="false" ht="12" hidden="false" customHeight="false" outlineLevel="0" collapsed="false">
      <c r="B44" s="375" t="n">
        <f aca="false">EOMONTH(B43,0)+1</f>
        <v>37500</v>
      </c>
      <c r="C44" s="376" t="n">
        <v>2.691</v>
      </c>
      <c r="D44" s="376" t="n">
        <v>0.206</v>
      </c>
      <c r="E44" s="376" t="n">
        <v>0.070095813971545</v>
      </c>
      <c r="F44" s="376" t="n">
        <v>-0.12</v>
      </c>
      <c r="G44" s="376" t="n">
        <v>0.0175</v>
      </c>
      <c r="H44" s="376" t="n">
        <v>-0.12</v>
      </c>
      <c r="I44" s="376" t="n">
        <v>0.0325</v>
      </c>
      <c r="J44" s="376" t="n">
        <v>0.155</v>
      </c>
      <c r="K44" s="376" t="n">
        <v>-0.058</v>
      </c>
      <c r="L44" s="376" t="n">
        <v>-0.028</v>
      </c>
      <c r="M44" s="376" t="n">
        <v>-0.2925</v>
      </c>
      <c r="N44" s="376" t="n">
        <v>0.006</v>
      </c>
      <c r="O44" s="376" t="n">
        <v>-0.0075</v>
      </c>
      <c r="P44" s="374" t="n">
        <v>-0.025</v>
      </c>
      <c r="Q44" s="374" t="n">
        <v>-0.06</v>
      </c>
      <c r="R44" s="374" t="n">
        <v>-0.02275</v>
      </c>
      <c r="S44" s="374" t="n">
        <v>-0.07</v>
      </c>
      <c r="T44" s="374" t="n">
        <v>-0.1125</v>
      </c>
      <c r="U44" s="374" t="n">
        <v>0.2525</v>
      </c>
      <c r="V44" s="374" t="n">
        <v>0.006</v>
      </c>
      <c r="W44" s="374" t="n">
        <v>-0.18</v>
      </c>
      <c r="X44" s="374" t="n">
        <v>-0.023</v>
      </c>
      <c r="Y44" s="389" t="n">
        <v>0.18</v>
      </c>
      <c r="Z44" s="389" t="n">
        <v>0.007</v>
      </c>
      <c r="AA44" s="390" t="n">
        <v>0.206</v>
      </c>
      <c r="AB44" s="390" t="n">
        <v>0.202</v>
      </c>
      <c r="AC44" s="390" t="n">
        <v>0.206</v>
      </c>
      <c r="AD44" s="390" t="n">
        <v>0.206</v>
      </c>
      <c r="AE44" s="390" t="n">
        <v>0.202</v>
      </c>
      <c r="AF44" s="390" t="n">
        <v>0.206</v>
      </c>
      <c r="AG44" s="390" t="n">
        <v>0.206</v>
      </c>
      <c r="AH44" s="390" t="n">
        <v>0.206</v>
      </c>
      <c r="AI44" s="391" t="n">
        <v>0.206</v>
      </c>
      <c r="AJ44" s="391" t="n">
        <v>0.206</v>
      </c>
      <c r="AK44" s="391" t="n">
        <v>0.206</v>
      </c>
      <c r="AL44" s="390" t="n">
        <v>0.206</v>
      </c>
      <c r="AM44" s="392" t="n">
        <v>0.070891090126628</v>
      </c>
      <c r="AN44" s="392"/>
      <c r="AO44" s="389" t="n">
        <f aca="false">AB44</f>
        <v>0.202</v>
      </c>
      <c r="AP44" s="389" t="n">
        <f aca="false">AB44</f>
        <v>0.202</v>
      </c>
      <c r="AQ44" s="393" t="n">
        <f aca="false">AB44</f>
        <v>0.202</v>
      </c>
      <c r="AR44" s="394" t="n">
        <f aca="false">B44</f>
        <v>37500</v>
      </c>
      <c r="AS44" s="389" t="n">
        <f aca="false">(1+$AM44/2)^(-2*($B44-$AS$11)/365.25)</f>
        <v>0.847425428539837</v>
      </c>
      <c r="AT44" s="389" t="n">
        <f aca="false">(1+$AM44/2)^(-2*($B44-$AT$11)/365.25)</f>
        <v>0.84758707222849</v>
      </c>
      <c r="AV44" s="394" t="n">
        <f aca="false">B44</f>
        <v>37500</v>
      </c>
      <c r="AW44" s="374" t="n">
        <v>32</v>
      </c>
    </row>
    <row r="45" customFormat="false" ht="12" hidden="false" customHeight="false" outlineLevel="0" collapsed="false">
      <c r="B45" s="375" t="n">
        <f aca="false">EOMONTH(B44,0)+1</f>
        <v>37530</v>
      </c>
      <c r="C45" s="376" t="n">
        <v>2.718</v>
      </c>
      <c r="D45" s="376" t="n">
        <v>0.207</v>
      </c>
      <c r="E45" s="376" t="n">
        <v>0.070141757223222</v>
      </c>
      <c r="F45" s="376" t="n">
        <v>-0.12</v>
      </c>
      <c r="G45" s="376" t="n">
        <v>0.0075</v>
      </c>
      <c r="H45" s="376" t="n">
        <v>-0.12</v>
      </c>
      <c r="I45" s="376" t="n">
        <v>0.0475</v>
      </c>
      <c r="J45" s="376" t="n">
        <v>0.1575</v>
      </c>
      <c r="K45" s="376" t="n">
        <v>-0.058</v>
      </c>
      <c r="L45" s="376" t="n">
        <v>-0.028</v>
      </c>
      <c r="M45" s="376" t="n">
        <v>-0.2925</v>
      </c>
      <c r="N45" s="376" t="n">
        <v>0.006</v>
      </c>
      <c r="O45" s="376" t="n">
        <v>-0.0075</v>
      </c>
      <c r="P45" s="374" t="n">
        <v>-0.025</v>
      </c>
      <c r="Q45" s="374" t="n">
        <v>-0.06</v>
      </c>
      <c r="R45" s="374" t="n">
        <v>-0.02275</v>
      </c>
      <c r="S45" s="374" t="n">
        <v>-0.07</v>
      </c>
      <c r="T45" s="374" t="n">
        <v>-0.1125</v>
      </c>
      <c r="U45" s="374" t="n">
        <v>0.255</v>
      </c>
      <c r="V45" s="374" t="n">
        <v>0.006</v>
      </c>
      <c r="W45" s="374" t="n">
        <v>-0.18</v>
      </c>
      <c r="X45" s="374" t="n">
        <v>-0.023</v>
      </c>
      <c r="Y45" s="389" t="n">
        <v>0.18</v>
      </c>
      <c r="Z45" s="389" t="n">
        <v>0.007</v>
      </c>
      <c r="AA45" s="390" t="n">
        <v>0.207</v>
      </c>
      <c r="AB45" s="390" t="n">
        <v>0.203</v>
      </c>
      <c r="AC45" s="390" t="n">
        <v>0.207</v>
      </c>
      <c r="AD45" s="390" t="n">
        <v>0.207</v>
      </c>
      <c r="AE45" s="390" t="n">
        <v>0.203</v>
      </c>
      <c r="AF45" s="390" t="n">
        <v>0.207</v>
      </c>
      <c r="AG45" s="390" t="n">
        <v>0.207</v>
      </c>
      <c r="AH45" s="390" t="n">
        <v>0.207</v>
      </c>
      <c r="AI45" s="391" t="n">
        <v>0.207</v>
      </c>
      <c r="AJ45" s="391" t="n">
        <v>0.207</v>
      </c>
      <c r="AK45" s="391" t="n">
        <v>0.207</v>
      </c>
      <c r="AL45" s="390" t="n">
        <v>0.207</v>
      </c>
      <c r="AM45" s="392" t="n">
        <v>0.070939885012366</v>
      </c>
      <c r="AN45" s="392"/>
      <c r="AO45" s="389" t="n">
        <f aca="false">AB45</f>
        <v>0.203</v>
      </c>
      <c r="AP45" s="389" t="n">
        <f aca="false">AB45</f>
        <v>0.203</v>
      </c>
      <c r="AQ45" s="393" t="n">
        <f aca="false">AB45</f>
        <v>0.203</v>
      </c>
      <c r="AR45" s="394" t="n">
        <f aca="false">B45</f>
        <v>37530</v>
      </c>
      <c r="AS45" s="389" t="n">
        <f aca="false">(1+$AM45/2)^(-2*($B45-$AS$11)/365.25)</f>
        <v>0.842492810468979</v>
      </c>
      <c r="AT45" s="389" t="n">
        <f aca="false">(1+$AM45/2)^(-2*($B45-$AT$11)/365.25)</f>
        <v>0.842653621994348</v>
      </c>
      <c r="AV45" s="394" t="n">
        <f aca="false">B45</f>
        <v>37530</v>
      </c>
      <c r="AW45" s="374" t="n">
        <v>33</v>
      </c>
    </row>
    <row r="46" customFormat="false" ht="12" hidden="false" customHeight="false" outlineLevel="0" collapsed="false">
      <c r="B46" s="375" t="n">
        <f aca="false">EOMONTH(B45,0)+1</f>
        <v>37561</v>
      </c>
      <c r="C46" s="376" t="n">
        <v>2.851</v>
      </c>
      <c r="D46" s="376" t="n">
        <v>0.2075</v>
      </c>
      <c r="E46" s="376" t="n">
        <v>0.070182757081794</v>
      </c>
      <c r="F46" s="376" t="n">
        <v>-0.125</v>
      </c>
      <c r="G46" s="376" t="n">
        <v>-0.0325</v>
      </c>
      <c r="H46" s="376" t="n">
        <v>-0.125</v>
      </c>
      <c r="I46" s="376" t="n">
        <v>0.1075</v>
      </c>
      <c r="J46" s="376" t="n">
        <v>0.24</v>
      </c>
      <c r="K46" s="376" t="n">
        <v>-0.0645</v>
      </c>
      <c r="L46" s="376" t="n">
        <v>-0.0255</v>
      </c>
      <c r="M46" s="376" t="n">
        <v>-0.2425</v>
      </c>
      <c r="N46" s="376" t="n">
        <v>0.0075</v>
      </c>
      <c r="O46" s="376" t="n">
        <v>-0.003</v>
      </c>
      <c r="P46" s="374" t="n">
        <v>-0.028</v>
      </c>
      <c r="Q46" s="374" t="n">
        <v>-0.06</v>
      </c>
      <c r="R46" s="374" t="n">
        <v>-0.0425</v>
      </c>
      <c r="S46" s="374" t="n">
        <v>-0.085</v>
      </c>
      <c r="T46" s="374" t="n">
        <v>-0.1525</v>
      </c>
      <c r="U46" s="374" t="n">
        <v>0.72</v>
      </c>
      <c r="V46" s="374" t="n">
        <v>0.006</v>
      </c>
      <c r="W46" s="374" t="n">
        <v>-0.1925</v>
      </c>
      <c r="X46" s="374" t="n">
        <v>-0.0205</v>
      </c>
      <c r="Y46" s="389" t="n">
        <v>0.085</v>
      </c>
      <c r="Z46" s="389" t="n">
        <v>0.0165</v>
      </c>
      <c r="AA46" s="390" t="n">
        <v>0.208</v>
      </c>
      <c r="AB46" s="390" t="n">
        <v>0.228</v>
      </c>
      <c r="AC46" s="390" t="n">
        <v>0.208</v>
      </c>
      <c r="AD46" s="390" t="n">
        <v>0.208</v>
      </c>
      <c r="AE46" s="390" t="n">
        <v>0.208</v>
      </c>
      <c r="AF46" s="390" t="n">
        <v>0.208</v>
      </c>
      <c r="AG46" s="390" t="n">
        <v>0.208</v>
      </c>
      <c r="AH46" s="390" t="n">
        <v>0.208</v>
      </c>
      <c r="AI46" s="391" t="n">
        <v>0.208</v>
      </c>
      <c r="AJ46" s="391" t="n">
        <v>0.208</v>
      </c>
      <c r="AK46" s="391" t="n">
        <v>0.208</v>
      </c>
      <c r="AL46" s="390" t="n">
        <v>0.208</v>
      </c>
      <c r="AM46" s="392" t="n">
        <v>0.070978298251153</v>
      </c>
      <c r="AN46" s="392"/>
      <c r="AO46" s="389" t="n">
        <f aca="false">AB46</f>
        <v>0.228</v>
      </c>
      <c r="AP46" s="389" t="n">
        <f aca="false">AB46</f>
        <v>0.228</v>
      </c>
      <c r="AQ46" s="393" t="n">
        <f aca="false">AB46</f>
        <v>0.228</v>
      </c>
      <c r="AR46" s="394" t="n">
        <f aca="false">B46</f>
        <v>37561</v>
      </c>
      <c r="AS46" s="389" t="n">
        <f aca="false">(1+$AM46/2)^(-2*($B46-$AS$11)/365.25)</f>
        <v>0.837443825270604</v>
      </c>
      <c r="AT46" s="389" t="n">
        <f aca="false">(1+$AM46/2)^(-2*($B46-$AT$11)/365.25)</f>
        <v>0.837603758138888</v>
      </c>
      <c r="AV46" s="394" t="n">
        <f aca="false">B46</f>
        <v>37561</v>
      </c>
      <c r="AW46" s="374" t="n">
        <v>34</v>
      </c>
    </row>
    <row r="47" customFormat="false" ht="12" hidden="false" customHeight="false" outlineLevel="0" collapsed="false">
      <c r="B47" s="375" t="n">
        <f aca="false">EOMONTH(B46,0)+1</f>
        <v>37591</v>
      </c>
      <c r="C47" s="376" t="n">
        <v>2.974</v>
      </c>
      <c r="D47" s="376" t="n">
        <v>0.21</v>
      </c>
      <c r="E47" s="376" t="n">
        <v>0.070222434364812</v>
      </c>
      <c r="F47" s="376" t="n">
        <v>-0.1275</v>
      </c>
      <c r="G47" s="376" t="n">
        <v>-0.055</v>
      </c>
      <c r="H47" s="376" t="n">
        <v>-0.1275</v>
      </c>
      <c r="I47" s="376" t="n">
        <v>0.1475</v>
      </c>
      <c r="J47" s="376" t="n">
        <v>0.295</v>
      </c>
      <c r="K47" s="376" t="n">
        <v>-0.0645</v>
      </c>
      <c r="L47" s="376" t="n">
        <v>-0.0255</v>
      </c>
      <c r="M47" s="376" t="n">
        <v>-0.2425</v>
      </c>
      <c r="N47" s="376" t="n">
        <v>0.0075</v>
      </c>
      <c r="O47" s="376" t="n">
        <v>-0.003</v>
      </c>
      <c r="P47" s="374" t="n">
        <v>-0.028</v>
      </c>
      <c r="Q47" s="374" t="n">
        <v>-0.06</v>
      </c>
      <c r="R47" s="374" t="n">
        <v>-0.0425</v>
      </c>
      <c r="S47" s="374" t="n">
        <v>-0.1</v>
      </c>
      <c r="T47" s="374" t="n">
        <v>-0.1525</v>
      </c>
      <c r="U47" s="374" t="n">
        <v>1.1625</v>
      </c>
      <c r="V47" s="374" t="n">
        <v>0.006</v>
      </c>
      <c r="W47" s="374" t="n">
        <v>-0.1925</v>
      </c>
      <c r="X47" s="374" t="n">
        <v>-0.0205</v>
      </c>
      <c r="Y47" s="389" t="n">
        <v>0.085</v>
      </c>
      <c r="Z47" s="389" t="n">
        <v>0.0165</v>
      </c>
      <c r="AA47" s="390" t="n">
        <v>0.21</v>
      </c>
      <c r="AB47" s="390" t="n">
        <v>0.231</v>
      </c>
      <c r="AC47" s="390" t="n">
        <v>0.21</v>
      </c>
      <c r="AD47" s="390" t="n">
        <v>0.21</v>
      </c>
      <c r="AE47" s="390" t="n">
        <v>0.21</v>
      </c>
      <c r="AF47" s="390" t="n">
        <v>0.21</v>
      </c>
      <c r="AG47" s="390" t="n">
        <v>0.21</v>
      </c>
      <c r="AH47" s="390" t="n">
        <v>0.21</v>
      </c>
      <c r="AI47" s="391" t="n">
        <v>0.21</v>
      </c>
      <c r="AJ47" s="391" t="n">
        <v>0.21</v>
      </c>
      <c r="AK47" s="391" t="n">
        <v>0.21</v>
      </c>
      <c r="AL47" s="390" t="n">
        <v>0.21</v>
      </c>
      <c r="AM47" s="392" t="n">
        <v>0.07101547235367</v>
      </c>
      <c r="AN47" s="392"/>
      <c r="AO47" s="389" t="n">
        <f aca="false">AB47</f>
        <v>0.231</v>
      </c>
      <c r="AP47" s="389" t="n">
        <f aca="false">AB47</f>
        <v>0.231</v>
      </c>
      <c r="AQ47" s="393" t="n">
        <f aca="false">AB47</f>
        <v>0.231</v>
      </c>
      <c r="AR47" s="394" t="n">
        <f aca="false">B47</f>
        <v>37591</v>
      </c>
      <c r="AS47" s="389" t="n">
        <f aca="false">(1+$AM47/2)^(-2*($B47-$AS$11)/365.25)</f>
        <v>0.832581531708028</v>
      </c>
      <c r="AT47" s="389" t="n">
        <f aca="false">(1+$AM47/2)^(-2*($B47-$AT$11)/365.25)</f>
        <v>0.832740617836456</v>
      </c>
      <c r="AV47" s="394" t="n">
        <f aca="false">B47</f>
        <v>37591</v>
      </c>
      <c r="AW47" s="374" t="n">
        <v>35</v>
      </c>
    </row>
    <row r="48" customFormat="false" ht="12" hidden="false" customHeight="false" outlineLevel="0" collapsed="false">
      <c r="B48" s="375" t="n">
        <f aca="false">EOMONTH(B47,0)+1</f>
        <v>37622</v>
      </c>
      <c r="C48" s="376" t="n">
        <v>3.004</v>
      </c>
      <c r="D48" s="376" t="n">
        <v>0.213</v>
      </c>
      <c r="E48" s="376" t="n">
        <v>0.070266370345831</v>
      </c>
      <c r="F48" s="376" t="n">
        <v>-0.13</v>
      </c>
      <c r="G48" s="376" t="n">
        <v>-0.0575</v>
      </c>
      <c r="H48" s="376" t="n">
        <v>-0.13</v>
      </c>
      <c r="I48" s="376" t="n">
        <v>0.16</v>
      </c>
      <c r="J48" s="376" t="n">
        <v>0.3425</v>
      </c>
      <c r="K48" s="376" t="n">
        <v>-0.0685</v>
      </c>
      <c r="L48" s="376" t="n">
        <v>-0.0235</v>
      </c>
      <c r="M48" s="376" t="n">
        <v>-0.2425</v>
      </c>
      <c r="N48" s="376" t="n">
        <v>0.0075</v>
      </c>
      <c r="O48" s="376" t="n">
        <v>-0.003</v>
      </c>
      <c r="P48" s="374" t="n">
        <v>-0.0255</v>
      </c>
      <c r="Q48" s="374" t="n">
        <v>-0.06</v>
      </c>
      <c r="R48" s="374" t="n">
        <v>-0.0425</v>
      </c>
      <c r="S48" s="374" t="n">
        <v>-0.11</v>
      </c>
      <c r="T48" s="374" t="n">
        <v>-0.1525</v>
      </c>
      <c r="U48" s="374" t="n">
        <v>1.39</v>
      </c>
      <c r="V48" s="374" t="n">
        <v>0.005</v>
      </c>
      <c r="W48" s="374" t="n">
        <v>-0.1925</v>
      </c>
      <c r="X48" s="374" t="n">
        <v>-0.0205</v>
      </c>
      <c r="Y48" s="389" t="n">
        <v>0.085</v>
      </c>
      <c r="Z48" s="389" t="n">
        <v>0.0165</v>
      </c>
      <c r="AA48" s="390" t="n">
        <v>0.213</v>
      </c>
      <c r="AB48" s="390" t="n">
        <v>0.213</v>
      </c>
      <c r="AC48" s="390" t="n">
        <v>0.213</v>
      </c>
      <c r="AD48" s="390" t="n">
        <v>0.213</v>
      </c>
      <c r="AE48" s="390" t="n">
        <v>0.213</v>
      </c>
      <c r="AF48" s="390" t="n">
        <v>0.213</v>
      </c>
      <c r="AG48" s="390" t="n">
        <v>0.213</v>
      </c>
      <c r="AH48" s="390" t="n">
        <v>0.213</v>
      </c>
      <c r="AI48" s="391" t="n">
        <v>0.213</v>
      </c>
      <c r="AJ48" s="391" t="n">
        <v>0.213</v>
      </c>
      <c r="AK48" s="391" t="n">
        <v>0.213</v>
      </c>
      <c r="AL48" s="390" t="n">
        <v>0.213</v>
      </c>
      <c r="AM48" s="392" t="n">
        <v>0.071054325431098</v>
      </c>
      <c r="AN48" s="392"/>
      <c r="AO48" s="389" t="n">
        <f aca="false">AB48</f>
        <v>0.213</v>
      </c>
      <c r="AP48" s="389" t="n">
        <f aca="false">AB48</f>
        <v>0.213</v>
      </c>
      <c r="AQ48" s="393" t="n">
        <f aca="false">AB48</f>
        <v>0.213</v>
      </c>
      <c r="AR48" s="394" t="n">
        <f aca="false">B48</f>
        <v>37622</v>
      </c>
      <c r="AS48" s="389" t="n">
        <f aca="false">(1+$AM48/2)^(-2*($B48-$AS$11)/365.25)</f>
        <v>0.827580739553631</v>
      </c>
      <c r="AT48" s="389" t="n">
        <f aca="false">(1+$AM48/2)^(-2*($B48-$AT$11)/365.25)</f>
        <v>0.82773895518182</v>
      </c>
      <c r="AV48" s="394" t="n">
        <f aca="false">B48</f>
        <v>37622</v>
      </c>
      <c r="AW48" s="374" t="n">
        <v>36</v>
      </c>
    </row>
    <row r="49" customFormat="false" ht="12" hidden="false" customHeight="false" outlineLevel="0" collapsed="false">
      <c r="B49" s="375" t="n">
        <f aca="false">EOMONTH(B48,0)+1</f>
        <v>37653</v>
      </c>
      <c r="C49" s="376" t="n">
        <v>2.891</v>
      </c>
      <c r="D49" s="376" t="n">
        <v>0.21</v>
      </c>
      <c r="E49" s="376" t="n">
        <v>0.070313871617757</v>
      </c>
      <c r="F49" s="376" t="n">
        <v>-0.1325</v>
      </c>
      <c r="G49" s="376" t="n">
        <v>-0.04</v>
      </c>
      <c r="H49" s="376" t="n">
        <v>-0.1325</v>
      </c>
      <c r="I49" s="376" t="n">
        <v>0.1375</v>
      </c>
      <c r="J49" s="376" t="n">
        <v>0.3375</v>
      </c>
      <c r="K49" s="376" t="n">
        <v>-0.0645</v>
      </c>
      <c r="L49" s="376" t="n">
        <v>-0.0235</v>
      </c>
      <c r="M49" s="376" t="n">
        <v>-0.2425</v>
      </c>
      <c r="N49" s="376" t="n">
        <v>0.0075</v>
      </c>
      <c r="O49" s="376" t="n">
        <v>-0.003</v>
      </c>
      <c r="P49" s="374" t="n">
        <v>-0.0255</v>
      </c>
      <c r="Q49" s="374" t="n">
        <v>-0.06</v>
      </c>
      <c r="R49" s="374" t="n">
        <v>-0.0425</v>
      </c>
      <c r="S49" s="374" t="n">
        <v>-0.0975</v>
      </c>
      <c r="T49" s="374" t="n">
        <v>-0.1525</v>
      </c>
      <c r="U49" s="374" t="n">
        <v>1.37</v>
      </c>
      <c r="V49" s="374" t="n">
        <v>0.005</v>
      </c>
      <c r="W49" s="374" t="n">
        <v>-0.1925</v>
      </c>
      <c r="X49" s="374" t="n">
        <v>-0.0205</v>
      </c>
      <c r="Y49" s="389" t="n">
        <v>0.085</v>
      </c>
      <c r="Z49" s="389" t="n">
        <v>0.0165</v>
      </c>
      <c r="AA49" s="390" t="n">
        <v>0.21</v>
      </c>
      <c r="AB49" s="390" t="n">
        <v>0.231</v>
      </c>
      <c r="AC49" s="390" t="n">
        <v>0.21</v>
      </c>
      <c r="AD49" s="390" t="n">
        <v>0.21</v>
      </c>
      <c r="AE49" s="390" t="n">
        <v>0.21</v>
      </c>
      <c r="AF49" s="390" t="n">
        <v>0.21</v>
      </c>
      <c r="AG49" s="390" t="n">
        <v>0.21</v>
      </c>
      <c r="AH49" s="390" t="n">
        <v>0.21</v>
      </c>
      <c r="AI49" s="391" t="n">
        <v>0.21</v>
      </c>
      <c r="AJ49" s="391" t="n">
        <v>0.21</v>
      </c>
      <c r="AK49" s="391" t="n">
        <v>0.21</v>
      </c>
      <c r="AL49" s="390" t="n">
        <v>0.21</v>
      </c>
      <c r="AM49" s="392" t="n">
        <v>0.071093712597645</v>
      </c>
      <c r="AN49" s="392"/>
      <c r="AO49" s="389" t="n">
        <f aca="false">AB49</f>
        <v>0.231</v>
      </c>
      <c r="AP49" s="389" t="n">
        <f aca="false">AB49</f>
        <v>0.231</v>
      </c>
      <c r="AQ49" s="393" t="n">
        <f aca="false">AB49</f>
        <v>0.231</v>
      </c>
      <c r="AR49" s="394" t="n">
        <f aca="false">B49</f>
        <v>37653</v>
      </c>
      <c r="AS49" s="389" t="n">
        <f aca="false">(1+$AM49/2)^(-2*($B49-$AS$11)/365.25)</f>
        <v>0.822603560496351</v>
      </c>
      <c r="AT49" s="389" t="n">
        <f aca="false">(1+$AM49/2)^(-2*($B49-$AT$11)/365.25)</f>
        <v>0.822760910273641</v>
      </c>
      <c r="AV49" s="394" t="n">
        <f aca="false">B49</f>
        <v>37653</v>
      </c>
      <c r="AW49" s="374" t="n">
        <v>37</v>
      </c>
    </row>
    <row r="50" customFormat="false" ht="12" hidden="false" customHeight="false" outlineLevel="0" collapsed="false">
      <c r="B50" s="375" t="n">
        <f aca="false">EOMONTH(B49,0)+1</f>
        <v>37681</v>
      </c>
      <c r="C50" s="376" t="n">
        <v>2.776</v>
      </c>
      <c r="D50" s="376" t="n">
        <v>0.2</v>
      </c>
      <c r="E50" s="376" t="n">
        <v>0.070356775993041</v>
      </c>
      <c r="F50" s="376" t="n">
        <v>-0.135</v>
      </c>
      <c r="G50" s="376" t="n">
        <v>-0.0275</v>
      </c>
      <c r="H50" s="376" t="n">
        <v>-0.135</v>
      </c>
      <c r="I50" s="376" t="n">
        <v>0.135</v>
      </c>
      <c r="J50" s="376" t="n">
        <v>0.26</v>
      </c>
      <c r="K50" s="376" t="n">
        <v>-0.066</v>
      </c>
      <c r="L50" s="376" t="n">
        <v>-0.0235</v>
      </c>
      <c r="M50" s="376" t="n">
        <v>-0.2425</v>
      </c>
      <c r="N50" s="376" t="n">
        <v>0.0075</v>
      </c>
      <c r="O50" s="376" t="n">
        <v>-0.003</v>
      </c>
      <c r="P50" s="374" t="n">
        <v>-0.0255</v>
      </c>
      <c r="Q50" s="374" t="n">
        <v>-0.06</v>
      </c>
      <c r="R50" s="374" t="n">
        <v>-0.0425</v>
      </c>
      <c r="S50" s="374" t="n">
        <v>-0.085</v>
      </c>
      <c r="T50" s="374" t="n">
        <v>-0.1525</v>
      </c>
      <c r="U50" s="374" t="n">
        <v>0.8575</v>
      </c>
      <c r="V50" s="374" t="n">
        <v>0.005</v>
      </c>
      <c r="W50" s="374" t="n">
        <v>-0.1925</v>
      </c>
      <c r="X50" s="374" t="n">
        <v>-0.0205</v>
      </c>
      <c r="Y50" s="389" t="n">
        <v>0.085</v>
      </c>
      <c r="Z50" s="389" t="n">
        <v>0.0165</v>
      </c>
      <c r="AA50" s="390" t="n">
        <v>0.2</v>
      </c>
      <c r="AB50" s="390" t="n">
        <v>0.22</v>
      </c>
      <c r="AC50" s="390" t="n">
        <v>0.2</v>
      </c>
      <c r="AD50" s="390" t="n">
        <v>0.2</v>
      </c>
      <c r="AE50" s="390" t="n">
        <v>0.2</v>
      </c>
      <c r="AF50" s="390" t="n">
        <v>0.2</v>
      </c>
      <c r="AG50" s="390" t="n">
        <v>0.2</v>
      </c>
      <c r="AH50" s="390" t="n">
        <v>0.2</v>
      </c>
      <c r="AI50" s="391" t="n">
        <v>0.2</v>
      </c>
      <c r="AJ50" s="391" t="n">
        <v>0.2</v>
      </c>
      <c r="AK50" s="391" t="n">
        <v>0.2</v>
      </c>
      <c r="AL50" s="390" t="n">
        <v>0.2</v>
      </c>
      <c r="AM50" s="392" t="n">
        <v>0.071129288103354</v>
      </c>
      <c r="AN50" s="392"/>
      <c r="AO50" s="389" t="n">
        <f aca="false">AB50</f>
        <v>0.22</v>
      </c>
      <c r="AP50" s="389" t="n">
        <f aca="false">AB50</f>
        <v>0.22</v>
      </c>
      <c r="AQ50" s="393" t="n">
        <f aca="false">AB50</f>
        <v>0.22</v>
      </c>
      <c r="AR50" s="394" t="n">
        <f aca="false">B50</f>
        <v>37681</v>
      </c>
      <c r="AS50" s="389" t="n">
        <f aca="false">(1+$AM50/2)^(-2*($B50-$AS$11)/365.25)</f>
        <v>0.818129238638505</v>
      </c>
      <c r="AT50" s="389" t="n">
        <f aca="false">(1+$AM50/2)^(-2*($B50-$AT$11)/365.25)</f>
        <v>0.818285809520557</v>
      </c>
      <c r="AV50" s="394" t="n">
        <f aca="false">B50</f>
        <v>37681</v>
      </c>
      <c r="AW50" s="374" t="n">
        <v>38</v>
      </c>
    </row>
    <row r="51" customFormat="false" ht="12" hidden="false" customHeight="false" outlineLevel="0" collapsed="false">
      <c r="B51" s="375" t="n">
        <f aca="false">EOMONTH(B50,0)+1</f>
        <v>37712</v>
      </c>
      <c r="C51" s="376" t="n">
        <v>2.676</v>
      </c>
      <c r="D51" s="376" t="n">
        <v>0.198</v>
      </c>
      <c r="E51" s="376" t="n">
        <v>0.070394496325911</v>
      </c>
      <c r="F51" s="376" t="n">
        <v>-0.195</v>
      </c>
      <c r="G51" s="376" t="n">
        <v>0.015</v>
      </c>
      <c r="H51" s="376" t="n">
        <v>-0.195</v>
      </c>
      <c r="I51" s="376" t="n">
        <v>0.0575</v>
      </c>
      <c r="J51" s="376" t="n">
        <v>0.17</v>
      </c>
      <c r="K51" s="376" t="n">
        <v>-0.076</v>
      </c>
      <c r="L51" s="376" t="n">
        <v>-0.026</v>
      </c>
      <c r="M51" s="376" t="n">
        <v>-0.2925</v>
      </c>
      <c r="N51" s="376" t="n">
        <v>0.006</v>
      </c>
      <c r="O51" s="376" t="n">
        <v>-0.0055</v>
      </c>
      <c r="P51" s="374" t="n">
        <v>-0.0275</v>
      </c>
      <c r="Q51" s="374" t="n">
        <v>-0.0575</v>
      </c>
      <c r="R51" s="374" t="n">
        <v>-0.0227</v>
      </c>
      <c r="S51" s="374" t="n">
        <v>-0.0675</v>
      </c>
      <c r="T51" s="374" t="n">
        <v>-0.11</v>
      </c>
      <c r="U51" s="374" t="n">
        <v>0.37</v>
      </c>
      <c r="V51" s="374" t="n">
        <v>0.005</v>
      </c>
      <c r="W51" s="374" t="n">
        <v>-0.17</v>
      </c>
      <c r="X51" s="374" t="n">
        <v>-0.0205</v>
      </c>
      <c r="Y51" s="389" t="n">
        <v>0.19</v>
      </c>
      <c r="Z51" s="389" t="n">
        <v>0.009</v>
      </c>
      <c r="AA51" s="390" t="n">
        <v>0.198</v>
      </c>
      <c r="AB51" s="390" t="n">
        <v>0.194</v>
      </c>
      <c r="AC51" s="390" t="n">
        <v>0.198</v>
      </c>
      <c r="AD51" s="390" t="n">
        <v>0.198</v>
      </c>
      <c r="AE51" s="390" t="n">
        <v>0.194</v>
      </c>
      <c r="AF51" s="390" t="n">
        <v>0.198</v>
      </c>
      <c r="AG51" s="390" t="n">
        <v>0.198</v>
      </c>
      <c r="AH51" s="390" t="n">
        <v>0.198</v>
      </c>
      <c r="AI51" s="391" t="n">
        <v>0.198</v>
      </c>
      <c r="AJ51" s="391" t="n">
        <v>0.198</v>
      </c>
      <c r="AK51" s="391" t="n">
        <v>0.198</v>
      </c>
      <c r="AL51" s="390" t="n">
        <v>0.198</v>
      </c>
      <c r="AM51" s="392" t="n">
        <v>0.071157629247846</v>
      </c>
      <c r="AN51" s="392"/>
      <c r="AO51" s="389" t="n">
        <f aca="false">AB51</f>
        <v>0.194</v>
      </c>
      <c r="AP51" s="389" t="n">
        <f aca="false">AB51</f>
        <v>0.194</v>
      </c>
      <c r="AQ51" s="393" t="n">
        <f aca="false">AB51</f>
        <v>0.194</v>
      </c>
      <c r="AR51" s="394" t="n">
        <f aca="false">B51</f>
        <v>37712</v>
      </c>
      <c r="AS51" s="389" t="n">
        <f aca="false">(1+$AM51/2)^(-2*($B51-$AS$11)/365.25)</f>
        <v>0.813224561167579</v>
      </c>
      <c r="AT51" s="389" t="n">
        <f aca="false">(1+$AM51/2)^(-2*($B51-$AT$11)/365.25)</f>
        <v>0.813380254353945</v>
      </c>
      <c r="AV51" s="394" t="n">
        <f aca="false">B51</f>
        <v>37712</v>
      </c>
      <c r="AW51" s="374" t="n">
        <v>39</v>
      </c>
    </row>
    <row r="52" customFormat="false" ht="12" hidden="false" customHeight="false" outlineLevel="0" collapsed="false">
      <c r="B52" s="375" t="n">
        <f aca="false">EOMONTH(B51,0)+1</f>
        <v>37742</v>
      </c>
      <c r="C52" s="376" t="n">
        <v>2.707</v>
      </c>
      <c r="D52" s="376" t="n">
        <v>0.197</v>
      </c>
      <c r="E52" s="376" t="n">
        <v>0.070418094032817</v>
      </c>
      <c r="F52" s="376" t="n">
        <v>-0.195</v>
      </c>
      <c r="G52" s="376" t="n">
        <v>0.015</v>
      </c>
      <c r="H52" s="376" t="n">
        <v>-0.195</v>
      </c>
      <c r="I52" s="376" t="n">
        <v>0.0475</v>
      </c>
      <c r="J52" s="376" t="n">
        <v>0.155</v>
      </c>
      <c r="K52" s="376" t="n">
        <v>-0.0585</v>
      </c>
      <c r="L52" s="376" t="n">
        <v>-0.026</v>
      </c>
      <c r="M52" s="376" t="n">
        <v>-0.2925</v>
      </c>
      <c r="N52" s="376" t="n">
        <v>0.006</v>
      </c>
      <c r="O52" s="376" t="n">
        <v>-0.0055</v>
      </c>
      <c r="P52" s="374" t="n">
        <v>-0.0275</v>
      </c>
      <c r="Q52" s="374" t="n">
        <v>-0.0575</v>
      </c>
      <c r="R52" s="374" t="n">
        <v>-0.02295</v>
      </c>
      <c r="S52" s="374" t="n">
        <v>-0.07</v>
      </c>
      <c r="T52" s="374" t="n">
        <v>-0.11</v>
      </c>
      <c r="U52" s="374" t="n">
        <v>0.2525</v>
      </c>
      <c r="V52" s="374" t="n">
        <v>0.005</v>
      </c>
      <c r="W52" s="374" t="n">
        <v>-0.17</v>
      </c>
      <c r="X52" s="374" t="n">
        <v>-0.017</v>
      </c>
      <c r="Y52" s="389" t="n">
        <v>0.19</v>
      </c>
      <c r="Z52" s="389" t="n">
        <v>0.009</v>
      </c>
      <c r="AA52" s="390" t="n">
        <v>0.197</v>
      </c>
      <c r="AB52" s="390" t="n">
        <v>0.193</v>
      </c>
      <c r="AC52" s="390" t="n">
        <v>0.197</v>
      </c>
      <c r="AD52" s="390" t="n">
        <v>0.197</v>
      </c>
      <c r="AE52" s="390" t="n">
        <v>0.193</v>
      </c>
      <c r="AF52" s="390" t="n">
        <v>0.197</v>
      </c>
      <c r="AG52" s="390" t="n">
        <v>0.197</v>
      </c>
      <c r="AH52" s="390" t="n">
        <v>0.197</v>
      </c>
      <c r="AI52" s="391" t="n">
        <v>0.197</v>
      </c>
      <c r="AJ52" s="391" t="n">
        <v>0.197</v>
      </c>
      <c r="AK52" s="391" t="n">
        <v>0.197</v>
      </c>
      <c r="AL52" s="390" t="n">
        <v>0.197</v>
      </c>
      <c r="AM52" s="392" t="n">
        <v>0.071170719102354</v>
      </c>
      <c r="AN52" s="392"/>
      <c r="AO52" s="389" t="n">
        <f aca="false">AB52</f>
        <v>0.193</v>
      </c>
      <c r="AP52" s="389" t="n">
        <f aca="false">AB52</f>
        <v>0.193</v>
      </c>
      <c r="AQ52" s="393" t="n">
        <f aca="false">AB52</f>
        <v>0.193</v>
      </c>
      <c r="AR52" s="394" t="n">
        <f aca="false">B52</f>
        <v>37742</v>
      </c>
      <c r="AS52" s="389" t="n">
        <f aca="false">(1+$AM52/2)^(-2*($B52-$AS$11)/365.25)</f>
        <v>0.808536538649516</v>
      </c>
      <c r="AT52" s="389" t="n">
        <f aca="false">(1+$AM52/2)^(-2*($B52-$AT$11)/365.25)</f>
        <v>0.808691362292353</v>
      </c>
      <c r="AV52" s="394" t="n">
        <f aca="false">B52</f>
        <v>37742</v>
      </c>
      <c r="AW52" s="374" t="n">
        <v>40</v>
      </c>
    </row>
    <row r="53" customFormat="false" ht="12" hidden="false" customHeight="false" outlineLevel="0" collapsed="false">
      <c r="B53" s="375" t="n">
        <f aca="false">EOMONTH(B52,0)+1</f>
        <v>37773</v>
      </c>
      <c r="C53" s="376" t="n">
        <v>2.709</v>
      </c>
      <c r="D53" s="376" t="n">
        <v>0.197</v>
      </c>
      <c r="E53" s="376" t="n">
        <v>0.070442478330147</v>
      </c>
      <c r="F53" s="376" t="n">
        <v>-0.195</v>
      </c>
      <c r="G53" s="376" t="n">
        <v>0.02</v>
      </c>
      <c r="H53" s="376" t="n">
        <v>-0.195</v>
      </c>
      <c r="I53" s="376" t="n">
        <v>0.0425</v>
      </c>
      <c r="J53" s="376" t="n">
        <v>0.155</v>
      </c>
      <c r="K53" s="376" t="n">
        <v>-0.0535</v>
      </c>
      <c r="L53" s="376" t="n">
        <v>-0.026</v>
      </c>
      <c r="M53" s="376" t="n">
        <v>-0.2925</v>
      </c>
      <c r="N53" s="376" t="n">
        <v>0.006</v>
      </c>
      <c r="O53" s="376" t="n">
        <v>-0.0055</v>
      </c>
      <c r="P53" s="374" t="n">
        <v>-0.025</v>
      </c>
      <c r="Q53" s="374" t="n">
        <v>-0.0575</v>
      </c>
      <c r="R53" s="374" t="n">
        <v>-0.02295</v>
      </c>
      <c r="S53" s="374" t="n">
        <v>-0.0625</v>
      </c>
      <c r="T53" s="374" t="n">
        <v>-0.11</v>
      </c>
      <c r="U53" s="374" t="n">
        <v>0.2525</v>
      </c>
      <c r="V53" s="374" t="n">
        <v>0.005</v>
      </c>
      <c r="W53" s="374" t="n">
        <v>-0.17</v>
      </c>
      <c r="X53" s="374" t="n">
        <v>-0.0195</v>
      </c>
      <c r="Y53" s="389" t="n">
        <v>0.19</v>
      </c>
      <c r="Z53" s="389" t="n">
        <v>0.009</v>
      </c>
      <c r="AA53" s="390" t="n">
        <v>0.197</v>
      </c>
      <c r="AB53" s="390" t="n">
        <v>0.193</v>
      </c>
      <c r="AC53" s="390" t="n">
        <v>0.197</v>
      </c>
      <c r="AD53" s="390" t="n">
        <v>0.197</v>
      </c>
      <c r="AE53" s="390" t="n">
        <v>0.193</v>
      </c>
      <c r="AF53" s="390" t="n">
        <v>0.197</v>
      </c>
      <c r="AG53" s="390" t="n">
        <v>0.197</v>
      </c>
      <c r="AH53" s="390" t="n">
        <v>0.197</v>
      </c>
      <c r="AI53" s="391" t="n">
        <v>0.197</v>
      </c>
      <c r="AJ53" s="391" t="n">
        <v>0.197</v>
      </c>
      <c r="AK53" s="391" t="n">
        <v>0.197</v>
      </c>
      <c r="AL53" s="390" t="n">
        <v>0.197</v>
      </c>
      <c r="AM53" s="392" t="n">
        <v>0.071184245285406</v>
      </c>
      <c r="AN53" s="392"/>
      <c r="AO53" s="389" t="n">
        <f aca="false">AB53</f>
        <v>0.193</v>
      </c>
      <c r="AP53" s="389" t="n">
        <f aca="false">AB53</f>
        <v>0.193</v>
      </c>
      <c r="AQ53" s="393" t="n">
        <f aca="false">AB53</f>
        <v>0.193</v>
      </c>
      <c r="AR53" s="394" t="n">
        <f aca="false">B53</f>
        <v>37773</v>
      </c>
      <c r="AS53" s="389" t="n">
        <f aca="false">(1+$AM53/2)^(-2*($B53-$AS$11)/365.25)</f>
        <v>0.803718885361782</v>
      </c>
      <c r="AT53" s="389" t="n">
        <f aca="false">(1+$AM53/2)^(-2*($B53-$AT$11)/365.25)</f>
        <v>0.803872815236684</v>
      </c>
      <c r="AV53" s="394" t="n">
        <f aca="false">B53</f>
        <v>37773</v>
      </c>
      <c r="AW53" s="374" t="n">
        <v>41</v>
      </c>
    </row>
    <row r="54" customFormat="false" ht="12" hidden="false" customHeight="false" outlineLevel="0" collapsed="false">
      <c r="B54" s="375" t="n">
        <f aca="false">EOMONTH(B53,0)+1</f>
        <v>37803</v>
      </c>
      <c r="C54" s="376" t="n">
        <v>2.709</v>
      </c>
      <c r="D54" s="376" t="n">
        <v>0.197</v>
      </c>
      <c r="E54" s="376" t="n">
        <v>0.07046640683792</v>
      </c>
      <c r="F54" s="376" t="n">
        <v>-0.195</v>
      </c>
      <c r="G54" s="376" t="n">
        <v>0.0225</v>
      </c>
      <c r="H54" s="376" t="n">
        <v>-0.195</v>
      </c>
      <c r="I54" s="376" t="n">
        <v>0.0325</v>
      </c>
      <c r="J54" s="376" t="n">
        <v>0.155</v>
      </c>
      <c r="K54" s="376" t="n">
        <v>-0.0535</v>
      </c>
      <c r="L54" s="376" t="n">
        <v>-0.026</v>
      </c>
      <c r="M54" s="376" t="n">
        <v>-0.2925</v>
      </c>
      <c r="N54" s="376" t="n">
        <v>0.006</v>
      </c>
      <c r="O54" s="376" t="n">
        <v>-0.0055</v>
      </c>
      <c r="P54" s="374" t="n">
        <v>-0.025</v>
      </c>
      <c r="Q54" s="374" t="n">
        <v>-0.0575</v>
      </c>
      <c r="R54" s="374" t="n">
        <v>-0.02295</v>
      </c>
      <c r="S54" s="374" t="n">
        <v>-0.0625</v>
      </c>
      <c r="T54" s="374" t="n">
        <v>-0.11</v>
      </c>
      <c r="U54" s="374" t="n">
        <v>0.2575</v>
      </c>
      <c r="V54" s="374" t="n">
        <v>0.005</v>
      </c>
      <c r="W54" s="374" t="n">
        <v>-0.17</v>
      </c>
      <c r="X54" s="374" t="n">
        <v>-0.0195</v>
      </c>
      <c r="Y54" s="389" t="n">
        <v>0.19</v>
      </c>
      <c r="Z54" s="389" t="n">
        <v>0.009</v>
      </c>
      <c r="AA54" s="390" t="n">
        <v>0.197</v>
      </c>
      <c r="AB54" s="390" t="n">
        <v>0.193</v>
      </c>
      <c r="AC54" s="390" t="n">
        <v>0.197</v>
      </c>
      <c r="AD54" s="390" t="n">
        <v>0.197</v>
      </c>
      <c r="AE54" s="390" t="n">
        <v>0.193</v>
      </c>
      <c r="AF54" s="390" t="n">
        <v>0.197</v>
      </c>
      <c r="AG54" s="390" t="n">
        <v>0.197</v>
      </c>
      <c r="AH54" s="390" t="n">
        <v>0.197</v>
      </c>
      <c r="AI54" s="391" t="n">
        <v>0.197</v>
      </c>
      <c r="AJ54" s="391" t="n">
        <v>0.197</v>
      </c>
      <c r="AK54" s="391" t="n">
        <v>0.197</v>
      </c>
      <c r="AL54" s="390" t="n">
        <v>0.197</v>
      </c>
      <c r="AM54" s="392" t="n">
        <v>0.07119413086895</v>
      </c>
      <c r="AN54" s="392"/>
      <c r="AO54" s="389" t="n">
        <f aca="false">AB54</f>
        <v>0.193</v>
      </c>
      <c r="AP54" s="389" t="n">
        <f aca="false">AB54</f>
        <v>0.193</v>
      </c>
      <c r="AQ54" s="393" t="n">
        <f aca="false">AB54</f>
        <v>0.193</v>
      </c>
      <c r="AR54" s="394" t="n">
        <f aca="false">B54</f>
        <v>37803</v>
      </c>
      <c r="AS54" s="389" t="n">
        <f aca="false">(1+$AM54/2)^(-2*($B54-$AS$11)/365.25)</f>
        <v>0.799090214012907</v>
      </c>
      <c r="AT54" s="389" t="n">
        <f aca="false">(1+$AM54/2)^(-2*($B54-$AT$11)/365.25)</f>
        <v>0.799243278283476</v>
      </c>
      <c r="AV54" s="394" t="n">
        <f aca="false">B54</f>
        <v>37803</v>
      </c>
      <c r="AW54" s="374" t="n">
        <v>42</v>
      </c>
    </row>
    <row r="55" customFormat="false" ht="12" hidden="false" customHeight="false" outlineLevel="0" collapsed="false">
      <c r="B55" s="375" t="n">
        <f aca="false">EOMONTH(B54,0)+1</f>
        <v>37834</v>
      </c>
      <c r="C55" s="376" t="n">
        <v>2.712</v>
      </c>
      <c r="D55" s="376" t="n">
        <v>0.197</v>
      </c>
      <c r="E55" s="376" t="n">
        <v>0.070491609281518</v>
      </c>
      <c r="F55" s="376" t="n">
        <v>-0.195</v>
      </c>
      <c r="G55" s="376" t="n">
        <v>0.025</v>
      </c>
      <c r="H55" s="376" t="n">
        <v>-0.195</v>
      </c>
      <c r="I55" s="376" t="n">
        <v>0.03</v>
      </c>
      <c r="J55" s="376" t="n">
        <v>0.155</v>
      </c>
      <c r="K55" s="376" t="n">
        <v>-0.0535</v>
      </c>
      <c r="L55" s="376" t="n">
        <v>-0.026</v>
      </c>
      <c r="M55" s="376" t="n">
        <v>-0.2925</v>
      </c>
      <c r="N55" s="376" t="n">
        <v>0.006</v>
      </c>
      <c r="O55" s="376" t="n">
        <v>-0.0055</v>
      </c>
      <c r="P55" s="374" t="n">
        <v>-0.025</v>
      </c>
      <c r="Q55" s="374" t="n">
        <v>-0.0575</v>
      </c>
      <c r="R55" s="374" t="n">
        <v>-0.02295</v>
      </c>
      <c r="S55" s="374" t="n">
        <v>-0.0625</v>
      </c>
      <c r="T55" s="374" t="n">
        <v>-0.11</v>
      </c>
      <c r="U55" s="374" t="n">
        <v>0.2575</v>
      </c>
      <c r="V55" s="374" t="n">
        <v>0.005</v>
      </c>
      <c r="W55" s="374" t="n">
        <v>-0.17</v>
      </c>
      <c r="X55" s="374" t="n">
        <v>-0.0195</v>
      </c>
      <c r="Y55" s="389" t="n">
        <v>0.19</v>
      </c>
      <c r="Z55" s="389" t="n">
        <v>0.009</v>
      </c>
      <c r="AA55" s="390" t="n">
        <v>0.197</v>
      </c>
      <c r="AB55" s="390" t="n">
        <v>0.193</v>
      </c>
      <c r="AC55" s="390" t="n">
        <v>0.197</v>
      </c>
      <c r="AD55" s="390" t="n">
        <v>0.197</v>
      </c>
      <c r="AE55" s="390" t="n">
        <v>0.193</v>
      </c>
      <c r="AF55" s="390" t="n">
        <v>0.197</v>
      </c>
      <c r="AG55" s="390" t="n">
        <v>0.197</v>
      </c>
      <c r="AH55" s="390" t="n">
        <v>0.197</v>
      </c>
      <c r="AI55" s="391" t="n">
        <v>0.197</v>
      </c>
      <c r="AJ55" s="391" t="n">
        <v>0.197</v>
      </c>
      <c r="AK55" s="391" t="n">
        <v>0.197</v>
      </c>
      <c r="AL55" s="390" t="n">
        <v>0.197</v>
      </c>
      <c r="AM55" s="392" t="n">
        <v>0.07119973570523</v>
      </c>
      <c r="AN55" s="392"/>
      <c r="AO55" s="389" t="n">
        <f aca="false">AB55</f>
        <v>0.193</v>
      </c>
      <c r="AP55" s="389" t="n">
        <f aca="false">AB55</f>
        <v>0.193</v>
      </c>
      <c r="AQ55" s="393" t="n">
        <f aca="false">AB55</f>
        <v>0.193</v>
      </c>
      <c r="AR55" s="394" t="n">
        <f aca="false">B55</f>
        <v>37834</v>
      </c>
      <c r="AS55" s="389" t="n">
        <f aca="false">(1+$AM55/2)^(-2*($B55-$AS$11)/365.25)</f>
        <v>0.79434558521512</v>
      </c>
      <c r="AT55" s="389" t="n">
        <f aca="false">(1+$AM55/2)^(-2*($B55-$AT$11)/365.25)</f>
        <v>0.794497752433354</v>
      </c>
      <c r="AV55" s="394" t="n">
        <f aca="false">B55</f>
        <v>37834</v>
      </c>
      <c r="AW55" s="374" t="n">
        <v>43</v>
      </c>
    </row>
    <row r="56" customFormat="false" ht="12" hidden="false" customHeight="false" outlineLevel="0" collapsed="false">
      <c r="B56" s="375" t="n">
        <f aca="false">EOMONTH(B55,0)+1</f>
        <v>37865</v>
      </c>
      <c r="C56" s="376" t="n">
        <v>2.716</v>
      </c>
      <c r="D56" s="376" t="n">
        <v>0.197</v>
      </c>
      <c r="E56" s="376" t="n">
        <v>0.070516811725325</v>
      </c>
      <c r="F56" s="376" t="n">
        <v>-0.195</v>
      </c>
      <c r="G56" s="376" t="n">
        <v>0.0175</v>
      </c>
      <c r="H56" s="376" t="n">
        <v>-0.195</v>
      </c>
      <c r="I56" s="376" t="n">
        <v>0.0275</v>
      </c>
      <c r="J56" s="376" t="n">
        <v>0.155</v>
      </c>
      <c r="K56" s="376" t="n">
        <v>-0.056</v>
      </c>
      <c r="L56" s="376" t="n">
        <v>-0.026</v>
      </c>
      <c r="M56" s="376" t="n">
        <v>-0.2925</v>
      </c>
      <c r="N56" s="376" t="n">
        <v>0.006</v>
      </c>
      <c r="O56" s="376" t="n">
        <v>-0.0055</v>
      </c>
      <c r="P56" s="374" t="n">
        <v>-0.025</v>
      </c>
      <c r="Q56" s="374" t="n">
        <v>-0.0575</v>
      </c>
      <c r="R56" s="374" t="n">
        <v>-0.02025</v>
      </c>
      <c r="S56" s="374" t="n">
        <v>-0.0675</v>
      </c>
      <c r="T56" s="374" t="n">
        <v>-0.11</v>
      </c>
      <c r="U56" s="374" t="n">
        <v>0.2525</v>
      </c>
      <c r="V56" s="374" t="n">
        <v>0.005</v>
      </c>
      <c r="W56" s="374" t="n">
        <v>-0.17</v>
      </c>
      <c r="X56" s="374" t="n">
        <v>-0.022</v>
      </c>
      <c r="Y56" s="389" t="n">
        <v>0.19</v>
      </c>
      <c r="Z56" s="389" t="n">
        <v>0.009</v>
      </c>
      <c r="AA56" s="390" t="n">
        <v>0.197</v>
      </c>
      <c r="AB56" s="390" t="n">
        <v>0.193</v>
      </c>
      <c r="AC56" s="390" t="n">
        <v>0.197</v>
      </c>
      <c r="AD56" s="390" t="n">
        <v>0.197</v>
      </c>
      <c r="AE56" s="390" t="n">
        <v>0.193</v>
      </c>
      <c r="AF56" s="390" t="n">
        <v>0.197</v>
      </c>
      <c r="AG56" s="390" t="n">
        <v>0.197</v>
      </c>
      <c r="AH56" s="390" t="n">
        <v>0.197</v>
      </c>
      <c r="AI56" s="391" t="n">
        <v>0.197</v>
      </c>
      <c r="AJ56" s="391" t="n">
        <v>0.197</v>
      </c>
      <c r="AK56" s="391" t="n">
        <v>0.197</v>
      </c>
      <c r="AL56" s="390" t="n">
        <v>0.197</v>
      </c>
      <c r="AM56" s="392" t="n">
        <v>0.071205340541522</v>
      </c>
      <c r="AN56" s="392"/>
      <c r="AO56" s="389" t="n">
        <f aca="false">AB56</f>
        <v>0.193</v>
      </c>
      <c r="AP56" s="389" t="n">
        <f aca="false">AB56</f>
        <v>0.193</v>
      </c>
      <c r="AQ56" s="393" t="n">
        <f aca="false">AB56</f>
        <v>0.193</v>
      </c>
      <c r="AR56" s="394" t="n">
        <f aca="false">B56</f>
        <v>37865</v>
      </c>
      <c r="AS56" s="389" t="n">
        <f aca="false">(1+$AM56/2)^(-2*($B56-$AS$11)/365.25)</f>
        <v>0.789628402441082</v>
      </c>
      <c r="AT56" s="389" t="n">
        <f aca="false">(1+$AM56/2)^(-2*($B56-$AT$11)/365.25)</f>
        <v>0.789779677724363</v>
      </c>
      <c r="AV56" s="394" t="n">
        <f aca="false">B56</f>
        <v>37865</v>
      </c>
      <c r="AW56" s="374" t="n">
        <v>44</v>
      </c>
    </row>
    <row r="57" customFormat="false" ht="12" hidden="false" customHeight="false" outlineLevel="0" collapsed="false">
      <c r="B57" s="375" t="n">
        <f aca="false">EOMONTH(B56,0)+1</f>
        <v>37895</v>
      </c>
      <c r="C57" s="376" t="n">
        <v>2.743</v>
      </c>
      <c r="D57" s="376" t="n">
        <v>0.197</v>
      </c>
      <c r="E57" s="376" t="n">
        <v>0.070540611153837</v>
      </c>
      <c r="F57" s="376" t="n">
        <v>-0.195</v>
      </c>
      <c r="G57" s="376" t="n">
        <v>0.0075</v>
      </c>
      <c r="H57" s="376" t="n">
        <v>-0.195</v>
      </c>
      <c r="I57" s="376" t="n">
        <v>0.0425</v>
      </c>
      <c r="J57" s="376" t="n">
        <v>0.1575</v>
      </c>
      <c r="K57" s="376" t="n">
        <v>-0.056</v>
      </c>
      <c r="L57" s="376" t="n">
        <v>-0.026</v>
      </c>
      <c r="M57" s="376" t="n">
        <v>-0.2925</v>
      </c>
      <c r="N57" s="376" t="n">
        <v>0.006</v>
      </c>
      <c r="O57" s="376" t="n">
        <v>-0.0055</v>
      </c>
      <c r="P57" s="374" t="n">
        <v>-0.025</v>
      </c>
      <c r="Q57" s="374" t="n">
        <v>-0.0575</v>
      </c>
      <c r="R57" s="374" t="n">
        <v>-0.02025</v>
      </c>
      <c r="S57" s="374" t="n">
        <v>-0.0675</v>
      </c>
      <c r="T57" s="374" t="n">
        <v>-0.11</v>
      </c>
      <c r="U57" s="374" t="n">
        <v>0.255</v>
      </c>
      <c r="V57" s="374" t="n">
        <v>0.005</v>
      </c>
      <c r="W57" s="374" t="n">
        <v>-0.17</v>
      </c>
      <c r="X57" s="374" t="n">
        <v>-0.022</v>
      </c>
      <c r="Y57" s="389" t="n">
        <v>0.19</v>
      </c>
      <c r="Z57" s="389" t="n">
        <v>0.009</v>
      </c>
      <c r="AA57" s="390" t="n">
        <v>0.197</v>
      </c>
      <c r="AB57" s="390" t="n">
        <v>0.193</v>
      </c>
      <c r="AC57" s="390" t="n">
        <v>0.197</v>
      </c>
      <c r="AD57" s="390" t="n">
        <v>0.197</v>
      </c>
      <c r="AE57" s="390" t="n">
        <v>0.193</v>
      </c>
      <c r="AF57" s="390" t="n">
        <v>0.197</v>
      </c>
      <c r="AG57" s="390" t="n">
        <v>0.197</v>
      </c>
      <c r="AH57" s="390" t="n">
        <v>0.197</v>
      </c>
      <c r="AI57" s="391" t="n">
        <v>0.197</v>
      </c>
      <c r="AJ57" s="391" t="n">
        <v>0.197</v>
      </c>
      <c r="AK57" s="391" t="n">
        <v>0.197</v>
      </c>
      <c r="AL57" s="390" t="n">
        <v>0.197</v>
      </c>
      <c r="AM57" s="392" t="n">
        <v>0.071210306360383</v>
      </c>
      <c r="AN57" s="392"/>
      <c r="AO57" s="389" t="n">
        <f aca="false">AB57</f>
        <v>0.193</v>
      </c>
      <c r="AP57" s="389" t="n">
        <f aca="false">AB57</f>
        <v>0.193</v>
      </c>
      <c r="AQ57" s="393" t="n">
        <f aca="false">AB57</f>
        <v>0.193</v>
      </c>
      <c r="AR57" s="394" t="n">
        <f aca="false">B57</f>
        <v>37895</v>
      </c>
      <c r="AS57" s="389" t="n">
        <f aca="false">(1+$AM57/2)^(-2*($B57-$AS$11)/365.25)</f>
        <v>0.785090574924403</v>
      </c>
      <c r="AT57" s="389" t="n">
        <f aca="false">(1+$AM57/2)^(-2*($B57-$AT$11)/365.25)</f>
        <v>0.78524099116945</v>
      </c>
      <c r="AV57" s="394" t="n">
        <f aca="false">B57</f>
        <v>37895</v>
      </c>
      <c r="AW57" s="374" t="n">
        <v>45</v>
      </c>
    </row>
    <row r="58" customFormat="false" ht="12" hidden="false" customHeight="false" outlineLevel="0" collapsed="false">
      <c r="B58" s="375" t="n">
        <f aca="false">EOMONTH(B57,0)+1</f>
        <v>37926</v>
      </c>
      <c r="C58" s="376" t="n">
        <v>2.876</v>
      </c>
      <c r="D58" s="376" t="n">
        <v>0.197</v>
      </c>
      <c r="E58" s="376" t="n">
        <v>0.070564462334743</v>
      </c>
      <c r="F58" s="376" t="n">
        <v>-0.19</v>
      </c>
      <c r="G58" s="376" t="n">
        <v>-0.0325</v>
      </c>
      <c r="H58" s="376" t="n">
        <v>-0.19</v>
      </c>
      <c r="I58" s="376" t="n">
        <v>0.105</v>
      </c>
      <c r="J58" s="376" t="n">
        <v>0.24</v>
      </c>
      <c r="K58" s="376" t="n">
        <v>-0.0625</v>
      </c>
      <c r="L58" s="376" t="n">
        <v>-0.0235</v>
      </c>
      <c r="M58" s="376" t="n">
        <v>-0.2425</v>
      </c>
      <c r="N58" s="376" t="n">
        <v>0.0075</v>
      </c>
      <c r="O58" s="376" t="n">
        <v>-0.001</v>
      </c>
      <c r="P58" s="374" t="n">
        <v>-0.028</v>
      </c>
      <c r="Q58" s="374" t="n">
        <v>-0.0575</v>
      </c>
      <c r="R58" s="374" t="n">
        <v>-0.037</v>
      </c>
      <c r="S58" s="374" t="n">
        <v>-0.0825</v>
      </c>
      <c r="T58" s="374" t="n">
        <v>-0.15</v>
      </c>
      <c r="U58" s="374" t="n">
        <v>0.715</v>
      </c>
      <c r="V58" s="374" t="n">
        <v>0.005</v>
      </c>
      <c r="W58" s="374" t="n">
        <v>-0.1925</v>
      </c>
      <c r="X58" s="374" t="n">
        <v>-0.0195</v>
      </c>
      <c r="Y58" s="389" t="n">
        <v>0.095</v>
      </c>
      <c r="Z58" s="389" t="n">
        <v>0.0185</v>
      </c>
      <c r="AA58" s="390" t="n">
        <v>0.197</v>
      </c>
      <c r="AB58" s="390" t="n">
        <v>0.217</v>
      </c>
      <c r="AC58" s="390" t="n">
        <v>0.197</v>
      </c>
      <c r="AD58" s="390" t="n">
        <v>0.197</v>
      </c>
      <c r="AE58" s="390" t="n">
        <v>0.197</v>
      </c>
      <c r="AF58" s="390" t="n">
        <v>0.197</v>
      </c>
      <c r="AG58" s="390" t="n">
        <v>0.197</v>
      </c>
      <c r="AH58" s="390" t="n">
        <v>0.197</v>
      </c>
      <c r="AI58" s="391" t="n">
        <v>0.197</v>
      </c>
      <c r="AJ58" s="391" t="n">
        <v>0.197</v>
      </c>
      <c r="AK58" s="391" t="n">
        <v>0.197</v>
      </c>
      <c r="AL58" s="390" t="n">
        <v>0.197</v>
      </c>
      <c r="AM58" s="392" t="n">
        <v>0.071214861806739</v>
      </c>
      <c r="AN58" s="392"/>
      <c r="AO58" s="389" t="n">
        <f aca="false">AB58</f>
        <v>0.217</v>
      </c>
      <c r="AP58" s="389" t="n">
        <f aca="false">AB58</f>
        <v>0.217</v>
      </c>
      <c r="AQ58" s="393" t="n">
        <f aca="false">AB58</f>
        <v>0.217</v>
      </c>
      <c r="AR58" s="394" t="n">
        <f aca="false">B58</f>
        <v>37926</v>
      </c>
      <c r="AS58" s="389" t="n">
        <f aca="false">(1+$AM58/2)^(-2*($B58-$AS$11)/365.25)</f>
        <v>0.780429772823493</v>
      </c>
      <c r="AT58" s="389" t="n">
        <f aca="false">(1+$AM58/2)^(-2*($B58-$AT$11)/365.25)</f>
        <v>0.780579305501824</v>
      </c>
      <c r="AV58" s="394" t="n">
        <f aca="false">B58</f>
        <v>37926</v>
      </c>
      <c r="AW58" s="374" t="n">
        <v>46</v>
      </c>
    </row>
    <row r="59" customFormat="false" ht="12" hidden="false" customHeight="false" outlineLevel="0" collapsed="false">
      <c r="B59" s="375" t="n">
        <f aca="false">EOMONTH(B58,0)+1</f>
        <v>37956</v>
      </c>
      <c r="C59" s="376" t="n">
        <v>2.999</v>
      </c>
      <c r="D59" s="376" t="n">
        <v>0.197</v>
      </c>
      <c r="E59" s="376" t="n">
        <v>0.070587544122896</v>
      </c>
      <c r="F59" s="376" t="n">
        <v>-0.1975</v>
      </c>
      <c r="G59" s="376" t="n">
        <v>-0.055</v>
      </c>
      <c r="H59" s="376" t="n">
        <v>-0.1975</v>
      </c>
      <c r="I59" s="376" t="n">
        <v>0.145</v>
      </c>
      <c r="J59" s="376" t="n">
        <v>0.295</v>
      </c>
      <c r="K59" s="376" t="n">
        <v>-0.0625</v>
      </c>
      <c r="L59" s="376" t="n">
        <v>-0.0235</v>
      </c>
      <c r="M59" s="376" t="n">
        <v>-0.2425</v>
      </c>
      <c r="N59" s="376" t="n">
        <v>0.0075</v>
      </c>
      <c r="O59" s="376" t="n">
        <v>-0.001</v>
      </c>
      <c r="P59" s="374" t="n">
        <v>-0.028</v>
      </c>
      <c r="Q59" s="374" t="n">
        <v>-0.0575</v>
      </c>
      <c r="R59" s="374" t="n">
        <v>-0.037</v>
      </c>
      <c r="S59" s="374" t="n">
        <v>-0.0975</v>
      </c>
      <c r="T59" s="374" t="n">
        <v>-0.15</v>
      </c>
      <c r="U59" s="374" t="n">
        <v>1.025</v>
      </c>
      <c r="V59" s="374" t="n">
        <v>0.005</v>
      </c>
      <c r="W59" s="374" t="n">
        <v>-0.1925</v>
      </c>
      <c r="X59" s="374" t="n">
        <v>-0.0195</v>
      </c>
      <c r="Y59" s="389" t="n">
        <v>0.095</v>
      </c>
      <c r="Z59" s="389" t="n">
        <v>0.0185</v>
      </c>
      <c r="AA59" s="390" t="n">
        <v>0.197</v>
      </c>
      <c r="AB59" s="390" t="n">
        <v>0.217</v>
      </c>
      <c r="AC59" s="390" t="n">
        <v>0.197</v>
      </c>
      <c r="AD59" s="390" t="n">
        <v>0.197</v>
      </c>
      <c r="AE59" s="390" t="n">
        <v>0.197</v>
      </c>
      <c r="AF59" s="390" t="n">
        <v>0.197</v>
      </c>
      <c r="AG59" s="390" t="n">
        <v>0.197</v>
      </c>
      <c r="AH59" s="390" t="n">
        <v>0.197</v>
      </c>
      <c r="AI59" s="391" t="n">
        <v>0.197</v>
      </c>
      <c r="AJ59" s="391" t="n">
        <v>0.197</v>
      </c>
      <c r="AK59" s="391" t="n">
        <v>0.197</v>
      </c>
      <c r="AL59" s="390" t="n">
        <v>0.197</v>
      </c>
      <c r="AM59" s="392" t="n">
        <v>0.071219270303219</v>
      </c>
      <c r="AN59" s="392"/>
      <c r="AO59" s="389" t="n">
        <f aca="false">AB59</f>
        <v>0.217</v>
      </c>
      <c r="AP59" s="389" t="n">
        <f aca="false">AB59</f>
        <v>0.217</v>
      </c>
      <c r="AQ59" s="393" t="n">
        <f aca="false">AB59</f>
        <v>0.217</v>
      </c>
      <c r="AR59" s="394" t="n">
        <f aca="false">B59</f>
        <v>37956</v>
      </c>
      <c r="AS59" s="389" t="n">
        <f aca="false">(1+$AM59/2)^(-2*($B59-$AS$11)/365.25)</f>
        <v>0.775945114298558</v>
      </c>
      <c r="AT59" s="389" t="n">
        <f aca="false">(1+$AM59/2)^(-2*($B59-$AT$11)/365.25)</f>
        <v>0.776093796748119</v>
      </c>
      <c r="AV59" s="394" t="n">
        <f aca="false">B59</f>
        <v>37956</v>
      </c>
      <c r="AW59" s="374" t="n">
        <v>47</v>
      </c>
    </row>
    <row r="60" customFormat="false" ht="12" hidden="false" customHeight="false" outlineLevel="0" collapsed="false">
      <c r="B60" s="375" t="n">
        <f aca="false">EOMONTH(B59,0)+1</f>
        <v>37987</v>
      </c>
      <c r="C60" s="376" t="n">
        <v>3.026</v>
      </c>
      <c r="D60" s="376" t="n">
        <v>0.198</v>
      </c>
      <c r="E60" s="376" t="n">
        <v>0.070615018192431</v>
      </c>
      <c r="F60" s="376" t="n">
        <v>-0.2</v>
      </c>
      <c r="G60" s="376" t="n">
        <v>-0.0575</v>
      </c>
      <c r="H60" s="376" t="n">
        <v>-0.2</v>
      </c>
      <c r="I60" s="376" t="n">
        <v>0.18</v>
      </c>
      <c r="J60" s="376" t="n">
        <v>0.3425</v>
      </c>
      <c r="K60" s="376" t="n">
        <v>-0.0665</v>
      </c>
      <c r="L60" s="376" t="n">
        <v>-0.0215</v>
      </c>
      <c r="M60" s="376" t="n">
        <v>-0.2425</v>
      </c>
      <c r="N60" s="376" t="n">
        <v>0.0075</v>
      </c>
      <c r="O60" s="376" t="n">
        <v>-0.001</v>
      </c>
      <c r="P60" s="374" t="n">
        <v>-0.028</v>
      </c>
      <c r="Q60" s="374" t="n">
        <v>-0.0575</v>
      </c>
      <c r="R60" s="374" t="n">
        <v>-0.037</v>
      </c>
      <c r="S60" s="374" t="n">
        <v>-0.1075</v>
      </c>
      <c r="T60" s="374" t="n">
        <v>-0.15</v>
      </c>
      <c r="U60" s="374" t="n">
        <v>1.49</v>
      </c>
      <c r="V60" s="374" t="n">
        <v>0.005</v>
      </c>
      <c r="W60" s="374" t="n">
        <v>-0.1925</v>
      </c>
      <c r="X60" s="374" t="n">
        <v>-0.0195</v>
      </c>
      <c r="Y60" s="389" t="n">
        <v>0.095</v>
      </c>
      <c r="Z60" s="389" t="n">
        <v>0.0185</v>
      </c>
      <c r="AA60" s="390" t="n">
        <v>0.198</v>
      </c>
      <c r="AB60" s="390" t="n">
        <v>0.198</v>
      </c>
      <c r="AC60" s="390" t="n">
        <v>0.198</v>
      </c>
      <c r="AD60" s="390" t="n">
        <v>0.198</v>
      </c>
      <c r="AE60" s="390" t="n">
        <v>0.198</v>
      </c>
      <c r="AF60" s="390" t="n">
        <v>0.198</v>
      </c>
      <c r="AG60" s="390" t="n">
        <v>0.198</v>
      </c>
      <c r="AH60" s="390" t="n">
        <v>0.198</v>
      </c>
      <c r="AI60" s="391" t="n">
        <v>0.198</v>
      </c>
      <c r="AJ60" s="391" t="n">
        <v>0.198</v>
      </c>
      <c r="AK60" s="391" t="n">
        <v>0.198</v>
      </c>
      <c r="AL60" s="390" t="n">
        <v>0.198</v>
      </c>
      <c r="AM60" s="392" t="n">
        <v>0.071228087168142</v>
      </c>
      <c r="AN60" s="392"/>
      <c r="AO60" s="389" t="n">
        <f aca="false">AB60</f>
        <v>0.198</v>
      </c>
      <c r="AP60" s="389" t="n">
        <f aca="false">AB60</f>
        <v>0.198</v>
      </c>
      <c r="AQ60" s="393" t="n">
        <f aca="false">AB60</f>
        <v>0.198</v>
      </c>
      <c r="AR60" s="394" t="n">
        <f aca="false">B60</f>
        <v>37987</v>
      </c>
      <c r="AS60" s="389" t="n">
        <f aca="false">(1+$AM60/2)^(-2*($B60-$AS$11)/365.25)</f>
        <v>0.771325697648471</v>
      </c>
      <c r="AT60" s="389" t="n">
        <f aca="false">(1+$AM60/2)^(-2*($B60-$AT$11)/365.25)</f>
        <v>0.771473512932552</v>
      </c>
      <c r="AV60" s="394" t="n">
        <f aca="false">B60</f>
        <v>37987</v>
      </c>
      <c r="AW60" s="374" t="n">
        <v>48</v>
      </c>
    </row>
    <row r="61" customFormat="false" ht="12" hidden="false" customHeight="false" outlineLevel="0" collapsed="false">
      <c r="B61" s="375" t="n">
        <f aca="false">EOMONTH(B60,0)+1</f>
        <v>38018</v>
      </c>
      <c r="C61" s="376" t="n">
        <v>2.917</v>
      </c>
      <c r="D61" s="376" t="n">
        <v>0.197</v>
      </c>
      <c r="E61" s="376" t="n">
        <v>0.070646356676398</v>
      </c>
      <c r="F61" s="376" t="n">
        <v>-0.2025</v>
      </c>
      <c r="G61" s="376" t="n">
        <v>-0.04</v>
      </c>
      <c r="H61" s="376" t="n">
        <v>-0.2025</v>
      </c>
      <c r="I61" s="376" t="n">
        <v>0.155</v>
      </c>
      <c r="J61" s="376" t="n">
        <v>0.3375</v>
      </c>
      <c r="K61" s="376" t="n">
        <v>-0.0625</v>
      </c>
      <c r="L61" s="376" t="n">
        <v>-0.0215</v>
      </c>
      <c r="M61" s="376" t="n">
        <v>-0.2425</v>
      </c>
      <c r="N61" s="376" t="n">
        <v>0.0075</v>
      </c>
      <c r="O61" s="376" t="n">
        <v>-0.001</v>
      </c>
      <c r="P61" s="374" t="n">
        <v>-0.028</v>
      </c>
      <c r="Q61" s="374" t="n">
        <v>-0.0575</v>
      </c>
      <c r="R61" s="374" t="n">
        <v>-0.037</v>
      </c>
      <c r="S61" s="374" t="n">
        <v>-0.095</v>
      </c>
      <c r="T61" s="374" t="n">
        <v>-0.15</v>
      </c>
      <c r="U61" s="374" t="n">
        <v>1.37</v>
      </c>
      <c r="V61" s="374" t="n">
        <v>0.005</v>
      </c>
      <c r="W61" s="374" t="n">
        <v>-0.1925</v>
      </c>
      <c r="X61" s="374" t="n">
        <v>-0.0195</v>
      </c>
      <c r="Y61" s="389" t="n">
        <v>0.095</v>
      </c>
      <c r="Z61" s="389" t="n">
        <v>0.0185</v>
      </c>
      <c r="AA61" s="390" t="n">
        <v>0.197</v>
      </c>
      <c r="AB61" s="390" t="n">
        <v>0.217</v>
      </c>
      <c r="AC61" s="390" t="n">
        <v>0.197</v>
      </c>
      <c r="AD61" s="390" t="n">
        <v>0.197</v>
      </c>
      <c r="AE61" s="390" t="n">
        <v>0.197</v>
      </c>
      <c r="AF61" s="390" t="n">
        <v>0.197</v>
      </c>
      <c r="AG61" s="390" t="n">
        <v>0.197</v>
      </c>
      <c r="AH61" s="390" t="n">
        <v>0.197</v>
      </c>
      <c r="AI61" s="391" t="n">
        <v>0.197</v>
      </c>
      <c r="AJ61" s="391" t="n">
        <v>0.197</v>
      </c>
      <c r="AK61" s="391" t="n">
        <v>0.197</v>
      </c>
      <c r="AL61" s="390" t="n">
        <v>0.197</v>
      </c>
      <c r="AM61" s="392" t="n">
        <v>0.071241449546235</v>
      </c>
      <c r="AN61" s="392"/>
      <c r="AO61" s="389" t="n">
        <f aca="false">AB61</f>
        <v>0.217</v>
      </c>
      <c r="AP61" s="389" t="n">
        <f aca="false">AB61</f>
        <v>0.217</v>
      </c>
      <c r="AQ61" s="393" t="n">
        <f aca="false">AB61</f>
        <v>0.217</v>
      </c>
      <c r="AR61" s="394" t="n">
        <f aca="false">B61</f>
        <v>38018</v>
      </c>
      <c r="AS61" s="389" t="n">
        <f aca="false">(1+$AM61/2)^(-2*($B61-$AS$11)/365.25)</f>
        <v>0.766719903563535</v>
      </c>
      <c r="AT61" s="389" t="n">
        <f aca="false">(1+$AM61/2)^(-2*($B61-$AT$11)/365.25)</f>
        <v>0.76686686329295</v>
      </c>
      <c r="AV61" s="394" t="n">
        <f aca="false">B61</f>
        <v>38018</v>
      </c>
      <c r="AW61" s="374" t="n">
        <v>49</v>
      </c>
    </row>
    <row r="62" customFormat="false" ht="12" hidden="false" customHeight="false" outlineLevel="0" collapsed="false">
      <c r="B62" s="375" t="n">
        <f aca="false">EOMONTH(B61,0)+1</f>
        <v>38047</v>
      </c>
      <c r="C62" s="376" t="n">
        <v>2.805</v>
      </c>
      <c r="D62" s="376" t="n">
        <v>0.195</v>
      </c>
      <c r="E62" s="376" t="n">
        <v>0.070675673322984</v>
      </c>
      <c r="F62" s="376" t="n">
        <v>-0.205</v>
      </c>
      <c r="G62" s="376" t="n">
        <v>-0.0275</v>
      </c>
      <c r="H62" s="376" t="n">
        <v>-0.205</v>
      </c>
      <c r="I62" s="376" t="n">
        <v>0.1525</v>
      </c>
      <c r="J62" s="376" t="n">
        <v>0.26</v>
      </c>
      <c r="K62" s="376" t="n">
        <v>-0.064</v>
      </c>
      <c r="L62" s="376" t="n">
        <v>-0.0215</v>
      </c>
      <c r="M62" s="376" t="n">
        <v>-0.2425</v>
      </c>
      <c r="N62" s="376" t="n">
        <v>0.0075</v>
      </c>
      <c r="O62" s="376" t="n">
        <v>-0.001</v>
      </c>
      <c r="P62" s="374" t="n">
        <v>-0.028</v>
      </c>
      <c r="Q62" s="374" t="n">
        <v>-0.0575</v>
      </c>
      <c r="R62" s="374" t="n">
        <v>-0.037</v>
      </c>
      <c r="S62" s="374" t="n">
        <v>-0.0825</v>
      </c>
      <c r="T62" s="374" t="n">
        <v>-0.15</v>
      </c>
      <c r="U62" s="374" t="n">
        <v>0.87</v>
      </c>
      <c r="V62" s="374" t="n">
        <v>0.005</v>
      </c>
      <c r="W62" s="374" t="n">
        <v>-0.1925</v>
      </c>
      <c r="X62" s="374" t="n">
        <v>-0.0195</v>
      </c>
      <c r="Y62" s="389" t="n">
        <v>0.095</v>
      </c>
      <c r="Z62" s="389" t="n">
        <v>0.0185</v>
      </c>
      <c r="AA62" s="390" t="n">
        <v>0.195</v>
      </c>
      <c r="AB62" s="390" t="n">
        <v>0.215</v>
      </c>
      <c r="AC62" s="390" t="n">
        <v>0.195</v>
      </c>
      <c r="AD62" s="390" t="n">
        <v>0.195</v>
      </c>
      <c r="AE62" s="390" t="n">
        <v>0.195</v>
      </c>
      <c r="AF62" s="390" t="n">
        <v>0.195</v>
      </c>
      <c r="AG62" s="390" t="n">
        <v>0.195</v>
      </c>
      <c r="AH62" s="390" t="n">
        <v>0.195</v>
      </c>
      <c r="AI62" s="391" t="n">
        <v>0.195</v>
      </c>
      <c r="AJ62" s="391" t="n">
        <v>0.195</v>
      </c>
      <c r="AK62" s="391" t="n">
        <v>0.195</v>
      </c>
      <c r="AL62" s="390" t="n">
        <v>0.195</v>
      </c>
      <c r="AM62" s="392" t="n">
        <v>0.071253949835472</v>
      </c>
      <c r="AN62" s="392"/>
      <c r="AO62" s="389" t="n">
        <f aca="false">AB62</f>
        <v>0.215</v>
      </c>
      <c r="AP62" s="389" t="n">
        <f aca="false">AB62</f>
        <v>0.215</v>
      </c>
      <c r="AQ62" s="393" t="n">
        <f aca="false">AB62</f>
        <v>0.215</v>
      </c>
      <c r="AR62" s="394" t="n">
        <f aca="false">B62</f>
        <v>38047</v>
      </c>
      <c r="AS62" s="389" t="n">
        <f aca="false">(1+$AM62/2)^(-2*($B62-$AS$11)/365.25)</f>
        <v>0.762434647293258</v>
      </c>
      <c r="AT62" s="389" t="n">
        <f aca="false">(1+$AM62/2)^(-2*($B62-$AT$11)/365.25)</f>
        <v>0.76258081085425</v>
      </c>
      <c r="AV62" s="394" t="n">
        <f aca="false">B62</f>
        <v>38047</v>
      </c>
      <c r="AW62" s="374" t="n">
        <v>50</v>
      </c>
    </row>
    <row r="63" customFormat="false" ht="12" hidden="false" customHeight="false" outlineLevel="0" collapsed="false">
      <c r="B63" s="375" t="n">
        <f aca="false">EOMONTH(B62,0)+1</f>
        <v>38078</v>
      </c>
      <c r="C63" s="376" t="n">
        <v>2.708</v>
      </c>
      <c r="D63" s="376" t="n">
        <v>0.191</v>
      </c>
      <c r="E63" s="376" t="n">
        <v>0.070714608430904</v>
      </c>
      <c r="F63" s="376" t="n">
        <v>-0.195</v>
      </c>
      <c r="G63" s="376" t="n">
        <v>0.015</v>
      </c>
      <c r="H63" s="376" t="n">
        <v>-0.195</v>
      </c>
      <c r="I63" s="376" t="n">
        <v>0.0575</v>
      </c>
      <c r="J63" s="376" t="n">
        <v>0.17</v>
      </c>
      <c r="K63" s="376" t="n">
        <v>-0.074</v>
      </c>
      <c r="L63" s="376" t="n">
        <v>-0.024</v>
      </c>
      <c r="M63" s="376" t="n">
        <v>-0.2925</v>
      </c>
      <c r="N63" s="376" t="n">
        <v>0.006</v>
      </c>
      <c r="O63" s="376" t="n">
        <v>-0.0035</v>
      </c>
      <c r="P63" s="374" t="n">
        <v>-0.03</v>
      </c>
      <c r="Q63" s="374" t="n">
        <v>-0.055</v>
      </c>
      <c r="R63" s="374" t="n">
        <v>-0.0162</v>
      </c>
      <c r="S63" s="374" t="n">
        <v>-0.065</v>
      </c>
      <c r="T63" s="374" t="n">
        <v>-0.1075</v>
      </c>
      <c r="U63" s="374" t="n">
        <v>0.37</v>
      </c>
      <c r="V63" s="374" t="n">
        <v>0.005</v>
      </c>
      <c r="W63" s="374" t="n">
        <v>-0.17</v>
      </c>
      <c r="X63" s="374" t="n">
        <v>-0.0195</v>
      </c>
      <c r="Y63" s="389" t="n">
        <v>0.205</v>
      </c>
      <c r="Z63" s="389" t="n">
        <v>0.011</v>
      </c>
      <c r="AA63" s="390" t="n">
        <v>0.191</v>
      </c>
      <c r="AB63" s="390" t="n">
        <v>0.187</v>
      </c>
      <c r="AC63" s="390" t="n">
        <v>0.191</v>
      </c>
      <c r="AD63" s="390" t="n">
        <v>0.191</v>
      </c>
      <c r="AE63" s="390" t="n">
        <v>0.187</v>
      </c>
      <c r="AF63" s="390" t="n">
        <v>0.191</v>
      </c>
      <c r="AG63" s="390" t="n">
        <v>0.191</v>
      </c>
      <c r="AH63" s="390" t="n">
        <v>0.191</v>
      </c>
      <c r="AI63" s="391" t="n">
        <v>0.191</v>
      </c>
      <c r="AJ63" s="391" t="n">
        <v>0.191</v>
      </c>
      <c r="AK63" s="391" t="n">
        <v>0.191</v>
      </c>
      <c r="AL63" s="390" t="n">
        <v>0.191</v>
      </c>
      <c r="AM63" s="392" t="n">
        <v>0.071250104958005</v>
      </c>
      <c r="AN63" s="392"/>
      <c r="AO63" s="389" t="n">
        <f aca="false">AB63</f>
        <v>0.187</v>
      </c>
      <c r="AP63" s="389" t="n">
        <f aca="false">AB63</f>
        <v>0.187</v>
      </c>
      <c r="AQ63" s="393" t="n">
        <f aca="false">AB63</f>
        <v>0.187</v>
      </c>
      <c r="AR63" s="394" t="n">
        <f aca="false">B63</f>
        <v>38078</v>
      </c>
      <c r="AS63" s="389" t="n">
        <f aca="false">(1+$AM63/2)^(-2*($B63-$AS$11)/365.25)</f>
        <v>0.757928585737964</v>
      </c>
      <c r="AT63" s="389" t="n">
        <f aca="false">(1+$AM63/2)^(-2*($B63-$AT$11)/365.25)</f>
        <v>0.758073877752855</v>
      </c>
      <c r="AV63" s="394" t="n">
        <f aca="false">B63</f>
        <v>38078</v>
      </c>
      <c r="AW63" s="374" t="n">
        <v>51</v>
      </c>
    </row>
    <row r="64" customFormat="false" ht="12" hidden="false" customHeight="false" outlineLevel="0" collapsed="false">
      <c r="B64" s="375" t="n">
        <f aca="false">EOMONTH(B63,0)+1</f>
        <v>38108</v>
      </c>
      <c r="C64" s="376" t="n">
        <v>2.74</v>
      </c>
      <c r="D64" s="376" t="n">
        <v>0.191</v>
      </c>
      <c r="E64" s="376" t="n">
        <v>0.070760129243887</v>
      </c>
      <c r="F64" s="376" t="n">
        <v>-0.195</v>
      </c>
      <c r="G64" s="376" t="n">
        <v>0.015</v>
      </c>
      <c r="H64" s="376" t="n">
        <v>-0.195</v>
      </c>
      <c r="I64" s="376" t="n">
        <v>0.0475</v>
      </c>
      <c r="J64" s="376" t="n">
        <v>0.155</v>
      </c>
      <c r="K64" s="376" t="n">
        <v>-0.0565</v>
      </c>
      <c r="L64" s="376" t="n">
        <v>-0.024</v>
      </c>
      <c r="M64" s="376" t="n">
        <v>-0.2925</v>
      </c>
      <c r="N64" s="376" t="n">
        <v>0.006</v>
      </c>
      <c r="O64" s="376" t="n">
        <v>-0.0035</v>
      </c>
      <c r="P64" s="374" t="n">
        <v>-0.03</v>
      </c>
      <c r="Q64" s="374" t="n">
        <v>-0.055</v>
      </c>
      <c r="R64" s="374" t="n">
        <v>-0.01645</v>
      </c>
      <c r="S64" s="374" t="n">
        <v>-0.0675</v>
      </c>
      <c r="T64" s="374" t="n">
        <v>-0.1075</v>
      </c>
      <c r="U64" s="374" t="n">
        <v>0.2525</v>
      </c>
      <c r="V64" s="374" t="n">
        <v>0.005</v>
      </c>
      <c r="W64" s="374" t="n">
        <v>-0.17</v>
      </c>
      <c r="X64" s="374" t="n">
        <v>-0.016</v>
      </c>
      <c r="Y64" s="389" t="n">
        <v>0.205</v>
      </c>
      <c r="Z64" s="389" t="n">
        <v>0.011</v>
      </c>
      <c r="AA64" s="390" t="n">
        <v>0.191</v>
      </c>
      <c r="AB64" s="390" t="n">
        <v>0.187</v>
      </c>
      <c r="AC64" s="390" t="n">
        <v>0.191</v>
      </c>
      <c r="AD64" s="390" t="n">
        <v>0.191</v>
      </c>
      <c r="AE64" s="390" t="n">
        <v>0.187</v>
      </c>
      <c r="AF64" s="390" t="n">
        <v>0.191</v>
      </c>
      <c r="AG64" s="390" t="n">
        <v>0.191</v>
      </c>
      <c r="AH64" s="390" t="n">
        <v>0.191</v>
      </c>
      <c r="AI64" s="391" t="n">
        <v>0.191</v>
      </c>
      <c r="AJ64" s="391" t="n">
        <v>0.191</v>
      </c>
      <c r="AK64" s="391" t="n">
        <v>0.191</v>
      </c>
      <c r="AL64" s="390" t="n">
        <v>0.191</v>
      </c>
      <c r="AM64" s="392" t="n">
        <v>0.071228621780536</v>
      </c>
      <c r="AN64" s="392"/>
      <c r="AO64" s="389" t="n">
        <f aca="false">AB64</f>
        <v>0.187</v>
      </c>
      <c r="AP64" s="389" t="n">
        <f aca="false">AB64</f>
        <v>0.187</v>
      </c>
      <c r="AQ64" s="393" t="n">
        <f aca="false">AB64</f>
        <v>0.187</v>
      </c>
      <c r="AR64" s="394" t="n">
        <f aca="false">B64</f>
        <v>38108</v>
      </c>
      <c r="AS64" s="389" t="n">
        <f aca="false">(1+$AM64/2)^(-2*($B64-$AS$11)/365.25)</f>
        <v>0.753645924742021</v>
      </c>
      <c r="AT64" s="389" t="n">
        <f aca="false">(1+$AM64/2)^(-2*($B64-$AT$11)/365.25)</f>
        <v>0.753790352975841</v>
      </c>
      <c r="AV64" s="394" t="n">
        <f aca="false">B64</f>
        <v>38108</v>
      </c>
      <c r="AW64" s="374" t="n">
        <v>52</v>
      </c>
    </row>
    <row r="65" customFormat="false" ht="12" hidden="false" customHeight="false" outlineLevel="0" collapsed="false">
      <c r="B65" s="375" t="n">
        <f aca="false">EOMONTH(B64,0)+1</f>
        <v>38139</v>
      </c>
      <c r="C65" s="376" t="n">
        <v>2.743</v>
      </c>
      <c r="D65" s="376" t="n">
        <v>0.191</v>
      </c>
      <c r="E65" s="376" t="n">
        <v>0.070807167418023</v>
      </c>
      <c r="F65" s="376" t="n">
        <v>-0.195</v>
      </c>
      <c r="G65" s="376" t="n">
        <v>0.02</v>
      </c>
      <c r="H65" s="376" t="n">
        <v>-0.195</v>
      </c>
      <c r="I65" s="376" t="n">
        <v>0.0425</v>
      </c>
      <c r="J65" s="376" t="n">
        <v>0.155</v>
      </c>
      <c r="K65" s="376" t="n">
        <v>-0.0515</v>
      </c>
      <c r="L65" s="376" t="n">
        <v>-0.024</v>
      </c>
      <c r="M65" s="376" t="n">
        <v>-0.2925</v>
      </c>
      <c r="N65" s="376" t="n">
        <v>0.006</v>
      </c>
      <c r="O65" s="376" t="n">
        <v>-0.0035</v>
      </c>
      <c r="P65" s="374" t="n">
        <v>-0.0275</v>
      </c>
      <c r="Q65" s="374" t="n">
        <v>-0.055</v>
      </c>
      <c r="R65" s="374" t="n">
        <v>-0.01645</v>
      </c>
      <c r="S65" s="374" t="n">
        <v>-0.06</v>
      </c>
      <c r="T65" s="374" t="n">
        <v>-0.1075</v>
      </c>
      <c r="U65" s="374" t="n">
        <v>0.2525</v>
      </c>
      <c r="V65" s="374" t="n">
        <v>0.005</v>
      </c>
      <c r="W65" s="374" t="n">
        <v>-0.17</v>
      </c>
      <c r="X65" s="374" t="n">
        <v>-0.0185</v>
      </c>
      <c r="Y65" s="389" t="n">
        <v>0.205</v>
      </c>
      <c r="Z65" s="389" t="n">
        <v>0.011</v>
      </c>
      <c r="AA65" s="390" t="n">
        <v>0.191</v>
      </c>
      <c r="AB65" s="390" t="n">
        <v>0.187</v>
      </c>
      <c r="AC65" s="390" t="n">
        <v>0.191</v>
      </c>
      <c r="AD65" s="390" t="n">
        <v>0.191</v>
      </c>
      <c r="AE65" s="390" t="n">
        <v>0.187</v>
      </c>
      <c r="AF65" s="390" t="n">
        <v>0.191</v>
      </c>
      <c r="AG65" s="390" t="n">
        <v>0.191</v>
      </c>
      <c r="AH65" s="390" t="n">
        <v>0.191</v>
      </c>
      <c r="AI65" s="391" t="n">
        <v>0.191</v>
      </c>
      <c r="AJ65" s="391" t="n">
        <v>0.191</v>
      </c>
      <c r="AK65" s="391" t="n">
        <v>0.191</v>
      </c>
      <c r="AL65" s="390" t="n">
        <v>0.191</v>
      </c>
      <c r="AM65" s="392" t="n">
        <v>0.07120642249731</v>
      </c>
      <c r="AN65" s="392"/>
      <c r="AO65" s="389" t="n">
        <f aca="false">AB65</f>
        <v>0.187</v>
      </c>
      <c r="AP65" s="389" t="n">
        <f aca="false">AB65</f>
        <v>0.187</v>
      </c>
      <c r="AQ65" s="393" t="n">
        <f aca="false">AB65</f>
        <v>0.187</v>
      </c>
      <c r="AR65" s="394" t="n">
        <f aca="false">B65</f>
        <v>38139</v>
      </c>
      <c r="AS65" s="389" t="n">
        <f aca="false">(1+$AM65/2)^(-2*($B65-$AS$11)/365.25)</f>
        <v>0.749248612248213</v>
      </c>
      <c r="AT65" s="389" t="n">
        <f aca="false">(1+$AM65/2)^(-2*($B65-$AT$11)/365.25)</f>
        <v>0.749392153803113</v>
      </c>
      <c r="AV65" s="394" t="n">
        <f aca="false">B65</f>
        <v>38139</v>
      </c>
      <c r="AW65" s="374" t="n">
        <v>53</v>
      </c>
    </row>
    <row r="66" customFormat="false" ht="12" hidden="false" customHeight="false" outlineLevel="0" collapsed="false">
      <c r="B66" s="375" t="n">
        <f aca="false">EOMONTH(B65,0)+1</f>
        <v>38169</v>
      </c>
      <c r="C66" s="376" t="n">
        <v>2.743</v>
      </c>
      <c r="D66" s="376" t="n">
        <v>0.19</v>
      </c>
      <c r="E66" s="376" t="n">
        <v>0.070852688232399</v>
      </c>
      <c r="F66" s="376" t="n">
        <v>-0.195</v>
      </c>
      <c r="G66" s="376" t="n">
        <v>0.0225</v>
      </c>
      <c r="H66" s="376" t="n">
        <v>-0.195</v>
      </c>
      <c r="I66" s="376" t="n">
        <v>0.0325</v>
      </c>
      <c r="J66" s="376" t="n">
        <v>0.155</v>
      </c>
      <c r="K66" s="376" t="n">
        <v>-0.0515</v>
      </c>
      <c r="L66" s="376" t="n">
        <v>-0.024</v>
      </c>
      <c r="M66" s="376" t="n">
        <v>-0.2925</v>
      </c>
      <c r="N66" s="376" t="n">
        <v>0.006</v>
      </c>
      <c r="O66" s="376" t="n">
        <v>-0.0035</v>
      </c>
      <c r="P66" s="374" t="n">
        <v>-0.0275</v>
      </c>
      <c r="Q66" s="374" t="n">
        <v>-0.055</v>
      </c>
      <c r="R66" s="374" t="n">
        <v>-0.01645</v>
      </c>
      <c r="S66" s="374" t="n">
        <v>-0.06</v>
      </c>
      <c r="T66" s="374" t="n">
        <v>-0.1075</v>
      </c>
      <c r="U66" s="374" t="n">
        <v>0.2575</v>
      </c>
      <c r="V66" s="374" t="n">
        <v>0.005</v>
      </c>
      <c r="W66" s="374" t="n">
        <v>-0.17</v>
      </c>
      <c r="X66" s="374" t="n">
        <v>-0.0185</v>
      </c>
      <c r="Y66" s="389" t="n">
        <v>0.205</v>
      </c>
      <c r="Z66" s="389" t="n">
        <v>0.011</v>
      </c>
      <c r="AA66" s="390" t="n">
        <v>0.19</v>
      </c>
      <c r="AB66" s="390" t="n">
        <v>0.186</v>
      </c>
      <c r="AC66" s="390" t="n">
        <v>0.19</v>
      </c>
      <c r="AD66" s="390" t="n">
        <v>0.19</v>
      </c>
      <c r="AE66" s="390" t="n">
        <v>0.186</v>
      </c>
      <c r="AF66" s="390" t="n">
        <v>0.19</v>
      </c>
      <c r="AG66" s="390" t="n">
        <v>0.19</v>
      </c>
      <c r="AH66" s="390" t="n">
        <v>0.19</v>
      </c>
      <c r="AI66" s="391" t="n">
        <v>0.19</v>
      </c>
      <c r="AJ66" s="391" t="n">
        <v>0.19</v>
      </c>
      <c r="AK66" s="391" t="n">
        <v>0.19</v>
      </c>
      <c r="AL66" s="390" t="n">
        <v>0.19</v>
      </c>
      <c r="AM66" s="392" t="n">
        <v>0.071184939320152</v>
      </c>
      <c r="AN66" s="392"/>
      <c r="AO66" s="389" t="n">
        <f aca="false">AB66</f>
        <v>0.186</v>
      </c>
      <c r="AP66" s="389" t="n">
        <f aca="false">AB66</f>
        <v>0.186</v>
      </c>
      <c r="AQ66" s="393" t="n">
        <f aca="false">AB66</f>
        <v>0.186</v>
      </c>
      <c r="AR66" s="394" t="n">
        <f aca="false">B66</f>
        <v>38169</v>
      </c>
      <c r="AS66" s="389" t="n">
        <f aca="false">(1+$AM66/2)^(-2*($B66-$AS$11)/365.25)</f>
        <v>0.745020160855475</v>
      </c>
      <c r="AT66" s="389" t="n">
        <f aca="false">(1+$AM66/2)^(-2*($B66-$AT$11)/365.25)</f>
        <v>0.745162849998591</v>
      </c>
      <c r="AV66" s="394" t="n">
        <f aca="false">B66</f>
        <v>38169</v>
      </c>
      <c r="AW66" s="374" t="n">
        <v>54</v>
      </c>
    </row>
    <row r="67" customFormat="false" ht="12" hidden="false" customHeight="false" outlineLevel="0" collapsed="false">
      <c r="B67" s="375" t="n">
        <f aca="false">EOMONTH(B66,0)+1</f>
        <v>38200</v>
      </c>
      <c r="C67" s="376" t="n">
        <v>2.746</v>
      </c>
      <c r="D67" s="376" t="n">
        <v>0.19</v>
      </c>
      <c r="E67" s="376" t="n">
        <v>0.070899726407973</v>
      </c>
      <c r="F67" s="376" t="n">
        <v>-0.195</v>
      </c>
      <c r="G67" s="376" t="n">
        <v>0.025</v>
      </c>
      <c r="H67" s="376" t="n">
        <v>-0.195</v>
      </c>
      <c r="I67" s="376" t="n">
        <v>0.03</v>
      </c>
      <c r="J67" s="376" t="n">
        <v>0.155</v>
      </c>
      <c r="K67" s="376" t="n">
        <v>-0.0515</v>
      </c>
      <c r="L67" s="376" t="n">
        <v>-0.024</v>
      </c>
      <c r="M67" s="376" t="n">
        <v>-0.2925</v>
      </c>
      <c r="N67" s="376" t="n">
        <v>0.006</v>
      </c>
      <c r="O67" s="376" t="n">
        <v>-0.0035</v>
      </c>
      <c r="P67" s="374" t="n">
        <v>-0.0275</v>
      </c>
      <c r="Q67" s="374" t="n">
        <v>-0.055</v>
      </c>
      <c r="R67" s="374" t="n">
        <v>-0.01645</v>
      </c>
      <c r="S67" s="374" t="n">
        <v>-0.06</v>
      </c>
      <c r="T67" s="374" t="n">
        <v>-0.1075</v>
      </c>
      <c r="U67" s="374" t="n">
        <v>0.2575</v>
      </c>
      <c r="V67" s="374" t="n">
        <v>0.005</v>
      </c>
      <c r="W67" s="374" t="n">
        <v>-0.17</v>
      </c>
      <c r="X67" s="374" t="n">
        <v>-0.0185</v>
      </c>
      <c r="Y67" s="389" t="n">
        <v>0.205</v>
      </c>
      <c r="Z67" s="389" t="n">
        <v>0.011</v>
      </c>
      <c r="AA67" s="390" t="n">
        <v>0.19</v>
      </c>
      <c r="AB67" s="390" t="n">
        <v>0.186</v>
      </c>
      <c r="AC67" s="390" t="n">
        <v>0.19</v>
      </c>
      <c r="AD67" s="390" t="n">
        <v>0.19</v>
      </c>
      <c r="AE67" s="390" t="n">
        <v>0.186</v>
      </c>
      <c r="AF67" s="390" t="n">
        <v>0.19</v>
      </c>
      <c r="AG67" s="390" t="n">
        <v>0.19</v>
      </c>
      <c r="AH67" s="390" t="n">
        <v>0.19</v>
      </c>
      <c r="AI67" s="391" t="n">
        <v>0.19</v>
      </c>
      <c r="AJ67" s="391" t="n">
        <v>0.19</v>
      </c>
      <c r="AK67" s="391" t="n">
        <v>0.19</v>
      </c>
      <c r="AL67" s="390" t="n">
        <v>0.19</v>
      </c>
      <c r="AM67" s="392" t="n">
        <v>0.071162740037247</v>
      </c>
      <c r="AN67" s="392"/>
      <c r="AO67" s="389" t="n">
        <f aca="false">AB67</f>
        <v>0.186</v>
      </c>
      <c r="AP67" s="389" t="n">
        <f aca="false">AB67</f>
        <v>0.186</v>
      </c>
      <c r="AQ67" s="393" t="n">
        <f aca="false">AB67</f>
        <v>0.186</v>
      </c>
      <c r="AR67" s="394" t="n">
        <f aca="false">B67</f>
        <v>38200</v>
      </c>
      <c r="AS67" s="389" t="n">
        <f aca="false">(1+$AM67/2)^(-2*($B67-$AS$11)/365.25)</f>
        <v>0.740678481960541</v>
      </c>
      <c r="AT67" s="389" t="n">
        <f aca="false">(1+$AM67/2)^(-2*($B67-$AT$11)/365.25)</f>
        <v>0.740820296089971</v>
      </c>
      <c r="AV67" s="394" t="n">
        <f aca="false">B67</f>
        <v>38200</v>
      </c>
      <c r="AW67" s="374" t="n">
        <v>55</v>
      </c>
    </row>
    <row r="68" customFormat="false" ht="12" hidden="false" customHeight="false" outlineLevel="0" collapsed="false">
      <c r="B68" s="375" t="n">
        <f aca="false">EOMONTH(B67,0)+1</f>
        <v>38231</v>
      </c>
      <c r="C68" s="376" t="n">
        <v>2.749</v>
      </c>
      <c r="D68" s="376" t="n">
        <v>0.19</v>
      </c>
      <c r="E68" s="376" t="n">
        <v>0.07094676458428</v>
      </c>
      <c r="F68" s="376" t="n">
        <v>-0.195</v>
      </c>
      <c r="G68" s="376" t="n">
        <v>0.0175</v>
      </c>
      <c r="H68" s="376" t="n">
        <v>-0.195</v>
      </c>
      <c r="I68" s="376" t="n">
        <v>0.0275</v>
      </c>
      <c r="J68" s="376" t="n">
        <v>0.155</v>
      </c>
      <c r="K68" s="376" t="n">
        <v>-0.054</v>
      </c>
      <c r="L68" s="376" t="n">
        <v>-0.024</v>
      </c>
      <c r="M68" s="376" t="n">
        <v>-0.2925</v>
      </c>
      <c r="N68" s="376" t="n">
        <v>0.006</v>
      </c>
      <c r="O68" s="376" t="n">
        <v>-0.0035</v>
      </c>
      <c r="P68" s="374" t="n">
        <v>-0.0275</v>
      </c>
      <c r="Q68" s="374" t="n">
        <v>-0.055</v>
      </c>
      <c r="R68" s="374" t="n">
        <v>-0.01375</v>
      </c>
      <c r="S68" s="374" t="n">
        <v>-0.065</v>
      </c>
      <c r="T68" s="374" t="n">
        <v>-0.1075</v>
      </c>
      <c r="U68" s="374" t="n">
        <v>0.2525</v>
      </c>
      <c r="V68" s="374" t="n">
        <v>0.005</v>
      </c>
      <c r="W68" s="374" t="n">
        <v>-0.17</v>
      </c>
      <c r="X68" s="374" t="n">
        <v>-0.021</v>
      </c>
      <c r="Y68" s="389" t="n">
        <v>0.205</v>
      </c>
      <c r="Z68" s="389" t="n">
        <v>0.011</v>
      </c>
      <c r="AA68" s="390" t="n">
        <v>0.19</v>
      </c>
      <c r="AB68" s="390" t="n">
        <v>0.186</v>
      </c>
      <c r="AC68" s="390" t="n">
        <v>0.19</v>
      </c>
      <c r="AD68" s="390" t="n">
        <v>0.19</v>
      </c>
      <c r="AE68" s="390" t="n">
        <v>0.186</v>
      </c>
      <c r="AF68" s="390" t="n">
        <v>0.19</v>
      </c>
      <c r="AG68" s="390" t="n">
        <v>0.19</v>
      </c>
      <c r="AH68" s="390" t="n">
        <v>0.19</v>
      </c>
      <c r="AI68" s="391" t="n">
        <v>0.19</v>
      </c>
      <c r="AJ68" s="391" t="n">
        <v>0.19</v>
      </c>
      <c r="AK68" s="391" t="n">
        <v>0.19</v>
      </c>
      <c r="AL68" s="390" t="n">
        <v>0.19</v>
      </c>
      <c r="AM68" s="392" t="n">
        <v>0.071140540754506</v>
      </c>
      <c r="AN68" s="392"/>
      <c r="AO68" s="389" t="n">
        <f aca="false">AB68</f>
        <v>0.186</v>
      </c>
      <c r="AP68" s="389" t="n">
        <f aca="false">AB68</f>
        <v>0.186</v>
      </c>
      <c r="AQ68" s="393" t="n">
        <f aca="false">AB68</f>
        <v>0.186</v>
      </c>
      <c r="AR68" s="394" t="n">
        <f aca="false">B68</f>
        <v>38231</v>
      </c>
      <c r="AS68" s="389" t="n">
        <f aca="false">(1+$AM68/2)^(-2*($B68-$AS$11)/365.25)</f>
        <v>0.73636478482282</v>
      </c>
      <c r="AT68" s="389" t="n">
        <f aca="false">(1+$AM68/2)^(-2*($B68-$AT$11)/365.25)</f>
        <v>0.736505729803713</v>
      </c>
      <c r="AV68" s="394" t="n">
        <f aca="false">B68</f>
        <v>38231</v>
      </c>
      <c r="AW68" s="374" t="n">
        <v>56</v>
      </c>
    </row>
    <row r="69" customFormat="false" ht="12" hidden="false" customHeight="false" outlineLevel="0" collapsed="false">
      <c r="B69" s="375" t="n">
        <f aca="false">EOMONTH(B68,0)+1</f>
        <v>38261</v>
      </c>
      <c r="C69" s="376" t="n">
        <v>2.775</v>
      </c>
      <c r="D69" s="376" t="n">
        <v>0.19</v>
      </c>
      <c r="E69" s="376" t="n">
        <v>0.070992285400756</v>
      </c>
      <c r="F69" s="376" t="n">
        <v>-0.195</v>
      </c>
      <c r="G69" s="376" t="n">
        <v>0.0075</v>
      </c>
      <c r="H69" s="376" t="n">
        <v>-0.195</v>
      </c>
      <c r="I69" s="376" t="n">
        <v>0.0425</v>
      </c>
      <c r="J69" s="376" t="n">
        <v>0.1575</v>
      </c>
      <c r="K69" s="376" t="n">
        <v>-0.054</v>
      </c>
      <c r="L69" s="376" t="n">
        <v>-0.024</v>
      </c>
      <c r="M69" s="376" t="n">
        <v>-0.2925</v>
      </c>
      <c r="N69" s="376" t="n">
        <v>0.006</v>
      </c>
      <c r="O69" s="376" t="n">
        <v>-0.0035</v>
      </c>
      <c r="P69" s="374" t="n">
        <v>-0.0275</v>
      </c>
      <c r="Q69" s="374" t="n">
        <v>-0.055</v>
      </c>
      <c r="R69" s="374" t="n">
        <v>-0.01375</v>
      </c>
      <c r="S69" s="374" t="n">
        <v>-0.065</v>
      </c>
      <c r="T69" s="374" t="n">
        <v>-0.1075</v>
      </c>
      <c r="U69" s="374" t="n">
        <v>0.255</v>
      </c>
      <c r="V69" s="374" t="n">
        <v>0.005</v>
      </c>
      <c r="W69" s="374" t="n">
        <v>-0.17</v>
      </c>
      <c r="X69" s="374" t="n">
        <v>-0.021</v>
      </c>
      <c r="Y69" s="389" t="n">
        <v>0.205</v>
      </c>
      <c r="Z69" s="389" t="n">
        <v>0.011</v>
      </c>
      <c r="AA69" s="390" t="n">
        <v>0.19</v>
      </c>
      <c r="AB69" s="390" t="n">
        <v>0.186</v>
      </c>
      <c r="AC69" s="390" t="n">
        <v>0.19</v>
      </c>
      <c r="AD69" s="390" t="n">
        <v>0.19</v>
      </c>
      <c r="AE69" s="390" t="n">
        <v>0.186</v>
      </c>
      <c r="AF69" s="390" t="n">
        <v>0.19</v>
      </c>
      <c r="AG69" s="390" t="n">
        <v>0.19</v>
      </c>
      <c r="AH69" s="390" t="n">
        <v>0.19</v>
      </c>
      <c r="AI69" s="391" t="n">
        <v>0.19</v>
      </c>
      <c r="AJ69" s="391" t="n">
        <v>0.19</v>
      </c>
      <c r="AK69" s="391" t="n">
        <v>0.19</v>
      </c>
      <c r="AL69" s="390" t="n">
        <v>0.19</v>
      </c>
      <c r="AM69" s="392" t="n">
        <v>0.071119057577814</v>
      </c>
      <c r="AN69" s="392"/>
      <c r="AO69" s="389" t="n">
        <f aca="false">AB69</f>
        <v>0.186</v>
      </c>
      <c r="AP69" s="389" t="n">
        <f aca="false">AB69</f>
        <v>0.186</v>
      </c>
      <c r="AQ69" s="393" t="n">
        <f aca="false">AB69</f>
        <v>0.186</v>
      </c>
      <c r="AR69" s="394" t="n">
        <f aca="false">B69</f>
        <v>38261</v>
      </c>
      <c r="AS69" s="389" t="n">
        <f aca="false">(1+$AM69/2)^(-2*($B69-$AS$11)/365.25)</f>
        <v>0.732216698607776</v>
      </c>
      <c r="AT69" s="389" t="n">
        <f aca="false">(1+$AM69/2)^(-2*($B69-$AT$11)/365.25)</f>
        <v>0.732356808021945</v>
      </c>
      <c r="AV69" s="394" t="n">
        <f aca="false">B69</f>
        <v>38261</v>
      </c>
      <c r="AW69" s="374" t="n">
        <v>57</v>
      </c>
    </row>
    <row r="70" customFormat="false" ht="12" hidden="false" customHeight="false" outlineLevel="0" collapsed="false">
      <c r="B70" s="375" t="n">
        <f aca="false">EOMONTH(B69,0)+1</f>
        <v>38292</v>
      </c>
      <c r="C70" s="376" t="n">
        <v>2.903</v>
      </c>
      <c r="D70" s="376" t="n">
        <v>0.19</v>
      </c>
      <c r="E70" s="376" t="n">
        <v>0.071039323578501</v>
      </c>
      <c r="F70" s="376" t="n">
        <v>-0.19</v>
      </c>
      <c r="G70" s="376" t="n">
        <v>-0.0325</v>
      </c>
      <c r="H70" s="376" t="n">
        <v>-0.19</v>
      </c>
      <c r="I70" s="376" t="n">
        <v>0.115</v>
      </c>
      <c r="J70" s="376" t="n">
        <v>0.24</v>
      </c>
      <c r="K70" s="376" t="n">
        <v>-0.0605</v>
      </c>
      <c r="L70" s="376" t="n">
        <v>-0.0215</v>
      </c>
      <c r="M70" s="376" t="n">
        <v>-0.2425</v>
      </c>
      <c r="N70" s="376" t="n">
        <v>0.0075</v>
      </c>
      <c r="O70" s="376" t="n">
        <v>0.001</v>
      </c>
      <c r="P70" s="374" t="n">
        <v>-0.0305</v>
      </c>
      <c r="Q70" s="374" t="n">
        <v>-0.055</v>
      </c>
      <c r="R70" s="374" t="n">
        <v>-0.0335</v>
      </c>
      <c r="S70" s="374" t="n">
        <v>-0.08</v>
      </c>
      <c r="T70" s="374" t="n">
        <v>-0.1475</v>
      </c>
      <c r="U70" s="374" t="n">
        <v>0.72</v>
      </c>
      <c r="V70" s="374" t="n">
        <v>0.005</v>
      </c>
      <c r="W70" s="374" t="n">
        <v>-0.1875</v>
      </c>
      <c r="X70" s="374" t="n">
        <v>-0.0185</v>
      </c>
      <c r="Y70" s="389" t="n">
        <v>0.1025</v>
      </c>
      <c r="Z70" s="389" t="n">
        <v>0.0205</v>
      </c>
      <c r="AA70" s="390" t="n">
        <v>0.19</v>
      </c>
      <c r="AB70" s="390" t="n">
        <v>0.209</v>
      </c>
      <c r="AC70" s="390" t="n">
        <v>0.19</v>
      </c>
      <c r="AD70" s="390" t="n">
        <v>0.19</v>
      </c>
      <c r="AE70" s="390" t="n">
        <v>0.19</v>
      </c>
      <c r="AF70" s="390" t="n">
        <v>0.19</v>
      </c>
      <c r="AG70" s="390" t="n">
        <v>0.19</v>
      </c>
      <c r="AH70" s="390" t="n">
        <v>0.19</v>
      </c>
      <c r="AI70" s="391" t="n">
        <v>0.19</v>
      </c>
      <c r="AJ70" s="391" t="n">
        <v>0.19</v>
      </c>
      <c r="AK70" s="391" t="n">
        <v>0.19</v>
      </c>
      <c r="AL70" s="390" t="n">
        <v>0.19</v>
      </c>
      <c r="AM70" s="392" t="n">
        <v>0.071096858295393</v>
      </c>
      <c r="AN70" s="392"/>
      <c r="AO70" s="389" t="n">
        <f aca="false">AB70</f>
        <v>0.209</v>
      </c>
      <c r="AP70" s="389" t="n">
        <f aca="false">AB70</f>
        <v>0.209</v>
      </c>
      <c r="AQ70" s="393" t="n">
        <f aca="false">AB70</f>
        <v>0.209</v>
      </c>
      <c r="AR70" s="394" t="n">
        <f aca="false">B70</f>
        <v>38292</v>
      </c>
      <c r="AS70" s="389" t="n">
        <f aca="false">(1+$AM70/2)^(-2*($B70-$AS$11)/365.25)</f>
        <v>0.727957496561312</v>
      </c>
      <c r="AT70" s="389" t="n">
        <f aca="false">(1+$AM70/2)^(-2*($B70-$AT$11)/365.25)</f>
        <v>0.728096748245463</v>
      </c>
      <c r="AV70" s="394" t="n">
        <f aca="false">B70</f>
        <v>38292</v>
      </c>
      <c r="AW70" s="374" t="n">
        <v>58</v>
      </c>
    </row>
    <row r="71" customFormat="false" ht="12" hidden="false" customHeight="false" outlineLevel="0" collapsed="false">
      <c r="B71" s="375" t="n">
        <f aca="false">EOMONTH(B70,0)+1</f>
        <v>38322</v>
      </c>
      <c r="C71" s="376" t="n">
        <v>3.023</v>
      </c>
      <c r="D71" s="376" t="n">
        <v>0.191</v>
      </c>
      <c r="E71" s="376" t="n">
        <v>0.07108484439637</v>
      </c>
      <c r="F71" s="376" t="n">
        <v>-0.1975</v>
      </c>
      <c r="G71" s="376" t="n">
        <v>-0.055</v>
      </c>
      <c r="H71" s="376" t="n">
        <v>-0.1975</v>
      </c>
      <c r="I71" s="376" t="n">
        <v>0.155</v>
      </c>
      <c r="J71" s="376" t="n">
        <v>0.295</v>
      </c>
      <c r="K71" s="376" t="n">
        <v>-0.0605</v>
      </c>
      <c r="L71" s="376" t="n">
        <v>-0.0215</v>
      </c>
      <c r="M71" s="376" t="n">
        <v>-0.2425</v>
      </c>
      <c r="N71" s="376" t="n">
        <v>0.0075</v>
      </c>
      <c r="O71" s="376" t="n">
        <v>0.001</v>
      </c>
      <c r="P71" s="374" t="n">
        <v>-0.0305</v>
      </c>
      <c r="Q71" s="374" t="n">
        <v>-0.055</v>
      </c>
      <c r="R71" s="374" t="n">
        <v>-0.0335</v>
      </c>
      <c r="S71" s="374" t="n">
        <v>-0.095</v>
      </c>
      <c r="T71" s="374" t="n">
        <v>-0.1475</v>
      </c>
      <c r="U71" s="374" t="n">
        <v>1.035</v>
      </c>
      <c r="V71" s="374" t="n">
        <v>0.005</v>
      </c>
      <c r="W71" s="374" t="n">
        <v>-0.1875</v>
      </c>
      <c r="X71" s="374" t="n">
        <v>-0.0185</v>
      </c>
      <c r="Y71" s="389" t="n">
        <v>0.1025</v>
      </c>
      <c r="Z71" s="389" t="n">
        <v>0.0205</v>
      </c>
      <c r="AA71" s="390" t="n">
        <v>0.191</v>
      </c>
      <c r="AB71" s="390" t="n">
        <v>0.21</v>
      </c>
      <c r="AC71" s="390" t="n">
        <v>0.191</v>
      </c>
      <c r="AD71" s="390" t="n">
        <v>0.191</v>
      </c>
      <c r="AE71" s="390" t="n">
        <v>0.191</v>
      </c>
      <c r="AF71" s="390" t="n">
        <v>0.191</v>
      </c>
      <c r="AG71" s="390" t="n">
        <v>0.191</v>
      </c>
      <c r="AH71" s="390" t="n">
        <v>0.191</v>
      </c>
      <c r="AI71" s="391" t="n">
        <v>0.191</v>
      </c>
      <c r="AJ71" s="391" t="n">
        <v>0.191</v>
      </c>
      <c r="AK71" s="391" t="n">
        <v>0.191</v>
      </c>
      <c r="AL71" s="390" t="n">
        <v>0.191</v>
      </c>
      <c r="AM71" s="392" t="n">
        <v>0.071075375119012</v>
      </c>
      <c r="AN71" s="392"/>
      <c r="AO71" s="389" t="n">
        <f aca="false">AB71</f>
        <v>0.21</v>
      </c>
      <c r="AP71" s="389" t="n">
        <f aca="false">AB71</f>
        <v>0.21</v>
      </c>
      <c r="AQ71" s="393" t="n">
        <f aca="false">AB71</f>
        <v>0.21</v>
      </c>
      <c r="AR71" s="394" t="n">
        <f aca="false">B71</f>
        <v>38322</v>
      </c>
      <c r="AS71" s="389" t="n">
        <f aca="false">(1+$AM71/2)^(-2*($B71-$AS$11)/365.25)</f>
        <v>0.723861787570497</v>
      </c>
      <c r="AT71" s="389" t="n">
        <f aca="false">(1+$AM71/2)^(-2*($B71-$AT$11)/365.25)</f>
        <v>0.724000214660133</v>
      </c>
      <c r="AV71" s="394" t="n">
        <f aca="false">B71</f>
        <v>38322</v>
      </c>
      <c r="AW71" s="374" t="n">
        <v>59</v>
      </c>
    </row>
    <row r="72" customFormat="false" ht="12" hidden="false" customHeight="false" outlineLevel="0" collapsed="false">
      <c r="B72" s="375" t="n">
        <f aca="false">EOMONTH(B71,0)+1</f>
        <v>38353</v>
      </c>
      <c r="C72" s="376" t="n">
        <v>3.058</v>
      </c>
      <c r="D72" s="376" t="n">
        <v>0.193</v>
      </c>
      <c r="E72" s="376" t="n">
        <v>0.071131882575553</v>
      </c>
      <c r="F72" s="376" t="n">
        <v>-0.2</v>
      </c>
      <c r="G72" s="376" t="n">
        <v>-0.0575</v>
      </c>
      <c r="H72" s="376" t="n">
        <v>-0.2</v>
      </c>
      <c r="I72" s="376" t="n">
        <v>0.195</v>
      </c>
      <c r="J72" s="376" t="n">
        <v>0.3425</v>
      </c>
      <c r="K72" s="376" t="n">
        <v>-0.0645</v>
      </c>
      <c r="L72" s="376" t="n">
        <v>-0.0195</v>
      </c>
      <c r="M72" s="376" t="n">
        <v>-0.2425</v>
      </c>
      <c r="N72" s="376" t="n">
        <v>0.0075</v>
      </c>
      <c r="O72" s="376" t="n">
        <v>0.001</v>
      </c>
      <c r="P72" s="374" t="n">
        <v>-0.028</v>
      </c>
      <c r="Q72" s="374" t="n">
        <v>-0.055</v>
      </c>
      <c r="R72" s="374" t="n">
        <v>-0.0335</v>
      </c>
      <c r="S72" s="374" t="n">
        <v>-0.1055</v>
      </c>
      <c r="T72" s="374" t="n">
        <v>-0.1475</v>
      </c>
      <c r="U72" s="374" t="n">
        <v>1.505</v>
      </c>
      <c r="V72" s="374" t="n">
        <v>0.005</v>
      </c>
      <c r="W72" s="374" t="n">
        <v>-0.1875</v>
      </c>
      <c r="X72" s="374" t="n">
        <v>-0.0185</v>
      </c>
      <c r="Y72" s="389" t="n">
        <v>0.1025</v>
      </c>
      <c r="Z72" s="389" t="n">
        <v>0.0205</v>
      </c>
      <c r="AA72" s="390" t="n">
        <v>0.193</v>
      </c>
      <c r="AB72" s="390" t="n">
        <v>0.193</v>
      </c>
      <c r="AC72" s="390" t="n">
        <v>0.193</v>
      </c>
      <c r="AD72" s="390" t="n">
        <v>0.193</v>
      </c>
      <c r="AE72" s="390" t="n">
        <v>0.193</v>
      </c>
      <c r="AF72" s="390" t="n">
        <v>0.193</v>
      </c>
      <c r="AG72" s="390" t="n">
        <v>0.193</v>
      </c>
      <c r="AH72" s="390" t="n">
        <v>0.193</v>
      </c>
      <c r="AI72" s="391" t="n">
        <v>0.193</v>
      </c>
      <c r="AJ72" s="391" t="n">
        <v>0.193</v>
      </c>
      <c r="AK72" s="391" t="n">
        <v>0.193</v>
      </c>
      <c r="AL72" s="390" t="n">
        <v>0.193</v>
      </c>
      <c r="AM72" s="392" t="n">
        <v>0.071053175836911</v>
      </c>
      <c r="AN72" s="392"/>
      <c r="AO72" s="389" t="n">
        <f aca="false">AB72</f>
        <v>0.193</v>
      </c>
      <c r="AP72" s="389" t="n">
        <f aca="false">AB72</f>
        <v>0.193</v>
      </c>
      <c r="AQ72" s="393" t="n">
        <f aca="false">AB72</f>
        <v>0.193</v>
      </c>
      <c r="AR72" s="394" t="n">
        <f aca="false">B72</f>
        <v>38353</v>
      </c>
      <c r="AS72" s="389" t="n">
        <f aca="false">(1+$AM72/2)^(-2*($B72-$AS$11)/365.25)</f>
        <v>0.719656339408777</v>
      </c>
      <c r="AT72" s="389" t="n">
        <f aca="false">(1+$AM72/2)^(-2*($B72-$AT$11)/365.25)</f>
        <v>0.719793920026381</v>
      </c>
      <c r="AV72" s="394" t="n">
        <f aca="false">B72</f>
        <v>38353</v>
      </c>
      <c r="AW72" s="374" t="n">
        <v>60</v>
      </c>
    </row>
    <row r="73" customFormat="false" ht="12" hidden="false" customHeight="false" outlineLevel="0" collapsed="false">
      <c r="B73" s="375" t="n">
        <f aca="false">EOMONTH(B72,0)+1</f>
        <v>38384</v>
      </c>
      <c r="C73" s="376" t="n">
        <v>2.953</v>
      </c>
      <c r="D73" s="376" t="n">
        <v>0.192</v>
      </c>
      <c r="E73" s="376" t="n">
        <v>0.071178920755468</v>
      </c>
      <c r="F73" s="376" t="n">
        <v>-0.2025</v>
      </c>
      <c r="G73" s="376" t="n">
        <v>-0.04</v>
      </c>
      <c r="H73" s="376" t="n">
        <v>-0.2025</v>
      </c>
      <c r="I73" s="376" t="n">
        <v>0.17</v>
      </c>
      <c r="J73" s="376" t="n">
        <v>0.3375</v>
      </c>
      <c r="K73" s="376" t="n">
        <v>-0.0605</v>
      </c>
      <c r="L73" s="376" t="n">
        <v>-0.0195</v>
      </c>
      <c r="M73" s="376" t="n">
        <v>-0.2425</v>
      </c>
      <c r="N73" s="376" t="n">
        <v>0.0075</v>
      </c>
      <c r="O73" s="376" t="n">
        <v>0.001</v>
      </c>
      <c r="P73" s="374" t="n">
        <v>-0.028</v>
      </c>
      <c r="Q73" s="374" t="n">
        <v>-0.055</v>
      </c>
      <c r="R73" s="374" t="n">
        <v>-0.0335</v>
      </c>
      <c r="S73" s="374" t="n">
        <v>-0.093</v>
      </c>
      <c r="T73" s="374" t="n">
        <v>-0.1475</v>
      </c>
      <c r="U73" s="374" t="n">
        <v>1.385</v>
      </c>
      <c r="V73" s="374" t="n">
        <v>0.005</v>
      </c>
      <c r="W73" s="374" t="n">
        <v>-0.1875</v>
      </c>
      <c r="X73" s="374" t="n">
        <v>-0.0185</v>
      </c>
      <c r="Y73" s="389" t="n">
        <v>0.1025</v>
      </c>
      <c r="Z73" s="389" t="n">
        <v>0.0205</v>
      </c>
      <c r="AA73" s="390" t="n">
        <v>0.192</v>
      </c>
      <c r="AB73" s="390" t="n">
        <v>0.211</v>
      </c>
      <c r="AC73" s="390" t="n">
        <v>0.192</v>
      </c>
      <c r="AD73" s="390" t="n">
        <v>0.192</v>
      </c>
      <c r="AE73" s="390" t="n">
        <v>0.192</v>
      </c>
      <c r="AF73" s="390" t="n">
        <v>0.192</v>
      </c>
      <c r="AG73" s="390" t="n">
        <v>0.192</v>
      </c>
      <c r="AH73" s="390" t="n">
        <v>0.192</v>
      </c>
      <c r="AI73" s="391" t="n">
        <v>0.192</v>
      </c>
      <c r="AJ73" s="391" t="n">
        <v>0.192</v>
      </c>
      <c r="AK73" s="391" t="n">
        <v>0.192</v>
      </c>
      <c r="AL73" s="390" t="n">
        <v>0.192</v>
      </c>
      <c r="AM73" s="392" t="n">
        <v>0.071030976554974</v>
      </c>
      <c r="AN73" s="392"/>
      <c r="AO73" s="389" t="n">
        <f aca="false">AB73</f>
        <v>0.211</v>
      </c>
      <c r="AP73" s="389" t="n">
        <f aca="false">AB73</f>
        <v>0.211</v>
      </c>
      <c r="AQ73" s="393" t="n">
        <f aca="false">AB73</f>
        <v>0.211</v>
      </c>
      <c r="AR73" s="394" t="n">
        <f aca="false">B73</f>
        <v>38384</v>
      </c>
      <c r="AS73" s="389" t="n">
        <f aca="false">(1+$AM73/2)^(-2*($B73-$AS$11)/365.25)</f>
        <v>0.715477928179941</v>
      </c>
      <c r="AT73" s="389" t="n">
        <f aca="false">(1+$AM73/2)^(-2*($B73-$AT$11)/365.25)</f>
        <v>0.715614667986031</v>
      </c>
      <c r="AV73" s="394" t="n">
        <f aca="false">B73</f>
        <v>38384</v>
      </c>
      <c r="AW73" s="374" t="n">
        <v>61</v>
      </c>
    </row>
    <row r="74" customFormat="false" ht="12" hidden="false" customHeight="false" outlineLevel="0" collapsed="false">
      <c r="B74" s="375" t="n">
        <f aca="false">EOMONTH(B73,0)+1</f>
        <v>38412</v>
      </c>
      <c r="C74" s="376" t="n">
        <v>2.844</v>
      </c>
      <c r="D74" s="376" t="n">
        <v>0.19</v>
      </c>
      <c r="E74" s="376" t="n">
        <v>0.071221406854085</v>
      </c>
      <c r="F74" s="376" t="n">
        <v>-0.205</v>
      </c>
      <c r="G74" s="376" t="n">
        <v>-0.0275</v>
      </c>
      <c r="H74" s="376" t="n">
        <v>-0.205</v>
      </c>
      <c r="I74" s="376" t="n">
        <v>0.1675</v>
      </c>
      <c r="J74" s="376" t="n">
        <v>0.26</v>
      </c>
      <c r="K74" s="376" t="n">
        <v>-0.062</v>
      </c>
      <c r="L74" s="376" t="n">
        <v>-0.0195</v>
      </c>
      <c r="M74" s="376" t="n">
        <v>-0.2425</v>
      </c>
      <c r="N74" s="376" t="n">
        <v>0.0075</v>
      </c>
      <c r="O74" s="376" t="n">
        <v>0.001</v>
      </c>
      <c r="P74" s="374" t="n">
        <v>-0.028</v>
      </c>
      <c r="Q74" s="374" t="n">
        <v>-0.055</v>
      </c>
      <c r="R74" s="374" t="n">
        <v>-0.0335</v>
      </c>
      <c r="S74" s="374" t="n">
        <v>-0.0805</v>
      </c>
      <c r="T74" s="374" t="n">
        <v>-0.1475</v>
      </c>
      <c r="U74" s="374" t="n">
        <v>0.875</v>
      </c>
      <c r="V74" s="374" t="n">
        <v>0.005</v>
      </c>
      <c r="W74" s="374" t="n">
        <v>-0.1875</v>
      </c>
      <c r="X74" s="374" t="n">
        <v>-0.0185</v>
      </c>
      <c r="Y74" s="389" t="n">
        <v>0.1025</v>
      </c>
      <c r="Z74" s="389" t="n">
        <v>0.0205</v>
      </c>
      <c r="AA74" s="390" t="n">
        <v>0.19</v>
      </c>
      <c r="AB74" s="390" t="n">
        <v>0.209</v>
      </c>
      <c r="AC74" s="390" t="n">
        <v>0.19</v>
      </c>
      <c r="AD74" s="390" t="n">
        <v>0.19</v>
      </c>
      <c r="AE74" s="390" t="n">
        <v>0.19</v>
      </c>
      <c r="AF74" s="390" t="n">
        <v>0.19</v>
      </c>
      <c r="AG74" s="390" t="n">
        <v>0.19</v>
      </c>
      <c r="AH74" s="390" t="n">
        <v>0.19</v>
      </c>
      <c r="AI74" s="391" t="n">
        <v>0.19</v>
      </c>
      <c r="AJ74" s="391" t="n">
        <v>0.19</v>
      </c>
      <c r="AK74" s="391" t="n">
        <v>0.19</v>
      </c>
      <c r="AL74" s="390" t="n">
        <v>0.19</v>
      </c>
      <c r="AM74" s="392" t="n">
        <v>0.071010925590782</v>
      </c>
      <c r="AN74" s="392"/>
      <c r="AO74" s="389" t="n">
        <f aca="false">AB74</f>
        <v>0.209</v>
      </c>
      <c r="AP74" s="389" t="n">
        <f aca="false">AB74</f>
        <v>0.209</v>
      </c>
      <c r="AQ74" s="393" t="n">
        <f aca="false">AB74</f>
        <v>0.209</v>
      </c>
      <c r="AR74" s="394" t="n">
        <f aca="false">B74</f>
        <v>38412</v>
      </c>
      <c r="AS74" s="389" t="n">
        <f aca="false">(1+$AM74/2)^(-2*($B74-$AS$11)/365.25)</f>
        <v>0.711726962351375</v>
      </c>
      <c r="AT74" s="389" t="n">
        <f aca="false">(1+$AM74/2)^(-2*($B74-$AT$11)/365.25)</f>
        <v>0.711862947546419</v>
      </c>
      <c r="AV74" s="394" t="n">
        <f aca="false">B74</f>
        <v>38412</v>
      </c>
      <c r="AW74" s="374" t="n">
        <v>62</v>
      </c>
    </row>
    <row r="75" customFormat="false" ht="12" hidden="false" customHeight="false" outlineLevel="0" collapsed="false">
      <c r="B75" s="375" t="n">
        <f aca="false">EOMONTH(B74,0)+1</f>
        <v>38443</v>
      </c>
      <c r="C75" s="376" t="n">
        <v>2.75</v>
      </c>
      <c r="D75" s="376" t="n">
        <v>0.187</v>
      </c>
      <c r="E75" s="376" t="n">
        <v>0.071268445035391</v>
      </c>
      <c r="F75" s="376" t="n">
        <v>-0.195</v>
      </c>
      <c r="G75" s="376" t="n">
        <v>0.015</v>
      </c>
      <c r="H75" s="376" t="n">
        <v>-0.195</v>
      </c>
      <c r="I75" s="376" t="n">
        <v>0.06</v>
      </c>
      <c r="J75" s="376" t="n">
        <v>0.17</v>
      </c>
      <c r="K75" s="376" t="n">
        <v>-0.072</v>
      </c>
      <c r="L75" s="376" t="n">
        <v>-0.022</v>
      </c>
      <c r="M75" s="376" t="n">
        <v>-0.2925</v>
      </c>
      <c r="N75" s="376" t="n">
        <v>0.006</v>
      </c>
      <c r="O75" s="376" t="n">
        <v>-0.0015</v>
      </c>
      <c r="P75" s="374" t="n">
        <v>-0.03</v>
      </c>
      <c r="Q75" s="374" t="n">
        <v>-0.0525</v>
      </c>
      <c r="R75" s="374" t="n">
        <v>-0.0152</v>
      </c>
      <c r="S75" s="374" t="n">
        <v>-0.063</v>
      </c>
      <c r="T75" s="374" t="n">
        <v>-0.105</v>
      </c>
      <c r="U75" s="374" t="n">
        <v>0.37</v>
      </c>
      <c r="V75" s="374" t="n">
        <v>0.005</v>
      </c>
      <c r="W75" s="374" t="n">
        <v>-0.165</v>
      </c>
      <c r="X75" s="374" t="n">
        <v>-0.0185</v>
      </c>
      <c r="Y75" s="389" t="n">
        <v>0.2125</v>
      </c>
      <c r="Z75" s="389" t="n">
        <v>0.013</v>
      </c>
      <c r="AA75" s="390" t="n">
        <v>0.187</v>
      </c>
      <c r="AB75" s="390" t="n">
        <v>0.183</v>
      </c>
      <c r="AC75" s="390" t="n">
        <v>0.187</v>
      </c>
      <c r="AD75" s="390" t="n">
        <v>0.187</v>
      </c>
      <c r="AE75" s="390" t="n">
        <v>0.183</v>
      </c>
      <c r="AF75" s="390" t="n">
        <v>0.187</v>
      </c>
      <c r="AG75" s="390" t="n">
        <v>0.187</v>
      </c>
      <c r="AH75" s="390" t="n">
        <v>0.187</v>
      </c>
      <c r="AI75" s="391" t="n">
        <v>0.187</v>
      </c>
      <c r="AJ75" s="391" t="n">
        <v>0.187</v>
      </c>
      <c r="AK75" s="391" t="n">
        <v>0.187</v>
      </c>
      <c r="AL75" s="390" t="n">
        <v>0.187</v>
      </c>
      <c r="AM75" s="392" t="n">
        <v>0.070988726309155</v>
      </c>
      <c r="AN75" s="392"/>
      <c r="AO75" s="389" t="n">
        <f aca="false">AB75</f>
        <v>0.183</v>
      </c>
      <c r="AP75" s="389" t="n">
        <f aca="false">AB75</f>
        <v>0.183</v>
      </c>
      <c r="AQ75" s="393" t="n">
        <f aca="false">AB75</f>
        <v>0.183</v>
      </c>
      <c r="AR75" s="394" t="n">
        <f aca="false">B75</f>
        <v>38443</v>
      </c>
      <c r="AS75" s="389" t="n">
        <f aca="false">(1+$AM75/2)^(-2*($B75-$AS$11)/365.25)</f>
        <v>0.707599492280599</v>
      </c>
      <c r="AT75" s="389" t="n">
        <f aca="false">(1+$AM75/2)^(-2*($B75-$AT$11)/365.25)</f>
        <v>0.707734647325643</v>
      </c>
      <c r="AV75" s="394" t="n">
        <f aca="false">B75</f>
        <v>38443</v>
      </c>
      <c r="AW75" s="374" t="n">
        <v>63</v>
      </c>
    </row>
    <row r="76" customFormat="false" ht="12" hidden="false" customHeight="false" outlineLevel="0" collapsed="false">
      <c r="B76" s="375" t="n">
        <f aca="false">EOMONTH(B75,0)+1</f>
        <v>38473</v>
      </c>
      <c r="C76" s="376" t="n">
        <v>2.783</v>
      </c>
      <c r="D76" s="376" t="n">
        <v>0.186</v>
      </c>
      <c r="E76" s="376" t="n">
        <v>0.071305524242053</v>
      </c>
      <c r="F76" s="376" t="n">
        <v>-0.195</v>
      </c>
      <c r="G76" s="376" t="n">
        <v>0.015</v>
      </c>
      <c r="H76" s="376" t="n">
        <v>-0.195</v>
      </c>
      <c r="I76" s="376" t="n">
        <v>0.0625</v>
      </c>
      <c r="J76" s="376" t="n">
        <v>0.155</v>
      </c>
      <c r="K76" s="376" t="n">
        <v>-0.0545</v>
      </c>
      <c r="L76" s="376" t="n">
        <v>-0.022</v>
      </c>
      <c r="M76" s="376" t="n">
        <v>-0.2925</v>
      </c>
      <c r="N76" s="376" t="n">
        <v>0.006</v>
      </c>
      <c r="O76" s="376" t="n">
        <v>-0.0015</v>
      </c>
      <c r="P76" s="374" t="n">
        <v>-0.03</v>
      </c>
      <c r="Q76" s="374" t="n">
        <v>-0.0525</v>
      </c>
      <c r="R76" s="374" t="n">
        <v>-0.01545</v>
      </c>
      <c r="S76" s="374" t="n">
        <v>-0.0655</v>
      </c>
      <c r="T76" s="374" t="n">
        <v>-0.105</v>
      </c>
      <c r="U76" s="374" t="n">
        <v>0.2525</v>
      </c>
      <c r="V76" s="374" t="n">
        <v>0.005</v>
      </c>
      <c r="W76" s="374" t="n">
        <v>-0.165</v>
      </c>
      <c r="X76" s="374" t="n">
        <v>-0.015</v>
      </c>
      <c r="Y76" s="389" t="n">
        <v>0.2125</v>
      </c>
      <c r="Z76" s="389" t="n">
        <v>0.013</v>
      </c>
      <c r="AA76" s="390" t="n">
        <v>0.186</v>
      </c>
      <c r="AB76" s="390" t="n">
        <v>0.182</v>
      </c>
      <c r="AC76" s="390" t="n">
        <v>0.186</v>
      </c>
      <c r="AD76" s="390" t="n">
        <v>0.186</v>
      </c>
      <c r="AE76" s="390" t="n">
        <v>0.182</v>
      </c>
      <c r="AF76" s="390" t="n">
        <v>0.186</v>
      </c>
      <c r="AG76" s="390" t="n">
        <v>0.186</v>
      </c>
      <c r="AH76" s="390" t="n">
        <v>0.186</v>
      </c>
      <c r="AI76" s="391" t="n">
        <v>0.186</v>
      </c>
      <c r="AJ76" s="391" t="n">
        <v>0.186</v>
      </c>
      <c r="AK76" s="391" t="n">
        <v>0.186</v>
      </c>
      <c r="AL76" s="390" t="n">
        <v>0.186</v>
      </c>
      <c r="AM76" s="392" t="n">
        <v>0.070986344405629</v>
      </c>
      <c r="AN76" s="392"/>
      <c r="AO76" s="389" t="n">
        <f aca="false">AB76</f>
        <v>0.182</v>
      </c>
      <c r="AP76" s="389" t="n">
        <f aca="false">AB76</f>
        <v>0.182</v>
      </c>
      <c r="AQ76" s="393" t="n">
        <f aca="false">AB76</f>
        <v>0.182</v>
      </c>
      <c r="AR76" s="394" t="n">
        <f aca="false">B76</f>
        <v>38473</v>
      </c>
      <c r="AS76" s="389" t="n">
        <f aca="false">(1+$AM76/2)^(-2*($B76-$AS$11)/365.25)</f>
        <v>0.703564977836199</v>
      </c>
      <c r="AT76" s="389" t="n">
        <f aca="false">(1+$AM76/2)^(-2*($B76-$AT$11)/365.25)</f>
        <v>0.703699357837055</v>
      </c>
      <c r="AV76" s="394" t="n">
        <f aca="false">B76</f>
        <v>38473</v>
      </c>
      <c r="AW76" s="374" t="n">
        <v>64</v>
      </c>
    </row>
    <row r="77" customFormat="false" ht="12" hidden="false" customHeight="false" outlineLevel="0" collapsed="false">
      <c r="B77" s="375" t="n">
        <f aca="false">EOMONTH(B76,0)+1</f>
        <v>38504</v>
      </c>
      <c r="C77" s="376" t="n">
        <v>2.787</v>
      </c>
      <c r="D77" s="376" t="n">
        <v>0.1855</v>
      </c>
      <c r="E77" s="376" t="n">
        <v>0.071330754919917</v>
      </c>
      <c r="F77" s="376" t="n">
        <v>-0.195</v>
      </c>
      <c r="G77" s="376" t="n">
        <v>0.02</v>
      </c>
      <c r="H77" s="376" t="n">
        <v>-0.195</v>
      </c>
      <c r="I77" s="376" t="n">
        <v>0.0575</v>
      </c>
      <c r="J77" s="376" t="n">
        <v>0.155</v>
      </c>
      <c r="K77" s="376" t="n">
        <v>-0.0495</v>
      </c>
      <c r="L77" s="376" t="n">
        <v>-0.022</v>
      </c>
      <c r="M77" s="376" t="n">
        <v>-0.2925</v>
      </c>
      <c r="N77" s="376" t="n">
        <v>0.006</v>
      </c>
      <c r="O77" s="376" t="n">
        <v>-0.0015</v>
      </c>
      <c r="P77" s="374" t="n">
        <v>-0.0275</v>
      </c>
      <c r="Q77" s="374" t="n">
        <v>-0.0525</v>
      </c>
      <c r="R77" s="374" t="n">
        <v>-0.01545</v>
      </c>
      <c r="S77" s="374" t="n">
        <v>-0.058</v>
      </c>
      <c r="T77" s="374" t="n">
        <v>-0.105</v>
      </c>
      <c r="U77" s="374" t="n">
        <v>0.2525</v>
      </c>
      <c r="V77" s="374" t="n">
        <v>0.005</v>
      </c>
      <c r="W77" s="374" t="n">
        <v>-0.165</v>
      </c>
      <c r="X77" s="374" t="n">
        <v>-0.0175</v>
      </c>
      <c r="Y77" s="389" t="n">
        <v>0.2125</v>
      </c>
      <c r="Z77" s="389" t="n">
        <v>0.013</v>
      </c>
      <c r="AA77" s="390" t="n">
        <v>0.186</v>
      </c>
      <c r="AB77" s="390" t="n">
        <v>0.182</v>
      </c>
      <c r="AC77" s="390" t="n">
        <v>0.186</v>
      </c>
      <c r="AD77" s="390" t="n">
        <v>0.186</v>
      </c>
      <c r="AE77" s="390" t="n">
        <v>0.182</v>
      </c>
      <c r="AF77" s="390" t="n">
        <v>0.186</v>
      </c>
      <c r="AG77" s="390" t="n">
        <v>0.186</v>
      </c>
      <c r="AH77" s="390" t="n">
        <v>0.186</v>
      </c>
      <c r="AI77" s="391" t="n">
        <v>0.186</v>
      </c>
      <c r="AJ77" s="391" t="n">
        <v>0.186</v>
      </c>
      <c r="AK77" s="391" t="n">
        <v>0.186</v>
      </c>
      <c r="AL77" s="390" t="n">
        <v>0.186</v>
      </c>
      <c r="AM77" s="392" t="n">
        <v>0.07100969431162</v>
      </c>
      <c r="AN77" s="392"/>
      <c r="AO77" s="389" t="n">
        <f aca="false">AB77</f>
        <v>0.182</v>
      </c>
      <c r="AP77" s="389" t="n">
        <f aca="false">AB77</f>
        <v>0.182</v>
      </c>
      <c r="AQ77" s="393" t="n">
        <f aca="false">AB77</f>
        <v>0.182</v>
      </c>
      <c r="AR77" s="394" t="n">
        <f aca="false">B77</f>
        <v>38504</v>
      </c>
      <c r="AS77" s="389" t="n">
        <f aca="false">(1+$AM77/2)^(-2*($B77-$AS$11)/365.25)</f>
        <v>0.699331074172835</v>
      </c>
      <c r="AT77" s="389" t="n">
        <f aca="false">(1+$AM77/2)^(-2*($B77-$AT$11)/365.25)</f>
        <v>0.699464688686387</v>
      </c>
      <c r="AV77" s="394" t="n">
        <f aca="false">B77</f>
        <v>38504</v>
      </c>
      <c r="AW77" s="374" t="n">
        <v>65</v>
      </c>
    </row>
    <row r="78" customFormat="false" ht="12" hidden="false" customHeight="false" outlineLevel="0" collapsed="false">
      <c r="B78" s="375" t="n">
        <f aca="false">EOMONTH(B77,0)+1</f>
        <v>38534</v>
      </c>
      <c r="C78" s="376" t="n">
        <v>2.787</v>
      </c>
      <c r="D78" s="376" t="n">
        <v>0.185</v>
      </c>
      <c r="E78" s="376" t="n">
        <v>0.071355171705147</v>
      </c>
      <c r="F78" s="376" t="n">
        <v>-0.195</v>
      </c>
      <c r="G78" s="376" t="n">
        <v>0.0225</v>
      </c>
      <c r="H78" s="376" t="n">
        <v>-0.195</v>
      </c>
      <c r="I78" s="376" t="n">
        <v>0.0475</v>
      </c>
      <c r="J78" s="376" t="n">
        <v>0.155</v>
      </c>
      <c r="K78" s="376" t="n">
        <v>-0.0495</v>
      </c>
      <c r="L78" s="376" t="n">
        <v>-0.022</v>
      </c>
      <c r="M78" s="376" t="n">
        <v>-0.2925</v>
      </c>
      <c r="N78" s="376" t="n">
        <v>0.006</v>
      </c>
      <c r="O78" s="376" t="n">
        <v>-0.0015</v>
      </c>
      <c r="P78" s="374" t="n">
        <v>-0.0275</v>
      </c>
      <c r="Q78" s="374" t="n">
        <v>-0.0525</v>
      </c>
      <c r="R78" s="374" t="n">
        <v>-0.01545</v>
      </c>
      <c r="S78" s="374" t="n">
        <v>-0.058</v>
      </c>
      <c r="T78" s="374" t="n">
        <v>-0.105</v>
      </c>
      <c r="U78" s="374" t="n">
        <v>0.2575</v>
      </c>
      <c r="V78" s="374" t="n">
        <v>0.005</v>
      </c>
      <c r="W78" s="374" t="n">
        <v>-0.165</v>
      </c>
      <c r="X78" s="374" t="n">
        <v>-0.0175</v>
      </c>
      <c r="Y78" s="389" t="n">
        <v>0.2125</v>
      </c>
      <c r="Z78" s="389" t="n">
        <v>0.013</v>
      </c>
      <c r="AA78" s="390" t="n">
        <v>0.185</v>
      </c>
      <c r="AB78" s="390" t="n">
        <v>0.181</v>
      </c>
      <c r="AC78" s="390" t="n">
        <v>0.185</v>
      </c>
      <c r="AD78" s="390" t="n">
        <v>0.185</v>
      </c>
      <c r="AE78" s="390" t="n">
        <v>0.181</v>
      </c>
      <c r="AF78" s="390" t="n">
        <v>0.185</v>
      </c>
      <c r="AG78" s="390" t="n">
        <v>0.185</v>
      </c>
      <c r="AH78" s="390" t="n">
        <v>0.185</v>
      </c>
      <c r="AI78" s="391" t="n">
        <v>0.185</v>
      </c>
      <c r="AJ78" s="391" t="n">
        <v>0.185</v>
      </c>
      <c r="AK78" s="391" t="n">
        <v>0.185</v>
      </c>
      <c r="AL78" s="390" t="n">
        <v>0.185</v>
      </c>
      <c r="AM78" s="392" t="n">
        <v>0.071032290995009</v>
      </c>
      <c r="AN78" s="392"/>
      <c r="AO78" s="389" t="n">
        <f aca="false">AB78</f>
        <v>0.181</v>
      </c>
      <c r="AP78" s="389" t="n">
        <f aca="false">AB78</f>
        <v>0.181</v>
      </c>
      <c r="AQ78" s="393" t="n">
        <f aca="false">AB78</f>
        <v>0.181</v>
      </c>
      <c r="AR78" s="394" t="n">
        <f aca="false">B78</f>
        <v>38534</v>
      </c>
      <c r="AS78" s="389" t="n">
        <f aca="false">(1+$AM78/2)^(-2*($B78-$AS$11)/365.25)</f>
        <v>0.695255475793287</v>
      </c>
      <c r="AT78" s="389" t="n">
        <f aca="false">(1+$AM78/2)^(-2*($B78-$AT$11)/365.25)</f>
        <v>0.695388353166981</v>
      </c>
      <c r="AV78" s="394" t="n">
        <f aca="false">B78</f>
        <v>38534</v>
      </c>
      <c r="AW78" s="374" t="n">
        <v>66</v>
      </c>
    </row>
    <row r="79" customFormat="false" ht="12" hidden="false" customHeight="false" outlineLevel="0" collapsed="false">
      <c r="B79" s="375" t="n">
        <f aca="false">EOMONTH(B78,0)+1</f>
        <v>38565</v>
      </c>
      <c r="C79" s="376" t="n">
        <v>2.79</v>
      </c>
      <c r="D79" s="376" t="n">
        <v>0.185</v>
      </c>
      <c r="E79" s="376" t="n">
        <v>0.071380402383424</v>
      </c>
      <c r="F79" s="376" t="n">
        <v>-0.195</v>
      </c>
      <c r="G79" s="376" t="n">
        <v>0.025</v>
      </c>
      <c r="H79" s="376" t="n">
        <v>-0.195</v>
      </c>
      <c r="I79" s="376" t="n">
        <v>0.045</v>
      </c>
      <c r="J79" s="376" t="n">
        <v>0.155</v>
      </c>
      <c r="K79" s="376" t="n">
        <v>-0.0495</v>
      </c>
      <c r="L79" s="376" t="n">
        <v>-0.022</v>
      </c>
      <c r="M79" s="376" t="n">
        <v>-0.2925</v>
      </c>
      <c r="N79" s="376" t="n">
        <v>0.006</v>
      </c>
      <c r="O79" s="376" t="n">
        <v>-0.0015</v>
      </c>
      <c r="P79" s="374" t="n">
        <v>-0.0275</v>
      </c>
      <c r="Q79" s="374" t="n">
        <v>-0.0525</v>
      </c>
      <c r="R79" s="374" t="n">
        <v>-0.01545</v>
      </c>
      <c r="S79" s="374" t="n">
        <v>-0.058</v>
      </c>
      <c r="T79" s="374" t="n">
        <v>-0.105</v>
      </c>
      <c r="U79" s="374" t="n">
        <v>0.2575</v>
      </c>
      <c r="V79" s="374" t="n">
        <v>0.005</v>
      </c>
      <c r="W79" s="374" t="n">
        <v>-0.165</v>
      </c>
      <c r="X79" s="374" t="n">
        <v>-0.0175</v>
      </c>
      <c r="Y79" s="389" t="n">
        <v>0.2125</v>
      </c>
      <c r="Z79" s="389" t="n">
        <v>0.013</v>
      </c>
      <c r="AA79" s="390" t="n">
        <v>0.185</v>
      </c>
      <c r="AB79" s="390" t="n">
        <v>0.181</v>
      </c>
      <c r="AC79" s="390" t="n">
        <v>0.185</v>
      </c>
      <c r="AD79" s="390" t="n">
        <v>0.185</v>
      </c>
      <c r="AE79" s="390" t="n">
        <v>0.181</v>
      </c>
      <c r="AF79" s="390" t="n">
        <v>0.185</v>
      </c>
      <c r="AG79" s="390" t="n">
        <v>0.185</v>
      </c>
      <c r="AH79" s="390" t="n">
        <v>0.185</v>
      </c>
      <c r="AI79" s="391" t="n">
        <v>0.185</v>
      </c>
      <c r="AJ79" s="391" t="n">
        <v>0.185</v>
      </c>
      <c r="AK79" s="391" t="n">
        <v>0.185</v>
      </c>
      <c r="AL79" s="390" t="n">
        <v>0.185</v>
      </c>
      <c r="AM79" s="392" t="n">
        <v>0.071055640901355</v>
      </c>
      <c r="AN79" s="392"/>
      <c r="AO79" s="389" t="n">
        <f aca="false">AB79</f>
        <v>0.181</v>
      </c>
      <c r="AP79" s="389" t="n">
        <f aca="false">AB79</f>
        <v>0.181</v>
      </c>
      <c r="AQ79" s="393" t="n">
        <f aca="false">AB79</f>
        <v>0.181</v>
      </c>
      <c r="AR79" s="394" t="n">
        <f aca="false">B79</f>
        <v>38565</v>
      </c>
      <c r="AS79" s="389" t="n">
        <f aca="false">(1+$AM79/2)^(-2*($B79-$AS$11)/365.25)</f>
        <v>0.691066373711267</v>
      </c>
      <c r="AT79" s="389" t="n">
        <f aca="false">(1+$AM79/2)^(-2*($B79-$AT$11)/365.25)</f>
        <v>0.691198493134428</v>
      </c>
      <c r="AV79" s="394" t="n">
        <f aca="false">B79</f>
        <v>38565</v>
      </c>
      <c r="AW79" s="374" t="n">
        <v>67</v>
      </c>
    </row>
    <row r="80" customFormat="false" ht="12" hidden="false" customHeight="false" outlineLevel="0" collapsed="false">
      <c r="B80" s="375" t="n">
        <f aca="false">EOMONTH(B79,0)+1</f>
        <v>38596</v>
      </c>
      <c r="C80" s="376" t="n">
        <v>2.792</v>
      </c>
      <c r="D80" s="376" t="n">
        <v>0.185</v>
      </c>
      <c r="E80" s="376" t="n">
        <v>0.071405633061912</v>
      </c>
      <c r="F80" s="376" t="n">
        <v>-0.195</v>
      </c>
      <c r="G80" s="376" t="n">
        <v>0.0175</v>
      </c>
      <c r="H80" s="376" t="n">
        <v>-0.195</v>
      </c>
      <c r="I80" s="376" t="n">
        <v>0.0425</v>
      </c>
      <c r="J80" s="376" t="n">
        <v>0.155</v>
      </c>
      <c r="K80" s="376" t="n">
        <v>-0.052</v>
      </c>
      <c r="L80" s="376" t="n">
        <v>-0.022</v>
      </c>
      <c r="M80" s="376" t="n">
        <v>-0.2925</v>
      </c>
      <c r="N80" s="376" t="n">
        <v>0.006</v>
      </c>
      <c r="O80" s="376" t="n">
        <v>-0.0015</v>
      </c>
      <c r="P80" s="374" t="n">
        <v>-0.0275</v>
      </c>
      <c r="Q80" s="374" t="n">
        <v>-0.0525</v>
      </c>
      <c r="R80" s="374" t="n">
        <v>-0.01275</v>
      </c>
      <c r="S80" s="374" t="n">
        <v>-0.063</v>
      </c>
      <c r="T80" s="374" t="n">
        <v>-0.105</v>
      </c>
      <c r="U80" s="374" t="n">
        <v>0.2525</v>
      </c>
      <c r="V80" s="374" t="n">
        <v>0.005</v>
      </c>
      <c r="W80" s="374" t="n">
        <v>-0.165</v>
      </c>
      <c r="X80" s="374" t="n">
        <v>-0.02</v>
      </c>
      <c r="Y80" s="389" t="n">
        <v>0.2125</v>
      </c>
      <c r="Z80" s="389" t="n">
        <v>0.013</v>
      </c>
      <c r="AA80" s="390" t="n">
        <v>0.185</v>
      </c>
      <c r="AB80" s="390" t="n">
        <v>0.181</v>
      </c>
      <c r="AC80" s="390" t="n">
        <v>0.185</v>
      </c>
      <c r="AD80" s="390" t="n">
        <v>0.185</v>
      </c>
      <c r="AE80" s="390" t="n">
        <v>0.181</v>
      </c>
      <c r="AF80" s="390" t="n">
        <v>0.185</v>
      </c>
      <c r="AG80" s="390" t="n">
        <v>0.185</v>
      </c>
      <c r="AH80" s="390" t="n">
        <v>0.185</v>
      </c>
      <c r="AI80" s="391" t="n">
        <v>0.185</v>
      </c>
      <c r="AJ80" s="391" t="n">
        <v>0.185</v>
      </c>
      <c r="AK80" s="391" t="n">
        <v>0.185</v>
      </c>
      <c r="AL80" s="390" t="n">
        <v>0.185</v>
      </c>
      <c r="AM80" s="392" t="n">
        <v>0.071078990807881</v>
      </c>
      <c r="AN80" s="392"/>
      <c r="AO80" s="389" t="n">
        <f aca="false">AB80</f>
        <v>0.181</v>
      </c>
      <c r="AP80" s="389" t="n">
        <f aca="false">AB80</f>
        <v>0.181</v>
      </c>
      <c r="AQ80" s="393" t="n">
        <f aca="false">AB80</f>
        <v>0.181</v>
      </c>
      <c r="AR80" s="394" t="n">
        <f aca="false">B80</f>
        <v>38596</v>
      </c>
      <c r="AS80" s="389" t="n">
        <f aca="false">(1+$AM80/2)^(-2*($B80-$AS$11)/365.25)</f>
        <v>0.686899883851929</v>
      </c>
      <c r="AT80" s="389" t="n">
        <f aca="false">(1+$AM80/2)^(-2*($B80-$AT$11)/365.25)</f>
        <v>0.687031249131197</v>
      </c>
      <c r="AV80" s="394" t="n">
        <f aca="false">B80</f>
        <v>38596</v>
      </c>
      <c r="AW80" s="374" t="n">
        <v>68</v>
      </c>
    </row>
    <row r="81" customFormat="false" ht="12" hidden="false" customHeight="false" outlineLevel="0" collapsed="false">
      <c r="B81" s="375" t="n">
        <f aca="false">EOMONTH(B80,0)+1</f>
        <v>38626</v>
      </c>
      <c r="C81" s="376" t="n">
        <v>2.817</v>
      </c>
      <c r="D81" s="376" t="n">
        <v>0.1845</v>
      </c>
      <c r="E81" s="376" t="n">
        <v>0.071430049847745</v>
      </c>
      <c r="F81" s="376" t="n">
        <v>-0.195</v>
      </c>
      <c r="G81" s="376" t="n">
        <v>0.0075</v>
      </c>
      <c r="H81" s="376" t="n">
        <v>-0.195</v>
      </c>
      <c r="I81" s="376" t="n">
        <v>0.0575</v>
      </c>
      <c r="J81" s="376" t="n">
        <v>0.1575</v>
      </c>
      <c r="K81" s="376" t="n">
        <v>-0.052</v>
      </c>
      <c r="L81" s="376" t="n">
        <v>-0.022</v>
      </c>
      <c r="M81" s="376" t="n">
        <v>-0.2925</v>
      </c>
      <c r="N81" s="376" t="n">
        <v>0.006</v>
      </c>
      <c r="O81" s="376" t="n">
        <v>-0.0015</v>
      </c>
      <c r="P81" s="374" t="n">
        <v>-0.0275</v>
      </c>
      <c r="Q81" s="374" t="n">
        <v>-0.0525</v>
      </c>
      <c r="R81" s="374" t="n">
        <v>-0.01275</v>
      </c>
      <c r="S81" s="374" t="n">
        <v>-0.063</v>
      </c>
      <c r="T81" s="374" t="n">
        <v>-0.105</v>
      </c>
      <c r="U81" s="374" t="n">
        <v>0.255</v>
      </c>
      <c r="V81" s="374" t="n">
        <v>0.005</v>
      </c>
      <c r="W81" s="374" t="n">
        <v>-0.165</v>
      </c>
      <c r="X81" s="374" t="n">
        <v>-0.02</v>
      </c>
      <c r="Y81" s="389" t="n">
        <v>0.2125</v>
      </c>
      <c r="Z81" s="389" t="n">
        <v>0.013</v>
      </c>
      <c r="AA81" s="390" t="n">
        <v>0.185</v>
      </c>
      <c r="AB81" s="390" t="n">
        <v>0.181</v>
      </c>
      <c r="AC81" s="390" t="n">
        <v>0.185</v>
      </c>
      <c r="AD81" s="390" t="n">
        <v>0.185</v>
      </c>
      <c r="AE81" s="390" t="n">
        <v>0.181</v>
      </c>
      <c r="AF81" s="390" t="n">
        <v>0.185</v>
      </c>
      <c r="AG81" s="390" t="n">
        <v>0.185</v>
      </c>
      <c r="AH81" s="390" t="n">
        <v>0.185</v>
      </c>
      <c r="AI81" s="391" t="n">
        <v>0.185</v>
      </c>
      <c r="AJ81" s="391" t="n">
        <v>0.185</v>
      </c>
      <c r="AK81" s="391" t="n">
        <v>0.185</v>
      </c>
      <c r="AL81" s="390" t="n">
        <v>0.185</v>
      </c>
      <c r="AM81" s="392" t="n">
        <v>0.071101587491788</v>
      </c>
      <c r="AN81" s="392"/>
      <c r="AO81" s="389" t="n">
        <f aca="false">AB81</f>
        <v>0.181</v>
      </c>
      <c r="AP81" s="389" t="n">
        <f aca="false">AB81</f>
        <v>0.181</v>
      </c>
      <c r="AQ81" s="393" t="n">
        <f aca="false">AB81</f>
        <v>0.181</v>
      </c>
      <c r="AR81" s="394" t="n">
        <f aca="false">B81</f>
        <v>38626</v>
      </c>
      <c r="AS81" s="389" t="n">
        <f aca="false">(1+$AM81/2)^(-2*($B81-$AS$11)/365.25)</f>
        <v>0.682889228309357</v>
      </c>
      <c r="AT81" s="389" t="n">
        <f aca="false">(1+$AM81/2)^(-2*($B81-$AT$11)/365.25)</f>
        <v>0.683019867381502</v>
      </c>
      <c r="AV81" s="394" t="n">
        <f aca="false">B81</f>
        <v>38626</v>
      </c>
      <c r="AW81" s="374" t="n">
        <v>69</v>
      </c>
    </row>
    <row r="82" customFormat="false" ht="12" hidden="false" customHeight="false" outlineLevel="0" collapsed="false">
      <c r="B82" s="375" t="n">
        <f aca="false">EOMONTH(B81,0)+1</f>
        <v>38657</v>
      </c>
      <c r="C82" s="376" t="n">
        <v>2.94</v>
      </c>
      <c r="D82" s="376" t="n">
        <v>0.184</v>
      </c>
      <c r="E82" s="376" t="n">
        <v>0.071455280526648</v>
      </c>
      <c r="F82" s="376" t="n">
        <v>-0.19</v>
      </c>
      <c r="G82" s="376" t="n">
        <v>-0.0325</v>
      </c>
      <c r="H82" s="376" t="n">
        <v>-0.19</v>
      </c>
      <c r="I82" s="376" t="n">
        <v>0.13</v>
      </c>
      <c r="J82" s="376" t="n">
        <v>0.24</v>
      </c>
      <c r="K82" s="376" t="n">
        <v>-0.0585</v>
      </c>
      <c r="L82" s="376" t="n">
        <v>-0.0195</v>
      </c>
      <c r="M82" s="376" t="n">
        <v>-0.2425</v>
      </c>
      <c r="N82" s="376" t="n">
        <v>0.0085</v>
      </c>
      <c r="O82" s="376" t="n">
        <v>0.003</v>
      </c>
      <c r="P82" s="374" t="n">
        <v>-0.0305</v>
      </c>
      <c r="Q82" s="374" t="n">
        <v>-0.0525</v>
      </c>
      <c r="R82" s="374" t="n">
        <v>-0.0335</v>
      </c>
      <c r="S82" s="374" t="n">
        <v>-0.078</v>
      </c>
      <c r="T82" s="374" t="n">
        <v>-0.145</v>
      </c>
      <c r="U82" s="374" t="n">
        <v>0.725</v>
      </c>
      <c r="V82" s="374" t="n">
        <v>0.005</v>
      </c>
      <c r="W82" s="374" t="n">
        <v>-0.1875</v>
      </c>
      <c r="X82" s="374" t="n">
        <v>-0.0175</v>
      </c>
      <c r="Y82" s="389" t="n">
        <v>0.1025</v>
      </c>
      <c r="Z82" s="389" t="n">
        <v>0.0225</v>
      </c>
      <c r="AA82" s="390" t="n">
        <v>0.184</v>
      </c>
      <c r="AB82" s="390" t="n">
        <v>0.202</v>
      </c>
      <c r="AC82" s="390" t="n">
        <v>0.184</v>
      </c>
      <c r="AD82" s="390" t="n">
        <v>0.184</v>
      </c>
      <c r="AE82" s="390" t="n">
        <v>0.184</v>
      </c>
      <c r="AF82" s="390" t="n">
        <v>0.184</v>
      </c>
      <c r="AG82" s="390" t="n">
        <v>0.184</v>
      </c>
      <c r="AH82" s="390" t="n">
        <v>0.184</v>
      </c>
      <c r="AI82" s="391" t="n">
        <v>0.184</v>
      </c>
      <c r="AJ82" s="391" t="n">
        <v>0.184</v>
      </c>
      <c r="AK82" s="391" t="n">
        <v>0.184</v>
      </c>
      <c r="AL82" s="390" t="n">
        <v>0.184</v>
      </c>
      <c r="AM82" s="392" t="n">
        <v>0.071124937398668</v>
      </c>
      <c r="AN82" s="392"/>
      <c r="AO82" s="389" t="n">
        <f aca="false">AB82</f>
        <v>0.202</v>
      </c>
      <c r="AP82" s="389" t="n">
        <f aca="false">AB82</f>
        <v>0.202</v>
      </c>
      <c r="AQ82" s="393" t="n">
        <f aca="false">AB82</f>
        <v>0.202</v>
      </c>
      <c r="AR82" s="394" t="n">
        <f aca="false">B82</f>
        <v>38657</v>
      </c>
      <c r="AS82" s="389" t="n">
        <f aca="false">(1+$AM82/2)^(-2*($B82-$AS$11)/365.25)</f>
        <v>0.678766928695657</v>
      </c>
      <c r="AT82" s="389" t="n">
        <f aca="false">(1+$AM82/2)^(-2*($B82-$AT$11)/365.25)</f>
        <v>0.678896821068316</v>
      </c>
      <c r="AV82" s="394" t="n">
        <f aca="false">B82</f>
        <v>38657</v>
      </c>
      <c r="AW82" s="374" t="n">
        <v>70</v>
      </c>
    </row>
    <row r="83" customFormat="false" ht="12" hidden="false" customHeight="false" outlineLevel="0" collapsed="false">
      <c r="B83" s="375" t="n">
        <f aca="false">EOMONTH(B82,0)+1</f>
        <v>38687</v>
      </c>
      <c r="C83" s="376" t="n">
        <v>3.057</v>
      </c>
      <c r="D83" s="376" t="n">
        <v>0.185</v>
      </c>
      <c r="E83" s="376" t="n">
        <v>0.071479697312882</v>
      </c>
      <c r="F83" s="376" t="n">
        <v>-0.1975</v>
      </c>
      <c r="G83" s="376" t="n">
        <v>-0.055</v>
      </c>
      <c r="H83" s="376" t="n">
        <v>-0.1975</v>
      </c>
      <c r="I83" s="376" t="n">
        <v>0.17</v>
      </c>
      <c r="J83" s="376" t="n">
        <v>0.295</v>
      </c>
      <c r="K83" s="376" t="n">
        <v>-0.0585</v>
      </c>
      <c r="L83" s="376" t="n">
        <v>-0.0195</v>
      </c>
      <c r="M83" s="376" t="n">
        <v>-0.2425</v>
      </c>
      <c r="N83" s="376" t="n">
        <v>0.0085</v>
      </c>
      <c r="O83" s="376" t="n">
        <v>0.003</v>
      </c>
      <c r="P83" s="374" t="n">
        <v>-0.0305</v>
      </c>
      <c r="Q83" s="374" t="n">
        <v>-0.0525</v>
      </c>
      <c r="R83" s="374" t="n">
        <v>-0.0335</v>
      </c>
      <c r="S83" s="374" t="n">
        <v>-0.093</v>
      </c>
      <c r="T83" s="374" t="n">
        <v>-0.145</v>
      </c>
      <c r="U83" s="374" t="n">
        <v>1.045</v>
      </c>
      <c r="V83" s="374" t="n">
        <v>0.005</v>
      </c>
      <c r="W83" s="374" t="n">
        <v>-0.1875</v>
      </c>
      <c r="X83" s="374" t="n">
        <v>-0.0175</v>
      </c>
      <c r="Y83" s="389" t="n">
        <v>0.1025</v>
      </c>
      <c r="Z83" s="389" t="n">
        <v>0.0225</v>
      </c>
      <c r="AA83" s="390" t="n">
        <v>0.185</v>
      </c>
      <c r="AB83" s="390" t="n">
        <v>0.204</v>
      </c>
      <c r="AC83" s="390" t="n">
        <v>0.185</v>
      </c>
      <c r="AD83" s="390" t="n">
        <v>0.185</v>
      </c>
      <c r="AE83" s="390" t="n">
        <v>0.185</v>
      </c>
      <c r="AF83" s="390" t="n">
        <v>0.185</v>
      </c>
      <c r="AG83" s="390" t="n">
        <v>0.185</v>
      </c>
      <c r="AH83" s="390" t="n">
        <v>0.185</v>
      </c>
      <c r="AI83" s="391" t="n">
        <v>0.185</v>
      </c>
      <c r="AJ83" s="391" t="n">
        <v>0.185</v>
      </c>
      <c r="AK83" s="391" t="n">
        <v>0.185</v>
      </c>
      <c r="AL83" s="390" t="n">
        <v>0.185</v>
      </c>
      <c r="AM83" s="392" t="n">
        <v>0.071147534082918</v>
      </c>
      <c r="AN83" s="392"/>
      <c r="AO83" s="389" t="n">
        <f aca="false">AB83</f>
        <v>0.204</v>
      </c>
      <c r="AP83" s="389" t="n">
        <f aca="false">AB83</f>
        <v>0.204</v>
      </c>
      <c r="AQ83" s="393" t="n">
        <f aca="false">AB83</f>
        <v>0.204</v>
      </c>
      <c r="AR83" s="394" t="n">
        <f aca="false">B83</f>
        <v>38687</v>
      </c>
      <c r="AS83" s="389" t="n">
        <f aca="false">(1+$AM83/2)^(-2*($B83-$AS$11)/365.25)</f>
        <v>0.674798843148679</v>
      </c>
      <c r="AT83" s="389" t="n">
        <f aca="false">(1+$AM83/2)^(-2*($B83-$AT$11)/365.25)</f>
        <v>0.674928016489015</v>
      </c>
      <c r="AV83" s="394" t="n">
        <f aca="false">B83</f>
        <v>38687</v>
      </c>
      <c r="AW83" s="374" t="n">
        <v>71</v>
      </c>
    </row>
    <row r="84" customFormat="false" ht="12" hidden="false" customHeight="false" outlineLevel="0" collapsed="false">
      <c r="B84" s="375" t="n">
        <f aca="false">EOMONTH(B83,0)+1</f>
        <v>38718</v>
      </c>
      <c r="C84" s="376" t="n">
        <v>3.0975</v>
      </c>
      <c r="D84" s="376" t="n">
        <v>0.1595</v>
      </c>
      <c r="E84" s="376" t="n">
        <v>0.071504927992197</v>
      </c>
      <c r="F84" s="376" t="n">
        <v>-0.2</v>
      </c>
      <c r="G84" s="376" t="n">
        <v>-0.0575</v>
      </c>
      <c r="H84" s="376" t="n">
        <v>-0.2</v>
      </c>
      <c r="I84" s="376" t="n">
        <v>0.215</v>
      </c>
      <c r="J84" s="376" t="n">
        <v>0.3425</v>
      </c>
      <c r="K84" s="376" t="n">
        <v>-0.0625</v>
      </c>
      <c r="L84" s="376" t="n">
        <v>-0.0175</v>
      </c>
      <c r="M84" s="376" t="n">
        <v>-0.2425</v>
      </c>
      <c r="N84" s="376" t="n">
        <v>0.0085</v>
      </c>
      <c r="O84" s="376" t="n">
        <v>0.003</v>
      </c>
      <c r="P84" s="374" t="n">
        <v>-0.026</v>
      </c>
      <c r="Q84" s="374" t="n">
        <v>-0.0525</v>
      </c>
      <c r="R84" s="374" t="n">
        <v>-0.0335</v>
      </c>
      <c r="S84" s="374" t="n">
        <v>-0.1035</v>
      </c>
      <c r="T84" s="374" t="n">
        <v>-0.145</v>
      </c>
      <c r="U84" s="374" t="n">
        <v>1.52</v>
      </c>
      <c r="V84" s="374" t="n">
        <v>0.005</v>
      </c>
      <c r="W84" s="374" t="n">
        <v>-0.1875</v>
      </c>
      <c r="X84" s="374" t="n">
        <v>-0.0175</v>
      </c>
      <c r="Y84" s="389" t="n">
        <v>0.1025</v>
      </c>
      <c r="Z84" s="389" t="n">
        <v>0.0225</v>
      </c>
      <c r="AA84" s="390" t="n">
        <v>0.16</v>
      </c>
      <c r="AB84" s="390" t="n">
        <v>0.16</v>
      </c>
      <c r="AC84" s="390" t="n">
        <v>0.16</v>
      </c>
      <c r="AD84" s="390" t="n">
        <v>0.16</v>
      </c>
      <c r="AE84" s="390" t="n">
        <v>0.16</v>
      </c>
      <c r="AF84" s="390" t="n">
        <v>0.16</v>
      </c>
      <c r="AG84" s="390" t="n">
        <v>0.16</v>
      </c>
      <c r="AH84" s="390" t="n">
        <v>0.16</v>
      </c>
      <c r="AI84" s="391" t="n">
        <v>0.16</v>
      </c>
      <c r="AJ84" s="391" t="n">
        <v>0.16</v>
      </c>
      <c r="AK84" s="391" t="n">
        <v>0.16</v>
      </c>
      <c r="AL84" s="390" t="n">
        <v>0.16</v>
      </c>
      <c r="AM84" s="392" t="n">
        <v>0.071170883990153</v>
      </c>
      <c r="AN84" s="392"/>
      <c r="AO84" s="389" t="n">
        <f aca="false">AB84</f>
        <v>0.16</v>
      </c>
      <c r="AP84" s="389" t="n">
        <f aca="false">AB84</f>
        <v>0.16</v>
      </c>
      <c r="AQ84" s="393" t="n">
        <f aca="false">AB84</f>
        <v>0.16</v>
      </c>
      <c r="AR84" s="394" t="n">
        <f aca="false">B84</f>
        <v>38718</v>
      </c>
      <c r="AS84" s="389" t="n">
        <f aca="false">(1+$AM84/2)^(-2*($B84-$AS$11)/365.25)</f>
        <v>0.670720331990577</v>
      </c>
      <c r="AT84" s="389" t="n">
        <f aca="false">(1+$AM84/2)^(-2*($B84-$AT$11)/365.25)</f>
        <v>0.670848766015026</v>
      </c>
      <c r="AV84" s="394" t="n">
        <f aca="false">B84</f>
        <v>38718</v>
      </c>
      <c r="AW84" s="374" t="n">
        <v>72</v>
      </c>
    </row>
    <row r="85" customFormat="false" ht="12" hidden="false" customHeight="false" outlineLevel="0" collapsed="false">
      <c r="B85" s="375" t="n">
        <f aca="false">EOMONTH(B84,0)+1</f>
        <v>38749</v>
      </c>
      <c r="C85" s="376" t="n">
        <v>2.9965</v>
      </c>
      <c r="D85" s="376" t="n">
        <v>0.1595</v>
      </c>
      <c r="E85" s="376" t="n">
        <v>0.071530158671723</v>
      </c>
      <c r="F85" s="376" t="n">
        <v>-0.2025</v>
      </c>
      <c r="G85" s="376" t="n">
        <v>-0.04</v>
      </c>
      <c r="H85" s="376" t="n">
        <v>-0.2025</v>
      </c>
      <c r="I85" s="376" t="n">
        <v>0.19</v>
      </c>
      <c r="J85" s="376" t="n">
        <v>0.3375</v>
      </c>
      <c r="K85" s="376" t="n">
        <v>-0.0585</v>
      </c>
      <c r="L85" s="376" t="n">
        <v>-0.0175</v>
      </c>
      <c r="M85" s="376" t="n">
        <v>-0.2425</v>
      </c>
      <c r="N85" s="376" t="n">
        <v>0.0085</v>
      </c>
      <c r="O85" s="376" t="n">
        <v>0.003</v>
      </c>
      <c r="P85" s="374" t="n">
        <v>-0.026</v>
      </c>
      <c r="Q85" s="374" t="n">
        <v>-0.0525</v>
      </c>
      <c r="R85" s="374" t="n">
        <v>-0.0335</v>
      </c>
      <c r="S85" s="374" t="n">
        <v>-0.091</v>
      </c>
      <c r="T85" s="374" t="n">
        <v>-0.145</v>
      </c>
      <c r="U85" s="374" t="n">
        <v>1.4</v>
      </c>
      <c r="V85" s="374" t="n">
        <v>0.005</v>
      </c>
      <c r="W85" s="374" t="n">
        <v>-0.1875</v>
      </c>
      <c r="X85" s="374" t="n">
        <v>-0.0175</v>
      </c>
      <c r="Y85" s="389" t="n">
        <v>0.1025</v>
      </c>
      <c r="Z85" s="389" t="n">
        <v>0.0225</v>
      </c>
      <c r="AA85" s="390" t="n">
        <v>0.16</v>
      </c>
      <c r="AB85" s="390" t="n">
        <v>0.175</v>
      </c>
      <c r="AC85" s="390" t="n">
        <v>0.16</v>
      </c>
      <c r="AD85" s="390" t="n">
        <v>0.16</v>
      </c>
      <c r="AE85" s="390" t="n">
        <v>0.16</v>
      </c>
      <c r="AF85" s="390" t="n">
        <v>0.16</v>
      </c>
      <c r="AG85" s="390" t="n">
        <v>0.16</v>
      </c>
      <c r="AH85" s="390" t="n">
        <v>0.16</v>
      </c>
      <c r="AI85" s="391" t="n">
        <v>0.16</v>
      </c>
      <c r="AJ85" s="391" t="n">
        <v>0.16</v>
      </c>
      <c r="AK85" s="391" t="n">
        <v>0.16</v>
      </c>
      <c r="AL85" s="390" t="n">
        <v>0.16</v>
      </c>
      <c r="AM85" s="392" t="n">
        <v>0.071194233897569</v>
      </c>
      <c r="AN85" s="392"/>
      <c r="AO85" s="389" t="n">
        <f aca="false">AB85</f>
        <v>0.175</v>
      </c>
      <c r="AP85" s="389" t="n">
        <f aca="false">AB85</f>
        <v>0.175</v>
      </c>
      <c r="AQ85" s="393" t="n">
        <f aca="false">AB85</f>
        <v>0.175</v>
      </c>
      <c r="AR85" s="394" t="n">
        <f aca="false">B85</f>
        <v>38749</v>
      </c>
      <c r="AS85" s="389" t="n">
        <f aca="false">(1+$AM85/2)^(-2*($B85-$AS$11)/365.25)</f>
        <v>0.666663920908181</v>
      </c>
      <c r="AT85" s="389" t="n">
        <f aca="false">(1+$AM85/2)^(-2*($B85-$AT$11)/365.25)</f>
        <v>0.666791619345868</v>
      </c>
      <c r="AV85" s="394" t="n">
        <f aca="false">B85</f>
        <v>38749</v>
      </c>
      <c r="AW85" s="374" t="n">
        <v>73</v>
      </c>
    </row>
    <row r="86" customFormat="false" ht="12" hidden="false" customHeight="false" outlineLevel="0" collapsed="false">
      <c r="B86" s="375" t="n">
        <f aca="false">EOMONTH(B85,0)+1</f>
        <v>38777</v>
      </c>
      <c r="C86" s="376" t="n">
        <v>2.8905</v>
      </c>
      <c r="D86" s="376" t="n">
        <v>0.1585</v>
      </c>
      <c r="E86" s="376" t="n">
        <v>0.071552947672766</v>
      </c>
      <c r="F86" s="376" t="n">
        <v>-0.205</v>
      </c>
      <c r="G86" s="376" t="n">
        <v>-0.0275</v>
      </c>
      <c r="H86" s="376" t="n">
        <v>-0.205</v>
      </c>
      <c r="I86" s="376" t="n">
        <v>0.1875</v>
      </c>
      <c r="J86" s="376" t="n">
        <v>0.26</v>
      </c>
      <c r="K86" s="376" t="n">
        <v>-0.06</v>
      </c>
      <c r="L86" s="376" t="n">
        <v>-0.0175</v>
      </c>
      <c r="M86" s="376" t="n">
        <v>-0.2425</v>
      </c>
      <c r="N86" s="376" t="n">
        <v>0.0085</v>
      </c>
      <c r="O86" s="376" t="n">
        <v>0.003</v>
      </c>
      <c r="P86" s="374" t="n">
        <v>-0.026</v>
      </c>
      <c r="Q86" s="374" t="n">
        <v>-0.0525</v>
      </c>
      <c r="R86" s="374" t="n">
        <v>-0.0152</v>
      </c>
      <c r="S86" s="374" t="n">
        <v>-0.0785</v>
      </c>
      <c r="T86" s="374" t="n">
        <v>-0.145</v>
      </c>
      <c r="U86" s="374" t="n">
        <v>0.88</v>
      </c>
      <c r="V86" s="374" t="n">
        <v>0.005</v>
      </c>
      <c r="W86" s="374" t="n">
        <v>-0.1875</v>
      </c>
      <c r="X86" s="374" t="n">
        <v>-0.0175</v>
      </c>
      <c r="Y86" s="389" t="n">
        <v>0.1025</v>
      </c>
      <c r="Z86" s="389" t="n">
        <v>0.0225</v>
      </c>
      <c r="AA86" s="390" t="n">
        <v>0.159</v>
      </c>
      <c r="AB86" s="390" t="n">
        <v>0.174</v>
      </c>
      <c r="AC86" s="390" t="n">
        <v>0.159</v>
      </c>
      <c r="AD86" s="390" t="n">
        <v>0.159</v>
      </c>
      <c r="AE86" s="390" t="n">
        <v>0.159</v>
      </c>
      <c r="AF86" s="390" t="n">
        <v>0.159</v>
      </c>
      <c r="AG86" s="390" t="n">
        <v>0.159</v>
      </c>
      <c r="AH86" s="390" t="n">
        <v>0.159</v>
      </c>
      <c r="AI86" s="391" t="n">
        <v>0.159</v>
      </c>
      <c r="AJ86" s="391" t="n">
        <v>0.159</v>
      </c>
      <c r="AK86" s="391" t="n">
        <v>0.159</v>
      </c>
      <c r="AL86" s="390" t="n">
        <v>0.159</v>
      </c>
      <c r="AM86" s="374" t="n">
        <v>0.071215324136679</v>
      </c>
      <c r="AO86" s="389" t="n">
        <f aca="false">AB86</f>
        <v>0.174</v>
      </c>
      <c r="AP86" s="389" t="n">
        <f aca="false">AB86</f>
        <v>0.174</v>
      </c>
      <c r="AQ86" s="393" t="n">
        <f aca="false">AB86</f>
        <v>0.174</v>
      </c>
      <c r="AR86" s="394" t="n">
        <f aca="false">B86</f>
        <v>38777</v>
      </c>
      <c r="AS86" s="389" t="n">
        <f aca="false">(1+$AM86/2)^(-2*($B86-$AS$11)/365.25)</f>
        <v>0.663018975815831</v>
      </c>
      <c r="AT86" s="389" t="n">
        <f aca="false">(1+$AM86/2)^(-2*($B86-$AT$11)/365.25)</f>
        <v>0.663146013044884</v>
      </c>
      <c r="AV86" s="394" t="n">
        <f aca="false">B86</f>
        <v>38777</v>
      </c>
      <c r="AW86" s="374" t="n">
        <v>74</v>
      </c>
    </row>
    <row r="87" customFormat="false" ht="12" hidden="false" customHeight="false" outlineLevel="0" collapsed="false">
      <c r="B87" s="375" t="n">
        <f aca="false">EOMONTH(B86,0)+1</f>
        <v>38808</v>
      </c>
      <c r="C87" s="376" t="n">
        <v>2.7995</v>
      </c>
      <c r="D87" s="376" t="n">
        <v>0.1575</v>
      </c>
      <c r="E87" s="376" t="n">
        <v>0.071578178352693</v>
      </c>
      <c r="F87" s="376" t="n">
        <v>-0.195</v>
      </c>
      <c r="G87" s="376" t="n">
        <v>0.015</v>
      </c>
      <c r="H87" s="376" t="n">
        <v>-0.195</v>
      </c>
      <c r="I87" s="376" t="n">
        <v>0.08</v>
      </c>
      <c r="J87" s="376" t="n">
        <v>0.17</v>
      </c>
      <c r="K87" s="376" t="n">
        <v>-0.07</v>
      </c>
      <c r="L87" s="376" t="n">
        <v>-0.02</v>
      </c>
      <c r="M87" s="376" t="n">
        <v>-0.2925</v>
      </c>
      <c r="N87" s="376" t="n">
        <v>0.0065</v>
      </c>
      <c r="O87" s="376" t="n">
        <v>0.0005</v>
      </c>
      <c r="P87" s="374" t="n">
        <v>-0.028</v>
      </c>
      <c r="Q87" s="374" t="n">
        <v>-0.05</v>
      </c>
      <c r="R87" s="374" t="n">
        <v>-0.01545</v>
      </c>
      <c r="S87" s="374" t="n">
        <v>-0.061</v>
      </c>
      <c r="T87" s="374" t="n">
        <v>-0.105</v>
      </c>
      <c r="U87" s="374" t="n">
        <v>0.37</v>
      </c>
      <c r="V87" s="374" t="n">
        <v>0.005</v>
      </c>
      <c r="W87" s="374" t="n">
        <v>-0.165</v>
      </c>
      <c r="X87" s="374" t="n">
        <v>-0.0175</v>
      </c>
      <c r="Y87" s="389" t="n">
        <v>0.2125</v>
      </c>
      <c r="Z87" s="389" t="n">
        <v>0.015</v>
      </c>
      <c r="AA87" s="390" t="n">
        <v>0.158</v>
      </c>
      <c r="AB87" s="390" t="n">
        <v>0.154</v>
      </c>
      <c r="AC87" s="390" t="n">
        <v>0.158</v>
      </c>
      <c r="AD87" s="390" t="n">
        <v>0.158</v>
      </c>
      <c r="AE87" s="390" t="n">
        <v>0.154</v>
      </c>
      <c r="AF87" s="390" t="n">
        <v>0.158</v>
      </c>
      <c r="AG87" s="390" t="n">
        <v>0.158</v>
      </c>
      <c r="AH87" s="390" t="n">
        <v>0.158</v>
      </c>
      <c r="AI87" s="391" t="n">
        <v>0.158</v>
      </c>
      <c r="AJ87" s="391" t="n">
        <v>0.158</v>
      </c>
      <c r="AK87" s="391" t="n">
        <v>0.158</v>
      </c>
      <c r="AL87" s="390" t="n">
        <v>0.158</v>
      </c>
      <c r="AM87" s="374" t="n">
        <v>0.071238674044437</v>
      </c>
      <c r="AO87" s="389" t="n">
        <f aca="false">AB87</f>
        <v>0.154</v>
      </c>
      <c r="AP87" s="389" t="n">
        <f aca="false">AB87</f>
        <v>0.154</v>
      </c>
      <c r="AQ87" s="393" t="n">
        <f aca="false">AB87</f>
        <v>0.154</v>
      </c>
      <c r="AR87" s="394" t="n">
        <f aca="false">B87</f>
        <v>38808</v>
      </c>
      <c r="AS87" s="389" t="n">
        <f aca="false">(1+$AM87/2)^(-2*($B87-$AS$11)/365.25)</f>
        <v>0.65900434282367</v>
      </c>
      <c r="AT87" s="389" t="n">
        <f aca="false">(1+$AM87/2)^(-2*($B87-$AT$11)/365.25)</f>
        <v>0.659130651520352</v>
      </c>
      <c r="AV87" s="394" t="n">
        <f aca="false">B87</f>
        <v>38808</v>
      </c>
      <c r="AW87" s="374" t="n">
        <v>75</v>
      </c>
    </row>
    <row r="88" customFormat="false" ht="12" hidden="false" customHeight="false" outlineLevel="0" collapsed="false">
      <c r="B88" s="375" t="n">
        <f aca="false">EOMONTH(B87,0)+1</f>
        <v>38838</v>
      </c>
      <c r="C88" s="376" t="n">
        <v>2.8335</v>
      </c>
      <c r="D88" s="376" t="n">
        <v>0.1575</v>
      </c>
      <c r="E88" s="376" t="n">
        <v>0.071602595139918</v>
      </c>
      <c r="F88" s="376" t="n">
        <v>-0.195</v>
      </c>
      <c r="G88" s="376" t="n">
        <v>0.015</v>
      </c>
      <c r="H88" s="376" t="n">
        <v>-0.195</v>
      </c>
      <c r="I88" s="376" t="n">
        <v>0.0825</v>
      </c>
      <c r="J88" s="376" t="n">
        <v>0.155</v>
      </c>
      <c r="K88" s="376" t="n">
        <v>-0.0525</v>
      </c>
      <c r="L88" s="376" t="n">
        <v>-0.02</v>
      </c>
      <c r="M88" s="376" t="n">
        <v>-0.2925</v>
      </c>
      <c r="N88" s="376" t="n">
        <v>0.0065</v>
      </c>
      <c r="O88" s="376" t="n">
        <v>0.0005</v>
      </c>
      <c r="P88" s="374" t="n">
        <v>-0.028</v>
      </c>
      <c r="Q88" s="374" t="n">
        <v>-0.05</v>
      </c>
      <c r="R88" s="374" t="n">
        <v>-0.01545</v>
      </c>
      <c r="S88" s="374" t="n">
        <v>-0.0635</v>
      </c>
      <c r="T88" s="374" t="n">
        <v>-0.105</v>
      </c>
      <c r="U88" s="374" t="n">
        <v>0.2525</v>
      </c>
      <c r="V88" s="374" t="n">
        <v>0.005</v>
      </c>
      <c r="W88" s="374" t="n">
        <v>-0.165</v>
      </c>
      <c r="X88" s="374" t="n">
        <v>-0.014</v>
      </c>
      <c r="Y88" s="389" t="n">
        <v>0.2125</v>
      </c>
      <c r="Z88" s="389" t="n">
        <v>0.015</v>
      </c>
      <c r="AA88" s="390" t="n">
        <v>0.158</v>
      </c>
      <c r="AB88" s="390" t="n">
        <v>0.154</v>
      </c>
      <c r="AC88" s="390" t="n">
        <v>0.158</v>
      </c>
      <c r="AD88" s="390" t="n">
        <v>0.158</v>
      </c>
      <c r="AE88" s="390" t="n">
        <v>0.154</v>
      </c>
      <c r="AF88" s="390" t="n">
        <v>0.158</v>
      </c>
      <c r="AG88" s="390" t="n">
        <v>0.158</v>
      </c>
      <c r="AH88" s="390" t="n">
        <v>0.158</v>
      </c>
      <c r="AI88" s="391" t="n">
        <v>0.158</v>
      </c>
      <c r="AJ88" s="391" t="n">
        <v>0.158</v>
      </c>
      <c r="AK88" s="391" t="n">
        <v>0.158</v>
      </c>
      <c r="AL88" s="390" t="n">
        <v>0.158</v>
      </c>
      <c r="AM88" s="374" t="n">
        <v>0.071261270729536</v>
      </c>
      <c r="AO88" s="389" t="n">
        <f aca="false">AB88</f>
        <v>0.154</v>
      </c>
      <c r="AP88" s="389" t="n">
        <f aca="false">AB88</f>
        <v>0.154</v>
      </c>
      <c r="AQ88" s="393" t="n">
        <f aca="false">AB88</f>
        <v>0.154</v>
      </c>
      <c r="AR88" s="394" t="n">
        <f aca="false">B88</f>
        <v>38838</v>
      </c>
      <c r="AS88" s="389" t="n">
        <f aca="false">(1+$AM88/2)^(-2*($B88-$AS$11)/365.25)</f>
        <v>0.655139974541679</v>
      </c>
      <c r="AT88" s="389" t="n">
        <f aca="false">(1+$AM88/2)^(-2*($B88-$AT$11)/365.25)</f>
        <v>0.655265581714897</v>
      </c>
      <c r="AV88" s="394" t="n">
        <f aca="false">B88</f>
        <v>38838</v>
      </c>
      <c r="AW88" s="374" t="n">
        <v>76</v>
      </c>
    </row>
    <row r="89" customFormat="false" ht="12" hidden="false" customHeight="false" outlineLevel="0" collapsed="false">
      <c r="B89" s="375" t="n">
        <f aca="false">EOMONTH(B88,0)+1</f>
        <v>38869</v>
      </c>
      <c r="C89" s="376" t="n">
        <v>2.8385</v>
      </c>
      <c r="D89" s="376" t="n">
        <v>0.1575</v>
      </c>
      <c r="E89" s="376" t="n">
        <v>0.071627825820259</v>
      </c>
      <c r="F89" s="376" t="n">
        <v>-0.195</v>
      </c>
      <c r="G89" s="376" t="n">
        <v>0.02</v>
      </c>
      <c r="H89" s="376" t="n">
        <v>-0.195</v>
      </c>
      <c r="I89" s="376" t="n">
        <v>0.0775</v>
      </c>
      <c r="J89" s="376" t="n">
        <v>0.155</v>
      </c>
      <c r="K89" s="376" t="n">
        <v>-0.0475</v>
      </c>
      <c r="L89" s="376" t="n">
        <v>-0.02</v>
      </c>
      <c r="M89" s="376" t="n">
        <v>-0.2925</v>
      </c>
      <c r="N89" s="376" t="n">
        <v>0.0065</v>
      </c>
      <c r="O89" s="376" t="n">
        <v>0.0005</v>
      </c>
      <c r="P89" s="374" t="n">
        <v>-0.0255</v>
      </c>
      <c r="Q89" s="374" t="n">
        <v>-0.05</v>
      </c>
      <c r="R89" s="374" t="n">
        <v>-0.01545</v>
      </c>
      <c r="S89" s="374" t="n">
        <v>-0.056</v>
      </c>
      <c r="T89" s="374" t="n">
        <v>-0.105</v>
      </c>
      <c r="U89" s="374" t="n">
        <v>0.2525</v>
      </c>
      <c r="V89" s="374" t="n">
        <v>0.005</v>
      </c>
      <c r="W89" s="374" t="n">
        <v>-0.165</v>
      </c>
      <c r="X89" s="374" t="n">
        <v>-0.0165</v>
      </c>
      <c r="Y89" s="389" t="n">
        <v>0.2125</v>
      </c>
      <c r="Z89" s="389" t="n">
        <v>0.015</v>
      </c>
      <c r="AA89" s="390" t="n">
        <v>0.158</v>
      </c>
      <c r="AB89" s="390" t="n">
        <v>0.154</v>
      </c>
      <c r="AC89" s="390" t="n">
        <v>0.158</v>
      </c>
      <c r="AD89" s="390" t="n">
        <v>0.158</v>
      </c>
      <c r="AE89" s="390" t="n">
        <v>0.154</v>
      </c>
      <c r="AF89" s="390" t="n">
        <v>0.158</v>
      </c>
      <c r="AG89" s="390" t="n">
        <v>0.158</v>
      </c>
      <c r="AH89" s="390" t="n">
        <v>0.158</v>
      </c>
      <c r="AI89" s="391" t="n">
        <v>0.158</v>
      </c>
      <c r="AJ89" s="391" t="n">
        <v>0.158</v>
      </c>
      <c r="AK89" s="391" t="n">
        <v>0.158</v>
      </c>
      <c r="AL89" s="390" t="n">
        <v>0.158</v>
      </c>
      <c r="AM89" s="374" t="n">
        <v>0.071284620637649</v>
      </c>
      <c r="AO89" s="389" t="n">
        <f aca="false">AB89</f>
        <v>0.154</v>
      </c>
      <c r="AP89" s="389" t="n">
        <f aca="false">AB89</f>
        <v>0.154</v>
      </c>
      <c r="AQ89" s="393" t="n">
        <f aca="false">AB89</f>
        <v>0.154</v>
      </c>
      <c r="AR89" s="394" t="n">
        <f aca="false">B89</f>
        <v>38869</v>
      </c>
      <c r="AS89" s="389" t="n">
        <f aca="false">(1+$AM89/2)^(-2*($B89-$AS$11)/365.25)</f>
        <v>0.651168147524112</v>
      </c>
      <c r="AT89" s="389" t="n">
        <f aca="false">(1+$AM89/2)^(-2*($B89-$AT$11)/365.25)</f>
        <v>0.651293033399511</v>
      </c>
      <c r="AV89" s="394" t="n">
        <f aca="false">B89</f>
        <v>38869</v>
      </c>
      <c r="AW89" s="374" t="n">
        <v>77</v>
      </c>
    </row>
    <row r="90" customFormat="false" ht="12" hidden="false" customHeight="false" outlineLevel="0" collapsed="false">
      <c r="B90" s="375" t="n">
        <f aca="false">EOMONTH(B89,0)+1</f>
        <v>38899</v>
      </c>
      <c r="C90" s="376" t="n">
        <v>2.8385</v>
      </c>
      <c r="D90" s="376" t="n">
        <v>0.1575</v>
      </c>
      <c r="E90" s="376" t="n">
        <v>0.071652242607885</v>
      </c>
      <c r="F90" s="376" t="n">
        <v>-0.195</v>
      </c>
      <c r="G90" s="376" t="n">
        <v>0.0225</v>
      </c>
      <c r="H90" s="376" t="n">
        <v>-0.195</v>
      </c>
      <c r="I90" s="376" t="n">
        <v>0.0675</v>
      </c>
      <c r="J90" s="376" t="n">
        <v>0.155</v>
      </c>
      <c r="K90" s="376" t="n">
        <v>-0.0475</v>
      </c>
      <c r="L90" s="376" t="n">
        <v>-0.02</v>
      </c>
      <c r="M90" s="376" t="n">
        <v>-0.2925</v>
      </c>
      <c r="N90" s="376" t="n">
        <v>0.0065</v>
      </c>
      <c r="O90" s="376" t="n">
        <v>0.0005</v>
      </c>
      <c r="P90" s="374" t="n">
        <v>-0.0255</v>
      </c>
      <c r="Q90" s="374" t="n">
        <v>-0.05</v>
      </c>
      <c r="R90" s="374" t="n">
        <v>-0.01545</v>
      </c>
      <c r="S90" s="374" t="n">
        <v>-0.056</v>
      </c>
      <c r="T90" s="374" t="n">
        <v>-0.105</v>
      </c>
      <c r="U90" s="374" t="n">
        <v>0.2575</v>
      </c>
      <c r="V90" s="374" t="n">
        <v>0.005</v>
      </c>
      <c r="W90" s="374" t="n">
        <v>-0.165</v>
      </c>
      <c r="X90" s="374" t="n">
        <v>-0.0165</v>
      </c>
      <c r="Y90" s="389" t="n">
        <v>0.2125</v>
      </c>
      <c r="Z90" s="389" t="n">
        <v>0.015</v>
      </c>
      <c r="AA90" s="390" t="n">
        <v>0.158</v>
      </c>
      <c r="AB90" s="390" t="n">
        <v>0.154</v>
      </c>
      <c r="AC90" s="390" t="n">
        <v>0.158</v>
      </c>
      <c r="AD90" s="390" t="n">
        <v>0.158</v>
      </c>
      <c r="AE90" s="390" t="n">
        <v>0.154</v>
      </c>
      <c r="AF90" s="390" t="n">
        <v>0.158</v>
      </c>
      <c r="AG90" s="390" t="n">
        <v>0.158</v>
      </c>
      <c r="AH90" s="390" t="n">
        <v>0.158</v>
      </c>
      <c r="AI90" s="391" t="n">
        <v>0.158</v>
      </c>
      <c r="AJ90" s="391" t="n">
        <v>0.158</v>
      </c>
      <c r="AK90" s="391" t="n">
        <v>0.158</v>
      </c>
      <c r="AL90" s="390" t="n">
        <v>0.158</v>
      </c>
      <c r="AM90" s="374" t="n">
        <v>0.071307217323091</v>
      </c>
      <c r="AO90" s="389" t="n">
        <f aca="false">AB90</f>
        <v>0.154</v>
      </c>
      <c r="AP90" s="389" t="n">
        <f aca="false">AB90</f>
        <v>0.154</v>
      </c>
      <c r="AQ90" s="393" t="n">
        <f aca="false">AB90</f>
        <v>0.154</v>
      </c>
      <c r="AR90" s="394" t="n">
        <f aca="false">B90</f>
        <v>38899</v>
      </c>
      <c r="AS90" s="389" t="n">
        <f aca="false">(1+$AM90/2)^(-2*($B90-$AS$11)/365.25)</f>
        <v>0.647345014348231</v>
      </c>
      <c r="AT90" s="389" t="n">
        <f aca="false">(1+$AM90/2)^(-2*($B90-$AT$11)/365.25)</f>
        <v>0.647469205672459</v>
      </c>
      <c r="AV90" s="394" t="n">
        <f aca="false">B90</f>
        <v>38899</v>
      </c>
      <c r="AW90" s="374" t="n">
        <v>78</v>
      </c>
    </row>
    <row r="91" customFormat="false" ht="12" hidden="false" customHeight="false" outlineLevel="0" collapsed="false">
      <c r="B91" s="375" t="n">
        <f aca="false">EOMONTH(B90,0)+1</f>
        <v>38930</v>
      </c>
      <c r="C91" s="376" t="n">
        <v>2.8415</v>
      </c>
      <c r="D91" s="376" t="n">
        <v>0.1575</v>
      </c>
      <c r="E91" s="376" t="n">
        <v>0.071677473288639</v>
      </c>
      <c r="F91" s="376" t="n">
        <v>-0.195</v>
      </c>
      <c r="G91" s="376" t="n">
        <v>0.025</v>
      </c>
      <c r="H91" s="376" t="n">
        <v>-0.195</v>
      </c>
      <c r="I91" s="376" t="n">
        <v>0.065</v>
      </c>
      <c r="J91" s="376" t="n">
        <v>0.155</v>
      </c>
      <c r="K91" s="376" t="n">
        <v>-0.0475</v>
      </c>
      <c r="L91" s="376" t="n">
        <v>-0.02</v>
      </c>
      <c r="M91" s="376" t="n">
        <v>-0.2925</v>
      </c>
      <c r="N91" s="376" t="n">
        <v>0.0065</v>
      </c>
      <c r="O91" s="376" t="n">
        <v>0.0005</v>
      </c>
      <c r="P91" s="374" t="n">
        <v>-0.0255</v>
      </c>
      <c r="Q91" s="374" t="n">
        <v>-0.05</v>
      </c>
      <c r="R91" s="374" t="n">
        <v>-0.01275</v>
      </c>
      <c r="S91" s="374" t="n">
        <v>-0.056</v>
      </c>
      <c r="T91" s="374" t="n">
        <v>-0.105</v>
      </c>
      <c r="U91" s="374" t="n">
        <v>0.2575</v>
      </c>
      <c r="V91" s="374" t="n">
        <v>0.005</v>
      </c>
      <c r="W91" s="374" t="n">
        <v>-0.165</v>
      </c>
      <c r="X91" s="374" t="n">
        <v>-0.0165</v>
      </c>
      <c r="Y91" s="389" t="n">
        <v>0.2125</v>
      </c>
      <c r="Z91" s="389" t="n">
        <v>0.015</v>
      </c>
      <c r="AA91" s="390" t="n">
        <v>0.158</v>
      </c>
      <c r="AB91" s="390" t="n">
        <v>0.154</v>
      </c>
      <c r="AC91" s="390" t="n">
        <v>0.158</v>
      </c>
      <c r="AD91" s="390" t="n">
        <v>0.158</v>
      </c>
      <c r="AE91" s="390" t="n">
        <v>0.154</v>
      </c>
      <c r="AF91" s="390" t="n">
        <v>0.158</v>
      </c>
      <c r="AG91" s="390" t="n">
        <v>0.158</v>
      </c>
      <c r="AH91" s="390" t="n">
        <v>0.158</v>
      </c>
      <c r="AI91" s="391" t="n">
        <v>0.158</v>
      </c>
      <c r="AJ91" s="391" t="n">
        <v>0.158</v>
      </c>
      <c r="AK91" s="391" t="n">
        <v>0.158</v>
      </c>
      <c r="AL91" s="390" t="n">
        <v>0.158</v>
      </c>
      <c r="AM91" s="374" t="n">
        <v>0.071330567231558</v>
      </c>
      <c r="AO91" s="389" t="n">
        <f aca="false">AB91</f>
        <v>0.154</v>
      </c>
      <c r="AP91" s="389" t="n">
        <f aca="false">AB91</f>
        <v>0.154</v>
      </c>
      <c r="AQ91" s="393" t="n">
        <f aca="false">AB91</f>
        <v>0.154</v>
      </c>
      <c r="AR91" s="394" t="n">
        <f aca="false">B91</f>
        <v>38930</v>
      </c>
      <c r="AS91" s="389" t="n">
        <f aca="false">(1+$AM91/2)^(-2*($B91-$AS$11)/365.25)</f>
        <v>0.643415601277062</v>
      </c>
      <c r="AT91" s="389" t="n">
        <f aca="false">(1+$AM91/2)^(-2*($B91-$AT$11)/365.25)</f>
        <v>0.643539078478414</v>
      </c>
      <c r="AV91" s="394" t="n">
        <f aca="false">B91</f>
        <v>38930</v>
      </c>
      <c r="AW91" s="374" t="n">
        <v>79</v>
      </c>
    </row>
    <row r="92" customFormat="false" ht="12" hidden="false" customHeight="false" outlineLevel="0" collapsed="false">
      <c r="B92" s="375" t="n">
        <f aca="false">EOMONTH(B91,0)+1</f>
        <v>38961</v>
      </c>
      <c r="C92" s="376" t="n">
        <v>2.8425</v>
      </c>
      <c r="D92" s="376" t="n">
        <v>0.1575</v>
      </c>
      <c r="E92" s="376" t="n">
        <v>0.071702703969603</v>
      </c>
      <c r="F92" s="376" t="n">
        <v>-0.195</v>
      </c>
      <c r="G92" s="376" t="n">
        <v>0.0175</v>
      </c>
      <c r="H92" s="376" t="n">
        <v>-0.195</v>
      </c>
      <c r="I92" s="376" t="n">
        <v>0.0625</v>
      </c>
      <c r="J92" s="376" t="n">
        <v>0.155</v>
      </c>
      <c r="K92" s="376" t="n">
        <v>-0.05</v>
      </c>
      <c r="L92" s="376" t="n">
        <v>-0.02</v>
      </c>
      <c r="M92" s="376" t="n">
        <v>-0.2925</v>
      </c>
      <c r="N92" s="376" t="n">
        <v>0.0065</v>
      </c>
      <c r="O92" s="376" t="n">
        <v>0.0005</v>
      </c>
      <c r="P92" s="374" t="n">
        <v>-0.0255</v>
      </c>
      <c r="Q92" s="374" t="n">
        <v>-0.05</v>
      </c>
      <c r="R92" s="374" t="n">
        <v>-0.01275</v>
      </c>
      <c r="S92" s="374" t="n">
        <v>-0.061</v>
      </c>
      <c r="T92" s="374" t="n">
        <v>-0.105</v>
      </c>
      <c r="U92" s="374" t="n">
        <v>0.2525</v>
      </c>
      <c r="V92" s="374" t="n">
        <v>0.005</v>
      </c>
      <c r="W92" s="374" t="n">
        <v>-0.165</v>
      </c>
      <c r="X92" s="374" t="n">
        <v>-0.019</v>
      </c>
      <c r="Y92" s="389" t="n">
        <v>0.2125</v>
      </c>
      <c r="Z92" s="389" t="n">
        <v>0.015</v>
      </c>
      <c r="AA92" s="390" t="n">
        <v>0.158</v>
      </c>
      <c r="AB92" s="390" t="n">
        <v>0.154</v>
      </c>
      <c r="AC92" s="390" t="n">
        <v>0.158</v>
      </c>
      <c r="AD92" s="390" t="n">
        <v>0.158</v>
      </c>
      <c r="AE92" s="390" t="n">
        <v>0.154</v>
      </c>
      <c r="AF92" s="390" t="n">
        <v>0.158</v>
      </c>
      <c r="AG92" s="390" t="n">
        <v>0.158</v>
      </c>
      <c r="AH92" s="390" t="n">
        <v>0.158</v>
      </c>
      <c r="AI92" s="391" t="n">
        <v>0.158</v>
      </c>
      <c r="AJ92" s="391" t="n">
        <v>0.158</v>
      </c>
      <c r="AK92" s="391" t="n">
        <v>0.158</v>
      </c>
      <c r="AL92" s="390" t="n">
        <v>0.158</v>
      </c>
      <c r="AM92" s="374" t="n">
        <v>0.071353917140205</v>
      </c>
      <c r="AO92" s="389" t="n">
        <f aca="false">AB92</f>
        <v>0.154</v>
      </c>
      <c r="AP92" s="389" t="n">
        <f aca="false">AB92</f>
        <v>0.154</v>
      </c>
      <c r="AQ92" s="393" t="n">
        <f aca="false">AB92</f>
        <v>0.154</v>
      </c>
      <c r="AR92" s="394" t="n">
        <f aca="false">B92</f>
        <v>38961</v>
      </c>
      <c r="AS92" s="389" t="n">
        <f aca="false">(1+$AM92/2)^(-2*($B92-$AS$11)/365.25)</f>
        <v>0.63950759349051</v>
      </c>
      <c r="AT92" s="389" t="n">
        <f aca="false">(1+$AM92/2)^(-2*($B92-$AT$11)/365.25)</f>
        <v>0.639630360192532</v>
      </c>
      <c r="AV92" s="394" t="n">
        <f aca="false">B92</f>
        <v>38961</v>
      </c>
      <c r="AW92" s="374" t="n">
        <v>80</v>
      </c>
    </row>
    <row r="93" customFormat="false" ht="12" hidden="false" customHeight="false" outlineLevel="0" collapsed="false">
      <c r="B93" s="375" t="n">
        <f aca="false">EOMONTH(B92,0)+1</f>
        <v>38991</v>
      </c>
      <c r="C93" s="376" t="n">
        <v>2.8665</v>
      </c>
      <c r="D93" s="376" t="n">
        <v>0.1575</v>
      </c>
      <c r="E93" s="376" t="n">
        <v>0.071727120757834</v>
      </c>
      <c r="F93" s="376" t="n">
        <v>-0.195</v>
      </c>
      <c r="G93" s="376" t="n">
        <v>0.0075</v>
      </c>
      <c r="H93" s="376" t="n">
        <v>-0.195</v>
      </c>
      <c r="I93" s="376" t="n">
        <v>0.0775</v>
      </c>
      <c r="J93" s="376" t="n">
        <v>0.1575</v>
      </c>
      <c r="K93" s="376" t="n">
        <v>-0.05</v>
      </c>
      <c r="L93" s="376" t="n">
        <v>-0.02</v>
      </c>
      <c r="M93" s="376" t="n">
        <v>-0.2925</v>
      </c>
      <c r="N93" s="376" t="n">
        <v>0.0065</v>
      </c>
      <c r="O93" s="376" t="n">
        <v>0.0005</v>
      </c>
      <c r="P93" s="374" t="n">
        <v>-0.0255</v>
      </c>
      <c r="Q93" s="374" t="n">
        <v>-0.05</v>
      </c>
      <c r="R93" s="374" t="n">
        <v>-0.0335</v>
      </c>
      <c r="S93" s="374" t="n">
        <v>-0.061</v>
      </c>
      <c r="T93" s="374" t="n">
        <v>-0.105</v>
      </c>
      <c r="U93" s="374" t="n">
        <v>0.255</v>
      </c>
      <c r="V93" s="374" t="n">
        <v>0.005</v>
      </c>
      <c r="W93" s="374" t="n">
        <v>-0.165</v>
      </c>
      <c r="X93" s="374" t="n">
        <v>-0.019</v>
      </c>
      <c r="Y93" s="389" t="n">
        <v>0.2125</v>
      </c>
      <c r="Z93" s="389" t="n">
        <v>0.015</v>
      </c>
      <c r="AA93" s="390" t="n">
        <v>0.158</v>
      </c>
      <c r="AB93" s="390" t="n">
        <v>0.154</v>
      </c>
      <c r="AC93" s="390" t="n">
        <v>0.158</v>
      </c>
      <c r="AD93" s="390" t="n">
        <v>0.158</v>
      </c>
      <c r="AE93" s="390" t="n">
        <v>0.154</v>
      </c>
      <c r="AF93" s="390" t="n">
        <v>0.158</v>
      </c>
      <c r="AG93" s="390" t="n">
        <v>0.158</v>
      </c>
      <c r="AH93" s="390" t="n">
        <v>0.158</v>
      </c>
      <c r="AI93" s="391" t="n">
        <v>0.158</v>
      </c>
      <c r="AJ93" s="391" t="n">
        <v>0.158</v>
      </c>
      <c r="AK93" s="391" t="n">
        <v>0.158</v>
      </c>
      <c r="AL93" s="390" t="n">
        <v>0.158</v>
      </c>
      <c r="AM93" s="374" t="n">
        <v>0.071376513826165</v>
      </c>
      <c r="AO93" s="389" t="n">
        <f aca="false">AB93</f>
        <v>0.154</v>
      </c>
      <c r="AP93" s="389" t="n">
        <f aca="false">AB93</f>
        <v>0.154</v>
      </c>
      <c r="AQ93" s="393" t="n">
        <f aca="false">AB93</f>
        <v>0.154</v>
      </c>
      <c r="AR93" s="394" t="n">
        <f aca="false">B93</f>
        <v>38991</v>
      </c>
      <c r="AS93" s="389" t="n">
        <f aca="false">(1+$AM93/2)^(-2*($B93-$AS$11)/365.25)</f>
        <v>0.63574593680823</v>
      </c>
      <c r="AT93" s="389" t="n">
        <f aca="false">(1+$AM93/2)^(-2*($B93-$AT$11)/365.25)</f>
        <v>0.635868019365978</v>
      </c>
      <c r="AV93" s="394" t="n">
        <f aca="false">B93</f>
        <v>38991</v>
      </c>
      <c r="AW93" s="374" t="n">
        <v>81</v>
      </c>
    </row>
    <row r="94" customFormat="false" ht="12" hidden="false" customHeight="false" outlineLevel="0" collapsed="false">
      <c r="B94" s="375" t="n">
        <f aca="false">EOMONTH(B93,0)+1</f>
        <v>39022</v>
      </c>
      <c r="C94" s="376" t="n">
        <v>2.9845</v>
      </c>
      <c r="D94" s="376" t="n">
        <v>0.1575</v>
      </c>
      <c r="E94" s="376" t="n">
        <v>0.071752351439212</v>
      </c>
      <c r="F94" s="376" t="n">
        <v>-0.19</v>
      </c>
      <c r="G94" s="376" t="n">
        <v>-0.0325</v>
      </c>
      <c r="H94" s="376" t="n">
        <v>-0.19</v>
      </c>
      <c r="I94" s="376" t="n">
        <v>0.135</v>
      </c>
      <c r="J94" s="376" t="n">
        <v>0.24</v>
      </c>
      <c r="K94" s="376" t="n">
        <v>-0.0565</v>
      </c>
      <c r="L94" s="376" t="n">
        <v>-0.0175</v>
      </c>
      <c r="M94" s="376" t="n">
        <v>-0.2425</v>
      </c>
      <c r="N94" s="376" t="n">
        <v>0.009</v>
      </c>
      <c r="O94" s="376" t="n">
        <v>0.005</v>
      </c>
      <c r="P94" s="374" t="n">
        <v>-0.0285</v>
      </c>
      <c r="Q94" s="374" t="n">
        <v>-0.05</v>
      </c>
      <c r="R94" s="374" t="n">
        <v>-0.0325</v>
      </c>
      <c r="S94" s="374" t="n">
        <v>-0.076</v>
      </c>
      <c r="T94" s="374" t="n">
        <v>-0.145</v>
      </c>
      <c r="U94" s="374" t="n">
        <v>0.725</v>
      </c>
      <c r="V94" s="374" t="n">
        <v>0.005</v>
      </c>
      <c r="W94" s="374" t="n">
        <v>-0.1875</v>
      </c>
      <c r="X94" s="374" t="n">
        <v>-0.0165</v>
      </c>
      <c r="Y94" s="389" t="n">
        <v>0.1025</v>
      </c>
      <c r="Z94" s="389" t="n">
        <v>0.0245</v>
      </c>
      <c r="AA94" s="390" t="n">
        <v>0.158</v>
      </c>
      <c r="AB94" s="390" t="n">
        <v>0.173</v>
      </c>
      <c r="AC94" s="390" t="n">
        <v>0.158</v>
      </c>
      <c r="AD94" s="390" t="n">
        <v>0.158</v>
      </c>
      <c r="AE94" s="390" t="n">
        <v>0.158</v>
      </c>
      <c r="AF94" s="390" t="n">
        <v>0.158</v>
      </c>
      <c r="AG94" s="390" t="n">
        <v>0.158</v>
      </c>
      <c r="AH94" s="390" t="n">
        <v>0.158</v>
      </c>
      <c r="AI94" s="391" t="n">
        <v>0.158</v>
      </c>
      <c r="AJ94" s="391" t="n">
        <v>0.158</v>
      </c>
      <c r="AK94" s="391" t="n">
        <v>0.158</v>
      </c>
      <c r="AL94" s="390" t="n">
        <v>0.158</v>
      </c>
      <c r="AM94" s="374" t="n">
        <v>0.071399863735167</v>
      </c>
      <c r="AO94" s="389" t="n">
        <f aca="false">AB94</f>
        <v>0.173</v>
      </c>
      <c r="AP94" s="389" t="n">
        <f aca="false">AB94</f>
        <v>0.173</v>
      </c>
      <c r="AQ94" s="393" t="n">
        <f aca="false">AB94</f>
        <v>0.173</v>
      </c>
      <c r="AR94" s="394" t="n">
        <f aca="false">B94</f>
        <v>39022</v>
      </c>
      <c r="AS94" s="389" t="n">
        <f aca="false">(1+$AM94/2)^(-2*($B94-$AS$11)/365.25)</f>
        <v>0.631879756979661</v>
      </c>
      <c r="AT94" s="389" t="n">
        <f aca="false">(1+$AM94/2)^(-2*($B94-$AT$11)/365.25)</f>
        <v>0.632001136123764</v>
      </c>
      <c r="AV94" s="394" t="n">
        <f aca="false">B94</f>
        <v>39022</v>
      </c>
      <c r="AW94" s="374" t="n">
        <v>82</v>
      </c>
    </row>
    <row r="95" customFormat="false" ht="12" hidden="false" customHeight="false" outlineLevel="0" collapsed="false">
      <c r="B95" s="375" t="n">
        <f aca="false">EOMONTH(B94,0)+1</f>
        <v>39052</v>
      </c>
      <c r="C95" s="376" t="n">
        <v>3.0985</v>
      </c>
      <c r="D95" s="376" t="n">
        <v>0.1575</v>
      </c>
      <c r="E95" s="376" t="n">
        <v>0.071776768227843</v>
      </c>
      <c r="F95" s="376" t="n">
        <v>-0.1975</v>
      </c>
      <c r="G95" s="376" t="n">
        <v>-0.055</v>
      </c>
      <c r="H95" s="376" t="n">
        <v>-0.1975</v>
      </c>
      <c r="I95" s="376" t="n">
        <v>0.175</v>
      </c>
      <c r="J95" s="376" t="n">
        <v>0.295</v>
      </c>
      <c r="K95" s="376" t="n">
        <v>-0.0565</v>
      </c>
      <c r="L95" s="376" t="n">
        <v>-0.0175</v>
      </c>
      <c r="M95" s="376" t="n">
        <v>-0.2425</v>
      </c>
      <c r="N95" s="376" t="n">
        <v>0.009</v>
      </c>
      <c r="O95" s="376" t="n">
        <v>0.005</v>
      </c>
      <c r="P95" s="374" t="n">
        <v>-0.0285</v>
      </c>
      <c r="Q95" s="374" t="n">
        <v>-0.05</v>
      </c>
      <c r="R95" s="374" t="n">
        <v>-0.0325</v>
      </c>
      <c r="S95" s="374" t="n">
        <v>-0.091</v>
      </c>
      <c r="T95" s="374" t="n">
        <v>-0.145</v>
      </c>
      <c r="U95" s="374" t="n">
        <v>1.045</v>
      </c>
      <c r="V95" s="374" t="n">
        <v>0.005</v>
      </c>
      <c r="W95" s="374" t="n">
        <v>-0.1875</v>
      </c>
      <c r="X95" s="374" t="n">
        <v>-0.0165</v>
      </c>
      <c r="Y95" s="389" t="n">
        <v>0.1025</v>
      </c>
      <c r="Z95" s="389" t="n">
        <v>0.0245</v>
      </c>
      <c r="AA95" s="390" t="n">
        <v>0.158</v>
      </c>
      <c r="AB95" s="390" t="n">
        <v>0.173</v>
      </c>
      <c r="AC95" s="390" t="n">
        <v>0.158</v>
      </c>
      <c r="AD95" s="390" t="n">
        <v>0.158</v>
      </c>
      <c r="AE95" s="390" t="n">
        <v>0.158</v>
      </c>
      <c r="AF95" s="390" t="n">
        <v>0.158</v>
      </c>
      <c r="AG95" s="390" t="n">
        <v>0.158</v>
      </c>
      <c r="AH95" s="390" t="n">
        <v>0.158</v>
      </c>
      <c r="AI95" s="391" t="n">
        <v>0.158</v>
      </c>
      <c r="AJ95" s="391" t="n">
        <v>0.158</v>
      </c>
      <c r="AK95" s="391" t="n">
        <v>0.158</v>
      </c>
      <c r="AL95" s="390" t="n">
        <v>0.158</v>
      </c>
      <c r="AM95" s="374" t="n">
        <v>0.071422460421469</v>
      </c>
      <c r="AO95" s="389" t="n">
        <f aca="false">AB95</f>
        <v>0.173</v>
      </c>
      <c r="AP95" s="389" t="n">
        <f aca="false">AB95</f>
        <v>0.173</v>
      </c>
      <c r="AQ95" s="393" t="n">
        <f aca="false">AB95</f>
        <v>0.173</v>
      </c>
      <c r="AR95" s="394" t="n">
        <f aca="false">B95</f>
        <v>39052</v>
      </c>
      <c r="AS95" s="389" t="n">
        <f aca="false">(1+$AM95/2)^(-2*($B95-$AS$11)/365.25)</f>
        <v>0.628158392311443</v>
      </c>
      <c r="AT95" s="389" t="n">
        <f aca="false">(1+$AM95/2)^(-2*($B95-$AT$11)/365.25)</f>
        <v>0.628279094139919</v>
      </c>
      <c r="AV95" s="394" t="n">
        <f aca="false">B95</f>
        <v>39052</v>
      </c>
      <c r="AW95" s="374" t="n">
        <v>83</v>
      </c>
    </row>
    <row r="96" customFormat="false" ht="12" hidden="false" customHeight="false" outlineLevel="0" collapsed="false">
      <c r="B96" s="375" t="n">
        <f aca="false">EOMONTH(B95,0)+1</f>
        <v>39083</v>
      </c>
      <c r="C96" s="376" t="n">
        <v>3.1445</v>
      </c>
      <c r="D96" s="376" t="n">
        <v>0.1575</v>
      </c>
      <c r="E96" s="376" t="n">
        <v>0.071801998909635</v>
      </c>
      <c r="F96" s="376" t="n">
        <v>-0.2</v>
      </c>
      <c r="G96" s="376" t="n">
        <v>-0.0575</v>
      </c>
      <c r="H96" s="376" t="n">
        <v>-0.2</v>
      </c>
      <c r="I96" s="376" t="n">
        <v>0.22</v>
      </c>
      <c r="J96" s="376" t="n">
        <v>0.3425</v>
      </c>
      <c r="K96" s="376" t="n">
        <v>-0.0605</v>
      </c>
      <c r="L96" s="376" t="n">
        <v>-0.0155</v>
      </c>
      <c r="M96" s="376" t="n">
        <v>-0.2425</v>
      </c>
      <c r="N96" s="376" t="n">
        <v>0.009</v>
      </c>
      <c r="O96" s="376" t="n">
        <v>0.005</v>
      </c>
      <c r="P96" s="374" t="n">
        <v>-0.024</v>
      </c>
      <c r="Q96" s="374" t="n">
        <v>-0.05</v>
      </c>
      <c r="R96" s="374" t="n">
        <v>-0.0325</v>
      </c>
      <c r="S96" s="374" t="n">
        <v>-0.1015</v>
      </c>
      <c r="T96" s="374" t="n">
        <v>-0.145</v>
      </c>
      <c r="U96" s="374" t="n">
        <v>1.52</v>
      </c>
      <c r="V96" s="374" t="n">
        <v>0.005</v>
      </c>
      <c r="W96" s="374" t="n">
        <v>-0.1875</v>
      </c>
      <c r="X96" s="374" t="n">
        <v>-0.0165</v>
      </c>
      <c r="Y96" s="389" t="n">
        <v>0.1025</v>
      </c>
      <c r="Z96" s="389" t="n">
        <v>0.0245</v>
      </c>
      <c r="AA96" s="390" t="n">
        <v>0.158</v>
      </c>
      <c r="AB96" s="390" t="n">
        <v>0.158</v>
      </c>
      <c r="AC96" s="390" t="n">
        <v>0.158</v>
      </c>
      <c r="AD96" s="390" t="n">
        <v>0.158</v>
      </c>
      <c r="AE96" s="390" t="n">
        <v>0.158</v>
      </c>
      <c r="AF96" s="390" t="n">
        <v>0.158</v>
      </c>
      <c r="AG96" s="390" t="n">
        <v>0.158</v>
      </c>
      <c r="AH96" s="390" t="n">
        <v>0.158</v>
      </c>
      <c r="AI96" s="391" t="n">
        <v>0.158</v>
      </c>
      <c r="AJ96" s="391" t="n">
        <v>0.158</v>
      </c>
      <c r="AK96" s="391" t="n">
        <v>0.158</v>
      </c>
      <c r="AL96" s="390" t="n">
        <v>0.158</v>
      </c>
      <c r="AM96" s="374" t="n">
        <v>0.071445810330826</v>
      </c>
      <c r="AO96" s="389" t="n">
        <f aca="false">AB96</f>
        <v>0.158</v>
      </c>
      <c r="AP96" s="389" t="n">
        <f aca="false">AB96</f>
        <v>0.158</v>
      </c>
      <c r="AQ96" s="393" t="n">
        <f aca="false">AB96</f>
        <v>0.158</v>
      </c>
      <c r="AR96" s="394" t="n">
        <f aca="false">B96</f>
        <v>39083</v>
      </c>
      <c r="AS96" s="389" t="n">
        <f aca="false">(1+$AM96/2)^(-2*($B96-$AS$11)/365.25)</f>
        <v>0.624333655382573</v>
      </c>
      <c r="AT96" s="389" t="n">
        <f aca="false">(1+$AM96/2)^(-2*($B96-$AT$11)/365.25)</f>
        <v>0.624453660824338</v>
      </c>
      <c r="AV96" s="394" t="n">
        <f aca="false">B96</f>
        <v>39083</v>
      </c>
      <c r="AW96" s="374" t="n">
        <v>84</v>
      </c>
    </row>
    <row r="97" customFormat="false" ht="12" hidden="false" customHeight="false" outlineLevel="0" collapsed="false">
      <c r="B97" s="375" t="n">
        <f aca="false">EOMONTH(B96,0)+1</f>
        <v>39114</v>
      </c>
      <c r="C97" s="376" t="n">
        <v>3.0475</v>
      </c>
      <c r="D97" s="376" t="n">
        <v>0.1575</v>
      </c>
      <c r="E97" s="376" t="n">
        <v>0.071827229591637</v>
      </c>
      <c r="F97" s="376" t="n">
        <v>-0.2025</v>
      </c>
      <c r="G97" s="376" t="n">
        <v>-0.04</v>
      </c>
      <c r="H97" s="376" t="n">
        <v>-0.2025</v>
      </c>
      <c r="I97" s="376" t="n">
        <v>0.195</v>
      </c>
      <c r="J97" s="376" t="n">
        <v>0.3375</v>
      </c>
      <c r="K97" s="376" t="n">
        <v>-0.0565</v>
      </c>
      <c r="L97" s="376" t="n">
        <v>-0.0155</v>
      </c>
      <c r="M97" s="376" t="n">
        <v>-0.2425</v>
      </c>
      <c r="N97" s="376" t="n">
        <v>0.009</v>
      </c>
      <c r="O97" s="376" t="n">
        <v>0.005</v>
      </c>
      <c r="P97" s="374" t="n">
        <v>-0.024</v>
      </c>
      <c r="Q97" s="374" t="n">
        <v>-0.05</v>
      </c>
      <c r="R97" s="374" t="n">
        <v>-0.0325</v>
      </c>
      <c r="S97" s="374" t="n">
        <v>-0.089</v>
      </c>
      <c r="T97" s="374" t="n">
        <v>-0.145</v>
      </c>
      <c r="U97" s="374" t="n">
        <v>1.4</v>
      </c>
      <c r="V97" s="374" t="n">
        <v>0.005</v>
      </c>
      <c r="W97" s="374" t="n">
        <v>-0.1875</v>
      </c>
      <c r="X97" s="374" t="n">
        <v>-0.0165</v>
      </c>
      <c r="Y97" s="389" t="n">
        <v>0.1025</v>
      </c>
      <c r="Z97" s="389" t="n">
        <v>0.0245</v>
      </c>
      <c r="AA97" s="390" t="n">
        <v>0.158</v>
      </c>
      <c r="AB97" s="390" t="n">
        <v>0.173</v>
      </c>
      <c r="AC97" s="390" t="n">
        <v>0.158</v>
      </c>
      <c r="AD97" s="390" t="n">
        <v>0.158</v>
      </c>
      <c r="AE97" s="390" t="n">
        <v>0.158</v>
      </c>
      <c r="AF97" s="390" t="n">
        <v>0.158</v>
      </c>
      <c r="AG97" s="390" t="n">
        <v>0.158</v>
      </c>
      <c r="AH97" s="390" t="n">
        <v>0.158</v>
      </c>
      <c r="AI97" s="391" t="n">
        <v>0.158</v>
      </c>
      <c r="AJ97" s="391" t="n">
        <v>0.158</v>
      </c>
      <c r="AK97" s="391" t="n">
        <v>0.158</v>
      </c>
      <c r="AL97" s="390" t="n">
        <v>0.158</v>
      </c>
      <c r="AM97" s="374" t="n">
        <v>0.071469160240362</v>
      </c>
      <c r="AO97" s="389" t="n">
        <f aca="false">AB97</f>
        <v>0.173</v>
      </c>
      <c r="AP97" s="389" t="n">
        <f aca="false">AB97</f>
        <v>0.173</v>
      </c>
      <c r="AQ97" s="393" t="n">
        <f aca="false">AB97</f>
        <v>0.173</v>
      </c>
      <c r="AR97" s="394" t="n">
        <f aca="false">B97</f>
        <v>39114</v>
      </c>
      <c r="AS97" s="389" t="n">
        <f aca="false">(1+$AM97/2)^(-2*($B97-$AS$11)/365.25)</f>
        <v>0.620529832918475</v>
      </c>
      <c r="AT97" s="389" t="n">
        <f aca="false">(1+$AM97/2)^(-2*($B97-$AT$11)/365.25)</f>
        <v>0.62064914552219</v>
      </c>
      <c r="AV97" s="394" t="n">
        <f aca="false">B97</f>
        <v>39114</v>
      </c>
      <c r="AW97" s="374" t="n">
        <v>85</v>
      </c>
    </row>
    <row r="98" customFormat="false" ht="12" hidden="false" customHeight="false" outlineLevel="0" collapsed="false">
      <c r="B98" s="375" t="n">
        <f aca="false">EOMONTH(B97,0)+1</f>
        <v>39142</v>
      </c>
      <c r="C98" s="376" t="n">
        <v>2.9445</v>
      </c>
      <c r="D98" s="376" t="n">
        <v>0.1575</v>
      </c>
      <c r="E98" s="376" t="n">
        <v>0.071850018594917</v>
      </c>
      <c r="F98" s="376" t="n">
        <v>-0.205</v>
      </c>
      <c r="G98" s="376" t="n">
        <v>-0.0275</v>
      </c>
      <c r="H98" s="376" t="n">
        <v>-0.205</v>
      </c>
      <c r="I98" s="376" t="n">
        <v>0.1925</v>
      </c>
      <c r="J98" s="376" t="n">
        <v>0.26</v>
      </c>
      <c r="K98" s="376" t="n">
        <v>-0.058</v>
      </c>
      <c r="L98" s="376" t="n">
        <v>-0.0155</v>
      </c>
      <c r="M98" s="376" t="n">
        <v>-0.2425</v>
      </c>
      <c r="N98" s="376" t="n">
        <v>0.009</v>
      </c>
      <c r="O98" s="376" t="n">
        <v>0.005</v>
      </c>
      <c r="P98" s="374" t="n">
        <v>-0.024</v>
      </c>
      <c r="Q98" s="374" t="n">
        <v>-0.05</v>
      </c>
      <c r="R98" s="374" t="n">
        <v>-0.0142</v>
      </c>
      <c r="S98" s="374" t="n">
        <v>-0.0765</v>
      </c>
      <c r="T98" s="374" t="n">
        <v>-0.145</v>
      </c>
      <c r="U98" s="374" t="n">
        <v>0.88</v>
      </c>
      <c r="V98" s="374" t="n">
        <v>0.005</v>
      </c>
      <c r="W98" s="374" t="n">
        <v>-0.1875</v>
      </c>
      <c r="X98" s="374" t="n">
        <v>-0.0165</v>
      </c>
      <c r="Y98" s="389" t="n">
        <v>0.1025</v>
      </c>
      <c r="Z98" s="389" t="n">
        <v>0.0245</v>
      </c>
      <c r="AA98" s="390" t="n">
        <v>0.158</v>
      </c>
      <c r="AB98" s="390" t="n">
        <v>0.173</v>
      </c>
      <c r="AC98" s="390" t="n">
        <v>0.158</v>
      </c>
      <c r="AD98" s="390" t="n">
        <v>0.158</v>
      </c>
      <c r="AE98" s="390" t="n">
        <v>0.158</v>
      </c>
      <c r="AF98" s="390" t="n">
        <v>0.158</v>
      </c>
      <c r="AG98" s="390" t="n">
        <v>0.158</v>
      </c>
      <c r="AH98" s="390" t="n">
        <v>0.158</v>
      </c>
      <c r="AI98" s="391" t="n">
        <v>0.158</v>
      </c>
      <c r="AJ98" s="391" t="n">
        <v>0.158</v>
      </c>
      <c r="AK98" s="391" t="n">
        <v>0.158</v>
      </c>
      <c r="AL98" s="390" t="n">
        <v>0.158</v>
      </c>
      <c r="AM98" s="374" t="n">
        <v>0.071490250481389</v>
      </c>
      <c r="AO98" s="389" t="n">
        <f aca="false">AB98</f>
        <v>0.173</v>
      </c>
      <c r="AP98" s="389" t="n">
        <f aca="false">AB98</f>
        <v>0.173</v>
      </c>
      <c r="AQ98" s="393" t="n">
        <f aca="false">AB98</f>
        <v>0.173</v>
      </c>
      <c r="AR98" s="394" t="n">
        <f aca="false">B98</f>
        <v>39142</v>
      </c>
      <c r="AS98" s="389" t="n">
        <f aca="false">(1+$AM98/2)^(-2*($B98-$AS$11)/365.25)</f>
        <v>0.617112016901686</v>
      </c>
      <c r="AT98" s="389" t="n">
        <f aca="false">(1+$AM98/2)^(-2*($B98-$AT$11)/365.25)</f>
        <v>0.617230706753834</v>
      </c>
      <c r="AV98" s="394" t="n">
        <f aca="false">B98</f>
        <v>39142</v>
      </c>
      <c r="AW98" s="374" t="n">
        <v>86</v>
      </c>
    </row>
    <row r="99" customFormat="false" ht="12" hidden="false" customHeight="false" outlineLevel="0" collapsed="false">
      <c r="B99" s="375" t="n">
        <f aca="false">EOMONTH(B98,0)+1</f>
        <v>39173</v>
      </c>
      <c r="C99" s="376" t="n">
        <v>2.8565</v>
      </c>
      <c r="D99" s="376" t="n">
        <v>0.1575</v>
      </c>
      <c r="E99" s="376" t="n">
        <v>0.071875249277319</v>
      </c>
      <c r="F99" s="376" t="n">
        <v>-0.195</v>
      </c>
      <c r="G99" s="376" t="n">
        <v>0.015</v>
      </c>
      <c r="H99" s="376" t="n">
        <v>-0.195</v>
      </c>
      <c r="I99" s="376" t="n">
        <v>0.09</v>
      </c>
      <c r="J99" s="376" t="n">
        <v>0.17</v>
      </c>
      <c r="K99" s="376" t="n">
        <v>-0.068</v>
      </c>
      <c r="L99" s="376" t="n">
        <v>-0.018</v>
      </c>
      <c r="M99" s="376" t="n">
        <v>-0.2925</v>
      </c>
      <c r="N99" s="376" t="n">
        <v>0.0065</v>
      </c>
      <c r="O99" s="376" t="n">
        <v>0.0025</v>
      </c>
      <c r="P99" s="374" t="n">
        <v>-0.026</v>
      </c>
      <c r="Q99" s="374" t="n">
        <v>-0.0475</v>
      </c>
      <c r="R99" s="374" t="n">
        <v>-0.0142</v>
      </c>
      <c r="S99" s="374" t="n">
        <v>-0.059</v>
      </c>
      <c r="T99" s="374" t="n">
        <v>-0.105</v>
      </c>
      <c r="U99" s="374" t="n">
        <v>0.37</v>
      </c>
      <c r="V99" s="374" t="n">
        <v>0.005</v>
      </c>
      <c r="W99" s="374" t="n">
        <v>-0.165</v>
      </c>
      <c r="X99" s="374" t="n">
        <v>-0.0165</v>
      </c>
      <c r="Y99" s="389" t="n">
        <v>0.2125</v>
      </c>
      <c r="Z99" s="389" t="n">
        <v>0.017</v>
      </c>
      <c r="AA99" s="390" t="n">
        <v>0.158</v>
      </c>
      <c r="AB99" s="390" t="n">
        <v>0.154</v>
      </c>
      <c r="AC99" s="390" t="n">
        <v>0.158</v>
      </c>
      <c r="AD99" s="390" t="n">
        <v>0.158</v>
      </c>
      <c r="AE99" s="390" t="n">
        <v>0.154</v>
      </c>
      <c r="AF99" s="390" t="n">
        <v>0.158</v>
      </c>
      <c r="AG99" s="390" t="n">
        <v>0.158</v>
      </c>
      <c r="AH99" s="390" t="n">
        <v>0.158</v>
      </c>
      <c r="AI99" s="391" t="n">
        <v>0.158</v>
      </c>
      <c r="AJ99" s="391" t="n">
        <v>0.158</v>
      </c>
      <c r="AK99" s="391" t="n">
        <v>0.158</v>
      </c>
      <c r="AL99" s="390" t="n">
        <v>0.158</v>
      </c>
      <c r="AM99" s="374" t="n">
        <v>0.071513600391269</v>
      </c>
      <c r="AO99" s="389" t="n">
        <f aca="false">AB99</f>
        <v>0.154</v>
      </c>
      <c r="AP99" s="389" t="n">
        <f aca="false">AB99</f>
        <v>0.154</v>
      </c>
      <c r="AQ99" s="393" t="n">
        <f aca="false">AB99</f>
        <v>0.154</v>
      </c>
      <c r="AR99" s="394" t="n">
        <f aca="false">B99</f>
        <v>39173</v>
      </c>
      <c r="AS99" s="389" t="n">
        <f aca="false">(1+$AM99/2)^(-2*($B99-$AS$11)/365.25)</f>
        <v>0.613347727909426</v>
      </c>
      <c r="AT99" s="389" t="n">
        <f aca="false">(1+$AM99/2)^(-2*($B99-$AT$11)/365.25)</f>
        <v>0.613465731635915</v>
      </c>
      <c r="AV99" s="394" t="n">
        <f aca="false">B99</f>
        <v>39173</v>
      </c>
      <c r="AW99" s="374" t="n">
        <v>87</v>
      </c>
    </row>
    <row r="100" customFormat="false" ht="12" hidden="false" customHeight="false" outlineLevel="0" collapsed="false">
      <c r="B100" s="375" t="n">
        <f aca="false">EOMONTH(B99,0)+1</f>
        <v>39203</v>
      </c>
      <c r="C100" s="376" t="n">
        <v>2.8915</v>
      </c>
      <c r="D100" s="376" t="n">
        <v>0.1575</v>
      </c>
      <c r="E100" s="376" t="n">
        <v>0.071896293892129</v>
      </c>
      <c r="F100" s="376" t="n">
        <v>-0.195</v>
      </c>
      <c r="G100" s="376" t="n">
        <v>0.015</v>
      </c>
      <c r="H100" s="376" t="n">
        <v>-0.195</v>
      </c>
      <c r="I100" s="376" t="n">
        <v>0.0925</v>
      </c>
      <c r="J100" s="376" t="n">
        <v>0.155</v>
      </c>
      <c r="K100" s="376" t="n">
        <v>-0.0505</v>
      </c>
      <c r="L100" s="376" t="n">
        <v>-0.018</v>
      </c>
      <c r="M100" s="376" t="n">
        <v>-0.2925</v>
      </c>
      <c r="N100" s="376" t="n">
        <v>0.0065</v>
      </c>
      <c r="O100" s="376" t="n">
        <v>0.0025</v>
      </c>
      <c r="P100" s="374" t="n">
        <v>-0.026</v>
      </c>
      <c r="Q100" s="374" t="n">
        <v>-0.0475</v>
      </c>
      <c r="R100" s="374" t="n">
        <v>-0.01445</v>
      </c>
      <c r="S100" s="374" t="n">
        <v>-0.0615</v>
      </c>
      <c r="T100" s="374" t="n">
        <v>-0.105</v>
      </c>
      <c r="U100" s="374" t="n">
        <v>0.2525</v>
      </c>
      <c r="V100" s="374" t="n">
        <v>0.005</v>
      </c>
      <c r="W100" s="374" t="n">
        <v>-0.165</v>
      </c>
      <c r="X100" s="374" t="n">
        <v>-0.013</v>
      </c>
      <c r="Y100" s="389" t="n">
        <v>0.2125</v>
      </c>
      <c r="Z100" s="389" t="n">
        <v>0.017</v>
      </c>
      <c r="AA100" s="390" t="n">
        <v>0.158</v>
      </c>
      <c r="AB100" s="390" t="n">
        <v>0.154</v>
      </c>
      <c r="AC100" s="390" t="n">
        <v>0.158</v>
      </c>
      <c r="AD100" s="390" t="n">
        <v>0.158</v>
      </c>
      <c r="AE100" s="390" t="n">
        <v>0.154</v>
      </c>
      <c r="AF100" s="390" t="n">
        <v>0.158</v>
      </c>
      <c r="AG100" s="390" t="n">
        <v>0.158</v>
      </c>
      <c r="AH100" s="390" t="n">
        <v>0.158</v>
      </c>
      <c r="AI100" s="391" t="n">
        <v>0.158</v>
      </c>
      <c r="AJ100" s="391" t="n">
        <v>0.158</v>
      </c>
      <c r="AK100" s="391" t="n">
        <v>0.158</v>
      </c>
      <c r="AL100" s="390" t="n">
        <v>0.158</v>
      </c>
      <c r="AM100" s="374" t="n">
        <v>0.071532902295052</v>
      </c>
      <c r="AO100" s="389" t="n">
        <f aca="false">AB100</f>
        <v>0.154</v>
      </c>
      <c r="AP100" s="389" t="n">
        <f aca="false">AB100</f>
        <v>0.154</v>
      </c>
      <c r="AQ100" s="393" t="n">
        <f aca="false">AB100</f>
        <v>0.154</v>
      </c>
      <c r="AR100" s="394" t="n">
        <f aca="false">B100</f>
        <v>39203</v>
      </c>
      <c r="AS100" s="389" t="n">
        <f aca="false">(1+$AM100/2)^(-2*($B100-$AS$11)/365.25)</f>
        <v>0.609738163560192</v>
      </c>
      <c r="AT100" s="389" t="n">
        <f aca="false">(1+$AM100/2)^(-2*($B100-$AT$11)/365.25)</f>
        <v>0.609855503947774</v>
      </c>
      <c r="AV100" s="394" t="n">
        <f aca="false">B100</f>
        <v>39203</v>
      </c>
      <c r="AW100" s="374" t="n">
        <v>88</v>
      </c>
    </row>
    <row r="101" customFormat="false" ht="12" hidden="false" customHeight="false" outlineLevel="0" collapsed="false">
      <c r="B101" s="375" t="n">
        <f aca="false">EOMONTH(B100,0)+1</f>
        <v>39234</v>
      </c>
      <c r="C101" s="376" t="n">
        <v>2.8975</v>
      </c>
      <c r="D101" s="376" t="n">
        <v>0.1575</v>
      </c>
      <c r="E101" s="376" t="n">
        <v>0.071912813123264</v>
      </c>
      <c r="F101" s="376" t="n">
        <v>-0.195</v>
      </c>
      <c r="G101" s="376" t="n">
        <v>0.02</v>
      </c>
      <c r="H101" s="376" t="n">
        <v>-0.195</v>
      </c>
      <c r="I101" s="376" t="n">
        <v>0.0875</v>
      </c>
      <c r="J101" s="376" t="n">
        <v>0.155</v>
      </c>
      <c r="K101" s="376" t="n">
        <v>-0.0455</v>
      </c>
      <c r="L101" s="376" t="n">
        <v>-0.018</v>
      </c>
      <c r="M101" s="376" t="n">
        <v>-0.2925</v>
      </c>
      <c r="N101" s="376" t="n">
        <v>0.0065</v>
      </c>
      <c r="O101" s="376" t="n">
        <v>0.0025</v>
      </c>
      <c r="P101" s="374" t="n">
        <v>-0.0235</v>
      </c>
      <c r="Q101" s="374" t="n">
        <v>-0.0475</v>
      </c>
      <c r="R101" s="374" t="n">
        <v>-0.01445</v>
      </c>
      <c r="S101" s="374" t="n">
        <v>-0.054</v>
      </c>
      <c r="T101" s="374" t="n">
        <v>-0.105</v>
      </c>
      <c r="U101" s="374" t="n">
        <v>0.2525</v>
      </c>
      <c r="V101" s="374" t="n">
        <v>0.005</v>
      </c>
      <c r="W101" s="374" t="n">
        <v>-0.165</v>
      </c>
      <c r="X101" s="374" t="n">
        <v>-0.0155</v>
      </c>
      <c r="Y101" s="389" t="n">
        <v>0.2125</v>
      </c>
      <c r="Z101" s="389" t="n">
        <v>0.017</v>
      </c>
      <c r="AA101" s="390" t="n">
        <v>0.158</v>
      </c>
      <c r="AB101" s="390" t="n">
        <v>0.154</v>
      </c>
      <c r="AC101" s="390" t="n">
        <v>0.158</v>
      </c>
      <c r="AD101" s="390" t="n">
        <v>0.158</v>
      </c>
      <c r="AE101" s="390" t="n">
        <v>0.154</v>
      </c>
      <c r="AF101" s="390" t="n">
        <v>0.158</v>
      </c>
      <c r="AG101" s="390" t="n">
        <v>0.158</v>
      </c>
      <c r="AH101" s="390" t="n">
        <v>0.158</v>
      </c>
      <c r="AI101" s="391" t="n">
        <v>0.158</v>
      </c>
      <c r="AJ101" s="391" t="n">
        <v>0.158</v>
      </c>
      <c r="AK101" s="391" t="n">
        <v>0.158</v>
      </c>
      <c r="AL101" s="390" t="n">
        <v>0.158</v>
      </c>
      <c r="AM101" s="374" t="n">
        <v>0.071548395414107</v>
      </c>
      <c r="AO101" s="389" t="n">
        <f aca="false">AB101</f>
        <v>0.154</v>
      </c>
      <c r="AP101" s="389" t="n">
        <f aca="false">AB101</f>
        <v>0.154</v>
      </c>
      <c r="AQ101" s="393" t="n">
        <f aca="false">AB101</f>
        <v>0.154</v>
      </c>
      <c r="AR101" s="394" t="n">
        <f aca="false">B101</f>
        <v>39234</v>
      </c>
      <c r="AS101" s="389" t="n">
        <f aca="false">(1+$AM101/2)^(-2*($B101-$AS$11)/365.25)</f>
        <v>0.606047204698011</v>
      </c>
      <c r="AT101" s="389" t="n">
        <f aca="false">(1+$AM101/2)^(-2*($B101-$AT$11)/365.25)</f>
        <v>0.606163859607288</v>
      </c>
      <c r="AV101" s="394" t="n">
        <f aca="false">B101</f>
        <v>39234</v>
      </c>
      <c r="AW101" s="374" t="n">
        <v>89</v>
      </c>
    </row>
    <row r="102" customFormat="false" ht="12" hidden="false" customHeight="false" outlineLevel="0" collapsed="false">
      <c r="B102" s="375" t="n">
        <f aca="false">EOMONTH(B101,0)+1</f>
        <v>39264</v>
      </c>
      <c r="C102" s="376" t="n">
        <v>2.8975</v>
      </c>
      <c r="D102" s="376" t="n">
        <v>0.1575</v>
      </c>
      <c r="E102" s="376" t="n">
        <v>0.071928799476061</v>
      </c>
      <c r="F102" s="376" t="n">
        <v>-0.195</v>
      </c>
      <c r="G102" s="376" t="n">
        <v>0.0225</v>
      </c>
      <c r="H102" s="376" t="n">
        <v>-0.195</v>
      </c>
      <c r="I102" s="376" t="n">
        <v>0.0775</v>
      </c>
      <c r="J102" s="376" t="n">
        <v>0.155</v>
      </c>
      <c r="K102" s="376" t="n">
        <v>-0.0455</v>
      </c>
      <c r="L102" s="376" t="n">
        <v>-0.018</v>
      </c>
      <c r="M102" s="376" t="n">
        <v>-0.2925</v>
      </c>
      <c r="N102" s="376" t="n">
        <v>0.0065</v>
      </c>
      <c r="O102" s="376" t="n">
        <v>0.0025</v>
      </c>
      <c r="P102" s="374" t="n">
        <v>-0.0235</v>
      </c>
      <c r="Q102" s="374" t="n">
        <v>-0.0475</v>
      </c>
      <c r="R102" s="374" t="n">
        <v>-0.01445</v>
      </c>
      <c r="S102" s="374" t="n">
        <v>-0.054</v>
      </c>
      <c r="T102" s="374" t="n">
        <v>-0.105</v>
      </c>
      <c r="U102" s="374" t="n">
        <v>0.2575</v>
      </c>
      <c r="V102" s="374" t="n">
        <v>0.005</v>
      </c>
      <c r="W102" s="374" t="n">
        <v>-0.165</v>
      </c>
      <c r="X102" s="374" t="n">
        <v>-0.0155</v>
      </c>
      <c r="Y102" s="389" t="n">
        <v>0.2125</v>
      </c>
      <c r="Z102" s="389" t="n">
        <v>0.017</v>
      </c>
      <c r="AA102" s="390" t="n">
        <v>0.158</v>
      </c>
      <c r="AB102" s="390" t="n">
        <v>0.154</v>
      </c>
      <c r="AC102" s="390" t="n">
        <v>0.158</v>
      </c>
      <c r="AD102" s="390" t="n">
        <v>0.158</v>
      </c>
      <c r="AE102" s="390" t="n">
        <v>0.154</v>
      </c>
      <c r="AF102" s="390" t="n">
        <v>0.158</v>
      </c>
      <c r="AG102" s="390" t="n">
        <v>0.158</v>
      </c>
      <c r="AH102" s="390" t="n">
        <v>0.158</v>
      </c>
      <c r="AI102" s="391" t="n">
        <v>0.158</v>
      </c>
      <c r="AJ102" s="391" t="n">
        <v>0.158</v>
      </c>
      <c r="AK102" s="391" t="n">
        <v>0.158</v>
      </c>
      <c r="AL102" s="390" t="n">
        <v>0.158</v>
      </c>
      <c r="AM102" s="374" t="n">
        <v>0.071563388755202</v>
      </c>
      <c r="AO102" s="389" t="n">
        <f aca="false">AB102</f>
        <v>0.154</v>
      </c>
      <c r="AP102" s="389" t="n">
        <f aca="false">AB102</f>
        <v>0.154</v>
      </c>
      <c r="AQ102" s="393" t="n">
        <f aca="false">AB102</f>
        <v>0.154</v>
      </c>
      <c r="AR102" s="394" t="n">
        <f aca="false">B102</f>
        <v>39264</v>
      </c>
      <c r="AS102" s="389" t="n">
        <f aca="false">(1+$AM102/2)^(-2*($B102-$AS$11)/365.25)</f>
        <v>0.602495127508879</v>
      </c>
      <c r="AT102" s="389" t="n">
        <f aca="false">(1+$AM102/2)^(-2*($B102-$AT$11)/365.25)</f>
        <v>0.602611122579525</v>
      </c>
      <c r="AV102" s="394" t="n">
        <f aca="false">B102</f>
        <v>39264</v>
      </c>
      <c r="AW102" s="374" t="n">
        <v>90</v>
      </c>
    </row>
    <row r="103" customFormat="false" ht="12" hidden="false" customHeight="false" outlineLevel="0" collapsed="false">
      <c r="B103" s="375" t="n">
        <f aca="false">EOMONTH(B102,0)+1</f>
        <v>39295</v>
      </c>
      <c r="C103" s="376" t="n">
        <v>2.9005</v>
      </c>
      <c r="D103" s="376" t="n">
        <v>0.1575</v>
      </c>
      <c r="E103" s="376" t="n">
        <v>0.071945318707373</v>
      </c>
      <c r="F103" s="376" t="n">
        <v>-0.195</v>
      </c>
      <c r="G103" s="376" t="n">
        <v>0.025</v>
      </c>
      <c r="H103" s="376" t="n">
        <v>-0.195</v>
      </c>
      <c r="I103" s="376" t="n">
        <v>0.075</v>
      </c>
      <c r="J103" s="376" t="n">
        <v>0.155</v>
      </c>
      <c r="K103" s="376" t="n">
        <v>-0.0455</v>
      </c>
      <c r="L103" s="376" t="n">
        <v>-0.018</v>
      </c>
      <c r="M103" s="376" t="n">
        <v>-0.2925</v>
      </c>
      <c r="N103" s="376" t="n">
        <v>0.0065</v>
      </c>
      <c r="O103" s="376" t="n">
        <v>0.0025</v>
      </c>
      <c r="P103" s="374" t="n">
        <v>-0.0235</v>
      </c>
      <c r="Q103" s="374" t="n">
        <v>-0.0475</v>
      </c>
      <c r="R103" s="374" t="n">
        <v>-0.01175</v>
      </c>
      <c r="S103" s="374" t="n">
        <v>-0.054</v>
      </c>
      <c r="T103" s="374" t="n">
        <v>-0.105</v>
      </c>
      <c r="U103" s="374" t="n">
        <v>0.2575</v>
      </c>
      <c r="V103" s="374" t="n">
        <v>0.005</v>
      </c>
      <c r="W103" s="374" t="n">
        <v>-0.165</v>
      </c>
      <c r="X103" s="374" t="n">
        <v>-0.0155</v>
      </c>
      <c r="Y103" s="389" t="n">
        <v>0.2125</v>
      </c>
      <c r="Z103" s="389" t="n">
        <v>0.017</v>
      </c>
      <c r="AA103" s="390" t="n">
        <v>0.158</v>
      </c>
      <c r="AB103" s="390" t="n">
        <v>0.154</v>
      </c>
      <c r="AC103" s="390" t="n">
        <v>0.158</v>
      </c>
      <c r="AD103" s="390" t="n">
        <v>0.158</v>
      </c>
      <c r="AE103" s="390" t="n">
        <v>0.154</v>
      </c>
      <c r="AF103" s="390" t="n">
        <v>0.158</v>
      </c>
      <c r="AG103" s="390" t="n">
        <v>0.158</v>
      </c>
      <c r="AH103" s="390" t="n">
        <v>0.158</v>
      </c>
      <c r="AI103" s="391" t="n">
        <v>0.158</v>
      </c>
      <c r="AJ103" s="391" t="n">
        <v>0.158</v>
      </c>
      <c r="AK103" s="391" t="n">
        <v>0.158</v>
      </c>
      <c r="AL103" s="390" t="n">
        <v>0.158</v>
      </c>
      <c r="AM103" s="374" t="n">
        <v>0.071578881874412</v>
      </c>
      <c r="AO103" s="389" t="n">
        <f aca="false">AB103</f>
        <v>0.154</v>
      </c>
      <c r="AP103" s="389" t="n">
        <f aca="false">AB103</f>
        <v>0.154</v>
      </c>
      <c r="AQ103" s="393" t="n">
        <f aca="false">AB103</f>
        <v>0.154</v>
      </c>
      <c r="AR103" s="394" t="n">
        <f aca="false">B103</f>
        <v>39295</v>
      </c>
      <c r="AS103" s="389" t="n">
        <f aca="false">(1+$AM103/2)^(-2*($B103-$AS$11)/365.25)</f>
        <v>0.598845022256322</v>
      </c>
      <c r="AT103" s="389" t="n">
        <f aca="false">(1+$AM103/2)^(-2*($B103-$AT$11)/365.25)</f>
        <v>0.598960339121125</v>
      </c>
      <c r="AV103" s="394" t="n">
        <f aca="false">B103</f>
        <v>39295</v>
      </c>
      <c r="AW103" s="374" t="n">
        <v>91</v>
      </c>
    </row>
    <row r="104" customFormat="false" ht="12" hidden="false" customHeight="false" outlineLevel="0" collapsed="false">
      <c r="B104" s="375" t="n">
        <f aca="false">EOMONTH(B103,0)+1</f>
        <v>39326</v>
      </c>
      <c r="C104" s="376" t="n">
        <v>2.9005</v>
      </c>
      <c r="D104" s="376" t="n">
        <v>0.1575</v>
      </c>
      <c r="E104" s="376" t="n">
        <v>0.071961837938775</v>
      </c>
      <c r="F104" s="376" t="n">
        <v>-0.195</v>
      </c>
      <c r="G104" s="376" t="n">
        <v>0.0175</v>
      </c>
      <c r="H104" s="376" t="n">
        <v>-0.195</v>
      </c>
      <c r="I104" s="376" t="n">
        <v>0.0725</v>
      </c>
      <c r="J104" s="376" t="n">
        <v>0.155</v>
      </c>
      <c r="K104" s="376" t="n">
        <v>-0.048</v>
      </c>
      <c r="L104" s="376" t="n">
        <v>-0.018</v>
      </c>
      <c r="M104" s="376" t="n">
        <v>-0.2925</v>
      </c>
      <c r="N104" s="376" t="n">
        <v>0.0065</v>
      </c>
      <c r="O104" s="376" t="n">
        <v>0.0025</v>
      </c>
      <c r="P104" s="374" t="n">
        <v>-0.0235</v>
      </c>
      <c r="Q104" s="374" t="n">
        <v>-0.0475</v>
      </c>
      <c r="R104" s="374" t="n">
        <v>-0.01175</v>
      </c>
      <c r="S104" s="374" t="n">
        <v>-0.059</v>
      </c>
      <c r="T104" s="374" t="n">
        <v>-0.105</v>
      </c>
      <c r="U104" s="374" t="n">
        <v>0.2525</v>
      </c>
      <c r="V104" s="374" t="n">
        <v>0.005</v>
      </c>
      <c r="W104" s="374" t="n">
        <v>-0.165</v>
      </c>
      <c r="X104" s="374" t="n">
        <v>-0.018</v>
      </c>
      <c r="Y104" s="389" t="n">
        <v>0.2125</v>
      </c>
      <c r="Z104" s="389" t="n">
        <v>0.017</v>
      </c>
      <c r="AA104" s="390" t="n">
        <v>0.158</v>
      </c>
      <c r="AB104" s="390" t="n">
        <v>0.154</v>
      </c>
      <c r="AC104" s="390" t="n">
        <v>0.158</v>
      </c>
      <c r="AD104" s="390" t="n">
        <v>0.158</v>
      </c>
      <c r="AE104" s="390" t="n">
        <v>0.154</v>
      </c>
      <c r="AF104" s="390" t="n">
        <v>0.158</v>
      </c>
      <c r="AG104" s="390" t="n">
        <v>0.158</v>
      </c>
      <c r="AH104" s="390" t="n">
        <v>0.158</v>
      </c>
      <c r="AI104" s="391" t="n">
        <v>0.158</v>
      </c>
      <c r="AJ104" s="391" t="n">
        <v>0.158</v>
      </c>
      <c r="AK104" s="391" t="n">
        <v>0.158</v>
      </c>
      <c r="AL104" s="390" t="n">
        <v>0.158</v>
      </c>
      <c r="AM104" s="374" t="n">
        <v>0.071594374993702</v>
      </c>
      <c r="AO104" s="389" t="n">
        <f aca="false">AB104</f>
        <v>0.154</v>
      </c>
      <c r="AP104" s="389" t="n">
        <f aca="false">AB104</f>
        <v>0.154</v>
      </c>
      <c r="AQ104" s="393" t="n">
        <f aca="false">AB104</f>
        <v>0.154</v>
      </c>
      <c r="AR104" s="394" t="n">
        <f aca="false">B104</f>
        <v>39326</v>
      </c>
      <c r="AS104" s="389" t="n">
        <f aca="false">(1+$AM104/2)^(-2*($B104-$AS$11)/365.25)</f>
        <v>0.595215519700685</v>
      </c>
      <c r="AT104" s="389" t="n">
        <f aca="false">(1+$AM104/2)^(-2*($B104-$AT$11)/365.25)</f>
        <v>0.595330162028658</v>
      </c>
      <c r="AV104" s="394" t="n">
        <f aca="false">B104</f>
        <v>39326</v>
      </c>
      <c r="AW104" s="374" t="n">
        <v>92</v>
      </c>
    </row>
    <row r="105" customFormat="false" ht="12" hidden="false" customHeight="false" outlineLevel="0" collapsed="false">
      <c r="B105" s="375" t="n">
        <f aca="false">EOMONTH(B104,0)+1</f>
        <v>39356</v>
      </c>
      <c r="C105" s="376" t="n">
        <v>2.9235</v>
      </c>
      <c r="D105" s="376" t="n">
        <v>0.1575</v>
      </c>
      <c r="E105" s="376" t="n">
        <v>0.071977824291831</v>
      </c>
      <c r="F105" s="376" t="n">
        <v>-0.195</v>
      </c>
      <c r="G105" s="376" t="n">
        <v>0.0075</v>
      </c>
      <c r="H105" s="376" t="n">
        <v>-0.195</v>
      </c>
      <c r="I105" s="376" t="n">
        <v>0.0875</v>
      </c>
      <c r="J105" s="376" t="n">
        <v>0.1575</v>
      </c>
      <c r="K105" s="376" t="n">
        <v>-0.048</v>
      </c>
      <c r="L105" s="376" t="n">
        <v>-0.018</v>
      </c>
      <c r="M105" s="376" t="n">
        <v>-0.2925</v>
      </c>
      <c r="N105" s="376" t="n">
        <v>0.0065</v>
      </c>
      <c r="O105" s="376" t="n">
        <v>0.0025</v>
      </c>
      <c r="P105" s="374" t="n">
        <v>-0.0235</v>
      </c>
      <c r="Q105" s="374" t="n">
        <v>-0.0475</v>
      </c>
      <c r="R105" s="374" t="n">
        <v>-0.0325</v>
      </c>
      <c r="S105" s="374" t="n">
        <v>-0.059</v>
      </c>
      <c r="T105" s="374" t="n">
        <v>-0.105</v>
      </c>
      <c r="U105" s="374" t="n">
        <v>0.255</v>
      </c>
      <c r="V105" s="374" t="n">
        <v>0.005</v>
      </c>
      <c r="W105" s="374" t="n">
        <v>-0.165</v>
      </c>
      <c r="X105" s="374" t="n">
        <v>-0.018</v>
      </c>
      <c r="Y105" s="389" t="n">
        <v>0.2125</v>
      </c>
      <c r="Z105" s="389" t="n">
        <v>0.017</v>
      </c>
      <c r="AA105" s="390" t="n">
        <v>0.158</v>
      </c>
      <c r="AB105" s="390" t="n">
        <v>0.154</v>
      </c>
      <c r="AC105" s="390" t="n">
        <v>0.158</v>
      </c>
      <c r="AD105" s="390" t="n">
        <v>0.158</v>
      </c>
      <c r="AE105" s="390" t="n">
        <v>0.154</v>
      </c>
      <c r="AF105" s="390" t="n">
        <v>0.158</v>
      </c>
      <c r="AG105" s="390" t="n">
        <v>0.158</v>
      </c>
      <c r="AH105" s="390" t="n">
        <v>0.158</v>
      </c>
      <c r="AI105" s="391" t="n">
        <v>0.158</v>
      </c>
      <c r="AJ105" s="391" t="n">
        <v>0.158</v>
      </c>
      <c r="AK105" s="391" t="n">
        <v>0.158</v>
      </c>
      <c r="AL105" s="390" t="n">
        <v>0.158</v>
      </c>
      <c r="AM105" s="374" t="n">
        <v>0.071609368335025</v>
      </c>
      <c r="AO105" s="389" t="n">
        <f aca="false">AB105</f>
        <v>0.154</v>
      </c>
      <c r="AP105" s="389" t="n">
        <f aca="false">AB105</f>
        <v>0.154</v>
      </c>
      <c r="AQ105" s="393" t="n">
        <f aca="false">AB105</f>
        <v>0.154</v>
      </c>
      <c r="AR105" s="394" t="n">
        <f aca="false">B105</f>
        <v>39356</v>
      </c>
      <c r="AS105" s="389" t="n">
        <f aca="false">(1+$AM105/2)^(-2*($B105-$AS$11)/365.25)</f>
        <v>0.591722614084113</v>
      </c>
      <c r="AT105" s="389" t="n">
        <f aca="false">(1+$AM105/2)^(-2*($B105-$AT$11)/365.25)</f>
        <v>0.59183660711096</v>
      </c>
      <c r="AV105" s="394" t="n">
        <f aca="false">B105</f>
        <v>39356</v>
      </c>
      <c r="AW105" s="374" t="n">
        <v>93</v>
      </c>
    </row>
    <row r="106" customFormat="false" ht="12" hidden="false" customHeight="false" outlineLevel="0" collapsed="false">
      <c r="B106" s="375" t="n">
        <f aca="false">EOMONTH(B105,0)+1</f>
        <v>39387</v>
      </c>
      <c r="C106" s="376" t="n">
        <v>3.0365</v>
      </c>
      <c r="D106" s="376" t="n">
        <v>0.1575</v>
      </c>
      <c r="E106" s="376" t="n">
        <v>0.071994343523411</v>
      </c>
      <c r="F106" s="376" t="n">
        <v>-0.19</v>
      </c>
      <c r="G106" s="376" t="n">
        <v>-0.0325</v>
      </c>
      <c r="H106" s="376" t="n">
        <v>-0.19</v>
      </c>
      <c r="I106" s="376" t="n">
        <v>0.165</v>
      </c>
      <c r="J106" s="376" t="n">
        <v>0.24</v>
      </c>
      <c r="K106" s="376" t="n">
        <v>-0.0545</v>
      </c>
      <c r="L106" s="376" t="n">
        <v>-0.0155</v>
      </c>
      <c r="M106" s="376" t="n">
        <v>-0.2425</v>
      </c>
      <c r="N106" s="376" t="n">
        <v>0.01</v>
      </c>
      <c r="O106" s="376" t="n">
        <v>0.007</v>
      </c>
      <c r="P106" s="374" t="n">
        <v>-0.0265</v>
      </c>
      <c r="Q106" s="374" t="n">
        <v>-0.03</v>
      </c>
      <c r="R106" s="374" t="n">
        <v>-0.0315</v>
      </c>
      <c r="S106" s="374" t="n">
        <v>-0.074</v>
      </c>
      <c r="T106" s="374" t="n">
        <v>-0.145</v>
      </c>
      <c r="U106" s="374" t="n">
        <v>0.725</v>
      </c>
      <c r="V106" s="374" t="n">
        <v>0.005</v>
      </c>
      <c r="W106" s="374" t="n">
        <v>-0.1875</v>
      </c>
      <c r="X106" s="374" t="n">
        <v>-0.0155</v>
      </c>
      <c r="Y106" s="389" t="n">
        <v>0.1025</v>
      </c>
      <c r="Z106" s="389" t="n">
        <v>0.0265</v>
      </c>
      <c r="AA106" s="390" t="n">
        <v>0.158</v>
      </c>
      <c r="AB106" s="390" t="n">
        <v>0.173</v>
      </c>
      <c r="AC106" s="390" t="n">
        <v>0.158</v>
      </c>
      <c r="AD106" s="390" t="n">
        <v>0.158</v>
      </c>
      <c r="AE106" s="390" t="n">
        <v>0.158</v>
      </c>
      <c r="AF106" s="390" t="n">
        <v>0.158</v>
      </c>
      <c r="AG106" s="390" t="n">
        <v>0.158</v>
      </c>
      <c r="AH106" s="390" t="n">
        <v>0.158</v>
      </c>
      <c r="AI106" s="391" t="n">
        <v>0.158</v>
      </c>
      <c r="AJ106" s="391" t="n">
        <v>0.158</v>
      </c>
      <c r="AK106" s="391" t="n">
        <v>0.158</v>
      </c>
      <c r="AL106" s="390" t="n">
        <v>0.158</v>
      </c>
      <c r="AM106" s="374" t="n">
        <v>0.071624861454471</v>
      </c>
      <c r="AO106" s="389" t="n">
        <f aca="false">AB106</f>
        <v>0.173</v>
      </c>
      <c r="AP106" s="389" t="n">
        <f aca="false">AB106</f>
        <v>0.173</v>
      </c>
      <c r="AQ106" s="393" t="n">
        <f aca="false">AB106</f>
        <v>0.173</v>
      </c>
      <c r="AR106" s="394" t="n">
        <f aca="false">B106</f>
        <v>39387</v>
      </c>
      <c r="AS106" s="389" t="n">
        <f aca="false">(1+$AM106/2)^(-2*($B106-$AS$11)/365.25)</f>
        <v>0.58813334186135</v>
      </c>
      <c r="AT106" s="389" t="n">
        <f aca="false">(1+$AM106/2)^(-2*($B106-$AT$11)/365.25)</f>
        <v>0.588246667518612</v>
      </c>
      <c r="AV106" s="394" t="n">
        <f aca="false">B106</f>
        <v>39387</v>
      </c>
      <c r="AW106" s="374" t="n">
        <v>94</v>
      </c>
    </row>
    <row r="107" customFormat="false" ht="12" hidden="false" customHeight="false" outlineLevel="0" collapsed="false">
      <c r="B107" s="375" t="n">
        <f aca="false">EOMONTH(B106,0)+1</f>
        <v>39417</v>
      </c>
      <c r="C107" s="376" t="n">
        <v>3.1475</v>
      </c>
      <c r="D107" s="376" t="n">
        <v>0.1575</v>
      </c>
      <c r="E107" s="376" t="n">
        <v>0.072010329876638</v>
      </c>
      <c r="F107" s="376" t="n">
        <v>-0.1975</v>
      </c>
      <c r="G107" s="376" t="n">
        <v>-0.055</v>
      </c>
      <c r="H107" s="376" t="n">
        <v>-0.1975</v>
      </c>
      <c r="I107" s="376" t="n">
        <v>0.205</v>
      </c>
      <c r="J107" s="376" t="n">
        <v>0.295</v>
      </c>
      <c r="K107" s="376" t="n">
        <v>-0.0545</v>
      </c>
      <c r="L107" s="376" t="n">
        <v>-0.0155</v>
      </c>
      <c r="M107" s="376" t="n">
        <v>-0.2425</v>
      </c>
      <c r="N107" s="376" t="n">
        <v>0.01</v>
      </c>
      <c r="O107" s="376" t="n">
        <v>0.007</v>
      </c>
      <c r="P107" s="374" t="n">
        <v>-0.0265</v>
      </c>
      <c r="Q107" s="374" t="n">
        <v>-0.03</v>
      </c>
      <c r="R107" s="374" t="n">
        <v>-0.0315</v>
      </c>
      <c r="S107" s="374" t="n">
        <v>-0.089</v>
      </c>
      <c r="T107" s="374" t="n">
        <v>-0.145</v>
      </c>
      <c r="U107" s="374" t="n">
        <v>1.045</v>
      </c>
      <c r="V107" s="374" t="n">
        <v>0.005</v>
      </c>
      <c r="W107" s="374" t="n">
        <v>-0.1875</v>
      </c>
      <c r="X107" s="374" t="n">
        <v>-0.0155</v>
      </c>
      <c r="Y107" s="389" t="n">
        <v>0.1025</v>
      </c>
      <c r="Z107" s="389" t="n">
        <v>0.0265</v>
      </c>
      <c r="AA107" s="390" t="n">
        <v>0.158</v>
      </c>
      <c r="AB107" s="390" t="n">
        <v>0.173</v>
      </c>
      <c r="AC107" s="390" t="n">
        <v>0.158</v>
      </c>
      <c r="AD107" s="390" t="n">
        <v>0.158</v>
      </c>
      <c r="AE107" s="390" t="n">
        <v>0.158</v>
      </c>
      <c r="AF107" s="390" t="n">
        <v>0.158</v>
      </c>
      <c r="AG107" s="390" t="n">
        <v>0.158</v>
      </c>
      <c r="AH107" s="390" t="n">
        <v>0.158</v>
      </c>
      <c r="AI107" s="391" t="n">
        <v>0.158</v>
      </c>
      <c r="AJ107" s="391" t="n">
        <v>0.158</v>
      </c>
      <c r="AK107" s="391" t="n">
        <v>0.158</v>
      </c>
      <c r="AL107" s="390" t="n">
        <v>0.158</v>
      </c>
      <c r="AM107" s="374" t="n">
        <v>0.071639854795945</v>
      </c>
      <c r="AO107" s="389" t="n">
        <f aca="false">AB107</f>
        <v>0.173</v>
      </c>
      <c r="AP107" s="389" t="n">
        <f aca="false">AB107</f>
        <v>0.173</v>
      </c>
      <c r="AQ107" s="393" t="n">
        <f aca="false">AB107</f>
        <v>0.173</v>
      </c>
      <c r="AR107" s="394" t="n">
        <f aca="false">B107</f>
        <v>39417</v>
      </c>
      <c r="AS107" s="389" t="n">
        <f aca="false">(1+$AM107/2)^(-2*($B107-$AS$11)/365.25)</f>
        <v>0.584679170671891</v>
      </c>
      <c r="AT107" s="389" t="n">
        <f aca="false">(1+$AM107/2)^(-2*($B107-$AT$11)/365.25)</f>
        <v>0.584791853930599</v>
      </c>
      <c r="AV107" s="394" t="n">
        <f aca="false">B107</f>
        <v>39417</v>
      </c>
      <c r="AW107" s="374" t="n">
        <v>95</v>
      </c>
    </row>
    <row r="108" customFormat="false" ht="12" hidden="false" customHeight="false" outlineLevel="0" collapsed="false">
      <c r="B108" s="375" t="n">
        <f aca="false">EOMONTH(B107,0)+1</f>
        <v>39448</v>
      </c>
      <c r="C108" s="376" t="n">
        <v>3.1965</v>
      </c>
      <c r="D108" s="376" t="n">
        <v>0.1575</v>
      </c>
      <c r="E108" s="376" t="n">
        <v>0.072026849108395</v>
      </c>
      <c r="F108" s="376" t="n">
        <v>-0.2</v>
      </c>
      <c r="G108" s="376" t="n">
        <v>-0.0575</v>
      </c>
      <c r="H108" s="376" t="n">
        <v>-0.2</v>
      </c>
      <c r="I108" s="376" t="n">
        <v>0.26</v>
      </c>
      <c r="J108" s="376" t="n">
        <v>0.3425</v>
      </c>
      <c r="K108" s="376" t="n">
        <v>-0.0585</v>
      </c>
      <c r="L108" s="376" t="n">
        <v>-0.0135</v>
      </c>
      <c r="M108" s="376" t="n">
        <v>-0.2425</v>
      </c>
      <c r="N108" s="376" t="n">
        <v>0.01</v>
      </c>
      <c r="O108" s="376" t="n">
        <v>0.007</v>
      </c>
      <c r="P108" s="374" t="n">
        <v>-0.022</v>
      </c>
      <c r="Q108" s="374" t="n">
        <v>-0.03</v>
      </c>
      <c r="R108" s="374" t="n">
        <v>-0.0315</v>
      </c>
      <c r="S108" s="374" t="n">
        <v>-0.0995</v>
      </c>
      <c r="T108" s="374" t="n">
        <v>-0.145</v>
      </c>
      <c r="U108" s="374" t="n">
        <v>1.52</v>
      </c>
      <c r="V108" s="374" t="n">
        <v>0.005</v>
      </c>
      <c r="W108" s="374" t="n">
        <v>-0.1875</v>
      </c>
      <c r="X108" s="374" t="n">
        <v>-0.0155</v>
      </c>
      <c r="Y108" s="389" t="n">
        <v>0.1025</v>
      </c>
      <c r="Z108" s="389" t="n">
        <v>0.0265</v>
      </c>
      <c r="AA108" s="390" t="n">
        <v>0.158</v>
      </c>
      <c r="AB108" s="390" t="n">
        <v>0.158</v>
      </c>
      <c r="AC108" s="390" t="n">
        <v>0.158</v>
      </c>
      <c r="AD108" s="390" t="n">
        <v>0.158</v>
      </c>
      <c r="AE108" s="390" t="n">
        <v>0.158</v>
      </c>
      <c r="AF108" s="390" t="n">
        <v>0.158</v>
      </c>
      <c r="AG108" s="390" t="n">
        <v>0.158</v>
      </c>
      <c r="AH108" s="390" t="n">
        <v>0.158</v>
      </c>
      <c r="AI108" s="391" t="n">
        <v>0.158</v>
      </c>
      <c r="AJ108" s="391" t="n">
        <v>0.158</v>
      </c>
      <c r="AK108" s="391" t="n">
        <v>0.158</v>
      </c>
      <c r="AL108" s="390" t="n">
        <v>0.158</v>
      </c>
      <c r="AM108" s="374" t="n">
        <v>0.071655347915547</v>
      </c>
      <c r="AO108" s="389" t="n">
        <f aca="false">AB108</f>
        <v>0.158</v>
      </c>
      <c r="AP108" s="389" t="n">
        <f aca="false">AB108</f>
        <v>0.158</v>
      </c>
      <c r="AQ108" s="393" t="n">
        <f aca="false">AB108</f>
        <v>0.158</v>
      </c>
      <c r="AR108" s="394" t="n">
        <f aca="false">B108</f>
        <v>39448</v>
      </c>
      <c r="AS108" s="389" t="n">
        <f aca="false">(1+$AM108/2)^(-2*($B108-$AS$11)/365.25)</f>
        <v>0.581129720197999</v>
      </c>
      <c r="AT108" s="389" t="n">
        <f aca="false">(1+$AM108/2)^(-2*($B108-$AT$11)/365.25)</f>
        <v>0.581241743185338</v>
      </c>
      <c r="AV108" s="394" t="n">
        <f aca="false">B108</f>
        <v>39448</v>
      </c>
      <c r="AW108" s="374" t="n">
        <v>96</v>
      </c>
    </row>
    <row r="109" customFormat="false" ht="12" hidden="false" customHeight="false" outlineLevel="0" collapsed="false">
      <c r="B109" s="375" t="n">
        <f aca="false">EOMONTH(B108,0)+1</f>
        <v>39479</v>
      </c>
      <c r="C109" s="376" t="n">
        <v>3.1035</v>
      </c>
      <c r="D109" s="376" t="n">
        <v>0.1575</v>
      </c>
      <c r="E109" s="376" t="n">
        <v>0.072043368340243</v>
      </c>
      <c r="F109" s="376" t="n">
        <v>-0.2025</v>
      </c>
      <c r="G109" s="376" t="n">
        <v>-0.04</v>
      </c>
      <c r="H109" s="376" t="n">
        <v>-0.2025</v>
      </c>
      <c r="I109" s="376" t="n">
        <v>0.235</v>
      </c>
      <c r="J109" s="376" t="n">
        <v>0.3375</v>
      </c>
      <c r="K109" s="376" t="n">
        <v>-0.0545</v>
      </c>
      <c r="L109" s="376" t="n">
        <v>-0.0135</v>
      </c>
      <c r="M109" s="376" t="n">
        <v>-0.2425</v>
      </c>
      <c r="N109" s="376" t="n">
        <v>0.01</v>
      </c>
      <c r="O109" s="376" t="n">
        <v>0.007</v>
      </c>
      <c r="P109" s="374" t="n">
        <v>-0.022</v>
      </c>
      <c r="Q109" s="374" t="n">
        <v>-0.03</v>
      </c>
      <c r="R109" s="374" t="n">
        <v>-0.0315</v>
      </c>
      <c r="S109" s="374" t="n">
        <v>-0.087</v>
      </c>
      <c r="T109" s="374" t="n">
        <v>-0.145</v>
      </c>
      <c r="U109" s="374" t="n">
        <v>1.4</v>
      </c>
      <c r="V109" s="374" t="n">
        <v>0.005</v>
      </c>
      <c r="W109" s="374" t="n">
        <v>-0.1875</v>
      </c>
      <c r="X109" s="374" t="n">
        <v>-0.0155</v>
      </c>
      <c r="Y109" s="389" t="n">
        <v>0.1025</v>
      </c>
      <c r="Z109" s="389" t="n">
        <v>0.0265</v>
      </c>
      <c r="AA109" s="390" t="n">
        <v>0.158</v>
      </c>
      <c r="AB109" s="390" t="n">
        <v>0.173</v>
      </c>
      <c r="AC109" s="390" t="n">
        <v>0.158</v>
      </c>
      <c r="AD109" s="390" t="n">
        <v>0.158</v>
      </c>
      <c r="AE109" s="390" t="n">
        <v>0.158</v>
      </c>
      <c r="AF109" s="390" t="n">
        <v>0.158</v>
      </c>
      <c r="AG109" s="390" t="n">
        <v>0.158</v>
      </c>
      <c r="AH109" s="390" t="n">
        <v>0.158</v>
      </c>
      <c r="AI109" s="391" t="n">
        <v>0.158</v>
      </c>
      <c r="AJ109" s="391" t="n">
        <v>0.158</v>
      </c>
      <c r="AK109" s="391" t="n">
        <v>0.158</v>
      </c>
      <c r="AL109" s="390" t="n">
        <v>0.158</v>
      </c>
      <c r="AM109" s="374" t="n">
        <v>0.071670841035228</v>
      </c>
      <c r="AO109" s="389" t="n">
        <f aca="false">AB109</f>
        <v>0.173</v>
      </c>
      <c r="AP109" s="389" t="n">
        <f aca="false">AB109</f>
        <v>0.173</v>
      </c>
      <c r="AQ109" s="393" t="n">
        <f aca="false">AB109</f>
        <v>0.173</v>
      </c>
      <c r="AR109" s="394" t="n">
        <f aca="false">B109</f>
        <v>39479</v>
      </c>
      <c r="AS109" s="389" t="n">
        <f aca="false">(1+$AM109/2)^(-2*($B109-$AS$11)/365.25)</f>
        <v>0.577600351609598</v>
      </c>
      <c r="AT109" s="389" t="n">
        <f aca="false">(1+$AM109/2)^(-2*($B109-$AT$11)/365.25)</f>
        <v>0.577711717906589</v>
      </c>
      <c r="AV109" s="394" t="n">
        <f aca="false">B109</f>
        <v>39479</v>
      </c>
      <c r="AW109" s="374" t="n">
        <v>97</v>
      </c>
    </row>
    <row r="110" customFormat="false" ht="12" hidden="false" customHeight="false" outlineLevel="0" collapsed="false">
      <c r="B110" s="375" t="n">
        <f aca="false">EOMONTH(B109,0)+1</f>
        <v>39508</v>
      </c>
      <c r="C110" s="376" t="n">
        <v>3.0035</v>
      </c>
      <c r="D110" s="376" t="n">
        <v>0.1575</v>
      </c>
      <c r="E110" s="376" t="n">
        <v>0.072058821815278</v>
      </c>
      <c r="F110" s="376" t="n">
        <v>-0.205</v>
      </c>
      <c r="G110" s="376" t="n">
        <v>-0.0275</v>
      </c>
      <c r="H110" s="376" t="n">
        <v>-0.205</v>
      </c>
      <c r="I110" s="376" t="n">
        <v>0.2325</v>
      </c>
      <c r="J110" s="376" t="n">
        <v>0.26</v>
      </c>
      <c r="K110" s="376" t="n">
        <v>-0.056</v>
      </c>
      <c r="L110" s="376" t="n">
        <v>-0.0135</v>
      </c>
      <c r="M110" s="376" t="n">
        <v>-0.2425</v>
      </c>
      <c r="N110" s="376" t="n">
        <v>0.01</v>
      </c>
      <c r="O110" s="376" t="n">
        <v>0.007</v>
      </c>
      <c r="P110" s="374" t="n">
        <v>-0.022</v>
      </c>
      <c r="Q110" s="374" t="n">
        <v>-0.03</v>
      </c>
      <c r="R110" s="374" t="n">
        <v>-0.0132</v>
      </c>
      <c r="S110" s="374" t="n">
        <v>-0.0745</v>
      </c>
      <c r="T110" s="374" t="n">
        <v>-0.145</v>
      </c>
      <c r="U110" s="374" t="n">
        <v>0.88</v>
      </c>
      <c r="V110" s="374" t="n">
        <v>0.005</v>
      </c>
      <c r="W110" s="374" t="n">
        <v>-0.1875</v>
      </c>
      <c r="X110" s="374" t="n">
        <v>-0.0155</v>
      </c>
      <c r="Y110" s="389" t="n">
        <v>0.1025</v>
      </c>
      <c r="Z110" s="389" t="n">
        <v>0.0265</v>
      </c>
      <c r="AA110" s="390" t="n">
        <v>0.158</v>
      </c>
      <c r="AB110" s="390" t="n">
        <v>0.173</v>
      </c>
      <c r="AC110" s="390" t="n">
        <v>0.158</v>
      </c>
      <c r="AD110" s="390" t="n">
        <v>0.158</v>
      </c>
      <c r="AE110" s="390" t="n">
        <v>0.158</v>
      </c>
      <c r="AF110" s="390" t="n">
        <v>0.158</v>
      </c>
      <c r="AG110" s="390" t="n">
        <v>0.158</v>
      </c>
      <c r="AH110" s="390" t="n">
        <v>0.158</v>
      </c>
      <c r="AI110" s="391" t="n">
        <v>0.158</v>
      </c>
      <c r="AJ110" s="391" t="n">
        <v>0.158</v>
      </c>
      <c r="AK110" s="391" t="n">
        <v>0.158</v>
      </c>
      <c r="AL110" s="390" t="n">
        <v>0.158</v>
      </c>
      <c r="AM110" s="374" t="n">
        <v>0.071685334598872</v>
      </c>
      <c r="AO110" s="389" t="n">
        <f aca="false">AB110</f>
        <v>0.173</v>
      </c>
      <c r="AP110" s="389" t="n">
        <f aca="false">AB110</f>
        <v>0.173</v>
      </c>
      <c r="AQ110" s="393" t="n">
        <f aca="false">AB110</f>
        <v>0.173</v>
      </c>
      <c r="AR110" s="394" t="n">
        <f aca="false">B110</f>
        <v>39508</v>
      </c>
      <c r="AS110" s="389" t="n">
        <f aca="false">(1+$AM110/2)^(-2*($B110-$AS$11)/365.25)</f>
        <v>0.574316772281596</v>
      </c>
      <c r="AT110" s="389" t="n">
        <f aca="false">(1+$AM110/2)^(-2*($B110-$AT$11)/365.25)</f>
        <v>0.574427527481688</v>
      </c>
      <c r="AV110" s="394" t="n">
        <f aca="false">B110</f>
        <v>39508</v>
      </c>
      <c r="AW110" s="374" t="n">
        <v>98</v>
      </c>
    </row>
    <row r="111" customFormat="false" ht="12" hidden="false" customHeight="false" outlineLevel="0" collapsed="false">
      <c r="B111" s="375" t="n">
        <f aca="false">EOMONTH(B110,0)+1</f>
        <v>39539</v>
      </c>
      <c r="C111" s="376" t="n">
        <v>2.9185</v>
      </c>
      <c r="D111" s="376" t="n">
        <v>0.1575</v>
      </c>
      <c r="E111" s="376" t="n">
        <v>0.072075341047299</v>
      </c>
      <c r="F111" s="376" t="n">
        <v>-0.195</v>
      </c>
      <c r="G111" s="376" t="n">
        <v>0.015</v>
      </c>
      <c r="H111" s="376" t="n">
        <v>-0.195</v>
      </c>
      <c r="I111" s="376" t="n">
        <v>0.13</v>
      </c>
      <c r="J111" s="376" t="n">
        <v>0.17</v>
      </c>
      <c r="K111" s="376" t="n">
        <v>-0.066</v>
      </c>
      <c r="L111" s="376" t="n">
        <v>-0.016</v>
      </c>
      <c r="M111" s="376" t="n">
        <v>-0.2925</v>
      </c>
      <c r="N111" s="376" t="n">
        <v>0.0065</v>
      </c>
      <c r="O111" s="376" t="n">
        <v>0.0045</v>
      </c>
      <c r="P111" s="374" t="n">
        <v>-0.024</v>
      </c>
      <c r="Q111" s="374" t="n">
        <v>-0.03</v>
      </c>
      <c r="R111" s="374" t="n">
        <v>-0.0132</v>
      </c>
      <c r="S111" s="374" t="n">
        <v>-0.057</v>
      </c>
      <c r="T111" s="374" t="n">
        <v>-0.105</v>
      </c>
      <c r="U111" s="374" t="n">
        <v>0.37</v>
      </c>
      <c r="V111" s="374" t="n">
        <v>0.005</v>
      </c>
      <c r="W111" s="374" t="n">
        <v>-0.165</v>
      </c>
      <c r="X111" s="374" t="n">
        <v>-0.0155</v>
      </c>
      <c r="Y111" s="389" t="n">
        <v>0.2125</v>
      </c>
      <c r="Z111" s="389" t="n">
        <v>0.019</v>
      </c>
      <c r="AA111" s="390" t="n">
        <v>0.158</v>
      </c>
      <c r="AB111" s="390" t="n">
        <v>0.154</v>
      </c>
      <c r="AC111" s="390" t="n">
        <v>0.158</v>
      </c>
      <c r="AD111" s="390" t="n">
        <v>0.158</v>
      </c>
      <c r="AE111" s="390" t="n">
        <v>0.154</v>
      </c>
      <c r="AF111" s="390" t="n">
        <v>0.158</v>
      </c>
      <c r="AG111" s="390" t="n">
        <v>0.158</v>
      </c>
      <c r="AH111" s="390" t="n">
        <v>0.158</v>
      </c>
      <c r="AI111" s="391" t="n">
        <v>0.158</v>
      </c>
      <c r="AJ111" s="391" t="n">
        <v>0.158</v>
      </c>
      <c r="AK111" s="391" t="n">
        <v>0.158</v>
      </c>
      <c r="AL111" s="390" t="n">
        <v>0.158</v>
      </c>
      <c r="AM111" s="374" t="n">
        <v>0.071700827718707</v>
      </c>
      <c r="AO111" s="389" t="n">
        <f aca="false">AB111</f>
        <v>0.154</v>
      </c>
      <c r="AP111" s="389" t="n">
        <f aca="false">AB111</f>
        <v>0.154</v>
      </c>
      <c r="AQ111" s="393" t="n">
        <f aca="false">AB111</f>
        <v>0.154</v>
      </c>
      <c r="AR111" s="394" t="n">
        <f aca="false">B111</f>
        <v>39539</v>
      </c>
      <c r="AS111" s="389" t="n">
        <f aca="false">(1+$AM111/2)^(-2*($B111-$AS$11)/365.25)</f>
        <v>0.570825976598921</v>
      </c>
      <c r="AT111" s="389" t="n">
        <f aca="false">(1+$AM111/2)^(-2*($B111-$AT$11)/365.25)</f>
        <v>0.570936081989739</v>
      </c>
      <c r="AV111" s="394" t="n">
        <f aca="false">B111</f>
        <v>39539</v>
      </c>
      <c r="AW111" s="374" t="n">
        <v>99</v>
      </c>
    </row>
    <row r="112" customFormat="false" ht="12" hidden="false" customHeight="false" outlineLevel="0" collapsed="false">
      <c r="B112" s="375" t="n">
        <f aca="false">EOMONTH(B111,0)+1</f>
        <v>39569</v>
      </c>
      <c r="C112" s="376" t="n">
        <v>2.9545</v>
      </c>
      <c r="D112" s="376" t="n">
        <v>0.1575</v>
      </c>
      <c r="E112" s="376" t="n">
        <v>0.072091327400954</v>
      </c>
      <c r="F112" s="376" t="n">
        <v>-0.195</v>
      </c>
      <c r="G112" s="376" t="n">
        <v>0.015</v>
      </c>
      <c r="H112" s="376" t="n">
        <v>-0.195</v>
      </c>
      <c r="I112" s="376" t="n">
        <v>0.1325</v>
      </c>
      <c r="J112" s="376" t="n">
        <v>0.155</v>
      </c>
      <c r="K112" s="376" t="n">
        <v>-0.0485</v>
      </c>
      <c r="L112" s="376" t="n">
        <v>-0.016</v>
      </c>
      <c r="M112" s="376" t="n">
        <v>-0.2925</v>
      </c>
      <c r="N112" s="376" t="n">
        <v>0.0065</v>
      </c>
      <c r="O112" s="376" t="n">
        <v>0.0045</v>
      </c>
      <c r="P112" s="374" t="n">
        <v>-0.024</v>
      </c>
      <c r="Q112" s="374" t="n">
        <v>-0.03</v>
      </c>
      <c r="R112" s="374" t="n">
        <v>-0.01345</v>
      </c>
      <c r="S112" s="374" t="n">
        <v>-0.0595</v>
      </c>
      <c r="T112" s="374" t="n">
        <v>-0.105</v>
      </c>
      <c r="U112" s="374" t="n">
        <v>0.2525</v>
      </c>
      <c r="V112" s="374" t="n">
        <v>0.005</v>
      </c>
      <c r="W112" s="374" t="n">
        <v>-0.165</v>
      </c>
      <c r="X112" s="374" t="n">
        <v>-0.012</v>
      </c>
      <c r="Y112" s="389" t="n">
        <v>0.2125</v>
      </c>
      <c r="Z112" s="389" t="n">
        <v>0.019</v>
      </c>
      <c r="AA112" s="390" t="n">
        <v>0.158</v>
      </c>
      <c r="AB112" s="390" t="n">
        <v>0.154</v>
      </c>
      <c r="AC112" s="390" t="n">
        <v>0.158</v>
      </c>
      <c r="AD112" s="390" t="n">
        <v>0.158</v>
      </c>
      <c r="AE112" s="390" t="n">
        <v>0.154</v>
      </c>
      <c r="AF112" s="390" t="n">
        <v>0.158</v>
      </c>
      <c r="AG112" s="390" t="n">
        <v>0.158</v>
      </c>
      <c r="AH112" s="390" t="n">
        <v>0.158</v>
      </c>
      <c r="AI112" s="391" t="n">
        <v>0.158</v>
      </c>
      <c r="AJ112" s="391" t="n">
        <v>0.158</v>
      </c>
      <c r="AK112" s="391" t="n">
        <v>0.158</v>
      </c>
      <c r="AL112" s="390" t="n">
        <v>0.158</v>
      </c>
      <c r="AM112" s="374" t="n">
        <v>0.071715821060558</v>
      </c>
      <c r="AO112" s="389" t="n">
        <f aca="false">AB112</f>
        <v>0.154</v>
      </c>
      <c r="AP112" s="389" t="n">
        <f aca="false">AB112</f>
        <v>0.154</v>
      </c>
      <c r="AQ112" s="393" t="n">
        <f aca="false">AB112</f>
        <v>0.154</v>
      </c>
      <c r="AR112" s="394" t="n">
        <f aca="false">B112</f>
        <v>39569</v>
      </c>
      <c r="AS112" s="389" t="n">
        <f aca="false">(1+$AM112/2)^(-2*($B112-$AS$11)/365.25)</f>
        <v>0.567466619292349</v>
      </c>
      <c r="AT112" s="389" t="n">
        <f aca="false">(1+$AM112/2)^(-2*($B112-$AT$11)/365.25)</f>
        <v>0.567576099196276</v>
      </c>
      <c r="AV112" s="394" t="n">
        <f aca="false">B112</f>
        <v>39569</v>
      </c>
      <c r="AW112" s="374" t="n">
        <v>100</v>
      </c>
    </row>
    <row r="113" customFormat="false" ht="12" hidden="false" customHeight="false" outlineLevel="0" collapsed="false">
      <c r="B113" s="375" t="n">
        <f aca="false">EOMONTH(B112,0)+1</f>
        <v>39600</v>
      </c>
      <c r="C113" s="376" t="n">
        <v>2.9615</v>
      </c>
      <c r="D113" s="376" t="n">
        <v>0.1575</v>
      </c>
      <c r="E113" s="376" t="n">
        <v>0.072107846633153</v>
      </c>
      <c r="F113" s="376" t="n">
        <v>-0.195</v>
      </c>
      <c r="G113" s="376" t="n">
        <v>0.02</v>
      </c>
      <c r="H113" s="376" t="n">
        <v>-0.195</v>
      </c>
      <c r="I113" s="376" t="n">
        <v>0.1275</v>
      </c>
      <c r="J113" s="376" t="n">
        <v>0.155</v>
      </c>
      <c r="K113" s="376" t="n">
        <v>-0.0435</v>
      </c>
      <c r="L113" s="376" t="n">
        <v>-0.016</v>
      </c>
      <c r="M113" s="376" t="n">
        <v>-0.2925</v>
      </c>
      <c r="N113" s="376" t="n">
        <v>0.0065</v>
      </c>
      <c r="O113" s="376" t="n">
        <v>0.0045</v>
      </c>
      <c r="P113" s="374" t="n">
        <v>-0.0215</v>
      </c>
      <c r="Q113" s="374" t="n">
        <v>-0.03</v>
      </c>
      <c r="R113" s="374" t="n">
        <v>-0.01345</v>
      </c>
      <c r="S113" s="374" t="n">
        <v>-0.052</v>
      </c>
      <c r="T113" s="374" t="n">
        <v>-0.105</v>
      </c>
      <c r="U113" s="374" t="n">
        <v>0.2525</v>
      </c>
      <c r="V113" s="374" t="n">
        <v>0.005</v>
      </c>
      <c r="W113" s="374" t="n">
        <v>-0.165</v>
      </c>
      <c r="X113" s="374" t="n">
        <v>-0.0145</v>
      </c>
      <c r="Y113" s="389" t="n">
        <v>0.2125</v>
      </c>
      <c r="Z113" s="389" t="n">
        <v>0.019</v>
      </c>
      <c r="AA113" s="390" t="n">
        <v>0.158</v>
      </c>
      <c r="AB113" s="390" t="n">
        <v>0.154</v>
      </c>
      <c r="AC113" s="390" t="n">
        <v>0.158</v>
      </c>
      <c r="AD113" s="390" t="n">
        <v>0.158</v>
      </c>
      <c r="AE113" s="390" t="n">
        <v>0.154</v>
      </c>
      <c r="AF113" s="390" t="n">
        <v>0.158</v>
      </c>
      <c r="AG113" s="390" t="n">
        <v>0.158</v>
      </c>
      <c r="AH113" s="390" t="n">
        <v>0.158</v>
      </c>
      <c r="AI113" s="391" t="n">
        <v>0.158</v>
      </c>
      <c r="AJ113" s="391" t="n">
        <v>0.158</v>
      </c>
      <c r="AK113" s="391" t="n">
        <v>0.158</v>
      </c>
      <c r="AL113" s="390" t="n">
        <v>0.158</v>
      </c>
      <c r="AM113" s="374" t="n">
        <v>0.071731314180548</v>
      </c>
      <c r="AO113" s="389" t="n">
        <f aca="false">AB113</f>
        <v>0.154</v>
      </c>
      <c r="AP113" s="389" t="n">
        <f aca="false">AB113</f>
        <v>0.154</v>
      </c>
      <c r="AQ113" s="393" t="n">
        <f aca="false">AB113</f>
        <v>0.154</v>
      </c>
      <c r="AR113" s="394" t="n">
        <f aca="false">B113</f>
        <v>39600</v>
      </c>
      <c r="AS113" s="389" t="n">
        <f aca="false">(1+$AM113/2)^(-2*($B113-$AS$11)/365.25)</f>
        <v>0.564014643262218</v>
      </c>
      <c r="AT113" s="389" t="n">
        <f aca="false">(1+$AM113/2)^(-2*($B113-$AT$11)/365.25)</f>
        <v>0.564123480285594</v>
      </c>
      <c r="AV113" s="394" t="n">
        <f aca="false">B113</f>
        <v>39600</v>
      </c>
      <c r="AW113" s="374" t="n">
        <v>101</v>
      </c>
    </row>
    <row r="114" customFormat="false" ht="12" hidden="false" customHeight="false" outlineLevel="0" collapsed="false">
      <c r="B114" s="375" t="n">
        <f aca="false">EOMONTH(B113,0)+1</f>
        <v>39630</v>
      </c>
      <c r="C114" s="376" t="n">
        <v>2.9615</v>
      </c>
      <c r="D114" s="376" t="n">
        <v>0.1575</v>
      </c>
      <c r="E114" s="376" t="n">
        <v>0.07212383298698</v>
      </c>
      <c r="F114" s="376" t="n">
        <v>-0.195</v>
      </c>
      <c r="G114" s="376" t="n">
        <v>0.0225</v>
      </c>
      <c r="H114" s="376" t="n">
        <v>-0.195</v>
      </c>
      <c r="I114" s="376" t="n">
        <v>0.1175</v>
      </c>
      <c r="J114" s="376" t="n">
        <v>0.155</v>
      </c>
      <c r="K114" s="376" t="n">
        <v>-0.0435</v>
      </c>
      <c r="L114" s="376" t="n">
        <v>-0.016</v>
      </c>
      <c r="M114" s="376" t="n">
        <v>-0.2925</v>
      </c>
      <c r="N114" s="376" t="n">
        <v>0.0065</v>
      </c>
      <c r="O114" s="376" t="n">
        <v>0.0045</v>
      </c>
      <c r="P114" s="374" t="n">
        <v>-0.0215</v>
      </c>
      <c r="Q114" s="374" t="n">
        <v>-0.03</v>
      </c>
      <c r="R114" s="374" t="n">
        <v>-0.01345</v>
      </c>
      <c r="S114" s="374" t="n">
        <v>-0.052</v>
      </c>
      <c r="T114" s="374" t="n">
        <v>-0.105</v>
      </c>
      <c r="U114" s="374" t="n">
        <v>0.2575</v>
      </c>
      <c r="V114" s="374" t="n">
        <v>0.005</v>
      </c>
      <c r="W114" s="374" t="n">
        <v>-0.165</v>
      </c>
      <c r="X114" s="374" t="n">
        <v>-0.0145</v>
      </c>
      <c r="Y114" s="389" t="n">
        <v>0.2125</v>
      </c>
      <c r="Z114" s="389" t="n">
        <v>0.019</v>
      </c>
      <c r="AA114" s="390" t="n">
        <v>0.158</v>
      </c>
      <c r="AB114" s="390" t="n">
        <v>0.154</v>
      </c>
      <c r="AC114" s="390" t="n">
        <v>0.158</v>
      </c>
      <c r="AD114" s="390" t="n">
        <v>0.158</v>
      </c>
      <c r="AE114" s="390" t="n">
        <v>0.154</v>
      </c>
      <c r="AF114" s="390" t="n">
        <v>0.158</v>
      </c>
      <c r="AG114" s="390" t="n">
        <v>0.158</v>
      </c>
      <c r="AH114" s="390" t="n">
        <v>0.158</v>
      </c>
      <c r="AI114" s="391" t="n">
        <v>0.158</v>
      </c>
      <c r="AJ114" s="391" t="n">
        <v>0.158</v>
      </c>
      <c r="AK114" s="391" t="n">
        <v>0.158</v>
      </c>
      <c r="AL114" s="390" t="n">
        <v>0.158</v>
      </c>
      <c r="AM114" s="374" t="n">
        <v>0.07174630752255</v>
      </c>
      <c r="AO114" s="389" t="n">
        <f aca="false">AB114</f>
        <v>0.154</v>
      </c>
      <c r="AP114" s="389" t="n">
        <f aca="false">AB114</f>
        <v>0.154</v>
      </c>
      <c r="AQ114" s="393" t="n">
        <f aca="false">AB114</f>
        <v>0.154</v>
      </c>
      <c r="AR114" s="394" t="n">
        <f aca="false">B114</f>
        <v>39630</v>
      </c>
      <c r="AS114" s="389" t="n">
        <f aca="false">(1+$AM114/2)^(-2*($B114-$AS$11)/365.25)</f>
        <v>0.560692661404299</v>
      </c>
      <c r="AT114" s="389" t="n">
        <f aca="false">(1+$AM114/2)^(-2*($B114-$AT$11)/365.25)</f>
        <v>0.560800879613504</v>
      </c>
      <c r="AV114" s="394" t="n">
        <f aca="false">B114</f>
        <v>39630</v>
      </c>
      <c r="AW114" s="374" t="n">
        <v>102</v>
      </c>
    </row>
    <row r="115" customFormat="false" ht="12" hidden="false" customHeight="false" outlineLevel="0" collapsed="false">
      <c r="B115" s="375" t="n">
        <f aca="false">EOMONTH(B114,0)+1</f>
        <v>39661</v>
      </c>
      <c r="C115" s="376" t="n">
        <v>2.9645</v>
      </c>
      <c r="D115" s="376" t="n">
        <v>0.1575</v>
      </c>
      <c r="E115" s="376" t="n">
        <v>0.072140352219356</v>
      </c>
      <c r="F115" s="376" t="n">
        <v>-0.195</v>
      </c>
      <c r="G115" s="376" t="n">
        <v>0.025</v>
      </c>
      <c r="H115" s="376" t="n">
        <v>-0.195</v>
      </c>
      <c r="I115" s="376" t="n">
        <v>0.115</v>
      </c>
      <c r="J115" s="376" t="n">
        <v>0.155</v>
      </c>
      <c r="K115" s="376" t="n">
        <v>-0.0435</v>
      </c>
      <c r="L115" s="376" t="n">
        <v>-0.016</v>
      </c>
      <c r="M115" s="376" t="n">
        <v>-0.2925</v>
      </c>
      <c r="N115" s="376" t="n">
        <v>0.0065</v>
      </c>
      <c r="O115" s="376" t="n">
        <v>0.0045</v>
      </c>
      <c r="P115" s="374" t="n">
        <v>-0.0215</v>
      </c>
      <c r="Q115" s="374" t="n">
        <v>-0.03</v>
      </c>
      <c r="R115" s="374" t="n">
        <v>-0.01075</v>
      </c>
      <c r="S115" s="374" t="n">
        <v>-0.052</v>
      </c>
      <c r="T115" s="374" t="n">
        <v>-0.105</v>
      </c>
      <c r="U115" s="374" t="n">
        <v>0.2575</v>
      </c>
      <c r="V115" s="374" t="n">
        <v>0.005</v>
      </c>
      <c r="W115" s="374" t="n">
        <v>-0.165</v>
      </c>
      <c r="X115" s="374" t="n">
        <v>-0.0145</v>
      </c>
      <c r="Y115" s="389" t="n">
        <v>0.2125</v>
      </c>
      <c r="Z115" s="389" t="n">
        <v>0.019</v>
      </c>
      <c r="AA115" s="390" t="n">
        <v>0.158</v>
      </c>
      <c r="AB115" s="390" t="n">
        <v>0.154</v>
      </c>
      <c r="AC115" s="390" t="n">
        <v>0.158</v>
      </c>
      <c r="AD115" s="390" t="n">
        <v>0.158</v>
      </c>
      <c r="AE115" s="390" t="n">
        <v>0.154</v>
      </c>
      <c r="AF115" s="390" t="n">
        <v>0.158</v>
      </c>
      <c r="AG115" s="390" t="n">
        <v>0.158</v>
      </c>
      <c r="AH115" s="390" t="n">
        <v>0.158</v>
      </c>
      <c r="AI115" s="391" t="n">
        <v>0.158</v>
      </c>
      <c r="AJ115" s="391" t="n">
        <v>0.158</v>
      </c>
      <c r="AK115" s="391" t="n">
        <v>0.158</v>
      </c>
      <c r="AL115" s="390" t="n">
        <v>0.158</v>
      </c>
      <c r="AM115" s="374" t="n">
        <v>0.071761800642696</v>
      </c>
      <c r="AO115" s="389" t="n">
        <f aca="false">AB115</f>
        <v>0.154</v>
      </c>
      <c r="AP115" s="389" t="n">
        <f aca="false">AB115</f>
        <v>0.154</v>
      </c>
      <c r="AQ115" s="393" t="n">
        <f aca="false">AB115</f>
        <v>0.154</v>
      </c>
      <c r="AR115" s="394" t="n">
        <f aca="false">B115</f>
        <v>39661</v>
      </c>
      <c r="AS115" s="389" t="n">
        <f aca="false">(1+$AM115/2)^(-2*($B115-$AS$11)/365.25)</f>
        <v>0.557279109223294</v>
      </c>
      <c r="AT115" s="389" t="n">
        <f aca="false">(1+$AM115/2)^(-2*($B115-$AT$11)/365.25)</f>
        <v>0.557386691413655</v>
      </c>
      <c r="AV115" s="394" t="n">
        <f aca="false">B115</f>
        <v>39661</v>
      </c>
      <c r="AW115" s="374" t="n">
        <v>103</v>
      </c>
    </row>
    <row r="116" customFormat="false" ht="12" hidden="false" customHeight="false" outlineLevel="0" collapsed="false">
      <c r="B116" s="375" t="n">
        <f aca="false">EOMONTH(B115,0)+1</f>
        <v>39692</v>
      </c>
      <c r="C116" s="376" t="n">
        <v>2.9635</v>
      </c>
      <c r="D116" s="376" t="n">
        <v>0.1575</v>
      </c>
      <c r="E116" s="376" t="n">
        <v>0.072156871451823</v>
      </c>
      <c r="F116" s="376" t="n">
        <v>-0.195</v>
      </c>
      <c r="G116" s="376" t="n">
        <v>0.0175</v>
      </c>
      <c r="H116" s="376" t="n">
        <v>-0.195</v>
      </c>
      <c r="I116" s="376" t="n">
        <v>0.1125</v>
      </c>
      <c r="J116" s="376" t="n">
        <v>0.155</v>
      </c>
      <c r="K116" s="376" t="n">
        <v>-0.046</v>
      </c>
      <c r="L116" s="376" t="n">
        <v>-0.016</v>
      </c>
      <c r="M116" s="376" t="n">
        <v>-0.2925</v>
      </c>
      <c r="N116" s="376" t="n">
        <v>0.0065</v>
      </c>
      <c r="O116" s="376" t="n">
        <v>0.0045</v>
      </c>
      <c r="P116" s="374" t="n">
        <v>-0.0215</v>
      </c>
      <c r="Q116" s="374" t="n">
        <v>-0.03</v>
      </c>
      <c r="R116" s="374" t="n">
        <v>-0.01075</v>
      </c>
      <c r="S116" s="374" t="n">
        <v>-0.057</v>
      </c>
      <c r="T116" s="374" t="n">
        <v>-0.105</v>
      </c>
      <c r="U116" s="374" t="n">
        <v>0.2525</v>
      </c>
      <c r="V116" s="374" t="n">
        <v>0.005</v>
      </c>
      <c r="W116" s="374" t="n">
        <v>-0.165</v>
      </c>
      <c r="X116" s="374" t="n">
        <v>-0.017</v>
      </c>
      <c r="Y116" s="389" t="n">
        <v>0.2125</v>
      </c>
      <c r="Z116" s="389" t="n">
        <v>0.019</v>
      </c>
      <c r="AA116" s="390" t="n">
        <v>0.158</v>
      </c>
      <c r="AB116" s="390" t="n">
        <v>0.154</v>
      </c>
      <c r="AC116" s="390" t="n">
        <v>0.158</v>
      </c>
      <c r="AD116" s="390" t="n">
        <v>0.158</v>
      </c>
      <c r="AE116" s="390" t="n">
        <v>0.154</v>
      </c>
      <c r="AF116" s="390" t="n">
        <v>0.158</v>
      </c>
      <c r="AG116" s="390" t="n">
        <v>0.158</v>
      </c>
      <c r="AH116" s="390" t="n">
        <v>0.158</v>
      </c>
      <c r="AI116" s="391" t="n">
        <v>0.158</v>
      </c>
      <c r="AJ116" s="391" t="n">
        <v>0.158</v>
      </c>
      <c r="AK116" s="391" t="n">
        <v>0.158</v>
      </c>
      <c r="AL116" s="390" t="n">
        <v>0.158</v>
      </c>
      <c r="AM116" s="374" t="n">
        <v>0.071777293762922</v>
      </c>
      <c r="AO116" s="389" t="n">
        <f aca="false">AB116</f>
        <v>0.154</v>
      </c>
      <c r="AP116" s="389" t="n">
        <f aca="false">AB116</f>
        <v>0.154</v>
      </c>
      <c r="AQ116" s="393" t="n">
        <f aca="false">AB116</f>
        <v>0.154</v>
      </c>
      <c r="AR116" s="394" t="n">
        <f aca="false">B116</f>
        <v>39692</v>
      </c>
      <c r="AS116" s="389" t="n">
        <f aca="false">(1+$AM116/2)^(-2*($B116-$AS$11)/365.25)</f>
        <v>0.55388493338633</v>
      </c>
      <c r="AT116" s="389" t="n">
        <f aca="false">(1+$AM116/2)^(-2*($B116-$AT$11)/365.25)</f>
        <v>0.55399188301944</v>
      </c>
      <c r="AV116" s="394" t="n">
        <f aca="false">B116</f>
        <v>39692</v>
      </c>
      <c r="AW116" s="374" t="n">
        <v>104</v>
      </c>
    </row>
    <row r="117" customFormat="false" ht="12" hidden="false" customHeight="false" outlineLevel="0" collapsed="false">
      <c r="B117" s="375" t="n">
        <f aca="false">EOMONTH(B116,0)+1</f>
        <v>39722</v>
      </c>
      <c r="C117" s="376" t="n">
        <v>2.9855</v>
      </c>
      <c r="D117" s="376" t="n">
        <v>0.1575</v>
      </c>
      <c r="E117" s="376" t="n">
        <v>0.072172857805909</v>
      </c>
      <c r="F117" s="376" t="n">
        <v>-0.195</v>
      </c>
      <c r="G117" s="376" t="n">
        <v>0.0075</v>
      </c>
      <c r="H117" s="376" t="n">
        <v>-0.195</v>
      </c>
      <c r="I117" s="376" t="n">
        <v>0.1275</v>
      </c>
      <c r="J117" s="376" t="n">
        <v>0.1575</v>
      </c>
      <c r="K117" s="376" t="n">
        <v>-0.046</v>
      </c>
      <c r="L117" s="376" t="n">
        <v>-0.016</v>
      </c>
      <c r="M117" s="376" t="n">
        <v>-0.2925</v>
      </c>
      <c r="N117" s="376" t="n">
        <v>0.0065</v>
      </c>
      <c r="O117" s="376" t="n">
        <v>0.0045</v>
      </c>
      <c r="P117" s="374" t="n">
        <v>-0.0215</v>
      </c>
      <c r="Q117" s="374" t="n">
        <v>-0.03</v>
      </c>
      <c r="R117" s="374" t="n">
        <v>-0.0315</v>
      </c>
      <c r="S117" s="374" t="n">
        <v>-0.057</v>
      </c>
      <c r="T117" s="374" t="n">
        <v>-0.105</v>
      </c>
      <c r="U117" s="374" t="n">
        <v>0.255</v>
      </c>
      <c r="V117" s="374" t="n">
        <v>0.005</v>
      </c>
      <c r="W117" s="374" t="n">
        <v>-0.165</v>
      </c>
      <c r="X117" s="374" t="n">
        <v>-0.017</v>
      </c>
      <c r="Y117" s="389" t="n">
        <v>0.2125</v>
      </c>
      <c r="Z117" s="389" t="n">
        <v>0.019</v>
      </c>
      <c r="AA117" s="390" t="n">
        <v>0.158</v>
      </c>
      <c r="AB117" s="390" t="n">
        <v>0.154</v>
      </c>
      <c r="AC117" s="390" t="n">
        <v>0.158</v>
      </c>
      <c r="AD117" s="390" t="n">
        <v>0.158</v>
      </c>
      <c r="AE117" s="390" t="n">
        <v>0.154</v>
      </c>
      <c r="AF117" s="390" t="n">
        <v>0.158</v>
      </c>
      <c r="AG117" s="390" t="n">
        <v>0.158</v>
      </c>
      <c r="AH117" s="390" t="n">
        <v>0.158</v>
      </c>
      <c r="AI117" s="391" t="n">
        <v>0.158</v>
      </c>
      <c r="AJ117" s="391" t="n">
        <v>0.158</v>
      </c>
      <c r="AK117" s="391" t="n">
        <v>0.158</v>
      </c>
      <c r="AL117" s="390" t="n">
        <v>0.158</v>
      </c>
      <c r="AM117" s="374" t="n">
        <v>0.071792287105152</v>
      </c>
      <c r="AO117" s="389" t="n">
        <f aca="false">AB117</f>
        <v>0.154</v>
      </c>
      <c r="AP117" s="389" t="n">
        <f aca="false">AB117</f>
        <v>0.154</v>
      </c>
      <c r="AQ117" s="393" t="n">
        <f aca="false">AB117</f>
        <v>0.154</v>
      </c>
      <c r="AR117" s="394" t="n">
        <f aca="false">B117</f>
        <v>39722</v>
      </c>
      <c r="AS117" s="389" t="n">
        <f aca="false">(1+$AM117/2)^(-2*($B117-$AS$11)/365.25)</f>
        <v>0.550618600984838</v>
      </c>
      <c r="AT117" s="389" t="n">
        <f aca="false">(1+$AM117/2)^(-2*($B117-$AT$11)/365.25)</f>
        <v>0.550724941745573</v>
      </c>
      <c r="AV117" s="394" t="n">
        <f aca="false">B117</f>
        <v>39722</v>
      </c>
      <c r="AW117" s="374" t="n">
        <v>105</v>
      </c>
    </row>
    <row r="118" customFormat="false" ht="12" hidden="false" customHeight="false" outlineLevel="0" collapsed="false">
      <c r="B118" s="375" t="n">
        <f aca="false">EOMONTH(B117,0)+1</f>
        <v>39753</v>
      </c>
      <c r="C118" s="376" t="n">
        <v>3.0935</v>
      </c>
      <c r="D118" s="376" t="n">
        <v>0.1575</v>
      </c>
      <c r="E118" s="376" t="n">
        <v>0.072189377038553</v>
      </c>
      <c r="F118" s="376" t="n">
        <v>-0.19</v>
      </c>
      <c r="G118" s="376" t="n">
        <v>-0.0325</v>
      </c>
      <c r="H118" s="376" t="n">
        <v>-0.19</v>
      </c>
      <c r="I118" s="376" t="n">
        <v>0.205</v>
      </c>
      <c r="J118" s="376" t="n">
        <v>0.24</v>
      </c>
      <c r="K118" s="376" t="n">
        <v>-0.0525</v>
      </c>
      <c r="L118" s="376" t="n">
        <v>-0.0135</v>
      </c>
      <c r="M118" s="376" t="n">
        <v>-0.2425</v>
      </c>
      <c r="N118" s="376" t="n">
        <v>0.011</v>
      </c>
      <c r="O118" s="376" t="n">
        <v>0.009</v>
      </c>
      <c r="P118" s="374" t="n">
        <v>-0.0245</v>
      </c>
      <c r="Q118" s="374" t="n">
        <v>-0.03</v>
      </c>
      <c r="R118" s="374" t="n">
        <v>-0.033</v>
      </c>
      <c r="S118" s="374" t="n">
        <v>-0.072</v>
      </c>
      <c r="T118" s="374" t="n">
        <v>-0.145</v>
      </c>
      <c r="U118" s="374" t="n">
        <v>0.725</v>
      </c>
      <c r="V118" s="374" t="n">
        <v>0.005</v>
      </c>
      <c r="W118" s="374" t="n">
        <v>-0.1875</v>
      </c>
      <c r="X118" s="374" t="n">
        <v>-0.0145</v>
      </c>
      <c r="Y118" s="389" t="n">
        <v>0.1025</v>
      </c>
      <c r="Z118" s="389" t="n">
        <v>0.0285</v>
      </c>
      <c r="AA118" s="390" t="n">
        <v>0.158</v>
      </c>
      <c r="AB118" s="390" t="n">
        <v>0.173</v>
      </c>
      <c r="AC118" s="390" t="n">
        <v>0.158</v>
      </c>
      <c r="AD118" s="390" t="n">
        <v>0.158</v>
      </c>
      <c r="AE118" s="390" t="n">
        <v>0.158</v>
      </c>
      <c r="AF118" s="390" t="n">
        <v>0.158</v>
      </c>
      <c r="AG118" s="390" t="n">
        <v>0.158</v>
      </c>
      <c r="AH118" s="390" t="n">
        <v>0.158</v>
      </c>
      <c r="AI118" s="391" t="n">
        <v>0.158</v>
      </c>
      <c r="AJ118" s="391" t="n">
        <v>0.158</v>
      </c>
      <c r="AK118" s="391" t="n">
        <v>0.158</v>
      </c>
      <c r="AL118" s="390" t="n">
        <v>0.158</v>
      </c>
      <c r="AM118" s="374" t="n">
        <v>0.071807780225534</v>
      </c>
      <c r="AO118" s="389" t="n">
        <f aca="false">AB118</f>
        <v>0.173</v>
      </c>
      <c r="AP118" s="389" t="n">
        <f aca="false">AB118</f>
        <v>0.173</v>
      </c>
      <c r="AQ118" s="393" t="n">
        <f aca="false">AB118</f>
        <v>0.173</v>
      </c>
      <c r="AR118" s="394" t="n">
        <f aca="false">B118</f>
        <v>39753</v>
      </c>
      <c r="AS118" s="389" t="n">
        <f aca="false">(1+$AM118/2)^(-2*($B118-$AS$11)/365.25)</f>
        <v>0.547262258843245</v>
      </c>
      <c r="AT118" s="389" t="n">
        <f aca="false">(1+$AM118/2)^(-2*($B118-$AT$11)/365.25)</f>
        <v>0.547367973808427</v>
      </c>
      <c r="AV118" s="394" t="n">
        <f aca="false">B118</f>
        <v>39753</v>
      </c>
      <c r="AW118" s="374" t="n">
        <v>106</v>
      </c>
    </row>
    <row r="119" customFormat="false" ht="12" hidden="false" customHeight="false" outlineLevel="0" collapsed="false">
      <c r="B119" s="375" t="n">
        <f aca="false">EOMONTH(B118,0)+1</f>
        <v>39783</v>
      </c>
      <c r="C119" s="376" t="n">
        <v>3.2015</v>
      </c>
      <c r="D119" s="376" t="n">
        <v>0.1575</v>
      </c>
      <c r="E119" s="376" t="n">
        <v>0.07220536339281</v>
      </c>
      <c r="F119" s="376" t="n">
        <v>-0.1975</v>
      </c>
      <c r="G119" s="376" t="n">
        <v>-0.055</v>
      </c>
      <c r="H119" s="376" t="n">
        <v>-0.1975</v>
      </c>
      <c r="I119" s="376" t="n">
        <v>0.245</v>
      </c>
      <c r="J119" s="376" t="n">
        <v>0.295</v>
      </c>
      <c r="K119" s="376" t="n">
        <v>-0.0525</v>
      </c>
      <c r="L119" s="376" t="n">
        <v>-0.0135</v>
      </c>
      <c r="M119" s="376" t="n">
        <v>-0.2425</v>
      </c>
      <c r="N119" s="376" t="n">
        <v>0.011</v>
      </c>
      <c r="O119" s="376" t="n">
        <v>0.009</v>
      </c>
      <c r="P119" s="374" t="n">
        <v>-0.0245</v>
      </c>
      <c r="Q119" s="374" t="n">
        <v>-0.03</v>
      </c>
      <c r="R119" s="374" t="n">
        <v>-0.033</v>
      </c>
      <c r="S119" s="374" t="n">
        <v>-0.087</v>
      </c>
      <c r="T119" s="374" t="n">
        <v>-0.145</v>
      </c>
      <c r="U119" s="374" t="n">
        <v>1.045</v>
      </c>
      <c r="V119" s="374" t="n">
        <v>0.005</v>
      </c>
      <c r="W119" s="374" t="n">
        <v>-0.1875</v>
      </c>
      <c r="X119" s="374" t="n">
        <v>-0.0145</v>
      </c>
      <c r="Y119" s="389" t="n">
        <v>0.1025</v>
      </c>
      <c r="Z119" s="389" t="n">
        <v>0.0285</v>
      </c>
      <c r="AA119" s="390" t="n">
        <v>0.158</v>
      </c>
      <c r="AB119" s="390" t="n">
        <v>0.173</v>
      </c>
      <c r="AC119" s="390" t="n">
        <v>0.158</v>
      </c>
      <c r="AD119" s="390" t="n">
        <v>0.158</v>
      </c>
      <c r="AE119" s="390" t="n">
        <v>0.158</v>
      </c>
      <c r="AF119" s="390" t="n">
        <v>0.158</v>
      </c>
      <c r="AG119" s="390" t="n">
        <v>0.158</v>
      </c>
      <c r="AH119" s="390" t="n">
        <v>0.158</v>
      </c>
      <c r="AI119" s="391" t="n">
        <v>0.158</v>
      </c>
      <c r="AJ119" s="391" t="n">
        <v>0.158</v>
      </c>
      <c r="AK119" s="391" t="n">
        <v>0.158</v>
      </c>
      <c r="AL119" s="390" t="n">
        <v>0.158</v>
      </c>
      <c r="AM119" s="374" t="n">
        <v>0.071822773567915</v>
      </c>
      <c r="AO119" s="389" t="n">
        <f aca="false">AB119</f>
        <v>0.173</v>
      </c>
      <c r="AP119" s="389" t="n">
        <f aca="false">AB119</f>
        <v>0.173</v>
      </c>
      <c r="AQ119" s="393" t="n">
        <f aca="false">AB119</f>
        <v>0.173</v>
      </c>
      <c r="AR119" s="394" t="n">
        <f aca="false">B119</f>
        <v>39783</v>
      </c>
      <c r="AS119" s="389" t="n">
        <f aca="false">(1+$AM119/2)^(-2*($B119-$AS$11)/365.25)</f>
        <v>0.544032352087625</v>
      </c>
      <c r="AT119" s="389" t="n">
        <f aca="false">(1+$AM119/2)^(-2*($B119-$AT$11)/365.25)</f>
        <v>0.544137464692198</v>
      </c>
      <c r="AV119" s="394" t="n">
        <f aca="false">B119</f>
        <v>39783</v>
      </c>
      <c r="AW119" s="374" t="n">
        <v>107</v>
      </c>
    </row>
    <row r="120" customFormat="false" ht="12" hidden="false" customHeight="false" outlineLevel="0" collapsed="false">
      <c r="B120" s="375" t="n">
        <f aca="false">EOMONTH(B119,0)+1</f>
        <v>39814</v>
      </c>
      <c r="C120" s="376" t="n">
        <v>3.251</v>
      </c>
      <c r="D120" s="376" t="n">
        <v>0.1575</v>
      </c>
      <c r="E120" s="376" t="n">
        <v>0.072221882625632</v>
      </c>
      <c r="F120" s="376" t="n">
        <v>-0.2</v>
      </c>
      <c r="G120" s="376" t="n">
        <v>-0.0575</v>
      </c>
      <c r="H120" s="376" t="n">
        <v>-0.2</v>
      </c>
      <c r="I120" s="376" t="n">
        <v>0.31</v>
      </c>
      <c r="J120" s="376" t="n">
        <v>0.3425</v>
      </c>
      <c r="K120" s="376" t="n">
        <v>-0.0565</v>
      </c>
      <c r="L120" s="376" t="n">
        <v>-0.0115</v>
      </c>
      <c r="M120" s="376" t="n">
        <v>-0.2425</v>
      </c>
      <c r="N120" s="376" t="n">
        <v>0.011</v>
      </c>
      <c r="O120" s="376" t="n">
        <v>0.009</v>
      </c>
      <c r="P120" s="374" t="n">
        <v>-0.02</v>
      </c>
      <c r="Q120" s="374" t="n">
        <v>-0.03</v>
      </c>
      <c r="R120" s="374" t="n">
        <v>-0.033</v>
      </c>
      <c r="S120" s="374" t="n">
        <v>-0.0975</v>
      </c>
      <c r="T120" s="374" t="n">
        <v>-0.145</v>
      </c>
      <c r="U120" s="374" t="n">
        <v>1.52</v>
      </c>
      <c r="V120" s="374" t="n">
        <v>0.005</v>
      </c>
      <c r="W120" s="374" t="n">
        <v>-0.1875</v>
      </c>
      <c r="X120" s="374" t="n">
        <v>-0.0145</v>
      </c>
      <c r="Y120" s="389" t="n">
        <v>0.1025</v>
      </c>
      <c r="Z120" s="389" t="n">
        <v>0.0285</v>
      </c>
      <c r="AA120" s="390" t="n">
        <v>0.158</v>
      </c>
      <c r="AB120" s="390" t="n">
        <v>0.158</v>
      </c>
      <c r="AC120" s="390" t="n">
        <v>0.158</v>
      </c>
      <c r="AD120" s="390" t="n">
        <v>0.158</v>
      </c>
      <c r="AE120" s="390" t="n">
        <v>0.158</v>
      </c>
      <c r="AF120" s="390" t="n">
        <v>0.158</v>
      </c>
      <c r="AG120" s="390" t="n">
        <v>0.158</v>
      </c>
      <c r="AH120" s="390" t="n">
        <v>0.158</v>
      </c>
      <c r="AI120" s="391" t="n">
        <v>0.158</v>
      </c>
      <c r="AJ120" s="391" t="n">
        <v>0.158</v>
      </c>
      <c r="AK120" s="391" t="n">
        <v>0.158</v>
      </c>
      <c r="AL120" s="390" t="n">
        <v>0.158</v>
      </c>
      <c r="AM120" s="374" t="n">
        <v>0.071838266688453</v>
      </c>
      <c r="AO120" s="389" t="n">
        <f aca="false">AB120</f>
        <v>0.158</v>
      </c>
      <c r="AP120" s="389" t="n">
        <f aca="false">AB120</f>
        <v>0.158</v>
      </c>
      <c r="AQ120" s="393" t="n">
        <f aca="false">AB120</f>
        <v>0.158</v>
      </c>
      <c r="AR120" s="394" t="n">
        <f aca="false">B120</f>
        <v>39814</v>
      </c>
      <c r="AS120" s="389" t="n">
        <f aca="false">(1+$AM120/2)^(-2*($B120-$AS$11)/365.25)</f>
        <v>0.540713456809206</v>
      </c>
      <c r="AT120" s="389" t="n">
        <f aca="false">(1+$AM120/2)^(-2*($B120-$AT$11)/365.25)</f>
        <v>0.540817950314321</v>
      </c>
      <c r="AV120" s="394" t="n">
        <f aca="false">B120</f>
        <v>39814</v>
      </c>
      <c r="AW120" s="374" t="n">
        <v>108</v>
      </c>
    </row>
    <row r="121" customFormat="false" ht="12" hidden="false" customHeight="false" outlineLevel="0" collapsed="false">
      <c r="B121" s="375" t="n">
        <f aca="false">EOMONTH(B120,0)+1</f>
        <v>39845</v>
      </c>
      <c r="C121" s="376" t="n">
        <v>3.162</v>
      </c>
      <c r="D121" s="376" t="n">
        <v>0.1575</v>
      </c>
      <c r="E121" s="376" t="n">
        <v>0.072238401858542</v>
      </c>
      <c r="F121" s="376" t="n">
        <v>-0.2025</v>
      </c>
      <c r="G121" s="376" t="n">
        <v>-0.04</v>
      </c>
      <c r="H121" s="376" t="n">
        <v>-0.2025</v>
      </c>
      <c r="I121" s="376" t="n">
        <v>0.285</v>
      </c>
      <c r="J121" s="376" t="n">
        <v>0.3375</v>
      </c>
      <c r="K121" s="376" t="n">
        <v>-0.0525</v>
      </c>
      <c r="L121" s="376" t="n">
        <v>-0.0115</v>
      </c>
      <c r="M121" s="376" t="n">
        <v>-0.2425</v>
      </c>
      <c r="N121" s="376" t="n">
        <v>0.011</v>
      </c>
      <c r="O121" s="376" t="n">
        <v>0.009</v>
      </c>
      <c r="P121" s="374" t="n">
        <v>-0.02</v>
      </c>
      <c r="Q121" s="374" t="n">
        <v>-0.03</v>
      </c>
      <c r="R121" s="374" t="n">
        <v>-0.033</v>
      </c>
      <c r="S121" s="374" t="n">
        <v>-0.085</v>
      </c>
      <c r="T121" s="374" t="n">
        <v>-0.145</v>
      </c>
      <c r="U121" s="374" t="n">
        <v>1.4</v>
      </c>
      <c r="V121" s="374" t="n">
        <v>0.005</v>
      </c>
      <c r="W121" s="374" t="n">
        <v>-0.1875</v>
      </c>
      <c r="X121" s="374" t="n">
        <v>-0.0145</v>
      </c>
      <c r="Y121" s="389" t="n">
        <v>0.1025</v>
      </c>
      <c r="Z121" s="389" t="n">
        <v>0.0285</v>
      </c>
      <c r="AA121" s="390" t="n">
        <v>0.158</v>
      </c>
      <c r="AB121" s="390" t="n">
        <v>0.173</v>
      </c>
      <c r="AC121" s="390" t="n">
        <v>0.158</v>
      </c>
      <c r="AD121" s="390" t="n">
        <v>0.158</v>
      </c>
      <c r="AE121" s="390" t="n">
        <v>0.158</v>
      </c>
      <c r="AF121" s="390" t="n">
        <v>0.158</v>
      </c>
      <c r="AG121" s="390" t="n">
        <v>0.158</v>
      </c>
      <c r="AH121" s="390" t="n">
        <v>0.158</v>
      </c>
      <c r="AI121" s="391" t="n">
        <v>0.158</v>
      </c>
      <c r="AJ121" s="391" t="n">
        <v>0.158</v>
      </c>
      <c r="AK121" s="391" t="n">
        <v>0.158</v>
      </c>
      <c r="AL121" s="390" t="n">
        <v>0.158</v>
      </c>
      <c r="AM121" s="374" t="n">
        <v>0.07185375980907</v>
      </c>
      <c r="AO121" s="389" t="n">
        <f aca="false">AB121</f>
        <v>0.173</v>
      </c>
      <c r="AP121" s="389" t="n">
        <f aca="false">AB121</f>
        <v>0.173</v>
      </c>
      <c r="AQ121" s="393" t="n">
        <f aca="false">AB121</f>
        <v>0.173</v>
      </c>
      <c r="AR121" s="394" t="n">
        <f aca="false">B121</f>
        <v>39845</v>
      </c>
      <c r="AS121" s="389" t="n">
        <f aca="false">(1+$AM121/2)^(-2*($B121-$AS$11)/365.25)</f>
        <v>0.537413444789718</v>
      </c>
      <c r="AT121" s="389" t="n">
        <f aca="false">(1+$AM121/2)^(-2*($B121-$AT$11)/365.25)</f>
        <v>0.537517322573344</v>
      </c>
      <c r="AV121" s="394" t="n">
        <f aca="false">B121</f>
        <v>39845</v>
      </c>
      <c r="AW121" s="374" t="n">
        <v>109</v>
      </c>
    </row>
    <row r="122" customFormat="false" ht="12" hidden="false" customHeight="false" outlineLevel="0" collapsed="false">
      <c r="B122" s="375" t="n">
        <f aca="false">EOMONTH(B121,0)+1</f>
        <v>39873</v>
      </c>
      <c r="C122" s="376" t="n">
        <v>3.065</v>
      </c>
      <c r="D122" s="376" t="n">
        <v>0.1575</v>
      </c>
      <c r="E122" s="376" t="n">
        <v>0.072253322456088</v>
      </c>
      <c r="F122" s="376" t="n">
        <v>-0.205</v>
      </c>
      <c r="G122" s="376" t="n">
        <v>-0.0275</v>
      </c>
      <c r="H122" s="376" t="n">
        <v>-0.205</v>
      </c>
      <c r="I122" s="376" t="n">
        <v>0.2825</v>
      </c>
      <c r="J122" s="376" t="n">
        <v>0.26</v>
      </c>
      <c r="K122" s="376" t="n">
        <v>-0.054</v>
      </c>
      <c r="L122" s="376" t="n">
        <v>-0.0115</v>
      </c>
      <c r="M122" s="376" t="n">
        <v>-0.2425</v>
      </c>
      <c r="N122" s="376" t="n">
        <v>0.011</v>
      </c>
      <c r="O122" s="376" t="n">
        <v>0.009</v>
      </c>
      <c r="P122" s="374" t="n">
        <v>-0.02</v>
      </c>
      <c r="Q122" s="374" t="n">
        <v>-0.03</v>
      </c>
      <c r="R122" s="374" t="n">
        <v>-0.0147</v>
      </c>
      <c r="S122" s="374" t="n">
        <v>-0.0725</v>
      </c>
      <c r="T122" s="374" t="n">
        <v>-0.145</v>
      </c>
      <c r="U122" s="374" t="n">
        <v>0.88</v>
      </c>
      <c r="V122" s="374" t="n">
        <v>0.005</v>
      </c>
      <c r="W122" s="374" t="n">
        <v>-0.1875</v>
      </c>
      <c r="X122" s="374" t="n">
        <v>-0.0145</v>
      </c>
      <c r="Y122" s="389" t="n">
        <v>0.1025</v>
      </c>
      <c r="Z122" s="389" t="n">
        <v>0.0285</v>
      </c>
      <c r="AA122" s="390" t="n">
        <v>0.158</v>
      </c>
      <c r="AB122" s="390" t="n">
        <v>0.173</v>
      </c>
      <c r="AC122" s="390" t="n">
        <v>0.158</v>
      </c>
      <c r="AD122" s="390" t="n">
        <v>0.158</v>
      </c>
      <c r="AE122" s="390" t="n">
        <v>0.158</v>
      </c>
      <c r="AF122" s="390" t="n">
        <v>0.158</v>
      </c>
      <c r="AG122" s="390" t="n">
        <v>0.158</v>
      </c>
      <c r="AH122" s="390" t="n">
        <v>0.158</v>
      </c>
      <c r="AI122" s="391" t="n">
        <v>0.158</v>
      </c>
      <c r="AJ122" s="391" t="n">
        <v>0.158</v>
      </c>
      <c r="AK122" s="391" t="n">
        <v>0.158</v>
      </c>
      <c r="AL122" s="390" t="n">
        <v>0.158</v>
      </c>
      <c r="AM122" s="374" t="n">
        <v>0.071867753595502</v>
      </c>
      <c r="AO122" s="389" t="n">
        <f aca="false">AB122</f>
        <v>0.173</v>
      </c>
      <c r="AP122" s="389" t="n">
        <f aca="false">AB122</f>
        <v>0.173</v>
      </c>
      <c r="AQ122" s="393" t="n">
        <f aca="false">AB122</f>
        <v>0.173</v>
      </c>
      <c r="AR122" s="394" t="n">
        <f aca="false">B122</f>
        <v>39873</v>
      </c>
      <c r="AS122" s="389" t="n">
        <f aca="false">(1+$AM122/2)^(-2*($B122-$AS$11)/365.25)</f>
        <v>0.534448937367822</v>
      </c>
      <c r="AT122" s="389" t="n">
        <f aca="false">(1+$AM122/2)^(-2*($B122-$AT$11)/365.25)</f>
        <v>0.534552261905433</v>
      </c>
      <c r="AV122" s="394" t="n">
        <f aca="false">B122</f>
        <v>39873</v>
      </c>
      <c r="AW122" s="374" t="n">
        <v>110</v>
      </c>
    </row>
    <row r="123" customFormat="false" ht="12" hidden="false" customHeight="false" outlineLevel="0" collapsed="false">
      <c r="B123" s="375" t="n">
        <f aca="false">EOMONTH(B122,0)+1</f>
        <v>39904</v>
      </c>
      <c r="C123" s="376" t="n">
        <v>2.983</v>
      </c>
      <c r="D123" s="376" t="n">
        <v>0.1575</v>
      </c>
      <c r="E123" s="376" t="n">
        <v>0.072269841689172</v>
      </c>
      <c r="F123" s="376" t="n">
        <v>-0.195</v>
      </c>
      <c r="G123" s="376" t="n">
        <v>0.015</v>
      </c>
      <c r="H123" s="376" t="n">
        <v>-0.195</v>
      </c>
      <c r="I123" s="376" t="n">
        <v>0.18</v>
      </c>
      <c r="J123" s="376" t="n">
        <v>0.17</v>
      </c>
      <c r="K123" s="376" t="n">
        <v>-0.064</v>
      </c>
      <c r="L123" s="376" t="n">
        <v>-0.014</v>
      </c>
      <c r="M123" s="376" t="n">
        <v>-0.2925</v>
      </c>
      <c r="N123" s="376" t="n">
        <v>0.0065</v>
      </c>
      <c r="O123" s="376" t="n">
        <v>0.0065</v>
      </c>
      <c r="P123" s="374" t="n">
        <v>-0.022</v>
      </c>
      <c r="Q123" s="374" t="n">
        <v>-0.03</v>
      </c>
      <c r="R123" s="374" t="n">
        <v>-0.0147</v>
      </c>
      <c r="S123" s="374" t="n">
        <v>-0.055</v>
      </c>
      <c r="T123" s="374" t="n">
        <v>-0.105</v>
      </c>
      <c r="U123" s="374" t="n">
        <v>0.37</v>
      </c>
      <c r="V123" s="374" t="n">
        <v>0.005</v>
      </c>
      <c r="W123" s="374" t="n">
        <v>-0.165</v>
      </c>
      <c r="X123" s="374" t="n">
        <v>-0.0145</v>
      </c>
      <c r="Y123" s="389" t="n">
        <v>0.2125</v>
      </c>
      <c r="Z123" s="389" t="n">
        <v>0.021</v>
      </c>
      <c r="AA123" s="390" t="n">
        <v>0.158</v>
      </c>
      <c r="AB123" s="390" t="n">
        <v>0.154</v>
      </c>
      <c r="AC123" s="390" t="n">
        <v>0.158</v>
      </c>
      <c r="AD123" s="390" t="n">
        <v>0.158</v>
      </c>
      <c r="AE123" s="390" t="n">
        <v>0.154</v>
      </c>
      <c r="AF123" s="390" t="n">
        <v>0.158</v>
      </c>
      <c r="AG123" s="390" t="n">
        <v>0.158</v>
      </c>
      <c r="AH123" s="390" t="n">
        <v>0.158</v>
      </c>
      <c r="AI123" s="391" t="n">
        <v>0.158</v>
      </c>
      <c r="AJ123" s="391" t="n">
        <v>0.158</v>
      </c>
      <c r="AK123" s="391" t="n">
        <v>0.158</v>
      </c>
      <c r="AL123" s="390" t="n">
        <v>0.158</v>
      </c>
      <c r="AM123" s="374" t="n">
        <v>0.07188324671627</v>
      </c>
      <c r="AO123" s="389" t="n">
        <f aca="false">AB123</f>
        <v>0.154</v>
      </c>
      <c r="AP123" s="389" t="n">
        <f aca="false">AB123</f>
        <v>0.154</v>
      </c>
      <c r="AQ123" s="393" t="n">
        <f aca="false">AB123</f>
        <v>0.154</v>
      </c>
      <c r="AR123" s="394" t="n">
        <f aca="false">B123</f>
        <v>39904</v>
      </c>
      <c r="AS123" s="389" t="n">
        <f aca="false">(1+$AM123/2)^(-2*($B123-$AS$11)/365.25)</f>
        <v>0.531184592614854</v>
      </c>
      <c r="AT123" s="389" t="n">
        <f aca="false">(1+$AM123/2)^(-2*($B123-$AT$11)/365.25)</f>
        <v>0.531287307813864</v>
      </c>
      <c r="AV123" s="394" t="n">
        <f aca="false">B123</f>
        <v>39904</v>
      </c>
      <c r="AW123" s="374" t="n">
        <v>111</v>
      </c>
    </row>
    <row r="124" customFormat="false" ht="12" hidden="false" customHeight="false" outlineLevel="0" collapsed="false">
      <c r="B124" s="375" t="n">
        <f aca="false">EOMONTH(B123,0)+1</f>
        <v>39934</v>
      </c>
      <c r="C124" s="376" t="n">
        <v>3.02</v>
      </c>
      <c r="D124" s="376" t="n">
        <v>0.1575</v>
      </c>
      <c r="E124" s="376" t="n">
        <v>0.072285828043853</v>
      </c>
      <c r="F124" s="376" t="n">
        <v>-0.195</v>
      </c>
      <c r="G124" s="376" t="n">
        <v>0.015</v>
      </c>
      <c r="H124" s="376" t="n">
        <v>-0.195</v>
      </c>
      <c r="I124" s="376" t="n">
        <v>0.1825</v>
      </c>
      <c r="J124" s="376" t="n">
        <v>0.155</v>
      </c>
      <c r="K124" s="376" t="n">
        <v>-0.0465</v>
      </c>
      <c r="L124" s="376" t="n">
        <v>-0.014</v>
      </c>
      <c r="M124" s="376" t="n">
        <v>-0.2925</v>
      </c>
      <c r="N124" s="376" t="n">
        <v>0.0065</v>
      </c>
      <c r="O124" s="376" t="n">
        <v>0.0065</v>
      </c>
      <c r="P124" s="374" t="n">
        <v>-0.022</v>
      </c>
      <c r="Q124" s="374" t="n">
        <v>-0.03</v>
      </c>
      <c r="R124" s="374" t="n">
        <v>-0.01495</v>
      </c>
      <c r="S124" s="374" t="n">
        <v>-0.0575</v>
      </c>
      <c r="T124" s="374" t="n">
        <v>-0.105</v>
      </c>
      <c r="U124" s="374" t="n">
        <v>0.2525</v>
      </c>
      <c r="V124" s="374" t="n">
        <v>0.005</v>
      </c>
      <c r="W124" s="374" t="n">
        <v>-0.165</v>
      </c>
      <c r="X124" s="374" t="n">
        <v>-0.011</v>
      </c>
      <c r="Y124" s="389" t="n">
        <v>0.2125</v>
      </c>
      <c r="Z124" s="389" t="n">
        <v>0.021</v>
      </c>
      <c r="AA124" s="390" t="n">
        <v>0.158</v>
      </c>
      <c r="AB124" s="390" t="n">
        <v>0.154</v>
      </c>
      <c r="AC124" s="390" t="n">
        <v>0.158</v>
      </c>
      <c r="AD124" s="390" t="n">
        <v>0.158</v>
      </c>
      <c r="AE124" s="390" t="n">
        <v>0.154</v>
      </c>
      <c r="AF124" s="390" t="n">
        <v>0.158</v>
      </c>
      <c r="AG124" s="390" t="n">
        <v>0.158</v>
      </c>
      <c r="AH124" s="390" t="n">
        <v>0.158</v>
      </c>
      <c r="AI124" s="391" t="n">
        <v>0.158</v>
      </c>
      <c r="AJ124" s="391" t="n">
        <v>0.158</v>
      </c>
      <c r="AK124" s="391" t="n">
        <v>0.158</v>
      </c>
      <c r="AL124" s="390" t="n">
        <v>0.158</v>
      </c>
      <c r="AM124" s="374" t="n">
        <v>0.071898240059024</v>
      </c>
      <c r="AO124" s="389" t="n">
        <f aca="false">AB124</f>
        <v>0.154</v>
      </c>
      <c r="AP124" s="389" t="n">
        <f aca="false">AB124</f>
        <v>0.154</v>
      </c>
      <c r="AQ124" s="393" t="n">
        <f aca="false">AB124</f>
        <v>0.154</v>
      </c>
      <c r="AR124" s="394" t="n">
        <f aca="false">B124</f>
        <v>39934</v>
      </c>
      <c r="AS124" s="389" t="n">
        <f aca="false">(1+$AM124/2)^(-2*($B124-$AS$11)/365.25)</f>
        <v>0.52804325851502</v>
      </c>
      <c r="AT124" s="389" t="n">
        <f aca="false">(1+$AM124/2)^(-2*($B124-$AT$11)/365.25)</f>
        <v>0.528145387201914</v>
      </c>
      <c r="AV124" s="394" t="n">
        <f aca="false">B124</f>
        <v>39934</v>
      </c>
      <c r="AW124" s="374" t="n">
        <v>112</v>
      </c>
    </row>
    <row r="125" customFormat="false" ht="12" hidden="false" customHeight="false" outlineLevel="0" collapsed="false">
      <c r="B125" s="375" t="n">
        <f aca="false">EOMONTH(B124,0)+1</f>
        <v>39965</v>
      </c>
      <c r="C125" s="376" t="n">
        <v>3.028</v>
      </c>
      <c r="D125" s="376" t="n">
        <v>0.1575</v>
      </c>
      <c r="E125" s="376" t="n">
        <v>0.072302347277114</v>
      </c>
      <c r="F125" s="376" t="n">
        <v>-0.195</v>
      </c>
      <c r="G125" s="376" t="n">
        <v>0.02</v>
      </c>
      <c r="H125" s="376" t="n">
        <v>-0.195</v>
      </c>
      <c r="I125" s="376" t="n">
        <v>0.1775</v>
      </c>
      <c r="J125" s="376" t="n">
        <v>0.155</v>
      </c>
      <c r="K125" s="376" t="n">
        <v>-0.0415</v>
      </c>
      <c r="L125" s="376" t="n">
        <v>-0.014</v>
      </c>
      <c r="M125" s="376" t="n">
        <v>-0.2925</v>
      </c>
      <c r="N125" s="376" t="n">
        <v>0.0065</v>
      </c>
      <c r="O125" s="376" t="n">
        <v>0.0065</v>
      </c>
      <c r="P125" s="374" t="n">
        <v>-0.0195</v>
      </c>
      <c r="Q125" s="374" t="n">
        <v>-0.03</v>
      </c>
      <c r="R125" s="374" t="n">
        <v>-0.01495</v>
      </c>
      <c r="S125" s="374" t="n">
        <v>-0.05</v>
      </c>
      <c r="T125" s="374" t="n">
        <v>-0.105</v>
      </c>
      <c r="U125" s="374" t="n">
        <v>0.2525</v>
      </c>
      <c r="V125" s="374" t="n">
        <v>0.005</v>
      </c>
      <c r="W125" s="374" t="n">
        <v>-0.165</v>
      </c>
      <c r="X125" s="374" t="n">
        <v>-0.0135</v>
      </c>
      <c r="Y125" s="389" t="n">
        <v>0.2125</v>
      </c>
      <c r="Z125" s="389" t="n">
        <v>0.021</v>
      </c>
      <c r="AA125" s="390" t="n">
        <v>0.158</v>
      </c>
      <c r="AB125" s="390" t="n">
        <v>0.154</v>
      </c>
      <c r="AC125" s="390" t="n">
        <v>0.158</v>
      </c>
      <c r="AD125" s="390" t="n">
        <v>0.158</v>
      </c>
      <c r="AE125" s="390" t="n">
        <v>0.154</v>
      </c>
      <c r="AF125" s="390" t="n">
        <v>0.158</v>
      </c>
      <c r="AG125" s="390" t="n">
        <v>0.158</v>
      </c>
      <c r="AH125" s="390" t="n">
        <v>0.158</v>
      </c>
      <c r="AI125" s="391" t="n">
        <v>0.158</v>
      </c>
      <c r="AJ125" s="391" t="n">
        <v>0.158</v>
      </c>
      <c r="AK125" s="391" t="n">
        <v>0.158</v>
      </c>
      <c r="AL125" s="390" t="n">
        <v>0.158</v>
      </c>
      <c r="AM125" s="374" t="n">
        <v>0.071913733179949</v>
      </c>
      <c r="AO125" s="389" t="n">
        <f aca="false">AB125</f>
        <v>0.154</v>
      </c>
      <c r="AP125" s="389" t="n">
        <f aca="false">AB125</f>
        <v>0.154</v>
      </c>
      <c r="AQ125" s="393" t="n">
        <f aca="false">AB125</f>
        <v>0.154</v>
      </c>
      <c r="AR125" s="394" t="n">
        <f aca="false">B125</f>
        <v>39965</v>
      </c>
      <c r="AS125" s="389" t="n">
        <f aca="false">(1+$AM125/2)^(-2*($B125-$AS$11)/365.25)</f>
        <v>0.524815418177955</v>
      </c>
      <c r="AT125" s="389" t="n">
        <f aca="false">(1+$AM125/2)^(-2*($B125-$AT$11)/365.25)</f>
        <v>0.524916944062334</v>
      </c>
      <c r="AV125" s="394" t="n">
        <f aca="false">B125</f>
        <v>39965</v>
      </c>
      <c r="AW125" s="374" t="n">
        <v>113</v>
      </c>
    </row>
    <row r="126" customFormat="false" ht="12" hidden="false" customHeight="false" outlineLevel="0" collapsed="false">
      <c r="B126" s="375" t="n">
        <f aca="false">EOMONTH(B125,0)+1</f>
        <v>39995</v>
      </c>
      <c r="C126" s="376" t="n">
        <v>3.028</v>
      </c>
      <c r="D126" s="376" t="n">
        <v>0.1575</v>
      </c>
      <c r="E126" s="376" t="n">
        <v>0.072318333631968</v>
      </c>
      <c r="F126" s="376" t="n">
        <v>-0.195</v>
      </c>
      <c r="G126" s="376" t="n">
        <v>0.0225</v>
      </c>
      <c r="H126" s="376" t="n">
        <v>-0.195</v>
      </c>
      <c r="I126" s="376" t="n">
        <v>0.1675</v>
      </c>
      <c r="J126" s="376" t="n">
        <v>0.155</v>
      </c>
      <c r="K126" s="376" t="n">
        <v>-0.0415</v>
      </c>
      <c r="L126" s="376" t="n">
        <v>-0.014</v>
      </c>
      <c r="M126" s="376" t="n">
        <v>-0.2925</v>
      </c>
      <c r="N126" s="376" t="n">
        <v>0.0065</v>
      </c>
      <c r="O126" s="376" t="n">
        <v>0.0065</v>
      </c>
      <c r="P126" s="374" t="n">
        <v>-0.0195</v>
      </c>
      <c r="Q126" s="374" t="n">
        <v>-0.03</v>
      </c>
      <c r="R126" s="374" t="n">
        <v>-0.01495</v>
      </c>
      <c r="S126" s="374" t="n">
        <v>-0.05</v>
      </c>
      <c r="T126" s="374" t="n">
        <v>-0.105</v>
      </c>
      <c r="U126" s="374" t="n">
        <v>0.2575</v>
      </c>
      <c r="V126" s="374" t="n">
        <v>0.005</v>
      </c>
      <c r="W126" s="374" t="n">
        <v>-0.165</v>
      </c>
      <c r="X126" s="374" t="n">
        <v>-0.0135</v>
      </c>
      <c r="Y126" s="389" t="n">
        <v>0.2125</v>
      </c>
      <c r="Z126" s="389" t="n">
        <v>0.021</v>
      </c>
      <c r="AA126" s="390" t="n">
        <v>0.158</v>
      </c>
      <c r="AB126" s="390" t="n">
        <v>0.154</v>
      </c>
      <c r="AC126" s="390" t="n">
        <v>0.158</v>
      </c>
      <c r="AD126" s="390" t="n">
        <v>0.158</v>
      </c>
      <c r="AE126" s="390" t="n">
        <v>0.154</v>
      </c>
      <c r="AF126" s="390" t="n">
        <v>0.158</v>
      </c>
      <c r="AG126" s="390" t="n">
        <v>0.158</v>
      </c>
      <c r="AH126" s="390" t="n">
        <v>0.158</v>
      </c>
      <c r="AI126" s="391" t="n">
        <v>0.158</v>
      </c>
      <c r="AJ126" s="391" t="n">
        <v>0.158</v>
      </c>
      <c r="AK126" s="391" t="n">
        <v>0.158</v>
      </c>
      <c r="AL126" s="390" t="n">
        <v>0.158</v>
      </c>
      <c r="AM126" s="374" t="n">
        <v>0.071928726522854</v>
      </c>
      <c r="AO126" s="389" t="n">
        <f aca="false">AB126</f>
        <v>0.154</v>
      </c>
      <c r="AP126" s="389" t="n">
        <f aca="false">AB126</f>
        <v>0.154</v>
      </c>
      <c r="AQ126" s="393" t="n">
        <f aca="false">AB126</f>
        <v>0.154</v>
      </c>
      <c r="AR126" s="394" t="n">
        <f aca="false">B126</f>
        <v>39995</v>
      </c>
      <c r="AS126" s="389" t="n">
        <f aca="false">(1+$AM126/2)^(-2*($B126-$AS$11)/365.25)</f>
        <v>0.521709229213398</v>
      </c>
      <c r="AT126" s="389" t="n">
        <f aca="false">(1+$AM126/2)^(-2*($B126-$AT$11)/365.25)</f>
        <v>0.521810174880024</v>
      </c>
      <c r="AV126" s="394" t="n">
        <f aca="false">B126</f>
        <v>39995</v>
      </c>
      <c r="AW126" s="374" t="n">
        <v>114</v>
      </c>
    </row>
    <row r="127" customFormat="false" ht="12" hidden="false" customHeight="false" outlineLevel="0" collapsed="false">
      <c r="B127" s="375" t="n">
        <f aca="false">EOMONTH(B126,0)+1</f>
        <v>40026</v>
      </c>
      <c r="C127" s="376" t="n">
        <v>3.031</v>
      </c>
      <c r="D127" s="376" t="n">
        <v>0.1575</v>
      </c>
      <c r="E127" s="376" t="n">
        <v>0.072334852865406</v>
      </c>
      <c r="F127" s="376" t="n">
        <v>-0.195</v>
      </c>
      <c r="G127" s="376" t="n">
        <v>0.025</v>
      </c>
      <c r="H127" s="376" t="n">
        <v>-0.195</v>
      </c>
      <c r="I127" s="376" t="n">
        <v>0.165</v>
      </c>
      <c r="J127" s="376" t="n">
        <v>0.155</v>
      </c>
      <c r="K127" s="376" t="n">
        <v>-0.0415</v>
      </c>
      <c r="L127" s="376" t="n">
        <v>-0.014</v>
      </c>
      <c r="M127" s="376" t="n">
        <v>-0.2925</v>
      </c>
      <c r="N127" s="376" t="n">
        <v>0.0065</v>
      </c>
      <c r="O127" s="376" t="n">
        <v>0.0065</v>
      </c>
      <c r="P127" s="374" t="n">
        <v>-0.0195</v>
      </c>
      <c r="Q127" s="374" t="n">
        <v>-0.03</v>
      </c>
      <c r="R127" s="374" t="n">
        <v>-0.01225</v>
      </c>
      <c r="S127" s="374" t="n">
        <v>-0.05</v>
      </c>
      <c r="T127" s="374" t="n">
        <v>-0.105</v>
      </c>
      <c r="U127" s="374" t="n">
        <v>0.2575</v>
      </c>
      <c r="V127" s="374" t="n">
        <v>0.005</v>
      </c>
      <c r="W127" s="374" t="n">
        <v>-0.165</v>
      </c>
      <c r="X127" s="374" t="n">
        <v>-0.0135</v>
      </c>
      <c r="Y127" s="389" t="n">
        <v>0.2125</v>
      </c>
      <c r="Z127" s="389" t="n">
        <v>0.021</v>
      </c>
      <c r="AA127" s="390" t="n">
        <v>0.158</v>
      </c>
      <c r="AB127" s="390" t="n">
        <v>0.154</v>
      </c>
      <c r="AC127" s="390" t="n">
        <v>0.158</v>
      </c>
      <c r="AD127" s="390" t="n">
        <v>0.158</v>
      </c>
      <c r="AE127" s="390" t="n">
        <v>0.154</v>
      </c>
      <c r="AF127" s="390" t="n">
        <v>0.158</v>
      </c>
      <c r="AG127" s="390" t="n">
        <v>0.158</v>
      </c>
      <c r="AH127" s="390" t="n">
        <v>0.158</v>
      </c>
      <c r="AI127" s="391" t="n">
        <v>0.158</v>
      </c>
      <c r="AJ127" s="391" t="n">
        <v>0.158</v>
      </c>
      <c r="AK127" s="391" t="n">
        <v>0.158</v>
      </c>
      <c r="AL127" s="390" t="n">
        <v>0.158</v>
      </c>
      <c r="AM127" s="374" t="n">
        <v>0.071944219643934</v>
      </c>
      <c r="AO127" s="389" t="n">
        <f aca="false">AB127</f>
        <v>0.154</v>
      </c>
      <c r="AP127" s="389" t="n">
        <f aca="false">AB127</f>
        <v>0.154</v>
      </c>
      <c r="AQ127" s="393" t="n">
        <f aca="false">AB127</f>
        <v>0.154</v>
      </c>
      <c r="AR127" s="394" t="n">
        <f aca="false">B127</f>
        <v>40026</v>
      </c>
      <c r="AS127" s="389" t="n">
        <f aca="false">(1+$AM127/2)^(-2*($B127-$AS$11)/365.25)</f>
        <v>0.518517518606745</v>
      </c>
      <c r="AT127" s="389" t="n">
        <f aca="false">(1+$AM127/2)^(-2*($B127-$AT$11)/365.25)</f>
        <v>0.518617867943256</v>
      </c>
      <c r="AV127" s="394" t="n">
        <f aca="false">B127</f>
        <v>40026</v>
      </c>
      <c r="AW127" s="374" t="n">
        <v>115</v>
      </c>
    </row>
    <row r="128" customFormat="false" ht="12" hidden="false" customHeight="false" outlineLevel="0" collapsed="false">
      <c r="B128" s="375" t="n">
        <f aca="false">EOMONTH(B127,0)+1</f>
        <v>40057</v>
      </c>
      <c r="C128" s="376" t="n">
        <v>3.029</v>
      </c>
      <c r="D128" s="376" t="n">
        <v>0.1575</v>
      </c>
      <c r="E128" s="376" t="n">
        <v>0.072351372098933</v>
      </c>
      <c r="F128" s="376" t="n">
        <v>-0.195</v>
      </c>
      <c r="G128" s="376" t="n">
        <v>0.0175</v>
      </c>
      <c r="H128" s="376" t="n">
        <v>-0.195</v>
      </c>
      <c r="I128" s="376" t="n">
        <v>0.1625</v>
      </c>
      <c r="J128" s="376" t="n">
        <v>0.155</v>
      </c>
      <c r="K128" s="376" t="n">
        <v>-0.044</v>
      </c>
      <c r="L128" s="376" t="n">
        <v>-0.014</v>
      </c>
      <c r="M128" s="376" t="n">
        <v>-0.2925</v>
      </c>
      <c r="N128" s="376" t="n">
        <v>0.0065</v>
      </c>
      <c r="O128" s="376" t="n">
        <v>0.0065</v>
      </c>
      <c r="P128" s="374" t="n">
        <v>-0.0195</v>
      </c>
      <c r="Q128" s="374" t="n">
        <v>-0.03</v>
      </c>
      <c r="R128" s="374" t="n">
        <v>-0.01225</v>
      </c>
      <c r="S128" s="374" t="n">
        <v>-0.055</v>
      </c>
      <c r="T128" s="374" t="n">
        <v>-0.105</v>
      </c>
      <c r="U128" s="374" t="n">
        <v>0.2525</v>
      </c>
      <c r="V128" s="374" t="n">
        <v>0.005</v>
      </c>
      <c r="W128" s="374" t="n">
        <v>-0.165</v>
      </c>
      <c r="X128" s="374" t="n">
        <v>-0.016</v>
      </c>
      <c r="Y128" s="389" t="n">
        <v>0.2125</v>
      </c>
      <c r="Z128" s="389" t="n">
        <v>0.021</v>
      </c>
      <c r="AA128" s="390" t="n">
        <v>0.158</v>
      </c>
      <c r="AB128" s="390" t="n">
        <v>0.154</v>
      </c>
      <c r="AC128" s="390" t="n">
        <v>0.158</v>
      </c>
      <c r="AD128" s="390" t="n">
        <v>0.158</v>
      </c>
      <c r="AE128" s="390" t="n">
        <v>0.154</v>
      </c>
      <c r="AF128" s="390" t="n">
        <v>0.158</v>
      </c>
      <c r="AG128" s="390" t="n">
        <v>0.158</v>
      </c>
      <c r="AH128" s="390" t="n">
        <v>0.158</v>
      </c>
      <c r="AI128" s="391" t="n">
        <v>0.158</v>
      </c>
      <c r="AJ128" s="391" t="n">
        <v>0.158</v>
      </c>
      <c r="AK128" s="391" t="n">
        <v>0.158</v>
      </c>
      <c r="AL128" s="390" t="n">
        <v>0.158</v>
      </c>
      <c r="AM128" s="374" t="n">
        <v>0.071959712765094</v>
      </c>
      <c r="AO128" s="389" t="n">
        <f aca="false">AB128</f>
        <v>0.154</v>
      </c>
      <c r="AP128" s="389" t="n">
        <f aca="false">AB128</f>
        <v>0.154</v>
      </c>
      <c r="AQ128" s="393" t="n">
        <f aca="false">AB128</f>
        <v>0.154</v>
      </c>
      <c r="AR128" s="394" t="n">
        <f aca="false">B128</f>
        <v>40057</v>
      </c>
      <c r="AS128" s="389" t="n">
        <f aca="false">(1+$AM128/2)^(-2*($B128-$AS$11)/365.25)</f>
        <v>0.515344026521333</v>
      </c>
      <c r="AT128" s="389" t="n">
        <f aca="false">(1+$AM128/2)^(-2*($B128-$AT$11)/365.25)</f>
        <v>0.515443782792752</v>
      </c>
      <c r="AV128" s="394" t="n">
        <f aca="false">B128</f>
        <v>40057</v>
      </c>
      <c r="AW128" s="374" t="n">
        <v>116</v>
      </c>
    </row>
    <row r="129" customFormat="false" ht="12" hidden="false" customHeight="false" outlineLevel="0" collapsed="false">
      <c r="B129" s="375" t="n">
        <f aca="false">EOMONTH(B128,0)+1</f>
        <v>40087</v>
      </c>
      <c r="C129" s="376" t="n">
        <v>3.05</v>
      </c>
      <c r="D129" s="376" t="n">
        <v>0.1575</v>
      </c>
      <c r="E129" s="376" t="n">
        <v>0.072367358454046</v>
      </c>
      <c r="F129" s="376" t="n">
        <v>-0.195</v>
      </c>
      <c r="G129" s="376" t="n">
        <v>0.0075</v>
      </c>
      <c r="H129" s="376" t="n">
        <v>-0.195</v>
      </c>
      <c r="I129" s="376" t="n">
        <v>0.1775</v>
      </c>
      <c r="J129" s="376" t="n">
        <v>0.1575</v>
      </c>
      <c r="K129" s="376" t="n">
        <v>-0.044</v>
      </c>
      <c r="L129" s="376" t="n">
        <v>-0.014</v>
      </c>
      <c r="M129" s="376" t="n">
        <v>-0.2925</v>
      </c>
      <c r="N129" s="376" t="n">
        <v>0.0065</v>
      </c>
      <c r="O129" s="376" t="n">
        <v>0.0065</v>
      </c>
      <c r="P129" s="374" t="n">
        <v>-0.0195</v>
      </c>
      <c r="Q129" s="374" t="n">
        <v>-0.03</v>
      </c>
      <c r="R129" s="374" t="n">
        <v>-0.033</v>
      </c>
      <c r="S129" s="374" t="n">
        <v>-0.055</v>
      </c>
      <c r="T129" s="374" t="n">
        <v>-0.105</v>
      </c>
      <c r="U129" s="374" t="n">
        <v>0.255</v>
      </c>
      <c r="V129" s="374" t="n">
        <v>0.005</v>
      </c>
      <c r="W129" s="374" t="n">
        <v>-0.165</v>
      </c>
      <c r="X129" s="374" t="n">
        <v>-0.016</v>
      </c>
      <c r="Y129" s="389" t="n">
        <v>0.2125</v>
      </c>
      <c r="Z129" s="389" t="n">
        <v>0.021</v>
      </c>
      <c r="AA129" s="390" t="n">
        <v>0.158</v>
      </c>
      <c r="AB129" s="390" t="n">
        <v>0.154</v>
      </c>
      <c r="AC129" s="390" t="n">
        <v>0.158</v>
      </c>
      <c r="AD129" s="390" t="n">
        <v>0.158</v>
      </c>
      <c r="AE129" s="390" t="n">
        <v>0.154</v>
      </c>
      <c r="AF129" s="390" t="n">
        <v>0.158</v>
      </c>
      <c r="AG129" s="390" t="n">
        <v>0.158</v>
      </c>
      <c r="AH129" s="390" t="n">
        <v>0.158</v>
      </c>
      <c r="AI129" s="391" t="n">
        <v>0.158</v>
      </c>
      <c r="AJ129" s="391" t="n">
        <v>0.158</v>
      </c>
      <c r="AK129" s="391" t="n">
        <v>0.158</v>
      </c>
      <c r="AL129" s="390" t="n">
        <v>0.158</v>
      </c>
      <c r="AM129" s="374" t="n">
        <v>0.071974706108227</v>
      </c>
      <c r="AO129" s="389" t="n">
        <f aca="false">AB129</f>
        <v>0.154</v>
      </c>
      <c r="AP129" s="389" t="n">
        <f aca="false">AB129</f>
        <v>0.154</v>
      </c>
      <c r="AQ129" s="393" t="n">
        <f aca="false">AB129</f>
        <v>0.154</v>
      </c>
      <c r="AR129" s="394" t="n">
        <f aca="false">B129</f>
        <v>40087</v>
      </c>
      <c r="AS129" s="389" t="n">
        <f aca="false">(1+$AM129/2)^(-2*($B129-$AS$11)/365.25)</f>
        <v>0.51229016171677</v>
      </c>
      <c r="AT129" s="389" t="n">
        <f aca="false">(1+$AM129/2)^(-2*($B129-$AT$11)/365.25)</f>
        <v>0.512389347147671</v>
      </c>
      <c r="AV129" s="394" t="n">
        <f aca="false">B129</f>
        <v>40087</v>
      </c>
      <c r="AW129" s="374" t="n">
        <v>117</v>
      </c>
    </row>
    <row r="130" customFormat="false" ht="12" hidden="false" customHeight="false" outlineLevel="0" collapsed="false">
      <c r="B130" s="375" t="n">
        <f aca="false">EOMONTH(B129,0)+1</f>
        <v>40118</v>
      </c>
      <c r="C130" s="376" t="n">
        <v>3.153</v>
      </c>
      <c r="D130" s="376" t="n">
        <v>0.1575</v>
      </c>
      <c r="E130" s="376" t="n">
        <v>0.072383877687752</v>
      </c>
      <c r="F130" s="376" t="n">
        <v>-0.19</v>
      </c>
      <c r="G130" s="376" t="n">
        <v>-0.0325</v>
      </c>
      <c r="H130" s="376" t="n">
        <v>-0.19</v>
      </c>
      <c r="I130" s="376" t="n">
        <v>0.255</v>
      </c>
      <c r="J130" s="376" t="n">
        <v>0.24</v>
      </c>
      <c r="K130" s="376" t="n">
        <v>-0.0505</v>
      </c>
      <c r="L130" s="376" t="n">
        <v>-0.0115</v>
      </c>
      <c r="M130" s="376" t="n">
        <v>-0.2425</v>
      </c>
      <c r="N130" s="376" t="n">
        <v>0.011</v>
      </c>
      <c r="O130" s="376" t="n">
        <v>0.011</v>
      </c>
      <c r="P130" s="374" t="n">
        <v>-0.0225</v>
      </c>
      <c r="Q130" s="374" t="n">
        <v>-0.03</v>
      </c>
      <c r="R130" s="374" t="n">
        <v>-0.0295</v>
      </c>
      <c r="S130" s="374" t="n">
        <v>-0.07</v>
      </c>
      <c r="T130" s="374" t="n">
        <v>-0.145</v>
      </c>
      <c r="U130" s="374" t="n">
        <v>0.725</v>
      </c>
      <c r="V130" s="374" t="n">
        <v>0.005</v>
      </c>
      <c r="W130" s="374" t="n">
        <v>-0.1875</v>
      </c>
      <c r="X130" s="374" t="n">
        <v>-0.0135</v>
      </c>
      <c r="Y130" s="389" t="n">
        <v>0.1025</v>
      </c>
      <c r="Z130" s="389" t="n">
        <v>0.0305</v>
      </c>
      <c r="AA130" s="390" t="n">
        <v>0.158</v>
      </c>
      <c r="AB130" s="390" t="n">
        <v>0.173</v>
      </c>
      <c r="AC130" s="390" t="n">
        <v>0.158</v>
      </c>
      <c r="AD130" s="390" t="n">
        <v>0.158</v>
      </c>
      <c r="AE130" s="390" t="n">
        <v>0.158</v>
      </c>
      <c r="AF130" s="390" t="n">
        <v>0.158</v>
      </c>
      <c r="AG130" s="390" t="n">
        <v>0.158</v>
      </c>
      <c r="AH130" s="390" t="n">
        <v>0.158</v>
      </c>
      <c r="AI130" s="391" t="n">
        <v>0.158</v>
      </c>
      <c r="AJ130" s="391" t="n">
        <v>0.158</v>
      </c>
      <c r="AK130" s="391" t="n">
        <v>0.158</v>
      </c>
      <c r="AL130" s="390" t="n">
        <v>0.158</v>
      </c>
      <c r="AM130" s="374" t="n">
        <v>0.071990199229543</v>
      </c>
      <c r="AO130" s="389" t="n">
        <f aca="false">AB130</f>
        <v>0.173</v>
      </c>
      <c r="AP130" s="389" t="n">
        <f aca="false">AB130</f>
        <v>0.173</v>
      </c>
      <c r="AQ130" s="393" t="n">
        <f aca="false">AB130</f>
        <v>0.173</v>
      </c>
      <c r="AR130" s="394" t="n">
        <f aca="false">B130</f>
        <v>40118</v>
      </c>
      <c r="AS130" s="389" t="n">
        <f aca="false">(1+$AM130/2)^(-2*($B130-$AS$11)/365.25)</f>
        <v>0.509152240750285</v>
      </c>
      <c r="AT130" s="389" t="n">
        <f aca="false">(1+$AM130/2)^(-2*($B130-$AT$11)/365.25)</f>
        <v>0.509250839493473</v>
      </c>
      <c r="AV130" s="394" t="n">
        <f aca="false">B130</f>
        <v>40118</v>
      </c>
      <c r="AW130" s="374" t="n">
        <v>118</v>
      </c>
    </row>
    <row r="131" customFormat="false" ht="12" hidden="false" customHeight="false" outlineLevel="0" collapsed="false">
      <c r="B131" s="375" t="n">
        <f aca="false">EOMONTH(B130,0)+1</f>
        <v>40148</v>
      </c>
      <c r="C131" s="376" t="n">
        <v>3.258</v>
      </c>
      <c r="D131" s="376" t="n">
        <v>0.155</v>
      </c>
      <c r="E131" s="376" t="n">
        <v>0.072399864043036</v>
      </c>
      <c r="F131" s="376" t="n">
        <v>-0.1975</v>
      </c>
      <c r="G131" s="376" t="n">
        <v>-0.055</v>
      </c>
      <c r="H131" s="376" t="n">
        <v>-0.1975</v>
      </c>
      <c r="I131" s="376" t="n">
        <v>0.295</v>
      </c>
      <c r="J131" s="376" t="n">
        <v>0.295</v>
      </c>
      <c r="K131" s="376" t="n">
        <v>-0.0505</v>
      </c>
      <c r="L131" s="376" t="n">
        <v>-0.0115</v>
      </c>
      <c r="M131" s="376" t="n">
        <v>-0.2425</v>
      </c>
      <c r="N131" s="376" t="n">
        <v>0.011</v>
      </c>
      <c r="O131" s="376" t="n">
        <v>0.011</v>
      </c>
      <c r="P131" s="374" t="n">
        <v>-0.0225</v>
      </c>
      <c r="Q131" s="374" t="n">
        <v>-0.03</v>
      </c>
      <c r="R131" s="374" t="n">
        <v>-0.0295</v>
      </c>
      <c r="S131" s="374" t="n">
        <v>-0.085</v>
      </c>
      <c r="T131" s="374" t="n">
        <v>-0.145</v>
      </c>
      <c r="U131" s="374" t="n">
        <v>1.045</v>
      </c>
      <c r="V131" s="374" t="n">
        <v>0.005</v>
      </c>
      <c r="W131" s="374" t="n">
        <v>-0.1875</v>
      </c>
      <c r="X131" s="374" t="n">
        <v>-0.0135</v>
      </c>
      <c r="Y131" s="389" t="n">
        <v>0.1025</v>
      </c>
      <c r="Z131" s="389" t="n">
        <v>0.0305</v>
      </c>
      <c r="AA131" s="390" t="n">
        <v>0.155</v>
      </c>
      <c r="AB131" s="390" t="n">
        <v>0.171</v>
      </c>
      <c r="AC131" s="390" t="n">
        <v>0.155</v>
      </c>
      <c r="AD131" s="390" t="n">
        <v>0.155</v>
      </c>
      <c r="AE131" s="390" t="n">
        <v>0.155</v>
      </c>
      <c r="AF131" s="390" t="n">
        <v>0.155</v>
      </c>
      <c r="AG131" s="390" t="n">
        <v>0.155</v>
      </c>
      <c r="AH131" s="390" t="n">
        <v>0.155</v>
      </c>
      <c r="AI131" s="391" t="n">
        <v>0.155</v>
      </c>
      <c r="AJ131" s="391" t="n">
        <v>0.155</v>
      </c>
      <c r="AK131" s="391" t="n">
        <v>0.155</v>
      </c>
      <c r="AL131" s="390" t="n">
        <v>0.155</v>
      </c>
      <c r="AM131" s="374" t="n">
        <v>0.072005192572826</v>
      </c>
      <c r="AO131" s="389" t="n">
        <f aca="false">AB131</f>
        <v>0.171</v>
      </c>
      <c r="AP131" s="389" t="n">
        <f aca="false">AB131</f>
        <v>0.171</v>
      </c>
      <c r="AQ131" s="393" t="n">
        <f aca="false">AB131</f>
        <v>0.171</v>
      </c>
      <c r="AR131" s="394" t="n">
        <f aca="false">B131</f>
        <v>40148</v>
      </c>
      <c r="AS131" s="389" t="n">
        <f aca="false">(1+$AM131/2)^(-2*($B131-$AS$11)/365.25)</f>
        <v>0.506132622042637</v>
      </c>
      <c r="AT131" s="389" t="n">
        <f aca="false">(1+$AM131/2)^(-2*($B131-$AT$11)/365.25)</f>
        <v>0.506230656086742</v>
      </c>
      <c r="AV131" s="394" t="n">
        <f aca="false">B131</f>
        <v>40148</v>
      </c>
      <c r="AW131" s="374" t="n">
        <v>119</v>
      </c>
    </row>
    <row r="132" customFormat="false" ht="12" hidden="false" customHeight="false" outlineLevel="0" collapsed="false">
      <c r="B132" s="375" t="n">
        <f aca="false">EOMONTH(B131,0)+1</f>
        <v>40179</v>
      </c>
      <c r="C132" s="376" t="n">
        <v>3.308</v>
      </c>
      <c r="D132" s="376" t="n">
        <v>0.15</v>
      </c>
      <c r="E132" s="376" t="n">
        <v>0.072416383276918</v>
      </c>
      <c r="F132" s="376" t="n">
        <v>-0.2</v>
      </c>
      <c r="G132" s="376" t="n">
        <v>-0.0575</v>
      </c>
      <c r="H132" s="376" t="n">
        <v>-0.2</v>
      </c>
      <c r="I132" s="376" t="n">
        <v>0.305</v>
      </c>
      <c r="J132" s="376" t="n">
        <v>0.3425</v>
      </c>
      <c r="K132" s="376" t="n">
        <v>-0.0545</v>
      </c>
      <c r="L132" s="376" t="n">
        <v>-0.0095</v>
      </c>
      <c r="M132" s="376" t="n">
        <v>-0.2425</v>
      </c>
      <c r="N132" s="376" t="n">
        <v>0.011</v>
      </c>
      <c r="O132" s="376" t="n">
        <v>0.011</v>
      </c>
      <c r="P132" s="374" t="n">
        <v>-0.018</v>
      </c>
      <c r="Q132" s="374" t="n">
        <v>-0.03</v>
      </c>
      <c r="R132" s="374" t="n">
        <v>-0.0295</v>
      </c>
      <c r="S132" s="374" t="n">
        <v>-0.0955</v>
      </c>
      <c r="T132" s="374" t="n">
        <v>-0.145</v>
      </c>
      <c r="U132" s="374" t="n">
        <v>1.52</v>
      </c>
      <c r="V132" s="374" t="n">
        <v>0.005</v>
      </c>
      <c r="W132" s="374" t="n">
        <v>-0.1875</v>
      </c>
      <c r="X132" s="374" t="n">
        <v>-0.0135</v>
      </c>
      <c r="Y132" s="389" t="n">
        <v>0.1025</v>
      </c>
      <c r="Z132" s="389" t="n">
        <v>0.0305</v>
      </c>
      <c r="AA132" s="390" t="n">
        <v>0.15</v>
      </c>
      <c r="AB132" s="390" t="n">
        <v>0.15</v>
      </c>
      <c r="AC132" s="390" t="n">
        <v>0.15</v>
      </c>
      <c r="AD132" s="390" t="n">
        <v>0.15</v>
      </c>
      <c r="AE132" s="390" t="n">
        <v>0.15</v>
      </c>
      <c r="AF132" s="390" t="n">
        <v>0.15</v>
      </c>
      <c r="AG132" s="390" t="n">
        <v>0.15</v>
      </c>
      <c r="AH132" s="390" t="n">
        <v>0.15</v>
      </c>
      <c r="AI132" s="391" t="n">
        <v>0.15</v>
      </c>
      <c r="AJ132" s="391" t="n">
        <v>0.15</v>
      </c>
      <c r="AK132" s="391" t="n">
        <v>0.15</v>
      </c>
      <c r="AL132" s="390" t="n">
        <v>0.15</v>
      </c>
      <c r="AM132" s="374" t="n">
        <v>0.072020685694298</v>
      </c>
      <c r="AO132" s="389" t="n">
        <f aca="false">AB132</f>
        <v>0.15</v>
      </c>
      <c r="AP132" s="389" t="n">
        <f aca="false">AB132</f>
        <v>0.15</v>
      </c>
      <c r="AQ132" s="393" t="n">
        <f aca="false">AB132</f>
        <v>0.15</v>
      </c>
      <c r="AR132" s="394" t="n">
        <f aca="false">B132</f>
        <v>40179</v>
      </c>
      <c r="AS132" s="389" t="n">
        <f aca="false">(1+$AM132/2)^(-2*($B132-$AS$11)/365.25)</f>
        <v>0.50302990607412</v>
      </c>
      <c r="AT132" s="389" t="n">
        <f aca="false">(1+$AM132/2)^(-2*($B132-$AT$11)/365.25)</f>
        <v>0.503127359745566</v>
      </c>
      <c r="AV132" s="394" t="n">
        <f aca="false">B132</f>
        <v>40179</v>
      </c>
      <c r="AW132" s="374" t="n">
        <v>120</v>
      </c>
    </row>
    <row r="133" customFormat="false" ht="12" hidden="false" customHeight="false" outlineLevel="0" collapsed="false">
      <c r="B133" s="375" t="n">
        <f aca="false">EOMONTH(B132,0)+1</f>
        <v>40210</v>
      </c>
      <c r="C133" s="376" t="n">
        <v>3.223</v>
      </c>
      <c r="D133" s="376" t="n">
        <v>0.15</v>
      </c>
      <c r="E133" s="376" t="n">
        <v>0.072432902510891</v>
      </c>
      <c r="F133" s="376" t="n">
        <v>-0.2025</v>
      </c>
      <c r="G133" s="376" t="n">
        <v>-0.04</v>
      </c>
      <c r="H133" s="376" t="n">
        <v>-0.2025</v>
      </c>
      <c r="I133" s="376" t="n">
        <v>0.28</v>
      </c>
      <c r="J133" s="376" t="n">
        <v>0.3375</v>
      </c>
      <c r="K133" s="376" t="n">
        <v>-0.0505</v>
      </c>
      <c r="L133" s="376" t="n">
        <v>-0.0095</v>
      </c>
      <c r="M133" s="376" t="n">
        <v>-0.2425</v>
      </c>
      <c r="N133" s="376" t="n">
        <v>0.011</v>
      </c>
      <c r="O133" s="376" t="n">
        <v>0.011</v>
      </c>
      <c r="P133" s="374" t="n">
        <v>-0.018</v>
      </c>
      <c r="Q133" s="374" t="n">
        <v>-0.03</v>
      </c>
      <c r="R133" s="374" t="n">
        <v>-0.0295</v>
      </c>
      <c r="S133" s="374" t="n">
        <v>-0.083</v>
      </c>
      <c r="T133" s="374" t="n">
        <v>-0.145</v>
      </c>
      <c r="U133" s="374" t="n">
        <v>1.4</v>
      </c>
      <c r="V133" s="374" t="n">
        <v>0.005</v>
      </c>
      <c r="W133" s="374" t="n">
        <v>-0.1875</v>
      </c>
      <c r="X133" s="374" t="n">
        <v>-0.0135</v>
      </c>
      <c r="Y133" s="389" t="n">
        <v>0.1025</v>
      </c>
      <c r="Z133" s="389" t="n">
        <v>0.0305</v>
      </c>
      <c r="AA133" s="390" t="n">
        <v>0.15</v>
      </c>
      <c r="AB133" s="390" t="n">
        <v>0.165</v>
      </c>
      <c r="AC133" s="390" t="n">
        <v>0.15</v>
      </c>
      <c r="AD133" s="390" t="n">
        <v>0.15</v>
      </c>
      <c r="AE133" s="390" t="n">
        <v>0.15</v>
      </c>
      <c r="AF133" s="390" t="n">
        <v>0.15</v>
      </c>
      <c r="AG133" s="390" t="n">
        <v>0.15</v>
      </c>
      <c r="AH133" s="390" t="n">
        <v>0.15</v>
      </c>
      <c r="AI133" s="391" t="n">
        <v>0.15</v>
      </c>
      <c r="AJ133" s="391" t="n">
        <v>0.15</v>
      </c>
      <c r="AK133" s="391" t="n">
        <v>0.15</v>
      </c>
      <c r="AL133" s="390" t="n">
        <v>0.15</v>
      </c>
      <c r="AM133" s="374" t="n">
        <v>0.072036178815849</v>
      </c>
      <c r="AO133" s="389" t="n">
        <f aca="false">AB133</f>
        <v>0.165</v>
      </c>
      <c r="AP133" s="389" t="n">
        <f aca="false">AB133</f>
        <v>0.165</v>
      </c>
      <c r="AQ133" s="393" t="n">
        <f aca="false">AB133</f>
        <v>0.165</v>
      </c>
      <c r="AR133" s="394" t="n">
        <f aca="false">B133</f>
        <v>40210</v>
      </c>
      <c r="AS133" s="389" t="n">
        <f aca="false">(1+$AM133/2)^(-2*($B133-$AS$11)/365.25)</f>
        <v>0.499944941941691</v>
      </c>
      <c r="AT133" s="389" t="n">
        <f aca="false">(1+$AM133/2)^(-2*($B133-$AT$11)/365.25)</f>
        <v>0.500041818426054</v>
      </c>
      <c r="AV133" s="394" t="n">
        <f aca="false">B133</f>
        <v>40210</v>
      </c>
      <c r="AW133" s="374" t="n">
        <v>121</v>
      </c>
    </row>
    <row r="134" customFormat="false" ht="12" hidden="false" customHeight="false" outlineLevel="0" collapsed="false">
      <c r="B134" s="375" t="n">
        <f aca="false">EOMONTH(B133,0)+1</f>
        <v>40238</v>
      </c>
      <c r="C134" s="376" t="n">
        <v>3.129</v>
      </c>
      <c r="D134" s="376" t="n">
        <v>0.15</v>
      </c>
      <c r="E134" s="376" t="n">
        <v>0.072447823109395</v>
      </c>
      <c r="F134" s="376" t="n">
        <v>-0.205</v>
      </c>
      <c r="G134" s="376" t="n">
        <v>-0.0275</v>
      </c>
      <c r="H134" s="376" t="n">
        <v>-0.205</v>
      </c>
      <c r="I134" s="376" t="n">
        <v>0.277</v>
      </c>
      <c r="J134" s="376" t="n">
        <v>0.26</v>
      </c>
      <c r="K134" s="376" t="n">
        <v>-0.052</v>
      </c>
      <c r="L134" s="376" t="n">
        <v>-0.0095</v>
      </c>
      <c r="M134" s="376" t="n">
        <v>-0.2425</v>
      </c>
      <c r="N134" s="376" t="n">
        <v>0.011</v>
      </c>
      <c r="O134" s="376" t="n">
        <v>0.011</v>
      </c>
      <c r="P134" s="374" t="n">
        <v>-0.018</v>
      </c>
      <c r="Q134" s="374" t="n">
        <v>-0.03</v>
      </c>
      <c r="R134" s="374" t="n">
        <v>-0.0112</v>
      </c>
      <c r="S134" s="374" t="n">
        <v>-0.0705</v>
      </c>
      <c r="T134" s="374" t="n">
        <v>-0.145</v>
      </c>
      <c r="U134" s="374" t="n">
        <v>0.88</v>
      </c>
      <c r="V134" s="374" t="n">
        <v>0.005</v>
      </c>
      <c r="W134" s="374" t="n">
        <v>-0.1875</v>
      </c>
      <c r="X134" s="374" t="n">
        <v>-0.0135</v>
      </c>
      <c r="Y134" s="389" t="n">
        <v>0.1025</v>
      </c>
      <c r="Z134" s="389" t="n">
        <v>0.0305</v>
      </c>
      <c r="AA134" s="390" t="n">
        <v>0.15</v>
      </c>
      <c r="AB134" s="390" t="n">
        <v>0.165</v>
      </c>
      <c r="AC134" s="390" t="n">
        <v>0.15</v>
      </c>
      <c r="AD134" s="390" t="n">
        <v>0.15</v>
      </c>
      <c r="AE134" s="390" t="n">
        <v>0.15</v>
      </c>
      <c r="AF134" s="390" t="n">
        <v>0.15</v>
      </c>
      <c r="AG134" s="390" t="n">
        <v>0.15</v>
      </c>
      <c r="AH134" s="390" t="n">
        <v>0.15</v>
      </c>
      <c r="AI134" s="391" t="n">
        <v>0.15</v>
      </c>
      <c r="AJ134" s="391" t="n">
        <v>0.15</v>
      </c>
      <c r="AK134" s="391" t="n">
        <v>0.15</v>
      </c>
      <c r="AL134" s="390" t="n">
        <v>0.15</v>
      </c>
      <c r="AM134" s="374" t="n">
        <v>0.072050172603125</v>
      </c>
      <c r="AO134" s="389" t="n">
        <f aca="false">AB134</f>
        <v>0.165</v>
      </c>
      <c r="AP134" s="389" t="n">
        <f aca="false">AB134</f>
        <v>0.165</v>
      </c>
      <c r="AQ134" s="393" t="n">
        <f aca="false">AB134</f>
        <v>0.165</v>
      </c>
      <c r="AR134" s="394" t="n">
        <f aca="false">B134</f>
        <v>40238</v>
      </c>
      <c r="AS134" s="389" t="n">
        <f aca="false">(1+$AM134/2)^(-2*($B134-$AS$11)/365.25)</f>
        <v>0.497173703236661</v>
      </c>
      <c r="AT134" s="389" t="n">
        <f aca="false">(1+$AM134/2)^(-2*($B134-$AT$11)/365.25)</f>
        <v>0.497270061115607</v>
      </c>
      <c r="AV134" s="394" t="n">
        <f aca="false">B134</f>
        <v>40238</v>
      </c>
      <c r="AW134" s="374" t="n">
        <v>122</v>
      </c>
    </row>
    <row r="135" customFormat="false" ht="12" hidden="false" customHeight="false" outlineLevel="0" collapsed="false">
      <c r="B135" s="375" t="n">
        <f aca="false">EOMONTH(B134,0)+1</f>
        <v>40269</v>
      </c>
      <c r="C135" s="376" t="n">
        <v>3.05</v>
      </c>
      <c r="D135" s="376" t="n">
        <v>0.15</v>
      </c>
      <c r="E135" s="376" t="n">
        <v>0.072464342343539</v>
      </c>
      <c r="F135" s="376" t="n">
        <v>-0.195</v>
      </c>
      <c r="G135" s="376" t="n">
        <v>0.015</v>
      </c>
      <c r="H135" s="376" t="n">
        <v>-0.195</v>
      </c>
      <c r="I135" s="376" t="n">
        <v>0.175</v>
      </c>
      <c r="J135" s="376" t="n">
        <v>0.17</v>
      </c>
      <c r="K135" s="376" t="n">
        <v>-0.062</v>
      </c>
      <c r="L135" s="376" t="n">
        <v>-0.012</v>
      </c>
      <c r="M135" s="376" t="n">
        <v>-0.2925</v>
      </c>
      <c r="N135" s="376" t="n">
        <v>0.0065</v>
      </c>
      <c r="O135" s="376" t="n">
        <v>0.0085</v>
      </c>
      <c r="P135" s="374" t="n">
        <v>-0.02</v>
      </c>
      <c r="Q135" s="374" t="n">
        <v>-0.03</v>
      </c>
      <c r="R135" s="374" t="n">
        <v>-0.0112</v>
      </c>
      <c r="S135" s="374" t="n">
        <v>-0.053</v>
      </c>
      <c r="T135" s="374" t="n">
        <v>-0.105</v>
      </c>
      <c r="U135" s="374" t="n">
        <v>0.37</v>
      </c>
      <c r="V135" s="374" t="n">
        <v>0.005</v>
      </c>
      <c r="W135" s="374" t="n">
        <v>-0.165</v>
      </c>
      <c r="X135" s="374" t="n">
        <v>-0.0135</v>
      </c>
      <c r="Y135" s="389" t="n">
        <v>0.2125</v>
      </c>
      <c r="Z135" s="389" t="n">
        <v>0.023</v>
      </c>
      <c r="AA135" s="390" t="n">
        <v>0.15</v>
      </c>
      <c r="AB135" s="390" t="n">
        <v>0.147</v>
      </c>
      <c r="AC135" s="390" t="n">
        <v>0.15</v>
      </c>
      <c r="AD135" s="390" t="n">
        <v>0.15</v>
      </c>
      <c r="AE135" s="390" t="n">
        <v>0.147</v>
      </c>
      <c r="AF135" s="390" t="n">
        <v>0.15</v>
      </c>
      <c r="AG135" s="390" t="n">
        <v>0.15</v>
      </c>
      <c r="AH135" s="390" t="n">
        <v>0.15</v>
      </c>
      <c r="AI135" s="391" t="n">
        <v>0.15</v>
      </c>
      <c r="AJ135" s="391" t="n">
        <v>0.15</v>
      </c>
      <c r="AK135" s="391" t="n">
        <v>0.15</v>
      </c>
      <c r="AL135" s="390" t="n">
        <v>0.15</v>
      </c>
      <c r="AM135" s="374" t="n">
        <v>0.072065665724827</v>
      </c>
      <c r="AO135" s="389" t="n">
        <f aca="false">AB135</f>
        <v>0.147</v>
      </c>
      <c r="AP135" s="389" t="n">
        <f aca="false">AB135</f>
        <v>0.147</v>
      </c>
      <c r="AQ135" s="393" t="n">
        <f aca="false">AB135</f>
        <v>0.147</v>
      </c>
      <c r="AR135" s="394" t="n">
        <f aca="false">B135</f>
        <v>40269</v>
      </c>
      <c r="AS135" s="389" t="n">
        <f aca="false">(1+$AM135/2)^(-2*($B135-$AS$11)/365.25)</f>
        <v>0.494122267605512</v>
      </c>
      <c r="AT135" s="389" t="n">
        <f aca="false">(1+$AM135/2)^(-2*($B135-$AT$11)/365.25)</f>
        <v>0.494218054316406</v>
      </c>
      <c r="AV135" s="394" t="n">
        <f aca="false">B135</f>
        <v>40269</v>
      </c>
      <c r="AW135" s="374" t="n">
        <v>123</v>
      </c>
    </row>
    <row r="136" customFormat="false" ht="12" hidden="false" customHeight="false" outlineLevel="0" collapsed="false">
      <c r="B136" s="375" t="n">
        <f aca="false">EOMONTH(B135,0)+1</f>
        <v>40299</v>
      </c>
      <c r="C136" s="376" t="n">
        <v>3.088</v>
      </c>
      <c r="D136" s="376" t="n">
        <v>0.15</v>
      </c>
      <c r="E136" s="376" t="n">
        <v>0.07247548141284</v>
      </c>
      <c r="F136" s="376" t="n">
        <v>-0.195</v>
      </c>
      <c r="G136" s="376" t="n">
        <v>0.015</v>
      </c>
      <c r="H136" s="376" t="n">
        <v>-0.195</v>
      </c>
      <c r="I136" s="376" t="n">
        <v>0.178</v>
      </c>
      <c r="J136" s="376" t="n">
        <v>0.155</v>
      </c>
      <c r="K136" s="376" t="n">
        <v>-0.0445</v>
      </c>
      <c r="L136" s="397" t="n">
        <v>-0.012</v>
      </c>
      <c r="M136" s="376" t="n">
        <v>-0.2925</v>
      </c>
      <c r="N136" s="376" t="n">
        <v>0.0065</v>
      </c>
      <c r="O136" s="376" t="n">
        <v>0.0085</v>
      </c>
      <c r="P136" s="374" t="n">
        <v>-0.02</v>
      </c>
      <c r="Q136" s="374" t="n">
        <v>-0.03</v>
      </c>
      <c r="R136" s="374" t="n">
        <v>-0.01145</v>
      </c>
      <c r="S136" s="374" t="n">
        <v>-0.0555</v>
      </c>
      <c r="T136" s="374" t="n">
        <v>-0.105</v>
      </c>
      <c r="U136" s="374" t="n">
        <v>0.2525</v>
      </c>
      <c r="V136" s="374" t="n">
        <v>0.005</v>
      </c>
      <c r="W136" s="374" t="n">
        <v>-0.165</v>
      </c>
      <c r="X136" s="374" t="n">
        <v>-0.01</v>
      </c>
      <c r="Y136" s="389" t="n">
        <v>0.2125</v>
      </c>
      <c r="Z136" s="389" t="n">
        <v>0.023</v>
      </c>
      <c r="AA136" s="390" t="n">
        <v>0.15</v>
      </c>
      <c r="AB136" s="390" t="n">
        <v>0.147</v>
      </c>
      <c r="AC136" s="390" t="n">
        <v>0.15</v>
      </c>
      <c r="AD136" s="390" t="n">
        <v>0.15</v>
      </c>
      <c r="AE136" s="390" t="n">
        <v>0.147</v>
      </c>
      <c r="AF136" s="390" t="n">
        <v>0.15</v>
      </c>
      <c r="AG136" s="390" t="n">
        <v>0.15</v>
      </c>
      <c r="AH136" s="390" t="n">
        <v>0.15</v>
      </c>
      <c r="AI136" s="391" t="n">
        <v>0.15</v>
      </c>
      <c r="AJ136" s="391" t="n">
        <v>0.15</v>
      </c>
      <c r="AK136" s="391" t="n">
        <v>0.15</v>
      </c>
      <c r="AL136" s="390" t="n">
        <v>0.15</v>
      </c>
      <c r="AM136" s="374" t="n">
        <v>0.072075310844883</v>
      </c>
      <c r="AO136" s="389" t="n">
        <f aca="false">AB136</f>
        <v>0.147</v>
      </c>
      <c r="AP136" s="389" t="n">
        <f aca="false">AB136</f>
        <v>0.147</v>
      </c>
      <c r="AQ136" s="393" t="n">
        <f aca="false">AB136</f>
        <v>0.147</v>
      </c>
      <c r="AR136" s="394" t="n">
        <f aca="false">B136</f>
        <v>40299</v>
      </c>
      <c r="AS136" s="389" t="n">
        <f aca="false">(1+$AM136/2)^(-2*($B136-$AS$11)/365.25)</f>
        <v>0.491211369069641</v>
      </c>
      <c r="AT136" s="389" t="n">
        <f aca="false">(1+$AM136/2)^(-2*($B136-$AT$11)/365.25)</f>
        <v>0.491306604018946</v>
      </c>
      <c r="AV136" s="394" t="n">
        <f aca="false">B136</f>
        <v>40299</v>
      </c>
      <c r="AW136" s="374" t="n">
        <v>124</v>
      </c>
    </row>
    <row r="137" customFormat="false" ht="12" hidden="false" customHeight="false" outlineLevel="0" collapsed="false">
      <c r="B137" s="375" t="n">
        <f aca="false">EOMONTH(B136,0)+1</f>
        <v>40330</v>
      </c>
      <c r="C137" s="376" t="n">
        <v>3.097</v>
      </c>
      <c r="D137" s="376" t="n">
        <v>0.15</v>
      </c>
      <c r="E137" s="376" t="n">
        <v>0.072479478490548</v>
      </c>
      <c r="F137" s="376" t="n">
        <v>-0.195</v>
      </c>
      <c r="G137" s="376" t="n">
        <v>0.02</v>
      </c>
      <c r="H137" s="376" t="n">
        <v>-0.195</v>
      </c>
      <c r="I137" s="376" t="n">
        <v>0.173</v>
      </c>
      <c r="J137" s="376" t="n">
        <v>0.155</v>
      </c>
      <c r="K137" s="376" t="n">
        <v>-0.0395</v>
      </c>
      <c r="L137" s="397" t="n">
        <v>-0.012</v>
      </c>
      <c r="M137" s="376" t="n">
        <v>-0.2925</v>
      </c>
      <c r="N137" s="376" t="n">
        <v>0.0065</v>
      </c>
      <c r="O137" s="376" t="n">
        <v>0.0085</v>
      </c>
      <c r="P137" s="374" t="n">
        <v>-0.0175</v>
      </c>
      <c r="Q137" s="374" t="n">
        <v>-0.03</v>
      </c>
      <c r="R137" s="374" t="n">
        <v>-0.01145</v>
      </c>
      <c r="S137" s="374" t="n">
        <v>-0.048</v>
      </c>
      <c r="T137" s="374" t="n">
        <v>-0.105</v>
      </c>
      <c r="U137" s="374" t="n">
        <v>0.2525</v>
      </c>
      <c r="V137" s="374" t="n">
        <v>0.005</v>
      </c>
      <c r="W137" s="374" t="n">
        <v>-0.165</v>
      </c>
      <c r="X137" s="374" t="n">
        <v>-0.0125</v>
      </c>
      <c r="Y137" s="389" t="n">
        <v>0.2125</v>
      </c>
      <c r="Z137" s="389" t="n">
        <v>0.023</v>
      </c>
      <c r="AA137" s="390" t="n">
        <v>0.15</v>
      </c>
      <c r="AB137" s="390" t="n">
        <v>0.147</v>
      </c>
      <c r="AC137" s="390" t="n">
        <v>0.15</v>
      </c>
      <c r="AD137" s="390" t="n">
        <v>0.15</v>
      </c>
      <c r="AE137" s="390" t="n">
        <v>0.147</v>
      </c>
      <c r="AF137" s="390" t="n">
        <v>0.15</v>
      </c>
      <c r="AG137" s="390" t="n">
        <v>0.15</v>
      </c>
      <c r="AH137" s="390" t="n">
        <v>0.15</v>
      </c>
      <c r="AI137" s="391" t="n">
        <v>0.15</v>
      </c>
      <c r="AJ137" s="391" t="n">
        <v>0.15</v>
      </c>
      <c r="AK137" s="391" t="n">
        <v>0.15</v>
      </c>
      <c r="AL137" s="390" t="n">
        <v>0.15</v>
      </c>
      <c r="AM137" s="374" t="n">
        <v>0.072076987722382</v>
      </c>
      <c r="AO137" s="389" t="n">
        <f aca="false">AB137</f>
        <v>0.147</v>
      </c>
      <c r="AP137" s="389" t="n">
        <f aca="false">AB137</f>
        <v>0.147</v>
      </c>
      <c r="AQ137" s="393" t="n">
        <f aca="false">AB137</f>
        <v>0.147</v>
      </c>
      <c r="AR137" s="394" t="n">
        <f aca="false">B137</f>
        <v>40330</v>
      </c>
      <c r="AS137" s="389" t="n">
        <f aca="false">(1+$AM137/2)^(-2*($B137-$AS$11)/365.25)</f>
        <v>0.488260223016432</v>
      </c>
      <c r="AT137" s="389" t="n">
        <f aca="false">(1+$AM137/2)^(-2*($B137-$AT$11)/365.25)</f>
        <v>0.488354887968284</v>
      </c>
      <c r="AV137" s="394" t="n">
        <f aca="false">B137</f>
        <v>40330</v>
      </c>
      <c r="AW137" s="374" t="n">
        <v>125</v>
      </c>
    </row>
    <row r="138" customFormat="false" ht="12" hidden="false" customHeight="false" outlineLevel="0" collapsed="false">
      <c r="B138" s="375" t="n">
        <f aca="false">EOMONTH(B137,0)+1</f>
        <v>40360</v>
      </c>
      <c r="C138" s="376" t="n">
        <v>3.097</v>
      </c>
      <c r="D138" s="376" t="n">
        <v>0.15</v>
      </c>
      <c r="E138" s="376" t="n">
        <v>0.072483346630272</v>
      </c>
      <c r="F138" s="376" t="n">
        <v>-0.195</v>
      </c>
      <c r="G138" s="376" t="n">
        <v>0.0225</v>
      </c>
      <c r="H138" s="376" t="n">
        <v>-0.195</v>
      </c>
      <c r="I138" s="376" t="n">
        <v>0.162</v>
      </c>
      <c r="J138" s="376" t="n">
        <v>0.155</v>
      </c>
      <c r="K138" s="376" t="n">
        <v>-0.0395</v>
      </c>
      <c r="L138" s="397" t="n">
        <v>-0.012</v>
      </c>
      <c r="M138" s="376" t="n">
        <v>-0.2925</v>
      </c>
      <c r="N138" s="376" t="n">
        <v>0.0065</v>
      </c>
      <c r="O138" s="376" t="n">
        <v>0.0085</v>
      </c>
      <c r="P138" s="374" t="n">
        <v>-0.0175</v>
      </c>
      <c r="Q138" s="374" t="n">
        <v>-0.03</v>
      </c>
      <c r="R138" s="374" t="n">
        <v>-0.01145</v>
      </c>
      <c r="S138" s="374" t="n">
        <v>-0.048</v>
      </c>
      <c r="T138" s="374" t="n">
        <v>-0.105</v>
      </c>
      <c r="U138" s="374" t="n">
        <v>0.2575</v>
      </c>
      <c r="V138" s="374" t="n">
        <v>0.005</v>
      </c>
      <c r="W138" s="374" t="n">
        <v>-0.165</v>
      </c>
      <c r="X138" s="374" t="n">
        <v>-0.0125</v>
      </c>
      <c r="Y138" s="389" t="n">
        <v>0.2125</v>
      </c>
      <c r="Z138" s="389" t="n">
        <v>0.023</v>
      </c>
      <c r="AA138" s="390" t="n">
        <v>0.15</v>
      </c>
      <c r="AB138" s="390" t="n">
        <v>0.147</v>
      </c>
      <c r="AC138" s="390" t="n">
        <v>0.15</v>
      </c>
      <c r="AD138" s="390" t="n">
        <v>0.15</v>
      </c>
      <c r="AE138" s="390" t="n">
        <v>0.147</v>
      </c>
      <c r="AF138" s="390" t="n">
        <v>0.15</v>
      </c>
      <c r="AG138" s="390" t="n">
        <v>0.15</v>
      </c>
      <c r="AH138" s="390" t="n">
        <v>0.15</v>
      </c>
      <c r="AI138" s="391" t="n">
        <v>0.15</v>
      </c>
      <c r="AJ138" s="391" t="n">
        <v>0.15</v>
      </c>
      <c r="AK138" s="391" t="n">
        <v>0.15</v>
      </c>
      <c r="AL138" s="390" t="n">
        <v>0.15</v>
      </c>
      <c r="AM138" s="374" t="n">
        <v>0.07207861050706</v>
      </c>
      <c r="AO138" s="389" t="n">
        <f aca="false">AB138</f>
        <v>0.147</v>
      </c>
      <c r="AP138" s="389" t="n">
        <f aca="false">AB138</f>
        <v>0.147</v>
      </c>
      <c r="AQ138" s="393" t="n">
        <f aca="false">AB138</f>
        <v>0.147</v>
      </c>
      <c r="AR138" s="394" t="n">
        <f aca="false">B138</f>
        <v>40360</v>
      </c>
      <c r="AS138" s="389" t="n">
        <f aca="false">(1+$AM138/2)^(-2*($B138-$AS$11)/365.25)</f>
        <v>0.48542103082624</v>
      </c>
      <c r="AT138" s="389" t="n">
        <f aca="false">(1+$AM138/2)^(-2*($B138-$AT$11)/365.25)</f>
        <v>0.485515147391427</v>
      </c>
      <c r="AV138" s="394" t="n">
        <f aca="false">B138</f>
        <v>40360</v>
      </c>
      <c r="AW138" s="374" t="n">
        <v>126</v>
      </c>
    </row>
    <row r="139" customFormat="false" ht="12" hidden="false" customHeight="false" outlineLevel="0" collapsed="false">
      <c r="B139" s="375" t="n">
        <f aca="false">EOMONTH(B138,0)+1</f>
        <v>40391</v>
      </c>
      <c r="C139" s="376" t="n">
        <v>3.1</v>
      </c>
      <c r="D139" s="376" t="n">
        <v>0.15</v>
      </c>
      <c r="E139" s="376" t="n">
        <v>0.072487343708</v>
      </c>
      <c r="F139" s="376" t="n">
        <v>-0.195</v>
      </c>
      <c r="G139" s="376" t="n">
        <v>0.025</v>
      </c>
      <c r="H139" s="376" t="n">
        <v>-0.195</v>
      </c>
      <c r="I139" s="376" t="n">
        <v>0.16</v>
      </c>
      <c r="J139" s="376" t="n">
        <v>0.155</v>
      </c>
      <c r="K139" s="376" t="n">
        <v>-0.0395</v>
      </c>
      <c r="L139" s="397" t="n">
        <v>-0.012</v>
      </c>
      <c r="M139" s="376" t="n">
        <v>-0.2925</v>
      </c>
      <c r="N139" s="376" t="n">
        <v>0.0065</v>
      </c>
      <c r="O139" s="376" t="n">
        <v>0.0085</v>
      </c>
      <c r="P139" s="374" t="n">
        <v>-0.0175</v>
      </c>
      <c r="Q139" s="374" t="n">
        <v>-0.03</v>
      </c>
      <c r="R139" s="374" t="n">
        <v>-0.00875</v>
      </c>
      <c r="S139" s="374" t="n">
        <v>-0.048</v>
      </c>
      <c r="T139" s="374" t="n">
        <v>-0.105</v>
      </c>
      <c r="U139" s="374" t="n">
        <v>0.2575</v>
      </c>
      <c r="V139" s="374" t="n">
        <v>0.005</v>
      </c>
      <c r="W139" s="374" t="n">
        <v>-0.165</v>
      </c>
      <c r="X139" s="374" t="n">
        <v>-0.0125</v>
      </c>
      <c r="Y139" s="389" t="n">
        <v>0.2125</v>
      </c>
      <c r="Z139" s="389" t="n">
        <v>0.023</v>
      </c>
      <c r="AA139" s="390" t="n">
        <v>0.15</v>
      </c>
      <c r="AB139" s="390" t="n">
        <v>0.147</v>
      </c>
      <c r="AC139" s="390" t="n">
        <v>0.15</v>
      </c>
      <c r="AD139" s="390" t="n">
        <v>0.15</v>
      </c>
      <c r="AE139" s="390" t="n">
        <v>0.147</v>
      </c>
      <c r="AF139" s="390" t="n">
        <v>0.15</v>
      </c>
      <c r="AG139" s="390" t="n">
        <v>0.15</v>
      </c>
      <c r="AH139" s="390" t="n">
        <v>0.15</v>
      </c>
      <c r="AI139" s="391" t="n">
        <v>0.15</v>
      </c>
      <c r="AJ139" s="391" t="n">
        <v>0.15</v>
      </c>
      <c r="AK139" s="391" t="n">
        <v>0.15</v>
      </c>
      <c r="AL139" s="390" t="n">
        <v>0.15</v>
      </c>
      <c r="AM139" s="374" t="n">
        <v>0.072080287384561</v>
      </c>
      <c r="AO139" s="389" t="n">
        <f aca="false">AB139</f>
        <v>0.147</v>
      </c>
      <c r="AP139" s="389" t="n">
        <f aca="false">AB139</f>
        <v>0.147</v>
      </c>
      <c r="AQ139" s="393" t="n">
        <f aca="false">AB139</f>
        <v>0.147</v>
      </c>
      <c r="AR139" s="394" t="n">
        <f aca="false">B139</f>
        <v>40391</v>
      </c>
      <c r="AS139" s="389" t="n">
        <f aca="false">(1+$AM139/2)^(-2*($B139-$AS$11)/365.25)</f>
        <v>0.482504411673332</v>
      </c>
      <c r="AT139" s="389" t="n">
        <f aca="false">(1+$AM139/2)^(-2*($B139-$AT$11)/365.25)</f>
        <v>0.48259796488411</v>
      </c>
      <c r="AV139" s="394" t="n">
        <f aca="false">B139</f>
        <v>40391</v>
      </c>
      <c r="AW139" s="374" t="n">
        <v>127</v>
      </c>
    </row>
    <row r="140" customFormat="false" ht="12" hidden="false" customHeight="false" outlineLevel="0" collapsed="false">
      <c r="B140" s="375" t="n">
        <f aca="false">EOMONTH(B139,0)+1</f>
        <v>40422</v>
      </c>
      <c r="C140" s="376" t="n">
        <v>3.097</v>
      </c>
      <c r="D140" s="376" t="n">
        <v>0.15</v>
      </c>
      <c r="E140" s="376" t="n">
        <v>0.072491340785715</v>
      </c>
      <c r="F140" s="376" t="n">
        <v>-0.195</v>
      </c>
      <c r="G140" s="376" t="n">
        <v>0.0175</v>
      </c>
      <c r="H140" s="376" t="n">
        <v>-0.195</v>
      </c>
      <c r="I140" s="376" t="n">
        <v>0.157</v>
      </c>
      <c r="J140" s="376" t="n">
        <v>0.155</v>
      </c>
      <c r="K140" s="376" t="n">
        <v>-0.042</v>
      </c>
      <c r="L140" s="397" t="n">
        <v>-0.012</v>
      </c>
      <c r="M140" s="376" t="n">
        <v>-0.2925</v>
      </c>
      <c r="N140" s="376" t="n">
        <v>0.0065</v>
      </c>
      <c r="O140" s="376" t="n">
        <v>0.0085</v>
      </c>
      <c r="P140" s="374" t="n">
        <v>-0.0175</v>
      </c>
      <c r="Q140" s="374" t="n">
        <v>-0.03</v>
      </c>
      <c r="R140" s="374" t="n">
        <v>-0.00875</v>
      </c>
      <c r="S140" s="374" t="n">
        <v>-0.053</v>
      </c>
      <c r="T140" s="374" t="n">
        <v>-0.105</v>
      </c>
      <c r="U140" s="374" t="n">
        <v>0.2525</v>
      </c>
      <c r="V140" s="374" t="n">
        <v>0.005</v>
      </c>
      <c r="W140" s="374" t="n">
        <v>-0.165</v>
      </c>
      <c r="X140" s="374" t="n">
        <v>-0.015</v>
      </c>
      <c r="Y140" s="389" t="n">
        <v>0.2125</v>
      </c>
      <c r="Z140" s="389" t="n">
        <v>0.023</v>
      </c>
      <c r="AA140" s="390" t="n">
        <v>0.15</v>
      </c>
      <c r="AB140" s="390" t="n">
        <v>0.147</v>
      </c>
      <c r="AC140" s="390" t="n">
        <v>0.15</v>
      </c>
      <c r="AD140" s="390" t="n">
        <v>0.15</v>
      </c>
      <c r="AE140" s="390" t="n">
        <v>0.147</v>
      </c>
      <c r="AF140" s="390" t="n">
        <v>0.15</v>
      </c>
      <c r="AG140" s="390" t="n">
        <v>0.15</v>
      </c>
      <c r="AH140" s="390" t="n">
        <v>0.15</v>
      </c>
      <c r="AI140" s="391" t="n">
        <v>0.15</v>
      </c>
      <c r="AJ140" s="391" t="n">
        <v>0.15</v>
      </c>
      <c r="AK140" s="391" t="n">
        <v>0.15</v>
      </c>
      <c r="AL140" s="390" t="n">
        <v>0.15</v>
      </c>
      <c r="AM140" s="374" t="n">
        <v>0.072081964262063</v>
      </c>
      <c r="AO140" s="389" t="n">
        <f aca="false">AB140</f>
        <v>0.147</v>
      </c>
      <c r="AP140" s="389" t="n">
        <f aca="false">AB140</f>
        <v>0.147</v>
      </c>
      <c r="AQ140" s="393" t="n">
        <f aca="false">AB140</f>
        <v>0.147</v>
      </c>
      <c r="AR140" s="394" t="n">
        <f aca="false">B140</f>
        <v>40422</v>
      </c>
      <c r="AS140" s="389" t="n">
        <f aca="false">(1+$AM140/2)^(-2*($B140-$AS$11)/365.25)</f>
        <v>0.479605185066064</v>
      </c>
      <c r="AT140" s="389" t="n">
        <f aca="false">(1+$AM140/2)^(-2*($B140-$AT$11)/365.25)</f>
        <v>0.479698178268912</v>
      </c>
      <c r="AV140" s="394" t="n">
        <f aca="false">B140</f>
        <v>40422</v>
      </c>
      <c r="AW140" s="374" t="n">
        <v>128</v>
      </c>
    </row>
    <row r="141" customFormat="false" ht="12" hidden="false" customHeight="false" outlineLevel="0" collapsed="false">
      <c r="B141" s="375" t="n">
        <f aca="false">EOMONTH(B140,0)+1</f>
        <v>40452</v>
      </c>
      <c r="C141" s="376" t="n">
        <v>3.117</v>
      </c>
      <c r="D141" s="376" t="n">
        <v>0.15</v>
      </c>
      <c r="E141" s="376" t="n">
        <v>0.072495208925453</v>
      </c>
      <c r="F141" s="376" t="n">
        <v>-0.195</v>
      </c>
      <c r="G141" s="376" t="n">
        <v>0.0075</v>
      </c>
      <c r="H141" s="376" t="n">
        <v>-0.195</v>
      </c>
      <c r="I141" s="376" t="n">
        <v>0.173</v>
      </c>
      <c r="J141" s="376" t="n">
        <v>0.1575</v>
      </c>
      <c r="K141" s="376" t="n">
        <v>-0.042</v>
      </c>
      <c r="L141" s="397" t="n">
        <v>-0.012</v>
      </c>
      <c r="M141" s="376" t="n">
        <v>-0.2925</v>
      </c>
      <c r="N141" s="376" t="n">
        <v>0.0065</v>
      </c>
      <c r="O141" s="376" t="n">
        <v>0.0085</v>
      </c>
      <c r="P141" s="374" t="n">
        <v>-0.0175</v>
      </c>
      <c r="Q141" s="374" t="n">
        <v>-0.03</v>
      </c>
      <c r="R141" s="374" t="n">
        <v>-0.0295</v>
      </c>
      <c r="S141" s="374" t="n">
        <v>-0.053</v>
      </c>
      <c r="T141" s="374" t="n">
        <v>-0.105</v>
      </c>
      <c r="U141" s="374" t="n">
        <v>0.255</v>
      </c>
      <c r="V141" s="374" t="n">
        <v>0.005</v>
      </c>
      <c r="W141" s="374" t="n">
        <v>-0.165</v>
      </c>
      <c r="X141" s="374" t="n">
        <v>-0.015</v>
      </c>
      <c r="Y141" s="389" t="n">
        <v>0.2125</v>
      </c>
      <c r="Z141" s="389" t="n">
        <v>0.023</v>
      </c>
      <c r="AA141" s="390" t="n">
        <v>0.15</v>
      </c>
      <c r="AB141" s="390" t="n">
        <v>0.147</v>
      </c>
      <c r="AC141" s="390" t="n">
        <v>0.15</v>
      </c>
      <c r="AD141" s="390" t="n">
        <v>0.15</v>
      </c>
      <c r="AE141" s="390" t="n">
        <v>0.147</v>
      </c>
      <c r="AF141" s="390" t="n">
        <v>0.15</v>
      </c>
      <c r="AG141" s="390" t="n">
        <v>0.15</v>
      </c>
      <c r="AH141" s="390" t="n">
        <v>0.15</v>
      </c>
      <c r="AI141" s="391" t="n">
        <v>0.15</v>
      </c>
      <c r="AJ141" s="391" t="n">
        <v>0.15</v>
      </c>
      <c r="AK141" s="391" t="n">
        <v>0.15</v>
      </c>
      <c r="AL141" s="390" t="n">
        <v>0.15</v>
      </c>
      <c r="AM141" s="374" t="n">
        <v>0.072083587046743</v>
      </c>
      <c r="AO141" s="389" t="n">
        <f aca="false">AB141</f>
        <v>0.147</v>
      </c>
      <c r="AP141" s="389" t="n">
        <f aca="false">AB141</f>
        <v>0.147</v>
      </c>
      <c r="AQ141" s="393" t="n">
        <f aca="false">AB141</f>
        <v>0.147</v>
      </c>
      <c r="AR141" s="394" t="n">
        <f aca="false">B141</f>
        <v>40452</v>
      </c>
      <c r="AS141" s="389" t="n">
        <f aca="false">(1+$AM141/2)^(-2*($B141-$AS$11)/365.25)</f>
        <v>0.476815944974936</v>
      </c>
      <c r="AT141" s="389" t="n">
        <f aca="false">(1+$AM141/2)^(-2*($B141-$AT$11)/365.25)</f>
        <v>0.476908399402338</v>
      </c>
      <c r="AV141" s="394" t="n">
        <f aca="false">B141</f>
        <v>40452</v>
      </c>
      <c r="AW141" s="374" t="n">
        <v>129</v>
      </c>
    </row>
    <row r="142" customFormat="false" ht="12" hidden="false" customHeight="false" outlineLevel="0" collapsed="false">
      <c r="B142" s="375" t="n">
        <f aca="false">EOMONTH(B141,0)+1</f>
        <v>40483</v>
      </c>
      <c r="C142" s="376" t="n">
        <v>3.215</v>
      </c>
      <c r="D142" s="376" t="n">
        <v>0.15</v>
      </c>
      <c r="E142" s="376" t="n">
        <v>0.072499206003187</v>
      </c>
      <c r="F142" s="376" t="n">
        <v>-0.19</v>
      </c>
      <c r="G142" s="376" t="n">
        <v>-0.0325</v>
      </c>
      <c r="H142" s="376" t="n">
        <v>-0.19</v>
      </c>
      <c r="I142" s="376" t="n">
        <v>0.25</v>
      </c>
      <c r="J142" s="376" t="n">
        <v>0.24</v>
      </c>
      <c r="K142" s="376" t="n">
        <v>-0.0485</v>
      </c>
      <c r="L142" s="397" t="n">
        <v>-0.0095</v>
      </c>
      <c r="M142" s="376" t="n">
        <v>-0.2425</v>
      </c>
      <c r="N142" s="376" t="n">
        <v>0.011</v>
      </c>
      <c r="O142" s="376" t="n">
        <v>0.013</v>
      </c>
      <c r="P142" s="374" t="n">
        <v>-0.0205</v>
      </c>
      <c r="Q142" s="374" t="n">
        <v>-0.03</v>
      </c>
      <c r="R142" s="374" t="n">
        <v>-0.0285</v>
      </c>
      <c r="S142" s="374" t="n">
        <v>-0.068</v>
      </c>
      <c r="T142" s="374" t="n">
        <v>-0.145</v>
      </c>
      <c r="U142" s="374" t="n">
        <v>0.725</v>
      </c>
      <c r="V142" s="374" t="n">
        <v>0.005</v>
      </c>
      <c r="W142" s="374" t="n">
        <v>-0.1875</v>
      </c>
      <c r="X142" s="374" t="n">
        <v>-0.0125</v>
      </c>
      <c r="Y142" s="389" t="n">
        <v>0.1025</v>
      </c>
      <c r="Z142" s="389" t="n">
        <v>0.0325</v>
      </c>
      <c r="AA142" s="390" t="n">
        <v>0.15</v>
      </c>
      <c r="AB142" s="390" t="n">
        <v>0.165</v>
      </c>
      <c r="AC142" s="390" t="n">
        <v>0.15</v>
      </c>
      <c r="AD142" s="390" t="n">
        <v>0.15</v>
      </c>
      <c r="AE142" s="390" t="n">
        <v>0.15</v>
      </c>
      <c r="AF142" s="390" t="n">
        <v>0.15</v>
      </c>
      <c r="AG142" s="390" t="n">
        <v>0.15</v>
      </c>
      <c r="AH142" s="390" t="n">
        <v>0.15</v>
      </c>
      <c r="AI142" s="391" t="n">
        <v>0.15</v>
      </c>
      <c r="AJ142" s="391" t="n">
        <v>0.15</v>
      </c>
      <c r="AK142" s="391" t="n">
        <v>0.15</v>
      </c>
      <c r="AL142" s="390" t="n">
        <v>0.15</v>
      </c>
      <c r="AM142" s="374" t="n">
        <v>0.072085263924247</v>
      </c>
      <c r="AO142" s="389" t="n">
        <f aca="false">AB142</f>
        <v>0.165</v>
      </c>
      <c r="AP142" s="389" t="n">
        <f aca="false">AB142</f>
        <v>0.165</v>
      </c>
      <c r="AQ142" s="393" t="n">
        <f aca="false">AB142</f>
        <v>0.165</v>
      </c>
      <c r="AR142" s="394" t="n">
        <f aca="false">B142</f>
        <v>40483</v>
      </c>
      <c r="AS142" s="389" t="n">
        <f aca="false">(1+$AM142/2)^(-2*($B142-$AS$11)/365.25)</f>
        <v>0.473950642469639</v>
      </c>
      <c r="AT142" s="389" t="n">
        <f aca="false">(1+$AM142/2)^(-2*($B142-$AT$11)/365.25)</f>
        <v>0.474042543416629</v>
      </c>
      <c r="AV142" s="394" t="n">
        <f aca="false">B142</f>
        <v>40483</v>
      </c>
      <c r="AW142" s="374" t="n">
        <v>130</v>
      </c>
    </row>
    <row r="143" customFormat="false" ht="12" hidden="false" customHeight="false" outlineLevel="0" collapsed="false">
      <c r="B143" s="375" t="n">
        <f aca="false">EOMONTH(B142,0)+1</f>
        <v>40513</v>
      </c>
      <c r="C143" s="376" t="n">
        <v>3.317</v>
      </c>
      <c r="D143" s="376" t="n">
        <v>0.15</v>
      </c>
      <c r="E143" s="376" t="n">
        <v>0.072503074142935</v>
      </c>
      <c r="F143" s="376" t="n">
        <v>-0.1975</v>
      </c>
      <c r="G143" s="376" t="n">
        <v>-0.055</v>
      </c>
      <c r="H143" s="376" t="n">
        <v>-0.1975</v>
      </c>
      <c r="I143" s="376" t="n">
        <v>0.29</v>
      </c>
      <c r="J143" s="376" t="n">
        <v>0.295</v>
      </c>
      <c r="K143" s="376" t="n">
        <v>-0.0485</v>
      </c>
      <c r="L143" s="376" t="n">
        <v>-0.0095</v>
      </c>
      <c r="M143" s="376" t="n">
        <v>-0.2425</v>
      </c>
      <c r="N143" s="376" t="n">
        <v>0.011</v>
      </c>
      <c r="O143" s="376" t="n">
        <v>0.013</v>
      </c>
      <c r="P143" s="374" t="n">
        <v>-0.0205</v>
      </c>
      <c r="Q143" s="374" t="n">
        <v>-0.03</v>
      </c>
      <c r="R143" s="374" t="n">
        <v>-0.0285</v>
      </c>
      <c r="S143" s="374" t="n">
        <v>-0.083</v>
      </c>
      <c r="T143" s="374" t="n">
        <v>-0.145</v>
      </c>
      <c r="U143" s="374" t="n">
        <v>1.045</v>
      </c>
      <c r="V143" s="374" t="n">
        <v>0.005</v>
      </c>
      <c r="W143" s="374" t="n">
        <v>-0.1875</v>
      </c>
      <c r="X143" s="374" t="n">
        <v>-0.0125</v>
      </c>
      <c r="Y143" s="389" t="n">
        <v>0.1025</v>
      </c>
      <c r="Z143" s="389" t="n">
        <v>0.0325</v>
      </c>
      <c r="AA143" s="390" t="n">
        <v>0.15</v>
      </c>
      <c r="AB143" s="390" t="n">
        <v>0.165</v>
      </c>
      <c r="AC143" s="390" t="n">
        <v>0.15</v>
      </c>
      <c r="AD143" s="390" t="n">
        <v>0.15</v>
      </c>
      <c r="AE143" s="390" t="n">
        <v>0.15</v>
      </c>
      <c r="AF143" s="390" t="n">
        <v>0.15</v>
      </c>
      <c r="AG143" s="390" t="n">
        <v>0.15</v>
      </c>
      <c r="AH143" s="390" t="n">
        <v>0.15</v>
      </c>
      <c r="AI143" s="391" t="n">
        <v>0.15</v>
      </c>
      <c r="AJ143" s="391" t="n">
        <v>0.15</v>
      </c>
      <c r="AK143" s="391" t="n">
        <v>0.15</v>
      </c>
      <c r="AL143" s="390" t="n">
        <v>0.15</v>
      </c>
      <c r="AM143" s="374" t="n">
        <v>0.072086886708929</v>
      </c>
      <c r="AO143" s="389" t="n">
        <f aca="false">AB143</f>
        <v>0.165</v>
      </c>
      <c r="AP143" s="389" t="n">
        <f aca="false">AB143</f>
        <v>0.165</v>
      </c>
      <c r="AQ143" s="393" t="n">
        <f aca="false">AB143</f>
        <v>0.165</v>
      </c>
      <c r="AR143" s="394" t="n">
        <f aca="false">B143</f>
        <v>40513</v>
      </c>
      <c r="AS143" s="389" t="n">
        <f aca="false">(1+$AM143/2)^(-2*($B143-$AS$11)/365.25)</f>
        <v>0.471194040996318</v>
      </c>
      <c r="AT143" s="389" t="n">
        <f aca="false">(1+$AM143/2)^(-2*($B143-$AT$11)/365.25)</f>
        <v>0.471285409448179</v>
      </c>
      <c r="AV143" s="394" t="n">
        <f aca="false">B143</f>
        <v>40513</v>
      </c>
      <c r="AW143" s="374" t="n">
        <v>131</v>
      </c>
    </row>
    <row r="144" customFormat="false" ht="12" hidden="false" customHeight="false" outlineLevel="0" collapsed="false">
      <c r="B144" s="375" t="n">
        <f aca="false">EOMONTH(B143,0)+1</f>
        <v>40544</v>
      </c>
      <c r="C144" s="376" t="n">
        <v>3.3675</v>
      </c>
      <c r="D144" s="376" t="n">
        <v>0.15</v>
      </c>
      <c r="E144" s="376" t="n">
        <v>0.07250707122068</v>
      </c>
      <c r="F144" s="376" t="n">
        <v>-0.2</v>
      </c>
      <c r="G144" s="376" t="n">
        <v>-0.0575</v>
      </c>
      <c r="H144" s="376" t="n">
        <v>-0.2</v>
      </c>
      <c r="I144" s="376" t="n">
        <v>0.3</v>
      </c>
      <c r="J144" s="376" t="n">
        <v>0.3425</v>
      </c>
      <c r="K144" s="376" t="n">
        <v>-0.0525</v>
      </c>
      <c r="L144" s="376" t="n">
        <v>-0.0075</v>
      </c>
      <c r="M144" s="376" t="n">
        <v>-0.2425</v>
      </c>
      <c r="N144" s="376" t="n">
        <v>0.011</v>
      </c>
      <c r="O144" s="376" t="n">
        <v>0.013</v>
      </c>
      <c r="P144" s="374" t="n">
        <v>-0.016</v>
      </c>
      <c r="Q144" s="374" t="n">
        <v>-0.03</v>
      </c>
      <c r="R144" s="374" t="n">
        <v>-0.026</v>
      </c>
      <c r="S144" s="374" t="n">
        <v>-0.0935</v>
      </c>
      <c r="T144" s="374" t="n">
        <v>-0.145</v>
      </c>
      <c r="U144" s="374" t="n">
        <v>1.52</v>
      </c>
      <c r="V144" s="374" t="n">
        <v>0.005</v>
      </c>
      <c r="W144" s="374" t="n">
        <v>-0.1875</v>
      </c>
      <c r="X144" s="374" t="n">
        <v>-0.0125</v>
      </c>
      <c r="Y144" s="389" t="n">
        <v>0.1025</v>
      </c>
      <c r="Z144" s="389" t="n">
        <v>0.0325</v>
      </c>
      <c r="AA144" s="390" t="n">
        <v>0.15</v>
      </c>
      <c r="AB144" s="390" t="n">
        <v>0.15</v>
      </c>
      <c r="AC144" s="390" t="n">
        <v>0.15</v>
      </c>
      <c r="AD144" s="390" t="n">
        <v>0.15</v>
      </c>
      <c r="AE144" s="390" t="n">
        <v>0.15</v>
      </c>
      <c r="AF144" s="390" t="n">
        <v>0.15</v>
      </c>
      <c r="AG144" s="390" t="n">
        <v>0.15</v>
      </c>
      <c r="AH144" s="390" t="n">
        <v>0.15</v>
      </c>
      <c r="AI144" s="391" t="n">
        <v>0.15</v>
      </c>
      <c r="AJ144" s="391" t="n">
        <v>0.15</v>
      </c>
      <c r="AK144" s="391" t="n">
        <v>0.15</v>
      </c>
      <c r="AL144" s="390" t="n">
        <v>0.15</v>
      </c>
      <c r="AM144" s="374" t="n">
        <v>0.072088563586435</v>
      </c>
      <c r="AO144" s="389" t="n">
        <f aca="false">AB144</f>
        <v>0.15</v>
      </c>
      <c r="AP144" s="389" t="n">
        <f aca="false">AB144</f>
        <v>0.15</v>
      </c>
      <c r="AQ144" s="393" t="n">
        <f aca="false">AB144</f>
        <v>0.15</v>
      </c>
      <c r="AR144" s="394" t="n">
        <f aca="false">B144</f>
        <v>40544</v>
      </c>
      <c r="AS144" s="389" t="n">
        <f aca="false">(1+$AM144/2)^(-2*($B144-$AS$11)/365.25)</f>
        <v>0.468362268679819</v>
      </c>
      <c r="AT144" s="389" t="n">
        <f aca="false">(1+$AM144/2)^(-2*($B144-$AT$11)/365.25)</f>
        <v>0.468453090103291</v>
      </c>
      <c r="AV144" s="394" t="n">
        <f aca="false">B144</f>
        <v>40544</v>
      </c>
      <c r="AW144" s="374" t="n">
        <v>132</v>
      </c>
    </row>
    <row r="145" customFormat="false" ht="12" hidden="false" customHeight="false" outlineLevel="0" collapsed="false">
      <c r="B145" s="375" t="n">
        <f aca="false">EOMONTH(B144,0)+1</f>
        <v>40575</v>
      </c>
      <c r="C145" s="376" t="n">
        <v>3.2865</v>
      </c>
      <c r="D145" s="376" t="n">
        <v>0.15</v>
      </c>
      <c r="E145" s="376" t="n">
        <v>0.07251106829843</v>
      </c>
      <c r="F145" s="376" t="n">
        <v>-0.2025</v>
      </c>
      <c r="G145" s="376" t="n">
        <v>-0.04</v>
      </c>
      <c r="H145" s="376" t="n">
        <v>-0.2025</v>
      </c>
      <c r="I145" s="376" t="n">
        <v>0.275</v>
      </c>
      <c r="J145" s="376" t="n">
        <v>0.3375</v>
      </c>
      <c r="K145" s="376" t="n">
        <v>-0.0485</v>
      </c>
      <c r="L145" s="376" t="n">
        <v>-0.0075</v>
      </c>
      <c r="M145" s="376" t="n">
        <v>-0.2425</v>
      </c>
      <c r="N145" s="376" t="n">
        <v>0.011</v>
      </c>
      <c r="O145" s="376" t="n">
        <v>0.013</v>
      </c>
      <c r="P145" s="374" t="n">
        <v>-0.016</v>
      </c>
      <c r="Q145" s="374" t="n">
        <v>-0.03</v>
      </c>
      <c r="R145" s="374" t="n">
        <v>-0.026</v>
      </c>
      <c r="S145" s="374" t="n">
        <v>-0.081</v>
      </c>
      <c r="T145" s="374" t="n">
        <v>-0.145</v>
      </c>
      <c r="U145" s="374" t="n">
        <v>1.4</v>
      </c>
      <c r="V145" s="374" t="n">
        <v>0.005</v>
      </c>
      <c r="W145" s="374" t="n">
        <v>-0.1875</v>
      </c>
      <c r="X145" s="374" t="n">
        <v>-0.0125</v>
      </c>
      <c r="Y145" s="389" t="n">
        <v>0.1025</v>
      </c>
      <c r="Z145" s="389" t="n">
        <v>0.0325</v>
      </c>
      <c r="AA145" s="390" t="n">
        <v>0.15</v>
      </c>
      <c r="AB145" s="390" t="n">
        <v>0.165</v>
      </c>
      <c r="AC145" s="390" t="n">
        <v>0.15</v>
      </c>
      <c r="AD145" s="390" t="n">
        <v>0.15</v>
      </c>
      <c r="AE145" s="390" t="n">
        <v>0.15</v>
      </c>
      <c r="AF145" s="390" t="n">
        <v>0.15</v>
      </c>
      <c r="AG145" s="390" t="n">
        <v>0.15</v>
      </c>
      <c r="AH145" s="390" t="n">
        <v>0.15</v>
      </c>
      <c r="AI145" s="391" t="n">
        <v>0.15</v>
      </c>
      <c r="AJ145" s="391" t="n">
        <v>0.15</v>
      </c>
      <c r="AK145" s="391" t="n">
        <v>0.15</v>
      </c>
      <c r="AL145" s="390" t="n">
        <v>0.15</v>
      </c>
      <c r="AM145" s="374" t="n">
        <v>0.072090240463941</v>
      </c>
      <c r="AO145" s="389" t="n">
        <f aca="false">AB145</f>
        <v>0.165</v>
      </c>
      <c r="AP145" s="389" t="n">
        <f aca="false">AB145</f>
        <v>0.165</v>
      </c>
      <c r="AQ145" s="393" t="n">
        <f aca="false">AB145</f>
        <v>0.165</v>
      </c>
      <c r="AR145" s="394" t="n">
        <f aca="false">B145</f>
        <v>40575</v>
      </c>
      <c r="AS145" s="389" t="n">
        <f aca="false">(1+$AM145/2)^(-2*($B145-$AS$11)/365.25)</f>
        <v>0.465547386791971</v>
      </c>
      <c r="AT145" s="389" t="n">
        <f aca="false">(1+$AM145/2)^(-2*($B145-$AT$11)/365.25)</f>
        <v>0.465637664437294</v>
      </c>
      <c r="AV145" s="394" t="n">
        <f aca="false">B145</f>
        <v>40575</v>
      </c>
      <c r="AW145" s="374" t="n">
        <v>133</v>
      </c>
    </row>
    <row r="146" customFormat="false" ht="12" hidden="false" customHeight="false" outlineLevel="0" collapsed="false">
      <c r="B146" s="375" t="n">
        <f aca="false">EOMONTH(B145,0)+1</f>
        <v>40603</v>
      </c>
      <c r="C146" s="376" t="n">
        <v>3.1955</v>
      </c>
      <c r="D146" s="376" t="n">
        <v>0.15</v>
      </c>
      <c r="E146" s="376" t="n">
        <v>0.072514678562209</v>
      </c>
      <c r="F146" s="376" t="n">
        <v>-0.205</v>
      </c>
      <c r="G146" s="376" t="n">
        <v>-0.0275</v>
      </c>
      <c r="H146" s="376" t="n">
        <v>-0.205</v>
      </c>
      <c r="I146" s="376" t="n">
        <v>0.272</v>
      </c>
      <c r="J146" s="376" t="n">
        <v>0.26</v>
      </c>
      <c r="K146" s="376" t="n">
        <v>-0.05</v>
      </c>
      <c r="L146" s="376" t="n">
        <v>-0.0075</v>
      </c>
      <c r="M146" s="376" t="n">
        <v>-0.2425</v>
      </c>
      <c r="N146" s="376" t="n">
        <v>0.011</v>
      </c>
      <c r="O146" s="376" t="n">
        <v>0.013</v>
      </c>
      <c r="P146" s="374" t="n">
        <v>-0.016</v>
      </c>
      <c r="Q146" s="374" t="n">
        <v>-0.03</v>
      </c>
      <c r="R146" s="374" t="n">
        <v>-0.0077</v>
      </c>
      <c r="S146" s="374" t="n">
        <v>-0.0685</v>
      </c>
      <c r="T146" s="374" t="n">
        <v>-0.145</v>
      </c>
      <c r="U146" s="374" t="n">
        <v>0.88</v>
      </c>
      <c r="V146" s="374" t="n">
        <v>0.005</v>
      </c>
      <c r="W146" s="374" t="n">
        <v>-0.1875</v>
      </c>
      <c r="X146" s="374" t="n">
        <v>-0.0125</v>
      </c>
      <c r="Y146" s="389" t="n">
        <v>0.1025</v>
      </c>
      <c r="Z146" s="389" t="n">
        <v>0.0325</v>
      </c>
      <c r="AA146" s="390" t="n">
        <v>0.15</v>
      </c>
      <c r="AB146" s="390" t="n">
        <v>0.165</v>
      </c>
      <c r="AC146" s="390" t="n">
        <v>0.15</v>
      </c>
      <c r="AD146" s="390" t="n">
        <v>0.15</v>
      </c>
      <c r="AE146" s="390" t="n">
        <v>0.15</v>
      </c>
      <c r="AF146" s="390" t="n">
        <v>0.15</v>
      </c>
      <c r="AG146" s="390" t="n">
        <v>0.15</v>
      </c>
      <c r="AH146" s="390" t="n">
        <v>0.15</v>
      </c>
      <c r="AI146" s="391" t="n">
        <v>0.15</v>
      </c>
      <c r="AJ146" s="391" t="n">
        <v>0.15</v>
      </c>
      <c r="AK146" s="391" t="n">
        <v>0.15</v>
      </c>
      <c r="AL146" s="390" t="n">
        <v>0.15</v>
      </c>
      <c r="AM146" s="374" t="n">
        <v>0.07209175506298</v>
      </c>
      <c r="AO146" s="389" t="n">
        <f aca="false">AB146</f>
        <v>0.165</v>
      </c>
      <c r="AP146" s="389" t="n">
        <f aca="false">AB146</f>
        <v>0.165</v>
      </c>
      <c r="AQ146" s="393" t="n">
        <f aca="false">AB146</f>
        <v>0.165</v>
      </c>
      <c r="AR146" s="394" t="n">
        <f aca="false">B146</f>
        <v>40603</v>
      </c>
      <c r="AS146" s="389" t="n">
        <f aca="false">(1+$AM146/2)^(-2*($B146-$AS$11)/365.25)</f>
        <v>0.463019347345943</v>
      </c>
      <c r="AT146" s="389" t="n">
        <f aca="false">(1+$AM146/2)^(-2*($B146-$AT$11)/365.25)</f>
        <v>0.46310913661452</v>
      </c>
      <c r="AV146" s="394" t="n">
        <f aca="false">B146</f>
        <v>40603</v>
      </c>
      <c r="AW146" s="374" t="n">
        <v>134</v>
      </c>
    </row>
    <row r="147" customFormat="false" ht="12" hidden="false" customHeight="false" outlineLevel="0" collapsed="false">
      <c r="B147" s="375" t="n">
        <f aca="false">EOMONTH(B146,0)+1</f>
        <v>40634</v>
      </c>
      <c r="C147" s="376" t="n">
        <v>3.1195</v>
      </c>
      <c r="D147" s="376" t="n">
        <v>0.15</v>
      </c>
      <c r="E147" s="376" t="n">
        <v>0.07251867563997</v>
      </c>
      <c r="F147" s="376" t="n">
        <v>-0.195</v>
      </c>
      <c r="G147" s="376" t="n">
        <v>0.015</v>
      </c>
      <c r="H147" s="376" t="n">
        <v>-0.195</v>
      </c>
      <c r="I147" s="376" t="n">
        <v>0.17</v>
      </c>
      <c r="J147" s="376" t="n">
        <v>0.17</v>
      </c>
      <c r="K147" s="376" t="n">
        <v>-0.06</v>
      </c>
      <c r="L147" s="376" t="n">
        <v>-0.01</v>
      </c>
      <c r="M147" s="376" t="n">
        <v>0</v>
      </c>
      <c r="N147" s="376" t="n">
        <v>0.0065</v>
      </c>
      <c r="O147" s="376" t="n">
        <v>0.0105</v>
      </c>
      <c r="P147" s="374" t="n">
        <v>-0.018</v>
      </c>
      <c r="Q147" s="374" t="n">
        <v>-0.03</v>
      </c>
      <c r="R147" s="374" t="n">
        <v>-0.0077</v>
      </c>
      <c r="S147" s="374" t="n">
        <v>-0.051</v>
      </c>
      <c r="T147" s="374" t="n">
        <v>-0.105</v>
      </c>
      <c r="U147" s="374" t="n">
        <v>0.37</v>
      </c>
      <c r="V147" s="374" t="n">
        <v>0.005</v>
      </c>
      <c r="W147" s="374" t="n">
        <v>-0.19</v>
      </c>
      <c r="X147" s="374" t="n">
        <v>-0.0125</v>
      </c>
      <c r="Y147" s="389" t="n">
        <v>0.1875</v>
      </c>
      <c r="Z147" s="389" t="n">
        <v>0.025</v>
      </c>
      <c r="AA147" s="390" t="n">
        <v>0.15</v>
      </c>
      <c r="AB147" s="390" t="n">
        <v>0.147</v>
      </c>
      <c r="AC147" s="390" t="n">
        <v>0.15</v>
      </c>
      <c r="AD147" s="390" t="n">
        <v>0.15</v>
      </c>
      <c r="AE147" s="390" t="n">
        <v>0.147</v>
      </c>
      <c r="AF147" s="390" t="n">
        <v>0.15</v>
      </c>
      <c r="AG147" s="390" t="n">
        <v>0.15</v>
      </c>
      <c r="AH147" s="390" t="n">
        <v>0.15</v>
      </c>
      <c r="AI147" s="391" t="n">
        <v>0.15</v>
      </c>
      <c r="AJ147" s="391" t="n">
        <v>0.15</v>
      </c>
      <c r="AK147" s="391" t="n">
        <v>0.15</v>
      </c>
      <c r="AL147" s="390" t="n">
        <v>0.15</v>
      </c>
      <c r="AM147" s="374" t="n">
        <v>0.072093431940489</v>
      </c>
      <c r="AO147" s="389" t="n">
        <f aca="false">AB147</f>
        <v>0.147</v>
      </c>
      <c r="AP147" s="389" t="n">
        <f aca="false">AB147</f>
        <v>0.147</v>
      </c>
      <c r="AQ147" s="393" t="n">
        <f aca="false">AB147</f>
        <v>0.147</v>
      </c>
      <c r="AR147" s="394" t="n">
        <f aca="false">B147</f>
        <v>40634</v>
      </c>
      <c r="AS147" s="389" t="n">
        <f aca="false">(1+$AM147/2)^(-2*($B147-$AS$11)/365.25)</f>
        <v>0.460236336053727</v>
      </c>
      <c r="AT147" s="389" t="n">
        <f aca="false">(1+$AM147/2)^(-2*($B147-$AT$11)/365.25)</f>
        <v>0.460325587677252</v>
      </c>
      <c r="AV147" s="394" t="n">
        <f aca="false">B147</f>
        <v>40634</v>
      </c>
      <c r="AW147" s="374" t="n">
        <v>135</v>
      </c>
    </row>
    <row r="148" customFormat="false" ht="12" hidden="false" customHeight="false" outlineLevel="0" collapsed="false">
      <c r="B148" s="375" t="n">
        <f aca="false">EOMONTH(B147,0)+1</f>
        <v>40664</v>
      </c>
      <c r="C148" s="376" t="n">
        <v>3.1585</v>
      </c>
      <c r="D148" s="376" t="n">
        <v>0.15</v>
      </c>
      <c r="E148" s="376" t="n">
        <v>0.072522543779743</v>
      </c>
      <c r="F148" s="376" t="n">
        <v>-0.195</v>
      </c>
      <c r="G148" s="376" t="n">
        <v>0.015</v>
      </c>
      <c r="H148" s="376" t="n">
        <v>-0.195</v>
      </c>
      <c r="I148" s="376" t="n">
        <v>0.173</v>
      </c>
      <c r="J148" s="376" t="n">
        <v>0.155</v>
      </c>
      <c r="K148" s="376" t="n">
        <v>-0.0425</v>
      </c>
      <c r="L148" s="376" t="n">
        <v>-0.01</v>
      </c>
      <c r="M148" s="376" t="n">
        <v>0</v>
      </c>
      <c r="N148" s="376" t="n">
        <v>0.0065</v>
      </c>
      <c r="O148" s="376" t="n">
        <v>0.0105</v>
      </c>
      <c r="P148" s="374" t="n">
        <v>-0.018</v>
      </c>
      <c r="Q148" s="374" t="n">
        <v>-0.03</v>
      </c>
      <c r="R148" s="374" t="n">
        <v>-0.00795</v>
      </c>
      <c r="S148" s="374" t="n">
        <v>-0.0535</v>
      </c>
      <c r="T148" s="374" t="n">
        <v>-0.105</v>
      </c>
      <c r="U148" s="374" t="n">
        <v>0.2525</v>
      </c>
      <c r="V148" s="374" t="n">
        <v>0.005</v>
      </c>
      <c r="W148" s="374" t="n">
        <v>-0.19</v>
      </c>
      <c r="X148" s="374" t="n">
        <v>-0.009</v>
      </c>
      <c r="Y148" s="389" t="n">
        <v>0.1875</v>
      </c>
      <c r="Z148" s="389" t="n">
        <v>0</v>
      </c>
      <c r="AA148" s="390" t="n">
        <v>0.15</v>
      </c>
      <c r="AB148" s="390" t="n">
        <v>0.147</v>
      </c>
      <c r="AC148" s="390" t="n">
        <v>0.15</v>
      </c>
      <c r="AD148" s="390" t="n">
        <v>0.15</v>
      </c>
      <c r="AE148" s="390" t="n">
        <v>0.147</v>
      </c>
      <c r="AF148" s="390" t="n">
        <v>0.15</v>
      </c>
      <c r="AG148" s="390" t="n">
        <v>0.15</v>
      </c>
      <c r="AH148" s="390" t="n">
        <v>0.15</v>
      </c>
      <c r="AI148" s="391" t="n">
        <v>0.15</v>
      </c>
      <c r="AJ148" s="391" t="n">
        <v>0.15</v>
      </c>
      <c r="AK148" s="391" t="n">
        <v>0.15</v>
      </c>
      <c r="AL148" s="390" t="n">
        <v>0.15</v>
      </c>
      <c r="AM148" s="374" t="n">
        <v>0.072095054725175</v>
      </c>
      <c r="AO148" s="389" t="n">
        <f aca="false">AB148</f>
        <v>0.147</v>
      </c>
      <c r="AP148" s="389" t="n">
        <f aca="false">AB148</f>
        <v>0.147</v>
      </c>
      <c r="AQ148" s="393" t="n">
        <f aca="false">AB148</f>
        <v>0.147</v>
      </c>
      <c r="AR148" s="394" t="n">
        <f aca="false">B148</f>
        <v>40664</v>
      </c>
      <c r="AS148" s="389" t="n">
        <f aca="false">(1+$AM148/2)^(-2*($B148-$AS$11)/365.25)</f>
        <v>0.457558907462871</v>
      </c>
      <c r="AT148" s="389" t="n">
        <f aca="false">(1+$AM148/2)^(-2*($B148-$AT$11)/365.25)</f>
        <v>0.457647641826916</v>
      </c>
      <c r="AV148" s="394" t="n">
        <f aca="false">B148</f>
        <v>40664</v>
      </c>
      <c r="AW148" s="374" t="n">
        <v>136</v>
      </c>
    </row>
    <row r="149" customFormat="false" ht="12" hidden="false" customHeight="false" outlineLevel="0" collapsed="false">
      <c r="B149" s="375" t="n">
        <f aca="false">EOMONTH(B148,0)+1</f>
        <v>40695</v>
      </c>
      <c r="C149" s="376" t="n">
        <v>3.1685</v>
      </c>
      <c r="D149" s="376" t="n">
        <v>0.15</v>
      </c>
      <c r="E149" s="376" t="n">
        <v>0.072526540857514</v>
      </c>
      <c r="F149" s="376" t="n">
        <v>-0.195</v>
      </c>
      <c r="G149" s="376" t="n">
        <v>0.02</v>
      </c>
      <c r="H149" s="376" t="n">
        <v>-0.195</v>
      </c>
      <c r="I149" s="376" t="n">
        <v>0.168</v>
      </c>
      <c r="J149" s="376" t="n">
        <v>0.155</v>
      </c>
      <c r="K149" s="376" t="n">
        <v>-0.0375</v>
      </c>
      <c r="L149" s="376" t="n">
        <v>-0.01</v>
      </c>
      <c r="M149" s="376" t="n">
        <v>0</v>
      </c>
      <c r="N149" s="376" t="n">
        <v>0.0065</v>
      </c>
      <c r="O149" s="376" t="n">
        <v>0.0105</v>
      </c>
      <c r="P149" s="374" t="n">
        <v>-0.0155</v>
      </c>
      <c r="Q149" s="374" t="n">
        <v>-0.03</v>
      </c>
      <c r="R149" s="374" t="n">
        <v>-0.00795</v>
      </c>
      <c r="S149" s="374" t="n">
        <v>-0.046</v>
      </c>
      <c r="T149" s="374" t="n">
        <v>-0.105</v>
      </c>
      <c r="U149" s="374" t="n">
        <v>0.2525</v>
      </c>
      <c r="V149" s="374" t="n">
        <v>0.005</v>
      </c>
      <c r="W149" s="374" t="n">
        <v>-0.19</v>
      </c>
      <c r="X149" s="374" t="n">
        <v>-0.0115</v>
      </c>
      <c r="Y149" s="389" t="n">
        <v>0.1875</v>
      </c>
      <c r="Z149" s="389" t="n">
        <v>0</v>
      </c>
      <c r="AA149" s="390" t="n">
        <v>0.15</v>
      </c>
      <c r="AB149" s="390" t="n">
        <v>0.147</v>
      </c>
      <c r="AC149" s="390" t="n">
        <v>0.15</v>
      </c>
      <c r="AD149" s="390" t="n">
        <v>0.15</v>
      </c>
      <c r="AE149" s="390" t="n">
        <v>0.147</v>
      </c>
      <c r="AF149" s="390" t="n">
        <v>0.15</v>
      </c>
      <c r="AG149" s="390" t="n">
        <v>0.15</v>
      </c>
      <c r="AH149" s="390" t="n">
        <v>0.15</v>
      </c>
      <c r="AI149" s="391" t="n">
        <v>0.15</v>
      </c>
      <c r="AJ149" s="391" t="n">
        <v>0.15</v>
      </c>
      <c r="AK149" s="391" t="n">
        <v>0.15</v>
      </c>
      <c r="AL149" s="390" t="n">
        <v>0.15</v>
      </c>
      <c r="AM149" s="374" t="n">
        <v>0.072096731602686</v>
      </c>
      <c r="AO149" s="389" t="n">
        <f aca="false">AB149</f>
        <v>0.147</v>
      </c>
      <c r="AP149" s="389" t="n">
        <f aca="false">AB149</f>
        <v>0.147</v>
      </c>
      <c r="AQ149" s="393" t="n">
        <f aca="false">AB149</f>
        <v>0.147</v>
      </c>
      <c r="AR149" s="394" t="n">
        <f aca="false">B149</f>
        <v>40695</v>
      </c>
      <c r="AS149" s="389" t="n">
        <f aca="false">(1+$AM149/2)^(-2*($B149-$AS$11)/365.25)</f>
        <v>0.454808470674339</v>
      </c>
      <c r="AT149" s="389" t="n">
        <f aca="false">(1+$AM149/2)^(-2*($B149-$AT$11)/365.25)</f>
        <v>0.454896673662172</v>
      </c>
      <c r="AV149" s="394" t="n">
        <f aca="false">B149</f>
        <v>40695</v>
      </c>
      <c r="AW149" s="374" t="n">
        <v>137</v>
      </c>
    </row>
    <row r="150" customFormat="false" ht="12" hidden="false" customHeight="false" outlineLevel="0" collapsed="false">
      <c r="B150" s="375" t="n">
        <f aca="false">EOMONTH(B149,0)+1</f>
        <v>40725</v>
      </c>
      <c r="C150" s="376" t="n">
        <v>3.1685</v>
      </c>
      <c r="D150" s="376" t="n">
        <v>0.15</v>
      </c>
      <c r="E150" s="376" t="n">
        <v>0.072530408997297</v>
      </c>
      <c r="F150" s="376" t="n">
        <v>-0.195</v>
      </c>
      <c r="G150" s="376" t="n">
        <v>0.0225</v>
      </c>
      <c r="H150" s="376" t="n">
        <v>-0.195</v>
      </c>
      <c r="I150" s="376" t="n">
        <v>0.157</v>
      </c>
      <c r="J150" s="376" t="n">
        <v>0.155</v>
      </c>
      <c r="K150" s="376" t="n">
        <v>-0.0375</v>
      </c>
      <c r="L150" s="376" t="n">
        <v>-0.01</v>
      </c>
      <c r="M150" s="376" t="n">
        <v>0</v>
      </c>
      <c r="N150" s="376" t="n">
        <v>0.0065</v>
      </c>
      <c r="O150" s="376" t="n">
        <v>0.0105</v>
      </c>
      <c r="P150" s="374" t="n">
        <v>-0.0155</v>
      </c>
      <c r="Q150" s="374" t="n">
        <v>-0.03</v>
      </c>
      <c r="R150" s="374" t="n">
        <v>-0.00795</v>
      </c>
      <c r="S150" s="374" t="n">
        <v>-0.046</v>
      </c>
      <c r="T150" s="374" t="n">
        <v>-0.105</v>
      </c>
      <c r="U150" s="374" t="n">
        <v>0.2575</v>
      </c>
      <c r="V150" s="374" t="n">
        <v>0.005</v>
      </c>
      <c r="W150" s="374" t="n">
        <v>-0.19</v>
      </c>
      <c r="X150" s="374" t="n">
        <v>-0.0115</v>
      </c>
      <c r="Y150" s="389" t="n">
        <v>0.1875</v>
      </c>
      <c r="Z150" s="389" t="n">
        <v>0</v>
      </c>
      <c r="AA150" s="390" t="n">
        <v>0.15</v>
      </c>
      <c r="AB150" s="390" t="n">
        <v>0.147</v>
      </c>
      <c r="AC150" s="390" t="n">
        <v>0.15</v>
      </c>
      <c r="AD150" s="390" t="n">
        <v>0.15</v>
      </c>
      <c r="AE150" s="390" t="n">
        <v>0.147</v>
      </c>
      <c r="AF150" s="390" t="n">
        <v>0.15</v>
      </c>
      <c r="AG150" s="390" t="n">
        <v>0.15</v>
      </c>
      <c r="AH150" s="390" t="n">
        <v>0.15</v>
      </c>
      <c r="AI150" s="391" t="n">
        <v>0.15</v>
      </c>
      <c r="AJ150" s="391" t="n">
        <v>0.15</v>
      </c>
      <c r="AK150" s="391" t="n">
        <v>0.15</v>
      </c>
      <c r="AL150" s="390" t="n">
        <v>0.15</v>
      </c>
      <c r="AM150" s="374" t="n">
        <v>0.072098354387374</v>
      </c>
      <c r="AO150" s="389" t="n">
        <f aca="false">AB150</f>
        <v>0.147</v>
      </c>
      <c r="AP150" s="389" t="n">
        <f aca="false">AB150</f>
        <v>0.147</v>
      </c>
      <c r="AQ150" s="393" t="n">
        <f aca="false">AB150</f>
        <v>0.147</v>
      </c>
      <c r="AR150" s="394" t="n">
        <f aca="false">B150</f>
        <v>40725</v>
      </c>
      <c r="AS150" s="389" t="n">
        <f aca="false">(1+$AM150/2)^(-2*($B150-$AS$11)/365.25)</f>
        <v>0.452162382184408</v>
      </c>
      <c r="AT150" s="389" t="n">
        <f aca="false">(1+$AM150/2)^(-2*($B150-$AT$11)/365.25)</f>
        <v>0.452250073944181</v>
      </c>
      <c r="AV150" s="394" t="n">
        <f aca="false">B150</f>
        <v>40725</v>
      </c>
      <c r="AW150" s="374" t="n">
        <v>138</v>
      </c>
    </row>
    <row r="151" customFormat="false" ht="12" hidden="false" customHeight="false" outlineLevel="0" collapsed="false">
      <c r="B151" s="375" t="n">
        <f aca="false">EOMONTH(B150,0)+1</f>
        <v>40756</v>
      </c>
      <c r="C151" s="376" t="n">
        <v>3.1715</v>
      </c>
      <c r="D151" s="376" t="n">
        <v>0.15</v>
      </c>
      <c r="E151" s="376" t="n">
        <v>0.072534406075078</v>
      </c>
      <c r="F151" s="376" t="n">
        <v>-0.195</v>
      </c>
      <c r="G151" s="376" t="n">
        <v>0.025</v>
      </c>
      <c r="H151" s="376" t="n">
        <v>-0.195</v>
      </c>
      <c r="I151" s="376" t="n">
        <v>0.155</v>
      </c>
      <c r="J151" s="376" t="n">
        <v>0.155</v>
      </c>
      <c r="K151" s="376" t="n">
        <v>-0.0375</v>
      </c>
      <c r="L151" s="376" t="n">
        <v>-0.01</v>
      </c>
      <c r="M151" s="376" t="n">
        <v>0</v>
      </c>
      <c r="N151" s="376" t="n">
        <v>0.0065</v>
      </c>
      <c r="O151" s="376" t="n">
        <v>0.0105</v>
      </c>
      <c r="P151" s="374" t="n">
        <v>-0.0155</v>
      </c>
      <c r="Q151" s="374" t="n">
        <v>-0.03</v>
      </c>
      <c r="R151" s="374" t="n">
        <v>-0.00525</v>
      </c>
      <c r="S151" s="374" t="n">
        <v>-0.046</v>
      </c>
      <c r="T151" s="374" t="n">
        <v>-0.105</v>
      </c>
      <c r="U151" s="374" t="n">
        <v>0.2575</v>
      </c>
      <c r="V151" s="374" t="n">
        <v>0.005</v>
      </c>
      <c r="W151" s="374" t="n">
        <v>-0.19</v>
      </c>
      <c r="X151" s="374" t="n">
        <v>-0.0115</v>
      </c>
      <c r="Y151" s="389" t="n">
        <v>0.1875</v>
      </c>
      <c r="Z151" s="389" t="n">
        <v>0</v>
      </c>
      <c r="AA151" s="390" t="n">
        <v>0.15</v>
      </c>
      <c r="AB151" s="390" t="n">
        <v>0.147</v>
      </c>
      <c r="AC151" s="390" t="n">
        <v>0.15</v>
      </c>
      <c r="AD151" s="390" t="n">
        <v>0.15</v>
      </c>
      <c r="AE151" s="390" t="n">
        <v>0.147</v>
      </c>
      <c r="AF151" s="390" t="n">
        <v>0.15</v>
      </c>
      <c r="AG151" s="390" t="n">
        <v>0.15</v>
      </c>
      <c r="AH151" s="390" t="n">
        <v>0.15</v>
      </c>
      <c r="AI151" s="391" t="n">
        <v>0.15</v>
      </c>
      <c r="AJ151" s="391" t="n">
        <v>0.15</v>
      </c>
      <c r="AK151" s="391" t="n">
        <v>0.15</v>
      </c>
      <c r="AL151" s="390" t="n">
        <v>0.15</v>
      </c>
      <c r="AM151" s="374" t="n">
        <v>0.072100031264886</v>
      </c>
      <c r="AO151" s="389" t="n">
        <f aca="false">AB151</f>
        <v>0.147</v>
      </c>
      <c r="AP151" s="389" t="n">
        <f aca="false">AB151</f>
        <v>0.147</v>
      </c>
      <c r="AQ151" s="393" t="n">
        <f aca="false">AB151</f>
        <v>0.147</v>
      </c>
      <c r="AR151" s="394" t="n">
        <f aca="false">B151</f>
        <v>40756</v>
      </c>
      <c r="AS151" s="389" t="n">
        <f aca="false">(1+$AM151/2)^(-2*($B151-$AS$11)/365.25)</f>
        <v>0.449444141536476</v>
      </c>
      <c r="AT151" s="389" t="n">
        <f aca="false">(1+$AM151/2)^(-2*($B151-$AT$11)/365.25)</f>
        <v>0.449531308116346</v>
      </c>
      <c r="AV151" s="394" t="n">
        <f aca="false">B151</f>
        <v>40756</v>
      </c>
      <c r="AW151" s="374" t="n">
        <v>139</v>
      </c>
    </row>
    <row r="152" customFormat="false" ht="12" hidden="false" customHeight="false" outlineLevel="0" collapsed="false">
      <c r="B152" s="375" t="n">
        <f aca="false">EOMONTH(B151,0)+1</f>
        <v>40787</v>
      </c>
      <c r="C152" s="376" t="n">
        <v>3.1675</v>
      </c>
      <c r="D152" s="376" t="n">
        <v>0.15</v>
      </c>
      <c r="E152" s="376" t="n">
        <v>0.072538403152864</v>
      </c>
      <c r="F152" s="376" t="n">
        <v>-0.195</v>
      </c>
      <c r="G152" s="376" t="n">
        <v>0.0175</v>
      </c>
      <c r="H152" s="376" t="n">
        <v>-0.195</v>
      </c>
      <c r="I152" s="376" t="n">
        <v>0.152</v>
      </c>
      <c r="J152" s="376" t="n">
        <v>0.155</v>
      </c>
      <c r="K152" s="376" t="n">
        <v>-0.04</v>
      </c>
      <c r="L152" s="376" t="n">
        <v>-0.01</v>
      </c>
      <c r="M152" s="376" t="n">
        <v>0</v>
      </c>
      <c r="N152" s="376" t="n">
        <v>0.0065</v>
      </c>
      <c r="O152" s="376" t="n">
        <v>0.0105</v>
      </c>
      <c r="P152" s="374" t="n">
        <v>-0.0155</v>
      </c>
      <c r="Q152" s="374" t="n">
        <v>-0.03</v>
      </c>
      <c r="R152" s="374" t="n">
        <v>-0.00525</v>
      </c>
      <c r="S152" s="374" t="n">
        <v>-0.051</v>
      </c>
      <c r="T152" s="374" t="n">
        <v>-0.105</v>
      </c>
      <c r="U152" s="374" t="n">
        <v>0.2525</v>
      </c>
      <c r="V152" s="374" t="n">
        <v>0.005</v>
      </c>
      <c r="W152" s="374" t="n">
        <v>-0.19</v>
      </c>
      <c r="X152" s="374" t="n">
        <v>-0.014</v>
      </c>
      <c r="Y152" s="389" t="n">
        <v>0.1875</v>
      </c>
      <c r="Z152" s="389" t="n">
        <v>0</v>
      </c>
      <c r="AA152" s="390" t="n">
        <v>0.15</v>
      </c>
      <c r="AB152" s="390" t="n">
        <v>0.147</v>
      </c>
      <c r="AC152" s="390" t="n">
        <v>0.15</v>
      </c>
      <c r="AD152" s="390" t="n">
        <v>0.15</v>
      </c>
      <c r="AE152" s="390" t="n">
        <v>0.147</v>
      </c>
      <c r="AF152" s="390" t="n">
        <v>0.15</v>
      </c>
      <c r="AG152" s="390" t="n">
        <v>0.15</v>
      </c>
      <c r="AH152" s="390" t="n">
        <v>0.15</v>
      </c>
      <c r="AI152" s="391" t="n">
        <v>0.15</v>
      </c>
      <c r="AJ152" s="391" t="n">
        <v>0.15</v>
      </c>
      <c r="AK152" s="391" t="n">
        <v>0.15</v>
      </c>
      <c r="AL152" s="390" t="n">
        <v>0.15</v>
      </c>
      <c r="AM152" s="374" t="n">
        <v>0.072101708142399</v>
      </c>
      <c r="AO152" s="389" t="n">
        <f aca="false">AB152</f>
        <v>0.147</v>
      </c>
      <c r="AP152" s="389" t="n">
        <f aca="false">AB152</f>
        <v>0.147</v>
      </c>
      <c r="AQ152" s="393" t="n">
        <f aca="false">AB152</f>
        <v>0.147</v>
      </c>
      <c r="AR152" s="394" t="n">
        <f aca="false">B152</f>
        <v>40787</v>
      </c>
      <c r="AS152" s="389" t="n">
        <f aca="false">(1+$AM152/2)^(-2*($B152-$AS$11)/365.25)</f>
        <v>0.4467421192605</v>
      </c>
      <c r="AT152" s="389" t="n">
        <f aca="false">(1+$AM152/2)^(-2*($B152-$AT$11)/365.25)</f>
        <v>0.446828763781883</v>
      </c>
      <c r="AV152" s="394" t="n">
        <f aca="false">B152</f>
        <v>40787</v>
      </c>
      <c r="AW152" s="374" t="n">
        <v>140</v>
      </c>
    </row>
    <row r="153" customFormat="false" ht="12" hidden="false" customHeight="false" outlineLevel="0" collapsed="false">
      <c r="B153" s="375" t="n">
        <f aca="false">EOMONTH(B152,0)+1</f>
        <v>40817</v>
      </c>
      <c r="C153" s="376" t="n">
        <v>3.1865</v>
      </c>
      <c r="D153" s="376" t="n">
        <v>0.15</v>
      </c>
      <c r="E153" s="376" t="n">
        <v>0.072542271292662</v>
      </c>
      <c r="F153" s="376" t="n">
        <v>-0.195</v>
      </c>
      <c r="G153" s="376" t="n">
        <v>0.0075</v>
      </c>
      <c r="H153" s="376" t="n">
        <v>-0.195</v>
      </c>
      <c r="I153" s="376" t="n">
        <v>0.168</v>
      </c>
      <c r="J153" s="376" t="n">
        <v>0.1575</v>
      </c>
      <c r="K153" s="376" t="n">
        <v>-0.04</v>
      </c>
      <c r="L153" s="376" t="n">
        <v>-0.01</v>
      </c>
      <c r="M153" s="376" t="n">
        <v>0</v>
      </c>
      <c r="N153" s="376" t="n">
        <v>0.0065</v>
      </c>
      <c r="O153" s="376" t="n">
        <v>0.0105</v>
      </c>
      <c r="P153" s="374" t="n">
        <v>-0.0155</v>
      </c>
      <c r="Q153" s="374" t="n">
        <v>-0.03</v>
      </c>
      <c r="R153" s="374" t="n">
        <v>-0.026</v>
      </c>
      <c r="S153" s="374" t="n">
        <v>-0.051</v>
      </c>
      <c r="T153" s="374" t="n">
        <v>-0.105</v>
      </c>
      <c r="U153" s="374" t="n">
        <v>0.255</v>
      </c>
      <c r="V153" s="374" t="n">
        <v>0.005</v>
      </c>
      <c r="W153" s="374" t="n">
        <v>-0.19</v>
      </c>
      <c r="X153" s="374" t="n">
        <v>-0.014</v>
      </c>
      <c r="Y153" s="389" t="n">
        <v>0.1875</v>
      </c>
      <c r="Z153" s="389" t="n">
        <v>0</v>
      </c>
      <c r="AA153" s="390" t="n">
        <v>0.15</v>
      </c>
      <c r="AB153" s="390" t="n">
        <v>0.147</v>
      </c>
      <c r="AC153" s="390" t="n">
        <v>0.15</v>
      </c>
      <c r="AD153" s="390" t="n">
        <v>0.15</v>
      </c>
      <c r="AE153" s="390" t="n">
        <v>0.147</v>
      </c>
      <c r="AF153" s="390" t="n">
        <v>0.15</v>
      </c>
      <c r="AG153" s="390" t="n">
        <v>0.15</v>
      </c>
      <c r="AH153" s="390" t="n">
        <v>0.15</v>
      </c>
      <c r="AI153" s="391" t="n">
        <v>0.15</v>
      </c>
      <c r="AJ153" s="391" t="n">
        <v>0.15</v>
      </c>
      <c r="AK153" s="391" t="n">
        <v>0.15</v>
      </c>
      <c r="AL153" s="390" t="n">
        <v>0.15</v>
      </c>
      <c r="AM153" s="374" t="n">
        <v>0.07210333092709</v>
      </c>
      <c r="AO153" s="389" t="n">
        <f aca="false">AB153</f>
        <v>0.147</v>
      </c>
      <c r="AP153" s="389" t="n">
        <f aca="false">AB153</f>
        <v>0.147</v>
      </c>
      <c r="AQ153" s="393" t="n">
        <f aca="false">AB153</f>
        <v>0.147</v>
      </c>
      <c r="AR153" s="394" t="n">
        <f aca="false">B153</f>
        <v>40817</v>
      </c>
      <c r="AS153" s="389" t="n">
        <f aca="false">(1+$AM153/2)^(-2*($B153-$AS$11)/365.25)</f>
        <v>0.444142610595604</v>
      </c>
      <c r="AT153" s="389" t="n">
        <f aca="false">(1+$AM153/2)^(-2*($B153-$AT$11)/365.25)</f>
        <v>0.444228752853761</v>
      </c>
      <c r="AV153" s="394" t="n">
        <f aca="false">B153</f>
        <v>40817</v>
      </c>
      <c r="AW153" s="374" t="n">
        <v>141</v>
      </c>
    </row>
    <row r="154" customFormat="false" ht="12" hidden="false" customHeight="false" outlineLevel="0" collapsed="false">
      <c r="B154" s="375" t="n">
        <f aca="false">EOMONTH(B153,0)+1</f>
        <v>40848</v>
      </c>
      <c r="C154" s="376" t="n">
        <v>3.2795</v>
      </c>
      <c r="D154" s="376" t="n">
        <v>0.15</v>
      </c>
      <c r="E154" s="376" t="n">
        <v>0.072546268370459</v>
      </c>
      <c r="F154" s="376" t="n">
        <v>-0.19</v>
      </c>
      <c r="G154" s="376" t="n">
        <v>-0.0325</v>
      </c>
      <c r="H154" s="376" t="n">
        <v>-0.19</v>
      </c>
      <c r="I154" s="376" t="n">
        <v>0.245</v>
      </c>
      <c r="J154" s="376" t="n">
        <v>0.24</v>
      </c>
      <c r="K154" s="376" t="n">
        <v>-0.0465</v>
      </c>
      <c r="L154" s="376" t="n">
        <v>-0.0075</v>
      </c>
      <c r="M154" s="376" t="n">
        <v>0</v>
      </c>
      <c r="N154" s="376" t="n">
        <v>0.011</v>
      </c>
      <c r="O154" s="376" t="n">
        <v>0.015</v>
      </c>
      <c r="P154" s="374" t="n">
        <v>-0.0185</v>
      </c>
      <c r="Q154" s="374" t="n">
        <v>-0.03</v>
      </c>
      <c r="R154" s="374" t="n">
        <v>-0.025</v>
      </c>
      <c r="S154" s="374" t="n">
        <v>-0.066</v>
      </c>
      <c r="T154" s="374" t="n">
        <v>-0.145</v>
      </c>
      <c r="U154" s="374" t="n">
        <v>0.725</v>
      </c>
      <c r="V154" s="374" t="n">
        <v>0.005</v>
      </c>
      <c r="W154" s="374" t="n">
        <v>-0.19</v>
      </c>
      <c r="X154" s="374" t="n">
        <v>-0.0115</v>
      </c>
      <c r="Y154" s="389" t="n">
        <v>0.1</v>
      </c>
      <c r="Z154" s="389" t="n">
        <v>0</v>
      </c>
      <c r="AA154" s="390" t="n">
        <v>0.15</v>
      </c>
      <c r="AB154" s="390" t="n">
        <v>0.165</v>
      </c>
      <c r="AC154" s="390" t="n">
        <v>0.15</v>
      </c>
      <c r="AD154" s="390" t="n">
        <v>0.15</v>
      </c>
      <c r="AE154" s="390" t="n">
        <v>0.15</v>
      </c>
      <c r="AF154" s="390" t="n">
        <v>0.15</v>
      </c>
      <c r="AG154" s="390" t="n">
        <v>0.15</v>
      </c>
      <c r="AH154" s="390" t="n">
        <v>0.15</v>
      </c>
      <c r="AI154" s="391" t="n">
        <v>0.15</v>
      </c>
      <c r="AJ154" s="391" t="n">
        <v>0.15</v>
      </c>
      <c r="AK154" s="391" t="n">
        <v>0.15</v>
      </c>
      <c r="AL154" s="390" t="n">
        <v>0.15</v>
      </c>
      <c r="AM154" s="374" t="n">
        <v>0.072105007804605</v>
      </c>
      <c r="AO154" s="389" t="n">
        <f aca="false">AB154</f>
        <v>0.165</v>
      </c>
      <c r="AP154" s="389" t="n">
        <f aca="false">AB154</f>
        <v>0.165</v>
      </c>
      <c r="AQ154" s="393" t="n">
        <f aca="false">AB154</f>
        <v>0.165</v>
      </c>
      <c r="AR154" s="394" t="n">
        <f aca="false">B154</f>
        <v>40848</v>
      </c>
      <c r="AS154" s="389" t="n">
        <f aca="false">(1+$AM154/2)^(-2*($B154-$AS$11)/365.25)</f>
        <v>0.441472222045666</v>
      </c>
      <c r="AT154" s="389" t="n">
        <f aca="false">(1+$AM154/2)^(-2*($B154-$AT$11)/365.25)</f>
        <v>0.441557848333828</v>
      </c>
      <c r="AV154" s="394" t="n">
        <f aca="false">B154</f>
        <v>40848</v>
      </c>
      <c r="AW154" s="374" t="n">
        <v>142</v>
      </c>
    </row>
    <row r="155" customFormat="false" ht="12" hidden="false" customHeight="false" outlineLevel="0" collapsed="false">
      <c r="B155" s="375" t="n">
        <f aca="false">EOMONTH(B154,0)+1</f>
        <v>40878</v>
      </c>
      <c r="C155" s="376" t="n">
        <v>3.3785</v>
      </c>
      <c r="D155" s="376" t="n">
        <v>0.15</v>
      </c>
      <c r="E155" s="376" t="n">
        <v>0.072550136510267</v>
      </c>
      <c r="F155" s="376" t="n">
        <v>-0.1975</v>
      </c>
      <c r="G155" s="376" t="n">
        <v>-0.055</v>
      </c>
      <c r="H155" s="376" t="n">
        <v>-0.1975</v>
      </c>
      <c r="I155" s="376" t="n">
        <v>0.285</v>
      </c>
      <c r="J155" s="376" t="n">
        <v>0.295</v>
      </c>
      <c r="K155" s="376" t="n">
        <v>-0.0465</v>
      </c>
      <c r="L155" s="376" t="n">
        <v>-0.0075</v>
      </c>
      <c r="M155" s="376" t="n">
        <v>0</v>
      </c>
      <c r="N155" s="376" t="n">
        <v>0.011</v>
      </c>
      <c r="O155" s="376" t="n">
        <v>0.015</v>
      </c>
      <c r="P155" s="374" t="n">
        <v>-0.0185</v>
      </c>
      <c r="Q155" s="374" t="n">
        <v>-0.03</v>
      </c>
      <c r="R155" s="374" t="n">
        <v>-0.025</v>
      </c>
      <c r="S155" s="374" t="n">
        <v>-0.081</v>
      </c>
      <c r="T155" s="374" t="n">
        <v>-0.145</v>
      </c>
      <c r="U155" s="374" t="n">
        <v>1.045</v>
      </c>
      <c r="V155" s="374" t="n">
        <v>0.005</v>
      </c>
      <c r="W155" s="374" t="n">
        <v>-0.19</v>
      </c>
      <c r="X155" s="374" t="n">
        <v>-0.0115</v>
      </c>
      <c r="Y155" s="389" t="n">
        <v>0.1</v>
      </c>
      <c r="Z155" s="389" t="n">
        <v>0</v>
      </c>
      <c r="AA155" s="390" t="n">
        <v>0.15</v>
      </c>
      <c r="AB155" s="390" t="n">
        <v>0.165</v>
      </c>
      <c r="AC155" s="390" t="n">
        <v>0.15</v>
      </c>
      <c r="AD155" s="390" t="n">
        <v>0.15</v>
      </c>
      <c r="AE155" s="390" t="n">
        <v>0.15</v>
      </c>
      <c r="AF155" s="390" t="n">
        <v>0.15</v>
      </c>
      <c r="AG155" s="390" t="n">
        <v>0.15</v>
      </c>
      <c r="AH155" s="390" t="n">
        <v>0.15</v>
      </c>
      <c r="AI155" s="391" t="n">
        <v>0.15</v>
      </c>
      <c r="AJ155" s="391" t="n">
        <v>0.15</v>
      </c>
      <c r="AK155" s="391" t="n">
        <v>0.15</v>
      </c>
      <c r="AL155" s="390" t="n">
        <v>0.15</v>
      </c>
      <c r="AM155" s="374" t="n">
        <v>0.072106630589297</v>
      </c>
      <c r="AO155" s="389" t="n">
        <f aca="false">AB155</f>
        <v>0.165</v>
      </c>
      <c r="AP155" s="389" t="n">
        <f aca="false">AB155</f>
        <v>0.165</v>
      </c>
      <c r="AQ155" s="393" t="n">
        <f aca="false">AB155</f>
        <v>0.165</v>
      </c>
      <c r="AR155" s="394" t="n">
        <f aca="false">B155</f>
        <v>40878</v>
      </c>
      <c r="AS155" s="389" t="n">
        <f aca="false">(1+$AM155/2)^(-2*($B155-$AS$11)/365.25)</f>
        <v>0.438903148313341</v>
      </c>
      <c r="AT155" s="389" t="n">
        <f aca="false">(1+$AM155/2)^(-2*($B155-$AT$11)/365.25)</f>
        <v>0.438988278196175</v>
      </c>
      <c r="AV155" s="394" t="n">
        <f aca="false">B155</f>
        <v>40878</v>
      </c>
      <c r="AW155" s="374" t="n">
        <v>143</v>
      </c>
    </row>
    <row r="156" customFormat="false" ht="12" hidden="false" customHeight="false" outlineLevel="0" collapsed="false">
      <c r="B156" s="375" t="n">
        <f aca="false">EOMONTH(B155,0)+1</f>
        <v>40909</v>
      </c>
      <c r="C156" s="376" t="n">
        <v>3.427</v>
      </c>
      <c r="D156" s="376" t="n">
        <v>0.15</v>
      </c>
      <c r="E156" s="376" t="n">
        <v>0.072554133588075</v>
      </c>
      <c r="F156" s="376" t="n">
        <v>-0.2</v>
      </c>
      <c r="G156" s="376" t="n">
        <v>-0.0575</v>
      </c>
      <c r="H156" s="376" t="n">
        <v>-0.2</v>
      </c>
      <c r="I156" s="376" t="n">
        <v>0.295</v>
      </c>
      <c r="J156" s="376" t="n">
        <v>0.3425</v>
      </c>
      <c r="K156" s="376" t="n">
        <v>-0.0505</v>
      </c>
      <c r="L156" s="376" t="n">
        <v>-0.0055</v>
      </c>
      <c r="M156" s="376" t="n">
        <v>0</v>
      </c>
      <c r="N156" s="376" t="n">
        <v>0.011</v>
      </c>
      <c r="O156" s="376" t="n">
        <v>0.015</v>
      </c>
      <c r="P156" s="374" t="n">
        <v>-0.014</v>
      </c>
      <c r="Q156" s="374" t="n">
        <v>-0.03</v>
      </c>
      <c r="R156" s="374" t="n">
        <v>-0.025</v>
      </c>
      <c r="S156" s="374" t="n">
        <v>-0.0915</v>
      </c>
      <c r="T156" s="374" t="n">
        <v>-0.145</v>
      </c>
      <c r="U156" s="374" t="n">
        <v>1.52</v>
      </c>
      <c r="V156" s="374" t="n">
        <v>0.005</v>
      </c>
      <c r="W156" s="374" t="n">
        <v>-0.19</v>
      </c>
      <c r="X156" s="374" t="n">
        <v>-0.0115</v>
      </c>
      <c r="Y156" s="389" t="n">
        <v>0.1</v>
      </c>
      <c r="Z156" s="389" t="n">
        <v>0</v>
      </c>
      <c r="AA156" s="390" t="n">
        <v>0.15</v>
      </c>
      <c r="AB156" s="390" t="n">
        <v>0.15</v>
      </c>
      <c r="AC156" s="390" t="n">
        <v>0.15</v>
      </c>
      <c r="AD156" s="390" t="n">
        <v>0.15</v>
      </c>
      <c r="AE156" s="390" t="n">
        <v>0.15</v>
      </c>
      <c r="AF156" s="390" t="n">
        <v>0.15</v>
      </c>
      <c r="AG156" s="390" t="n">
        <v>0.15</v>
      </c>
      <c r="AH156" s="390" t="n">
        <v>0.15</v>
      </c>
      <c r="AI156" s="391" t="n">
        <v>0.15</v>
      </c>
      <c r="AJ156" s="391" t="n">
        <v>0.15</v>
      </c>
      <c r="AK156" s="391" t="n">
        <v>0.15</v>
      </c>
      <c r="AL156" s="390" t="n">
        <v>0.15</v>
      </c>
      <c r="AM156" s="374" t="n">
        <v>0.072108307466814</v>
      </c>
      <c r="AO156" s="389" t="n">
        <f aca="false">AB156</f>
        <v>0.15</v>
      </c>
      <c r="AP156" s="389" t="n">
        <f aca="false">AB156</f>
        <v>0.15</v>
      </c>
      <c r="AQ156" s="393" t="n">
        <f aca="false">AB156</f>
        <v>0.15</v>
      </c>
      <c r="AR156" s="394" t="n">
        <f aca="false">B156</f>
        <v>40909</v>
      </c>
      <c r="AS156" s="389" t="n">
        <f aca="false">(1+$AM156/2)^(-2*($B156-$AS$11)/365.25)</f>
        <v>0.436264025969036</v>
      </c>
      <c r="AT156" s="389" t="n">
        <f aca="false">(1+$AM156/2)^(-2*($B156-$AT$11)/365.25)</f>
        <v>0.436348645899909</v>
      </c>
      <c r="AV156" s="394" t="n">
        <f aca="false">B156</f>
        <v>40909</v>
      </c>
      <c r="AW156" s="374" t="n">
        <v>144</v>
      </c>
    </row>
    <row r="157" customFormat="false" ht="12" hidden="false" customHeight="false" outlineLevel="0" collapsed="false">
      <c r="B157" s="375" t="n">
        <f aca="false">EOMONTH(B156,0)+1</f>
        <v>40940</v>
      </c>
      <c r="C157" s="376" t="n">
        <v>3.35</v>
      </c>
      <c r="D157" s="376" t="n">
        <v>0.15</v>
      </c>
      <c r="E157" s="376" t="n">
        <v>0.072558130665886</v>
      </c>
      <c r="F157" s="376" t="n">
        <v>-0.2025</v>
      </c>
      <c r="G157" s="376" t="n">
        <v>-0.04</v>
      </c>
      <c r="H157" s="376" t="n">
        <v>-0.2025</v>
      </c>
      <c r="I157" s="376" t="n">
        <v>0.27</v>
      </c>
      <c r="J157" s="376" t="n">
        <v>0.3375</v>
      </c>
      <c r="K157" s="376" t="n">
        <v>-0.0465</v>
      </c>
      <c r="L157" s="376" t="n">
        <v>-0.0055</v>
      </c>
      <c r="M157" s="376" t="n">
        <v>0</v>
      </c>
      <c r="N157" s="376" t="n">
        <v>0.011</v>
      </c>
      <c r="O157" s="376" t="n">
        <v>0.015</v>
      </c>
      <c r="P157" s="374" t="n">
        <v>-0.014</v>
      </c>
      <c r="Q157" s="374" t="n">
        <v>-0.03</v>
      </c>
      <c r="R157" s="374" t="n">
        <v>-0.025</v>
      </c>
      <c r="S157" s="374" t="n">
        <v>-0.079</v>
      </c>
      <c r="T157" s="374" t="n">
        <v>-0.145</v>
      </c>
      <c r="U157" s="374" t="n">
        <v>1.4</v>
      </c>
      <c r="V157" s="374" t="n">
        <v>0.005</v>
      </c>
      <c r="W157" s="374" t="n">
        <v>-0.19</v>
      </c>
      <c r="X157" s="374" t="n">
        <v>-0.0115</v>
      </c>
      <c r="Y157" s="389" t="n">
        <v>0.1</v>
      </c>
      <c r="Z157" s="389" t="n">
        <v>0</v>
      </c>
      <c r="AA157" s="390" t="n">
        <v>0.15</v>
      </c>
      <c r="AB157" s="390" t="n">
        <v>0.165</v>
      </c>
      <c r="AC157" s="390" t="n">
        <v>0.15</v>
      </c>
      <c r="AD157" s="390" t="n">
        <v>0.15</v>
      </c>
      <c r="AE157" s="390" t="n">
        <v>0.15</v>
      </c>
      <c r="AF157" s="390" t="n">
        <v>0.15</v>
      </c>
      <c r="AG157" s="390" t="n">
        <v>0.15</v>
      </c>
      <c r="AH157" s="390" t="n">
        <v>0.15</v>
      </c>
      <c r="AI157" s="391" t="n">
        <v>0.15</v>
      </c>
      <c r="AJ157" s="391" t="n">
        <v>0.15</v>
      </c>
      <c r="AK157" s="391" t="n">
        <v>0.15</v>
      </c>
      <c r="AL157" s="390" t="n">
        <v>0.15</v>
      </c>
      <c r="AM157" s="374" t="n">
        <v>0.072109984344331</v>
      </c>
      <c r="AO157" s="389" t="n">
        <f aca="false">AB157</f>
        <v>0.165</v>
      </c>
      <c r="AP157" s="389" t="n">
        <f aca="false">AB157</f>
        <v>0.165</v>
      </c>
      <c r="AQ157" s="393" t="n">
        <f aca="false">AB157</f>
        <v>0.165</v>
      </c>
      <c r="AR157" s="394" t="n">
        <f aca="false">B157</f>
        <v>40940</v>
      </c>
      <c r="AS157" s="389" t="n">
        <f aca="false">(1+$AM157/2)^(-2*($B157-$AS$11)/365.25)</f>
        <v>0.433640653522261</v>
      </c>
      <c r="AT157" s="389" t="n">
        <f aca="false">(1+$AM157/2)^(-2*($B157-$AT$11)/365.25)</f>
        <v>0.433724766532776</v>
      </c>
      <c r="AV157" s="394" t="n">
        <f aca="false">B157</f>
        <v>40940</v>
      </c>
      <c r="AW157" s="374" t="n">
        <v>145</v>
      </c>
    </row>
    <row r="158" customFormat="false" ht="12" hidden="false" customHeight="false" outlineLevel="0" collapsed="false">
      <c r="B158" s="375" t="n">
        <f aca="false">EOMONTH(B157,0)+1</f>
        <v>40969</v>
      </c>
      <c r="C158" s="376" t="n">
        <v>3.262</v>
      </c>
      <c r="D158" s="376" t="n">
        <v>0.15</v>
      </c>
      <c r="E158" s="376" t="n">
        <v>0.072561869867716</v>
      </c>
      <c r="F158" s="376" t="n">
        <v>-0.205</v>
      </c>
      <c r="G158" s="376" t="n">
        <v>-0.0275</v>
      </c>
      <c r="H158" s="376" t="n">
        <v>-0.205</v>
      </c>
      <c r="I158" s="376" t="n">
        <v>0.267</v>
      </c>
      <c r="J158" s="376" t="n">
        <v>0.26</v>
      </c>
      <c r="K158" s="376" t="n">
        <v>-0.048</v>
      </c>
      <c r="L158" s="376" t="n">
        <v>-0.0055</v>
      </c>
      <c r="M158" s="376" t="n">
        <v>0</v>
      </c>
      <c r="N158" s="376" t="n">
        <v>0.011</v>
      </c>
      <c r="O158" s="376" t="n">
        <v>0.015</v>
      </c>
      <c r="P158" s="374" t="n">
        <v>-0.014</v>
      </c>
      <c r="Q158" s="374" t="n">
        <v>-0.03</v>
      </c>
      <c r="R158" s="374" t="n">
        <v>-0.0067</v>
      </c>
      <c r="S158" s="374" t="n">
        <v>-0.0665</v>
      </c>
      <c r="T158" s="374" t="n">
        <v>-0.145</v>
      </c>
      <c r="U158" s="374" t="n">
        <v>0.88</v>
      </c>
      <c r="V158" s="374" t="n">
        <v>0.005</v>
      </c>
      <c r="W158" s="374" t="n">
        <v>-0.19</v>
      </c>
      <c r="X158" s="374" t="n">
        <v>-0.0115</v>
      </c>
      <c r="Y158" s="389" t="n">
        <v>0.1</v>
      </c>
      <c r="Z158" s="389" t="n">
        <v>0</v>
      </c>
      <c r="AA158" s="390" t="n">
        <v>0.15</v>
      </c>
      <c r="AB158" s="390" t="n">
        <v>0.165</v>
      </c>
      <c r="AC158" s="390" t="n">
        <v>0.15</v>
      </c>
      <c r="AD158" s="390" t="n">
        <v>0.15</v>
      </c>
      <c r="AE158" s="390" t="n">
        <v>0.15</v>
      </c>
      <c r="AF158" s="390" t="n">
        <v>0.15</v>
      </c>
      <c r="AG158" s="390" t="n">
        <v>0.15</v>
      </c>
      <c r="AH158" s="390" t="n">
        <v>0.15</v>
      </c>
      <c r="AI158" s="391" t="n">
        <v>0.15</v>
      </c>
      <c r="AJ158" s="391" t="n">
        <v>0.15</v>
      </c>
      <c r="AK158" s="391" t="n">
        <v>0.15</v>
      </c>
      <c r="AL158" s="390" t="n">
        <v>0.15</v>
      </c>
      <c r="AM158" s="374" t="n">
        <v>0.072111553036204</v>
      </c>
      <c r="AO158" s="389" t="n">
        <f aca="false">AB158</f>
        <v>0.165</v>
      </c>
      <c r="AP158" s="389" t="n">
        <f aca="false">AB158</f>
        <v>0.165</v>
      </c>
      <c r="AQ158" s="393" t="n">
        <f aca="false">AB158</f>
        <v>0.165</v>
      </c>
      <c r="AR158" s="394" t="n">
        <f aca="false">B158</f>
        <v>40969</v>
      </c>
      <c r="AS158" s="389" t="n">
        <f aca="false">(1+$AM158/2)^(-2*($B158-$AS$11)/365.25)</f>
        <v>0.431200706771837</v>
      </c>
      <c r="AT158" s="389" t="n">
        <f aca="false">(1+$AM158/2)^(-2*($B158-$AT$11)/365.25)</f>
        <v>0.431284348295222</v>
      </c>
      <c r="AV158" s="394" t="n">
        <f aca="false">B158</f>
        <v>40969</v>
      </c>
      <c r="AW158" s="374" t="n">
        <v>146</v>
      </c>
    </row>
    <row r="159" customFormat="false" ht="12" hidden="false" customHeight="false" outlineLevel="0" collapsed="false">
      <c r="B159" s="375" t="n">
        <f aca="false">EOMONTH(B158,0)+1</f>
        <v>41000</v>
      </c>
      <c r="C159" s="376" t="n">
        <v>3.189</v>
      </c>
      <c r="D159" s="376" t="n">
        <v>0.15</v>
      </c>
      <c r="E159" s="376" t="n">
        <v>0.072565866945538</v>
      </c>
      <c r="F159" s="376" t="n">
        <v>-0.195</v>
      </c>
      <c r="G159" s="376" t="n">
        <v>0.015</v>
      </c>
      <c r="H159" s="376" t="n">
        <v>-0.195</v>
      </c>
      <c r="I159" s="376" t="n">
        <v>0.165</v>
      </c>
      <c r="J159" s="376" t="n">
        <v>0.17</v>
      </c>
      <c r="K159" s="376" t="n">
        <v>-0.058</v>
      </c>
      <c r="L159" s="376" t="n">
        <v>-0.008</v>
      </c>
      <c r="M159" s="376" t="n">
        <v>0</v>
      </c>
      <c r="N159" s="376" t="n">
        <v>0.0065</v>
      </c>
      <c r="O159" s="376" t="n">
        <v>0.0125</v>
      </c>
      <c r="P159" s="374" t="n">
        <v>-0.016</v>
      </c>
      <c r="Q159" s="374" t="n">
        <v>-0.03</v>
      </c>
      <c r="R159" s="374" t="n">
        <v>-0.0067</v>
      </c>
      <c r="S159" s="374" t="n">
        <v>-0.049</v>
      </c>
      <c r="T159" s="374" t="n">
        <v>-0.105</v>
      </c>
      <c r="U159" s="374" t="n">
        <v>0.37</v>
      </c>
      <c r="V159" s="374" t="n">
        <v>0.005</v>
      </c>
      <c r="W159" s="374" t="n">
        <v>-0.19</v>
      </c>
      <c r="X159" s="374" t="n">
        <v>-0.0115</v>
      </c>
      <c r="Y159" s="389" t="n">
        <v>0.1875</v>
      </c>
      <c r="Z159" s="389" t="n">
        <v>0</v>
      </c>
      <c r="AA159" s="390" t="n">
        <v>0.15</v>
      </c>
      <c r="AB159" s="390" t="n">
        <v>0.147</v>
      </c>
      <c r="AC159" s="390" t="n">
        <v>0.15</v>
      </c>
      <c r="AD159" s="390" t="n">
        <v>0.15</v>
      </c>
      <c r="AE159" s="390" t="n">
        <v>0.147</v>
      </c>
      <c r="AF159" s="390" t="n">
        <v>0.15</v>
      </c>
      <c r="AG159" s="390" t="n">
        <v>0.15</v>
      </c>
      <c r="AH159" s="390" t="n">
        <v>0.15</v>
      </c>
      <c r="AI159" s="391" t="n">
        <v>0.15</v>
      </c>
      <c r="AJ159" s="391" t="n">
        <v>0.15</v>
      </c>
      <c r="AK159" s="391" t="n">
        <v>0.15</v>
      </c>
      <c r="AL159" s="390" t="n">
        <v>0.15</v>
      </c>
      <c r="AM159" s="374" t="n">
        <v>0.072113229913723</v>
      </c>
      <c r="AO159" s="389" t="n">
        <f aca="false">AB159</f>
        <v>0.147</v>
      </c>
      <c r="AP159" s="389" t="n">
        <f aca="false">AB159</f>
        <v>0.147</v>
      </c>
      <c r="AQ159" s="393" t="n">
        <f aca="false">AB159</f>
        <v>0.147</v>
      </c>
      <c r="AR159" s="394" t="n">
        <f aca="false">B159</f>
        <v>41000</v>
      </c>
      <c r="AS159" s="389" t="n">
        <f aca="false">(1+$AM159/2)^(-2*($B159-$AS$11)/365.25)</f>
        <v>0.428607553519396</v>
      </c>
      <c r="AT159" s="389" t="n">
        <f aca="false">(1+$AM159/2)^(-2*($B159-$AT$11)/365.25)</f>
        <v>0.428690693939331</v>
      </c>
      <c r="AV159" s="394" t="n">
        <f aca="false">B159</f>
        <v>41000</v>
      </c>
      <c r="AW159" s="374" t="n">
        <v>147</v>
      </c>
    </row>
    <row r="160" customFormat="false" ht="12" hidden="false" customHeight="false" outlineLevel="0" collapsed="false">
      <c r="B160" s="375" t="n">
        <f aca="false">EOMONTH(B159,0)+1</f>
        <v>41030</v>
      </c>
      <c r="C160" s="376" t="n">
        <v>3.229</v>
      </c>
      <c r="D160" s="376" t="n">
        <v>0.15</v>
      </c>
      <c r="E160" s="376" t="n">
        <v>0.072569735085372</v>
      </c>
      <c r="F160" s="376" t="n">
        <v>-0.195</v>
      </c>
      <c r="G160" s="376" t="n">
        <v>0.015</v>
      </c>
      <c r="H160" s="376" t="n">
        <v>-0.195</v>
      </c>
      <c r="I160" s="376" t="n">
        <v>0.168</v>
      </c>
      <c r="J160" s="376" t="n">
        <v>0.155</v>
      </c>
      <c r="K160" s="376" t="n">
        <v>-0.0405</v>
      </c>
      <c r="L160" s="376" t="n">
        <v>-0.008</v>
      </c>
      <c r="M160" s="376" t="n">
        <v>0</v>
      </c>
      <c r="N160" s="376" t="n">
        <v>0.0065</v>
      </c>
      <c r="O160" s="376" t="n">
        <v>0.0125</v>
      </c>
      <c r="P160" s="374" t="n">
        <v>-0.016</v>
      </c>
      <c r="Q160" s="374" t="n">
        <v>-0.03</v>
      </c>
      <c r="R160" s="374" t="n">
        <v>-0.00695</v>
      </c>
      <c r="S160" s="374" t="n">
        <v>-0.0515</v>
      </c>
      <c r="T160" s="374" t="n">
        <v>-0.105</v>
      </c>
      <c r="U160" s="374" t="n">
        <v>0.2525</v>
      </c>
      <c r="V160" s="374" t="n">
        <v>0.005</v>
      </c>
      <c r="W160" s="374" t="n">
        <v>-0.19</v>
      </c>
      <c r="X160" s="374" t="n">
        <v>-0.008</v>
      </c>
      <c r="Y160" s="389" t="n">
        <v>0.1875</v>
      </c>
      <c r="Z160" s="389" t="n">
        <v>0</v>
      </c>
      <c r="AA160" s="390" t="n">
        <v>0.15</v>
      </c>
      <c r="AB160" s="390" t="n">
        <v>0.147</v>
      </c>
      <c r="AC160" s="390" t="n">
        <v>0.15</v>
      </c>
      <c r="AD160" s="390" t="n">
        <v>0.15</v>
      </c>
      <c r="AE160" s="390" t="n">
        <v>0.147</v>
      </c>
      <c r="AF160" s="390" t="n">
        <v>0.15</v>
      </c>
      <c r="AG160" s="390" t="n">
        <v>0.15</v>
      </c>
      <c r="AH160" s="390" t="n">
        <v>0.15</v>
      </c>
      <c r="AI160" s="391" t="n">
        <v>0.15</v>
      </c>
      <c r="AJ160" s="391" t="n">
        <v>0.15</v>
      </c>
      <c r="AK160" s="391" t="n">
        <v>0.15</v>
      </c>
      <c r="AL160" s="390" t="n">
        <v>0.15</v>
      </c>
      <c r="AM160" s="374" t="n">
        <v>0.07211485269842</v>
      </c>
      <c r="AO160" s="389" t="n">
        <f aca="false">AB160</f>
        <v>0.147</v>
      </c>
      <c r="AP160" s="389" t="n">
        <f aca="false">AB160</f>
        <v>0.147</v>
      </c>
      <c r="AQ160" s="393" t="n">
        <f aca="false">AB160</f>
        <v>0.147</v>
      </c>
      <c r="AR160" s="394" t="n">
        <f aca="false">B160</f>
        <v>41030</v>
      </c>
      <c r="AS160" s="389" t="n">
        <f aca="false">(1+$AM160/2)^(-2*($B160-$AS$11)/365.25)</f>
        <v>0.426112788101461</v>
      </c>
      <c r="AT160" s="389" t="n">
        <f aca="false">(1+$AM160/2)^(-2*($B160-$AT$11)/365.25)</f>
        <v>0.426195446419546</v>
      </c>
      <c r="AV160" s="394" t="n">
        <f aca="false">B160</f>
        <v>41030</v>
      </c>
      <c r="AW160" s="374" t="n">
        <v>148</v>
      </c>
    </row>
    <row r="161" customFormat="false" ht="12" hidden="false" customHeight="false" outlineLevel="0" collapsed="false">
      <c r="B161" s="375" t="n">
        <f aca="false">EOMONTH(B160,0)+1</f>
        <v>41061</v>
      </c>
      <c r="C161" s="376" t="n">
        <v>3.24</v>
      </c>
      <c r="D161" s="376" t="n">
        <v>0.15</v>
      </c>
      <c r="E161" s="376" t="n">
        <v>0.072573732163205</v>
      </c>
      <c r="F161" s="376" t="n">
        <v>-0.195</v>
      </c>
      <c r="G161" s="376" t="n">
        <v>0.02</v>
      </c>
      <c r="H161" s="376" t="n">
        <v>-0.195</v>
      </c>
      <c r="I161" s="376" t="n">
        <v>0.163</v>
      </c>
      <c r="J161" s="376" t="n">
        <v>0.155</v>
      </c>
      <c r="K161" s="376" t="n">
        <v>-0.0355</v>
      </c>
      <c r="L161" s="376" t="n">
        <v>-0.008</v>
      </c>
      <c r="M161" s="376" t="n">
        <v>0</v>
      </c>
      <c r="N161" s="376" t="n">
        <v>0.0065</v>
      </c>
      <c r="O161" s="376" t="n">
        <v>0.0125</v>
      </c>
      <c r="P161" s="374" t="n">
        <v>-0.0135</v>
      </c>
      <c r="Q161" s="374" t="n">
        <v>-0.03</v>
      </c>
      <c r="R161" s="374" t="n">
        <v>-0.00695</v>
      </c>
      <c r="S161" s="374" t="n">
        <v>-0.044</v>
      </c>
      <c r="T161" s="374" t="n">
        <v>-0.105</v>
      </c>
      <c r="U161" s="374" t="n">
        <v>0.2525</v>
      </c>
      <c r="V161" s="374" t="n">
        <v>0.005</v>
      </c>
      <c r="W161" s="374" t="n">
        <v>-0.19</v>
      </c>
      <c r="X161" s="374" t="n">
        <v>-0.0105</v>
      </c>
      <c r="Y161" s="389" t="n">
        <v>0.1875</v>
      </c>
      <c r="Z161" s="389" t="n">
        <v>0</v>
      </c>
      <c r="AA161" s="390" t="n">
        <v>0.15</v>
      </c>
      <c r="AB161" s="390" t="n">
        <v>0.147</v>
      </c>
      <c r="AC161" s="390" t="n">
        <v>0.15</v>
      </c>
      <c r="AD161" s="390" t="n">
        <v>0.15</v>
      </c>
      <c r="AE161" s="390" t="n">
        <v>0.147</v>
      </c>
      <c r="AF161" s="390" t="n">
        <v>0.15</v>
      </c>
      <c r="AG161" s="390" t="n">
        <v>0.15</v>
      </c>
      <c r="AH161" s="390" t="n">
        <v>0.15</v>
      </c>
      <c r="AI161" s="391" t="n">
        <v>0.15</v>
      </c>
      <c r="AJ161" s="391" t="n">
        <v>0.15</v>
      </c>
      <c r="AK161" s="391" t="n">
        <v>0.15</v>
      </c>
      <c r="AL161" s="390" t="n">
        <v>0.15</v>
      </c>
      <c r="AM161" s="374" t="n">
        <v>0.072116529575942</v>
      </c>
      <c r="AO161" s="389" t="n">
        <f aca="false">AB161</f>
        <v>0.147</v>
      </c>
      <c r="AP161" s="389" t="n">
        <f aca="false">AB161</f>
        <v>0.147</v>
      </c>
      <c r="AQ161" s="393" t="n">
        <f aca="false">AB161</f>
        <v>0.147</v>
      </c>
      <c r="AR161" s="394" t="n">
        <f aca="false">B161</f>
        <v>41061</v>
      </c>
      <c r="AS161" s="389" t="n">
        <f aca="false">(1+$AM161/2)^(-2*($B161-$AS$11)/365.25)</f>
        <v>0.423550003591897</v>
      </c>
      <c r="AT161" s="389" t="n">
        <f aca="false">(1+$AM161/2)^(-2*($B161-$AT$11)/365.25)</f>
        <v>0.423632166652496</v>
      </c>
      <c r="AV161" s="394" t="n">
        <f aca="false">B161</f>
        <v>41061</v>
      </c>
      <c r="AW161" s="374" t="n">
        <v>149</v>
      </c>
    </row>
    <row r="162" customFormat="false" ht="12" hidden="false" customHeight="false" outlineLevel="0" collapsed="false">
      <c r="B162" s="375" t="n">
        <f aca="false">EOMONTH(B161,0)+1</f>
        <v>41091</v>
      </c>
      <c r="C162" s="376" t="n">
        <v>3.24</v>
      </c>
      <c r="D162" s="376" t="n">
        <v>0.15</v>
      </c>
      <c r="E162" s="376" t="n">
        <v>0.072577600303048</v>
      </c>
      <c r="F162" s="376" t="n">
        <v>-0.195</v>
      </c>
      <c r="G162" s="376" t="n">
        <v>0.0225</v>
      </c>
      <c r="H162" s="376" t="n">
        <v>-0.195</v>
      </c>
      <c r="I162" s="376" t="n">
        <v>0.152</v>
      </c>
      <c r="J162" s="376" t="n">
        <v>0.155</v>
      </c>
      <c r="K162" s="376" t="n">
        <v>-0.0355</v>
      </c>
      <c r="L162" s="376" t="n">
        <v>-0.008</v>
      </c>
      <c r="M162" s="376" t="n">
        <v>0</v>
      </c>
      <c r="N162" s="376" t="n">
        <v>0.0065</v>
      </c>
      <c r="O162" s="376" t="n">
        <v>0.0125</v>
      </c>
      <c r="P162" s="374" t="n">
        <v>-0.0135</v>
      </c>
      <c r="Q162" s="374" t="n">
        <v>-0.03</v>
      </c>
      <c r="R162" s="374" t="n">
        <v>-0.00695</v>
      </c>
      <c r="S162" s="374" t="n">
        <v>-0.044</v>
      </c>
      <c r="T162" s="374" t="n">
        <v>-0.105</v>
      </c>
      <c r="U162" s="374" t="n">
        <v>0.2575</v>
      </c>
      <c r="V162" s="374" t="n">
        <v>0.005</v>
      </c>
      <c r="W162" s="374" t="n">
        <v>-0.19</v>
      </c>
      <c r="X162" s="374" t="n">
        <v>-0.0105</v>
      </c>
      <c r="Y162" s="389" t="n">
        <v>0.1875</v>
      </c>
      <c r="Z162" s="389" t="n">
        <v>0</v>
      </c>
      <c r="AA162" s="390" t="n">
        <v>0.15</v>
      </c>
      <c r="AB162" s="390" t="n">
        <v>0.147</v>
      </c>
      <c r="AC162" s="390" t="n">
        <v>0.15</v>
      </c>
      <c r="AD162" s="390" t="n">
        <v>0.15</v>
      </c>
      <c r="AE162" s="390" t="n">
        <v>0.147</v>
      </c>
      <c r="AF162" s="390" t="n">
        <v>0.15</v>
      </c>
      <c r="AG162" s="390" t="n">
        <v>0.15</v>
      </c>
      <c r="AH162" s="390" t="n">
        <v>0.15</v>
      </c>
      <c r="AI162" s="391" t="n">
        <v>0.15</v>
      </c>
      <c r="AJ162" s="391" t="n">
        <v>0.15</v>
      </c>
      <c r="AK162" s="391" t="n">
        <v>0.15</v>
      </c>
      <c r="AL162" s="390" t="n">
        <v>0.15</v>
      </c>
      <c r="AM162" s="374" t="n">
        <v>0.07211815236064</v>
      </c>
      <c r="AO162" s="389" t="n">
        <f aca="false">AB162</f>
        <v>0.147</v>
      </c>
      <c r="AP162" s="389" t="n">
        <f aca="false">AB162</f>
        <v>0.147</v>
      </c>
      <c r="AQ162" s="393" t="n">
        <f aca="false">AB162</f>
        <v>0.147</v>
      </c>
      <c r="AR162" s="394" t="n">
        <f aca="false">B162</f>
        <v>41091</v>
      </c>
      <c r="AS162" s="389" t="n">
        <f aca="false">(1+$AM162/2)^(-2*($B162-$AS$11)/365.25)</f>
        <v>0.421084456006125</v>
      </c>
      <c r="AT162" s="389" t="n">
        <f aca="false">(1+$AM162/2)^(-2*($B162-$AT$11)/365.25)</f>
        <v>0.421166142589416</v>
      </c>
      <c r="AV162" s="394" t="n">
        <f aca="false">B162</f>
        <v>41091</v>
      </c>
      <c r="AW162" s="374" t="n">
        <v>150</v>
      </c>
    </row>
    <row r="163" customFormat="false" ht="12" hidden="false" customHeight="false" outlineLevel="0" collapsed="false">
      <c r="B163" s="375" t="n">
        <f aca="false">EOMONTH(B162,0)+1</f>
        <v>41122</v>
      </c>
      <c r="C163" s="376" t="n">
        <v>3.243</v>
      </c>
      <c r="D163" s="376" t="n">
        <v>0.15</v>
      </c>
      <c r="E163" s="376" t="n">
        <v>0.072581597380891</v>
      </c>
      <c r="F163" s="376" t="n">
        <v>-0.195</v>
      </c>
      <c r="G163" s="376" t="n">
        <v>0.025</v>
      </c>
      <c r="H163" s="376" t="n">
        <v>-0.195</v>
      </c>
      <c r="I163" s="376" t="n">
        <v>0.15</v>
      </c>
      <c r="J163" s="376" t="n">
        <v>0.155</v>
      </c>
      <c r="K163" s="376" t="n">
        <v>-0.0355</v>
      </c>
      <c r="L163" s="376" t="n">
        <v>-0.008</v>
      </c>
      <c r="M163" s="376" t="n">
        <v>0</v>
      </c>
      <c r="N163" s="376" t="n">
        <v>0.0065</v>
      </c>
      <c r="O163" s="376" t="n">
        <v>0.0125</v>
      </c>
      <c r="P163" s="374" t="n">
        <v>-0.0135</v>
      </c>
      <c r="Q163" s="374" t="n">
        <v>-0.03</v>
      </c>
      <c r="R163" s="374" t="n">
        <v>-0.00425</v>
      </c>
      <c r="S163" s="374" t="n">
        <v>-0.044</v>
      </c>
      <c r="T163" s="374" t="n">
        <v>-0.105</v>
      </c>
      <c r="U163" s="374" t="n">
        <v>0.2575</v>
      </c>
      <c r="V163" s="374" t="n">
        <v>0.005</v>
      </c>
      <c r="W163" s="374" t="n">
        <v>-0.19</v>
      </c>
      <c r="X163" s="374" t="n">
        <v>-0.0105</v>
      </c>
      <c r="Y163" s="389" t="n">
        <v>0.1875</v>
      </c>
      <c r="Z163" s="389" t="n">
        <v>0</v>
      </c>
      <c r="AA163" s="390" t="n">
        <v>0.15</v>
      </c>
      <c r="AB163" s="390" t="n">
        <v>0.147</v>
      </c>
      <c r="AC163" s="390" t="n">
        <v>0.15</v>
      </c>
      <c r="AD163" s="390" t="n">
        <v>0.15</v>
      </c>
      <c r="AE163" s="390" t="n">
        <v>0.147</v>
      </c>
      <c r="AF163" s="390" t="n">
        <v>0.15</v>
      </c>
      <c r="AG163" s="390" t="n">
        <v>0.15</v>
      </c>
      <c r="AH163" s="390" t="n">
        <v>0.15</v>
      </c>
      <c r="AI163" s="391" t="n">
        <v>0.15</v>
      </c>
      <c r="AJ163" s="391" t="n">
        <v>0.15</v>
      </c>
      <c r="AK163" s="391" t="n">
        <v>0.15</v>
      </c>
      <c r="AL163" s="390" t="n">
        <v>0.15</v>
      </c>
      <c r="AM163" s="374" t="n">
        <v>0.072119829238163</v>
      </c>
      <c r="AO163" s="389" t="n">
        <f aca="false">AB163</f>
        <v>0.147</v>
      </c>
      <c r="AP163" s="389" t="n">
        <f aca="false">AB163</f>
        <v>0.147</v>
      </c>
      <c r="AQ163" s="393" t="n">
        <f aca="false">AB163</f>
        <v>0.147</v>
      </c>
      <c r="AR163" s="394" t="n">
        <f aca="false">B163</f>
        <v>41122</v>
      </c>
      <c r="AS163" s="389" t="n">
        <f aca="false">(1+$AM163/2)^(-2*($B163-$AS$11)/365.25)</f>
        <v>0.418551687302348</v>
      </c>
      <c r="AT163" s="389" t="n">
        <f aca="false">(1+$AM163/2)^(-2*($B163-$AT$11)/365.25)</f>
        <v>0.418632884406442</v>
      </c>
      <c r="AV163" s="394" t="n">
        <f aca="false">B163</f>
        <v>41122</v>
      </c>
      <c r="AW163" s="374" t="n">
        <v>151</v>
      </c>
    </row>
    <row r="164" customFormat="false" ht="12" hidden="false" customHeight="false" outlineLevel="0" collapsed="false">
      <c r="B164" s="375" t="n">
        <f aca="false">EOMONTH(B163,0)+1</f>
        <v>41153</v>
      </c>
      <c r="C164" s="376" t="n">
        <v>3.238</v>
      </c>
      <c r="D164" s="376" t="n">
        <v>0.15</v>
      </c>
      <c r="E164" s="376" t="n">
        <v>0.07258559445874</v>
      </c>
      <c r="F164" s="376" t="n">
        <v>-0.195</v>
      </c>
      <c r="G164" s="376" t="n">
        <v>0.0175</v>
      </c>
      <c r="H164" s="376" t="n">
        <v>-0.195</v>
      </c>
      <c r="I164" s="376" t="n">
        <v>0.147</v>
      </c>
      <c r="J164" s="376" t="n">
        <v>0.155</v>
      </c>
      <c r="K164" s="376" t="n">
        <v>-0.038</v>
      </c>
      <c r="L164" s="376" t="n">
        <v>-0.008</v>
      </c>
      <c r="M164" s="376" t="n">
        <v>0</v>
      </c>
      <c r="N164" s="376" t="n">
        <v>0.0065</v>
      </c>
      <c r="O164" s="376" t="n">
        <v>0.0125</v>
      </c>
      <c r="P164" s="374" t="n">
        <v>-0.0135</v>
      </c>
      <c r="Q164" s="374" t="n">
        <v>-0.03</v>
      </c>
      <c r="R164" s="374" t="n">
        <v>-0.00425</v>
      </c>
      <c r="S164" s="374" t="n">
        <v>-0.049</v>
      </c>
      <c r="T164" s="374" t="n">
        <v>-0.105</v>
      </c>
      <c r="U164" s="374" t="n">
        <v>0.2525</v>
      </c>
      <c r="V164" s="374" t="n">
        <v>0.005</v>
      </c>
      <c r="W164" s="374" t="n">
        <v>-0.19</v>
      </c>
      <c r="X164" s="374" t="n">
        <v>-0.013</v>
      </c>
      <c r="Y164" s="389" t="n">
        <v>0.1875</v>
      </c>
      <c r="Z164" s="389" t="n">
        <v>0</v>
      </c>
      <c r="AA164" s="390" t="n">
        <v>0.15</v>
      </c>
      <c r="AB164" s="390" t="n">
        <v>0.147</v>
      </c>
      <c r="AC164" s="390" t="n">
        <v>0.15</v>
      </c>
      <c r="AD164" s="390" t="n">
        <v>0.15</v>
      </c>
      <c r="AE164" s="390" t="n">
        <v>0.147</v>
      </c>
      <c r="AF164" s="390" t="n">
        <v>0.15</v>
      </c>
      <c r="AG164" s="390" t="n">
        <v>0.15</v>
      </c>
      <c r="AH164" s="390" t="n">
        <v>0.15</v>
      </c>
      <c r="AI164" s="391" t="n">
        <v>0.15</v>
      </c>
      <c r="AJ164" s="391" t="n">
        <v>0.15</v>
      </c>
      <c r="AK164" s="391" t="n">
        <v>0.15</v>
      </c>
      <c r="AL164" s="390" t="n">
        <v>0.15</v>
      </c>
      <c r="AM164" s="374" t="n">
        <v>0.072121506115687</v>
      </c>
      <c r="AO164" s="389" t="n">
        <f aca="false">AB164</f>
        <v>0.147</v>
      </c>
      <c r="AP164" s="389" t="n">
        <f aca="false">AB164</f>
        <v>0.147</v>
      </c>
      <c r="AQ164" s="393" t="n">
        <f aca="false">AB164</f>
        <v>0.147</v>
      </c>
      <c r="AR164" s="394" t="n">
        <f aca="false">B164</f>
        <v>41153</v>
      </c>
      <c r="AS164" s="389" t="n">
        <f aca="false">(1+$AM164/2)^(-2*($B164-$AS$11)/365.25)</f>
        <v>0.41603403858225</v>
      </c>
      <c r="AT164" s="389" t="n">
        <f aca="false">(1+$AM164/2)^(-2*($B164-$AT$11)/365.25)</f>
        <v>0.416114749117968</v>
      </c>
      <c r="AV164" s="394" t="n">
        <f aca="false">B164</f>
        <v>41153</v>
      </c>
      <c r="AW164" s="374" t="n">
        <v>152</v>
      </c>
    </row>
    <row r="165" customFormat="false" ht="12" hidden="false" customHeight="false" outlineLevel="0" collapsed="false">
      <c r="B165" s="375" t="n">
        <f aca="false">EOMONTH(B164,0)+1</f>
        <v>41183</v>
      </c>
      <c r="C165" s="376" t="n">
        <v>3.256</v>
      </c>
      <c r="D165" s="376" t="n">
        <v>0.15</v>
      </c>
      <c r="E165" s="376" t="n">
        <v>0.072589462598599</v>
      </c>
      <c r="F165" s="376" t="n">
        <v>-0.195</v>
      </c>
      <c r="G165" s="376" t="n">
        <v>0.0075</v>
      </c>
      <c r="H165" s="376" t="n">
        <v>-0.195</v>
      </c>
      <c r="I165" s="376" t="n">
        <v>0.163</v>
      </c>
      <c r="J165" s="376" t="n">
        <v>0.1575</v>
      </c>
      <c r="K165" s="376" t="n">
        <v>-0.038</v>
      </c>
      <c r="L165" s="376" t="n">
        <v>-0.008</v>
      </c>
      <c r="M165" s="376" t="n">
        <v>0</v>
      </c>
      <c r="N165" s="376" t="n">
        <v>0.0065</v>
      </c>
      <c r="O165" s="376" t="n">
        <v>0.0125</v>
      </c>
      <c r="P165" s="374" t="n">
        <v>-0.0135</v>
      </c>
      <c r="Q165" s="374" t="n">
        <v>-0.03</v>
      </c>
      <c r="R165" s="374" t="n">
        <v>-0.025</v>
      </c>
      <c r="S165" s="374" t="n">
        <v>-0.049</v>
      </c>
      <c r="T165" s="374" t="n">
        <v>-0.105</v>
      </c>
      <c r="U165" s="374" t="n">
        <v>0.255</v>
      </c>
      <c r="V165" s="374" t="n">
        <v>0.005</v>
      </c>
      <c r="W165" s="374" t="n">
        <v>-0.19</v>
      </c>
      <c r="X165" s="374" t="n">
        <v>-0.013</v>
      </c>
      <c r="Y165" s="389" t="n">
        <v>0.1875</v>
      </c>
      <c r="Z165" s="389" t="n">
        <v>0</v>
      </c>
      <c r="AA165" s="390" t="n">
        <v>0.15</v>
      </c>
      <c r="AB165" s="390" t="n">
        <v>0.147</v>
      </c>
      <c r="AC165" s="390" t="n">
        <v>0.15</v>
      </c>
      <c r="AD165" s="390" t="n">
        <v>0.15</v>
      </c>
      <c r="AE165" s="390" t="n">
        <v>0.147</v>
      </c>
      <c r="AF165" s="390" t="n">
        <v>0.15</v>
      </c>
      <c r="AG165" s="390" t="n">
        <v>0.15</v>
      </c>
      <c r="AH165" s="390" t="n">
        <v>0.15</v>
      </c>
      <c r="AI165" s="391" t="n">
        <v>0.15</v>
      </c>
      <c r="AJ165" s="391" t="n">
        <v>0.15</v>
      </c>
      <c r="AK165" s="391" t="n">
        <v>0.15</v>
      </c>
      <c r="AL165" s="390" t="n">
        <v>0.15</v>
      </c>
      <c r="AM165" s="374" t="n">
        <v>0.072123128900389</v>
      </c>
      <c r="AO165" s="389" t="n">
        <f aca="false">AB165</f>
        <v>0.147</v>
      </c>
      <c r="AP165" s="389" t="n">
        <f aca="false">AB165</f>
        <v>0.147</v>
      </c>
      <c r="AQ165" s="393" t="n">
        <f aca="false">AB165</f>
        <v>0.147</v>
      </c>
      <c r="AR165" s="394" t="n">
        <f aca="false">B165</f>
        <v>41183</v>
      </c>
      <c r="AS165" s="389" t="n">
        <f aca="false">(1+$AM165/2)^(-2*($B165-$AS$11)/365.25)</f>
        <v>0.413611916206173</v>
      </c>
      <c r="AT165" s="389" t="n">
        <f aca="false">(1+$AM165/2)^(-2*($B165-$AT$11)/365.25)</f>
        <v>0.413692158624582</v>
      </c>
      <c r="AV165" s="394" t="n">
        <f aca="false">B165</f>
        <v>41183</v>
      </c>
      <c r="AW165" s="374" t="n">
        <v>153</v>
      </c>
    </row>
    <row r="166" customFormat="false" ht="12" hidden="false" customHeight="false" outlineLevel="0" collapsed="false">
      <c r="B166" s="375" t="n">
        <f aca="false">EOMONTH(B165,0)+1</f>
        <v>41214</v>
      </c>
      <c r="C166" s="376" t="n">
        <v>3.344</v>
      </c>
      <c r="D166" s="376" t="n">
        <v>0.15</v>
      </c>
      <c r="E166" s="376" t="n">
        <v>0.072593459676457</v>
      </c>
      <c r="F166" s="376" t="n">
        <v>-0.19</v>
      </c>
      <c r="G166" s="376" t="n">
        <v>-0.0325</v>
      </c>
      <c r="H166" s="376" t="n">
        <v>-0.19</v>
      </c>
      <c r="I166" s="376" t="n">
        <v>0.24</v>
      </c>
      <c r="J166" s="376" t="n">
        <v>0.24</v>
      </c>
      <c r="K166" s="376" t="n">
        <v>-0.0445</v>
      </c>
      <c r="L166" s="376" t="n">
        <v>-0.0055</v>
      </c>
      <c r="M166" s="376" t="n">
        <v>0</v>
      </c>
      <c r="N166" s="376" t="n">
        <v>0.011</v>
      </c>
      <c r="O166" s="376" t="n">
        <v>0.017</v>
      </c>
      <c r="P166" s="374" t="n">
        <v>-0.0165</v>
      </c>
      <c r="Q166" s="374" t="n">
        <v>-0.03</v>
      </c>
      <c r="R166" s="374" t="n">
        <v>-0.024</v>
      </c>
      <c r="S166" s="374" t="n">
        <v>-0.064</v>
      </c>
      <c r="T166" s="374" t="n">
        <v>-0.145</v>
      </c>
      <c r="U166" s="374" t="n">
        <v>0.725</v>
      </c>
      <c r="V166" s="374" t="n">
        <v>0.005</v>
      </c>
      <c r="W166" s="374" t="n">
        <v>-0.19</v>
      </c>
      <c r="X166" s="374" t="n">
        <v>-0.0105</v>
      </c>
      <c r="Y166" s="389" t="n">
        <v>0.1</v>
      </c>
      <c r="Z166" s="389" t="n">
        <v>0</v>
      </c>
      <c r="AA166" s="390" t="n">
        <v>0.15</v>
      </c>
      <c r="AB166" s="390" t="n">
        <v>0.165</v>
      </c>
      <c r="AC166" s="390" t="n">
        <v>0.15</v>
      </c>
      <c r="AD166" s="390" t="n">
        <v>0.15</v>
      </c>
      <c r="AE166" s="390" t="n">
        <v>0.15</v>
      </c>
      <c r="AF166" s="390" t="n">
        <v>0.15</v>
      </c>
      <c r="AG166" s="390" t="n">
        <v>0.15</v>
      </c>
      <c r="AH166" s="390" t="n">
        <v>0.15</v>
      </c>
      <c r="AI166" s="391" t="n">
        <v>0.15</v>
      </c>
      <c r="AJ166" s="391" t="n">
        <v>0.15</v>
      </c>
      <c r="AK166" s="391" t="n">
        <v>0.15</v>
      </c>
      <c r="AL166" s="390" t="n">
        <v>0.15</v>
      </c>
      <c r="AM166" s="374" t="n">
        <v>0.072124805777915</v>
      </c>
      <c r="AO166" s="389" t="n">
        <f aca="false">AB166</f>
        <v>0.165</v>
      </c>
      <c r="AP166" s="389" t="n">
        <f aca="false">AB166</f>
        <v>0.165</v>
      </c>
      <c r="AQ166" s="393" t="n">
        <f aca="false">AB166</f>
        <v>0.165</v>
      </c>
      <c r="AR166" s="394" t="n">
        <f aca="false">B166</f>
        <v>41214</v>
      </c>
      <c r="AS166" s="389" t="n">
        <f aca="false">(1+$AM166/2)^(-2*($B166-$AS$11)/365.25)</f>
        <v>0.411123758675844</v>
      </c>
      <c r="AT166" s="389" t="n">
        <f aca="false">(1+$AM166/2)^(-2*($B166-$AT$11)/365.25)</f>
        <v>0.411203520203567</v>
      </c>
      <c r="AV166" s="394" t="n">
        <f aca="false">B166</f>
        <v>41214</v>
      </c>
      <c r="AW166" s="374" t="n">
        <v>154</v>
      </c>
    </row>
    <row r="167" customFormat="false" ht="12" hidden="false" customHeight="false" outlineLevel="0" collapsed="false">
      <c r="B167" s="375" t="n">
        <f aca="false">EOMONTH(B166,0)+1</f>
        <v>41244</v>
      </c>
      <c r="C167" s="376" t="n">
        <v>3.44</v>
      </c>
      <c r="D167" s="376" t="n">
        <v>0.15</v>
      </c>
      <c r="E167" s="376" t="n">
        <v>0.072597327816326</v>
      </c>
      <c r="F167" s="376" t="n">
        <v>-0.1975</v>
      </c>
      <c r="G167" s="376" t="n">
        <v>-0.055</v>
      </c>
      <c r="H167" s="376" t="n">
        <v>-0.1975</v>
      </c>
      <c r="I167" s="376" t="n">
        <v>0.28</v>
      </c>
      <c r="J167" s="376" t="n">
        <v>0.295</v>
      </c>
      <c r="K167" s="376" t="n">
        <v>-0.0445</v>
      </c>
      <c r="L167" s="376" t="n">
        <v>-0.0055</v>
      </c>
      <c r="M167" s="376" t="n">
        <v>0</v>
      </c>
      <c r="N167" s="376" t="n">
        <v>0.011</v>
      </c>
      <c r="O167" s="376" t="n">
        <v>0.017</v>
      </c>
      <c r="P167" s="374" t="n">
        <v>-0.0165</v>
      </c>
      <c r="Q167" s="374" t="n">
        <v>-0.03</v>
      </c>
      <c r="R167" s="374" t="n">
        <v>-0.024</v>
      </c>
      <c r="S167" s="374" t="n">
        <v>-0.079</v>
      </c>
      <c r="T167" s="374" t="n">
        <v>-0.145</v>
      </c>
      <c r="U167" s="374" t="n">
        <v>1.045</v>
      </c>
      <c r="V167" s="374" t="n">
        <v>0.005</v>
      </c>
      <c r="W167" s="374" t="n">
        <v>-0.19</v>
      </c>
      <c r="X167" s="374" t="n">
        <v>-0.0105</v>
      </c>
      <c r="Y167" s="389" t="n">
        <v>0.1</v>
      </c>
      <c r="Z167" s="389" t="n">
        <v>0</v>
      </c>
      <c r="AA167" s="390" t="n">
        <v>0.15</v>
      </c>
      <c r="AB167" s="390" t="n">
        <v>0.165</v>
      </c>
      <c r="AC167" s="390" t="n">
        <v>0.15</v>
      </c>
      <c r="AD167" s="390" t="n">
        <v>0.15</v>
      </c>
      <c r="AE167" s="390" t="n">
        <v>0.15</v>
      </c>
      <c r="AF167" s="390" t="n">
        <v>0.15</v>
      </c>
      <c r="AG167" s="390" t="n">
        <v>0.15</v>
      </c>
      <c r="AH167" s="390" t="n">
        <v>0.15</v>
      </c>
      <c r="AI167" s="391" t="n">
        <v>0.15</v>
      </c>
      <c r="AJ167" s="391" t="n">
        <v>0.15</v>
      </c>
      <c r="AK167" s="391" t="n">
        <v>0.15</v>
      </c>
      <c r="AL167" s="390" t="n">
        <v>0.15</v>
      </c>
      <c r="AM167" s="374" t="n">
        <v>0.072126428562618</v>
      </c>
      <c r="AO167" s="389" t="n">
        <f aca="false">AB167</f>
        <v>0.165</v>
      </c>
      <c r="AP167" s="389" t="n">
        <f aca="false">AB167</f>
        <v>0.165</v>
      </c>
      <c r="AQ167" s="393" t="n">
        <f aca="false">AB167</f>
        <v>0.165</v>
      </c>
      <c r="AR167" s="394" t="n">
        <f aca="false">B167</f>
        <v>41244</v>
      </c>
      <c r="AS167" s="389" t="n">
        <f aca="false">(1+$AM167/2)^(-2*($B167-$AS$11)/365.25)</f>
        <v>0.408730009797762</v>
      </c>
      <c r="AT167" s="389" t="n">
        <f aca="false">(1+$AM167/2)^(-2*($B167-$AT$11)/365.25)</f>
        <v>0.40880930867081</v>
      </c>
      <c r="AV167" s="394" t="n">
        <f aca="false">B167</f>
        <v>41244</v>
      </c>
      <c r="AW167" s="374" t="n">
        <v>155</v>
      </c>
    </row>
    <row r="168" customFormat="false" ht="12" hidden="false" customHeight="false" outlineLevel="0" collapsed="false">
      <c r="B168" s="375" t="n">
        <f aca="false">EOMONTH(B167,0)+1</f>
        <v>41275</v>
      </c>
      <c r="C168" s="376" t="n">
        <v>3.4865</v>
      </c>
      <c r="D168" s="376" t="n">
        <v>0.15</v>
      </c>
      <c r="E168" s="376" t="n">
        <v>0.072601324894195</v>
      </c>
      <c r="F168" s="376" t="n">
        <v>-0.2</v>
      </c>
      <c r="G168" s="376" t="n">
        <v>-0.0575</v>
      </c>
      <c r="H168" s="376" t="n">
        <v>-0.2</v>
      </c>
      <c r="I168" s="376" t="n">
        <v>0.29</v>
      </c>
      <c r="J168" s="376" t="n">
        <v>0.3425</v>
      </c>
      <c r="K168" s="376" t="n">
        <v>-0.0485</v>
      </c>
      <c r="L168" s="376" t="n">
        <v>-0.0035</v>
      </c>
      <c r="M168" s="376" t="n">
        <v>0</v>
      </c>
      <c r="N168" s="376" t="n">
        <v>0.011</v>
      </c>
      <c r="O168" s="376" t="n">
        <v>0.017</v>
      </c>
      <c r="P168" s="374" t="n">
        <v>-0.012</v>
      </c>
      <c r="Q168" s="374" t="n">
        <v>-0.03</v>
      </c>
      <c r="R168" s="374" t="n">
        <v>-0.024</v>
      </c>
      <c r="S168" s="374" t="n">
        <v>-0.0895</v>
      </c>
      <c r="T168" s="374" t="n">
        <v>-0.145</v>
      </c>
      <c r="U168" s="374" t="n">
        <v>1.52</v>
      </c>
      <c r="V168" s="374" t="n">
        <v>0.005</v>
      </c>
      <c r="W168" s="374" t="n">
        <v>-0.19</v>
      </c>
      <c r="X168" s="374" t="n">
        <v>-0.0105</v>
      </c>
      <c r="Y168" s="389" t="n">
        <v>0.1</v>
      </c>
      <c r="Z168" s="389" t="n">
        <v>0</v>
      </c>
      <c r="AA168" s="390" t="n">
        <v>0.15</v>
      </c>
      <c r="AB168" s="390" t="n">
        <v>0.15</v>
      </c>
      <c r="AC168" s="390" t="n">
        <v>0.15</v>
      </c>
      <c r="AD168" s="390" t="n">
        <v>0.15</v>
      </c>
      <c r="AE168" s="390" t="n">
        <v>0.15</v>
      </c>
      <c r="AF168" s="390" t="n">
        <v>0.15</v>
      </c>
      <c r="AG168" s="390" t="n">
        <v>0.15</v>
      </c>
      <c r="AH168" s="390" t="n">
        <v>0.15</v>
      </c>
      <c r="AI168" s="391" t="n">
        <v>0.15</v>
      </c>
      <c r="AJ168" s="391" t="n">
        <v>0.15</v>
      </c>
      <c r="AK168" s="391" t="n">
        <v>0.15</v>
      </c>
      <c r="AL168" s="390" t="n">
        <v>0.15</v>
      </c>
      <c r="AM168" s="374" t="n">
        <v>0.072128105440146</v>
      </c>
      <c r="AO168" s="389" t="n">
        <f aca="false">AB168</f>
        <v>0.15</v>
      </c>
      <c r="AP168" s="389" t="n">
        <f aca="false">AB168</f>
        <v>0.15</v>
      </c>
      <c r="AQ168" s="393" t="n">
        <f aca="false">AB168</f>
        <v>0.15</v>
      </c>
      <c r="AR168" s="394" t="n">
        <f aca="false">B168</f>
        <v>41275</v>
      </c>
      <c r="AS168" s="389" t="n">
        <f aca="false">(1+$AM168/2)^(-2*($B168-$AS$11)/365.25)</f>
        <v>0.406271000639782</v>
      </c>
      <c r="AT168" s="389" t="n">
        <f aca="false">(1+$AM168/2)^(-2*($B168-$AT$11)/365.25)</f>
        <v>0.406349824234093</v>
      </c>
      <c r="AV168" s="394" t="n">
        <f aca="false">B168</f>
        <v>41275</v>
      </c>
      <c r="AW168" s="374" t="n">
        <v>156</v>
      </c>
    </row>
    <row r="169" customFormat="false" ht="12" hidden="false" customHeight="false" outlineLevel="0" collapsed="false">
      <c r="B169" s="375" t="n">
        <f aca="false">EOMONTH(B168,0)+1</f>
        <v>41306</v>
      </c>
      <c r="C169" s="376" t="n">
        <v>3.4135</v>
      </c>
      <c r="D169" s="376" t="n">
        <v>0.15</v>
      </c>
      <c r="E169" s="376" t="n">
        <v>0.07260532197207</v>
      </c>
      <c r="F169" s="376" t="n">
        <v>-0.2025</v>
      </c>
      <c r="G169" s="376" t="n">
        <v>-0.04</v>
      </c>
      <c r="H169" s="376" t="n">
        <v>-0.2025</v>
      </c>
      <c r="I169" s="376" t="n">
        <v>0.265</v>
      </c>
      <c r="J169" s="376" t="n">
        <v>0.3375</v>
      </c>
      <c r="K169" s="376" t="n">
        <v>-0.0445</v>
      </c>
      <c r="L169" s="376" t="n">
        <v>-0.0035</v>
      </c>
      <c r="M169" s="376" t="n">
        <v>0</v>
      </c>
      <c r="N169" s="376" t="n">
        <v>0.011</v>
      </c>
      <c r="O169" s="376" t="n">
        <v>0.017</v>
      </c>
      <c r="P169" s="374" t="n">
        <v>-0.012</v>
      </c>
      <c r="Q169" s="374" t="n">
        <v>-0.03</v>
      </c>
      <c r="R169" s="374" t="n">
        <v>-0.024</v>
      </c>
      <c r="S169" s="374" t="n">
        <v>-0.077</v>
      </c>
      <c r="T169" s="374" t="n">
        <v>-0.145</v>
      </c>
      <c r="U169" s="374" t="n">
        <v>1.4</v>
      </c>
      <c r="V169" s="374" t="n">
        <v>0.005</v>
      </c>
      <c r="W169" s="374" t="n">
        <v>-0.19</v>
      </c>
      <c r="X169" s="374" t="n">
        <v>-0.0105</v>
      </c>
      <c r="Y169" s="389" t="n">
        <v>0.1</v>
      </c>
      <c r="Z169" s="389" t="n">
        <v>0</v>
      </c>
      <c r="AA169" s="390" t="n">
        <v>0.15</v>
      </c>
      <c r="AB169" s="390" t="n">
        <v>0.165</v>
      </c>
      <c r="AC169" s="390" t="n">
        <v>0.15</v>
      </c>
      <c r="AD169" s="390" t="n">
        <v>0.15</v>
      </c>
      <c r="AE169" s="390" t="n">
        <v>0.15</v>
      </c>
      <c r="AF169" s="390" t="n">
        <v>0.15</v>
      </c>
      <c r="AG169" s="390" t="n">
        <v>0.15</v>
      </c>
      <c r="AH169" s="390" t="n">
        <v>0.15</v>
      </c>
      <c r="AI169" s="391" t="n">
        <v>0.15</v>
      </c>
      <c r="AJ169" s="391" t="n">
        <v>0.15</v>
      </c>
      <c r="AK169" s="391" t="n">
        <v>0.15</v>
      </c>
      <c r="AL169" s="390" t="n">
        <v>0.15</v>
      </c>
      <c r="AM169" s="374" t="n">
        <v>0.072129782317674</v>
      </c>
      <c r="AO169" s="389" t="n">
        <f aca="false">AB169</f>
        <v>0.165</v>
      </c>
      <c r="AP169" s="389" t="n">
        <f aca="false">AB169</f>
        <v>0.165</v>
      </c>
      <c r="AQ169" s="393" t="n">
        <f aca="false">AB169</f>
        <v>0.165</v>
      </c>
      <c r="AR169" s="394" t="n">
        <f aca="false">B169</f>
        <v>41306</v>
      </c>
      <c r="AS169" s="389" t="n">
        <f aca="false">(1+$AM169/2)^(-2*($B169-$AS$11)/365.25)</f>
        <v>0.403826674479682</v>
      </c>
      <c r="AT169" s="389" t="n">
        <f aca="false">(1+$AM169/2)^(-2*($B169-$AT$11)/365.25)</f>
        <v>0.403905025622277</v>
      </c>
      <c r="AV169" s="394" t="n">
        <f aca="false">B169</f>
        <v>41306</v>
      </c>
      <c r="AW169" s="374" t="n">
        <v>157</v>
      </c>
    </row>
    <row r="170" customFormat="false" ht="12" hidden="false" customHeight="false" outlineLevel="0" collapsed="false">
      <c r="B170" s="375" t="n">
        <f aca="false">EOMONTH(B169,0)+1</f>
        <v>41334</v>
      </c>
      <c r="C170" s="376" t="n">
        <v>3.3285</v>
      </c>
      <c r="D170" s="376" t="n">
        <v>0.15</v>
      </c>
      <c r="E170" s="376" t="n">
        <v>0.072608932235961</v>
      </c>
      <c r="F170" s="376" t="n">
        <v>-0.205</v>
      </c>
      <c r="G170" s="376" t="n">
        <v>-0.0275</v>
      </c>
      <c r="H170" s="376" t="n">
        <v>-0.205</v>
      </c>
      <c r="I170" s="376" t="n">
        <v>0.262</v>
      </c>
      <c r="J170" s="376" t="n">
        <v>0.26</v>
      </c>
      <c r="K170" s="376" t="n">
        <v>-0.046</v>
      </c>
      <c r="L170" s="376" t="n">
        <v>-0.0035</v>
      </c>
      <c r="M170" s="376" t="n">
        <v>0</v>
      </c>
      <c r="N170" s="376" t="n">
        <v>0.011</v>
      </c>
      <c r="O170" s="376" t="n">
        <v>0.017</v>
      </c>
      <c r="P170" s="374" t="n">
        <v>-0.012</v>
      </c>
      <c r="Q170" s="374" t="n">
        <v>-0.03</v>
      </c>
      <c r="R170" s="374" t="n">
        <v>-0.0057</v>
      </c>
      <c r="S170" s="374" t="n">
        <v>-0.0645</v>
      </c>
      <c r="T170" s="374" t="n">
        <v>-0.145</v>
      </c>
      <c r="U170" s="374" t="n">
        <v>0.88</v>
      </c>
      <c r="V170" s="374" t="n">
        <v>0.005</v>
      </c>
      <c r="W170" s="374" t="n">
        <v>-0.19</v>
      </c>
      <c r="X170" s="374" t="n">
        <v>-0.0105</v>
      </c>
      <c r="Y170" s="389" t="n">
        <v>0.1</v>
      </c>
      <c r="Z170" s="389" t="n">
        <v>0</v>
      </c>
      <c r="AA170" s="390" t="n">
        <v>0.15</v>
      </c>
      <c r="AB170" s="390" t="n">
        <v>0.165</v>
      </c>
      <c r="AC170" s="390" t="n">
        <v>0.15</v>
      </c>
      <c r="AD170" s="390" t="n">
        <v>0.15</v>
      </c>
      <c r="AE170" s="390" t="n">
        <v>0.15</v>
      </c>
      <c r="AF170" s="390" t="n">
        <v>0.15</v>
      </c>
      <c r="AG170" s="390" t="n">
        <v>0.15</v>
      </c>
      <c r="AH170" s="390" t="n">
        <v>0.15</v>
      </c>
      <c r="AI170" s="391" t="n">
        <v>0.15</v>
      </c>
      <c r="AJ170" s="391" t="n">
        <v>0.15</v>
      </c>
      <c r="AK170" s="391" t="n">
        <v>0.15</v>
      </c>
      <c r="AL170" s="390" t="n">
        <v>0.15</v>
      </c>
      <c r="AM170" s="374" t="n">
        <v>0.072131296916733</v>
      </c>
      <c r="AO170" s="389" t="n">
        <f aca="false">AB170</f>
        <v>0.165</v>
      </c>
      <c r="AP170" s="389" t="n">
        <f aca="false">AB170</f>
        <v>0.165</v>
      </c>
      <c r="AQ170" s="393" t="n">
        <f aca="false">AB170</f>
        <v>0.165</v>
      </c>
      <c r="AR170" s="394" t="n">
        <f aca="false">B170</f>
        <v>41334</v>
      </c>
      <c r="AS170" s="389" t="n">
        <f aca="false">(1+$AM170/2)^(-2*($B170-$AS$11)/365.25)</f>
        <v>0.401631443985066</v>
      </c>
      <c r="AT170" s="389" t="n">
        <f aca="false">(1+$AM170/2)^(-2*($B170-$AT$11)/365.25)</f>
        <v>0.401709370813084</v>
      </c>
      <c r="AV170" s="394" t="n">
        <f aca="false">B170</f>
        <v>41334</v>
      </c>
      <c r="AW170" s="374" t="n">
        <v>158</v>
      </c>
    </row>
    <row r="171" customFormat="false" ht="12" hidden="false" customHeight="false" outlineLevel="0" collapsed="false">
      <c r="B171" s="375" t="n">
        <f aca="false">EOMONTH(B170,0)+1</f>
        <v>41365</v>
      </c>
      <c r="C171" s="376" t="n">
        <v>3.2585</v>
      </c>
      <c r="D171" s="376" t="n">
        <v>0.15</v>
      </c>
      <c r="E171" s="376" t="n">
        <v>0.072612929313846</v>
      </c>
      <c r="F171" s="376" t="n">
        <v>-0.195</v>
      </c>
      <c r="G171" s="376" t="n">
        <v>0.015</v>
      </c>
      <c r="H171" s="376" t="n">
        <v>-0.195</v>
      </c>
      <c r="I171" s="376" t="n">
        <v>0.16</v>
      </c>
      <c r="J171" s="376" t="n">
        <v>0.17</v>
      </c>
      <c r="K171" s="376" t="n">
        <v>-0.056</v>
      </c>
      <c r="L171" s="376" t="n">
        <v>-0.006</v>
      </c>
      <c r="M171" s="376" t="n">
        <v>0</v>
      </c>
      <c r="N171" s="376" t="n">
        <v>0.0065</v>
      </c>
      <c r="O171" s="376" t="n">
        <v>0.0145</v>
      </c>
      <c r="P171" s="374" t="n">
        <v>-0.014</v>
      </c>
      <c r="Q171" s="374" t="n">
        <v>-0.03</v>
      </c>
      <c r="R171" s="374" t="n">
        <v>-0.0057</v>
      </c>
      <c r="S171" s="374" t="n">
        <v>-0.047</v>
      </c>
      <c r="T171" s="374" t="n">
        <v>-0.105</v>
      </c>
      <c r="U171" s="374" t="n">
        <v>0.37</v>
      </c>
      <c r="V171" s="374" t="n">
        <v>0.005</v>
      </c>
      <c r="W171" s="374" t="n">
        <v>-0.19</v>
      </c>
      <c r="X171" s="374" t="n">
        <v>-0.0105</v>
      </c>
      <c r="Y171" s="389" t="n">
        <v>0.1875</v>
      </c>
      <c r="Z171" s="389" t="n">
        <v>0</v>
      </c>
      <c r="AA171" s="390" t="n">
        <v>0.15</v>
      </c>
      <c r="AB171" s="390" t="n">
        <v>0.147</v>
      </c>
      <c r="AC171" s="390" t="n">
        <v>0.15</v>
      </c>
      <c r="AD171" s="390" t="n">
        <v>0.15</v>
      </c>
      <c r="AE171" s="390" t="n">
        <v>0.147</v>
      </c>
      <c r="AF171" s="390" t="n">
        <v>0.15</v>
      </c>
      <c r="AG171" s="390" t="n">
        <v>0.15</v>
      </c>
      <c r="AH171" s="390" t="n">
        <v>0.15</v>
      </c>
      <c r="AI171" s="391" t="n">
        <v>0.15</v>
      </c>
      <c r="AJ171" s="391" t="n">
        <v>0.15</v>
      </c>
      <c r="AK171" s="391" t="n">
        <v>0.15</v>
      </c>
      <c r="AL171" s="390" t="n">
        <v>0.15</v>
      </c>
      <c r="AM171" s="374" t="n">
        <v>0.072132973794264</v>
      </c>
      <c r="AO171" s="389" t="n">
        <f aca="false">AB171</f>
        <v>0.147</v>
      </c>
      <c r="AP171" s="389" t="n">
        <f aca="false">AB171</f>
        <v>0.147</v>
      </c>
      <c r="AQ171" s="393" t="n">
        <f aca="false">AB171</f>
        <v>0.147</v>
      </c>
      <c r="AR171" s="394" t="n">
        <f aca="false">B171</f>
        <v>41365</v>
      </c>
      <c r="AS171" s="389" t="n">
        <f aca="false">(1+$AM171/2)^(-2*($B171-$AS$11)/365.25)</f>
        <v>0.399214822949062</v>
      </c>
      <c r="AT171" s="389" t="n">
        <f aca="false">(1+$AM171/2)^(-2*($B171-$AT$11)/365.25)</f>
        <v>0.39929228265981</v>
      </c>
      <c r="AV171" s="394" t="n">
        <f aca="false">B171</f>
        <v>41365</v>
      </c>
      <c r="AW171" s="374" t="n">
        <v>159</v>
      </c>
    </row>
    <row r="172" customFormat="false" ht="12" hidden="false" customHeight="false" outlineLevel="0" collapsed="false">
      <c r="B172" s="375" t="n">
        <f aca="false">EOMONTH(B171,0)+1</f>
        <v>41395</v>
      </c>
      <c r="C172" s="376" t="n">
        <v>3.2995</v>
      </c>
      <c r="D172" s="376" t="n">
        <v>0.15</v>
      </c>
      <c r="E172" s="376" t="n">
        <v>0.072616797453739</v>
      </c>
      <c r="F172" s="376" t="n">
        <v>-0.195</v>
      </c>
      <c r="G172" s="376" t="n">
        <v>0.015</v>
      </c>
      <c r="H172" s="376" t="n">
        <v>-0.195</v>
      </c>
      <c r="I172" s="376" t="n">
        <v>0.163</v>
      </c>
      <c r="J172" s="376" t="n">
        <v>0.155</v>
      </c>
      <c r="K172" s="376" t="n">
        <v>-0.0385</v>
      </c>
      <c r="L172" s="376" t="n">
        <v>-0.006</v>
      </c>
      <c r="M172" s="376" t="n">
        <v>0</v>
      </c>
      <c r="N172" s="376" t="n">
        <v>0.0065</v>
      </c>
      <c r="O172" s="376" t="n">
        <v>0.0145</v>
      </c>
      <c r="P172" s="374" t="n">
        <v>-0.014</v>
      </c>
      <c r="Q172" s="374" t="n">
        <v>-0.03</v>
      </c>
      <c r="R172" s="374" t="n">
        <v>-0.00595</v>
      </c>
      <c r="S172" s="374" t="n">
        <v>-0.0495</v>
      </c>
      <c r="T172" s="374" t="n">
        <v>-0.105</v>
      </c>
      <c r="U172" s="374" t="n">
        <v>0.2525</v>
      </c>
      <c r="V172" s="374" t="n">
        <v>0.005</v>
      </c>
      <c r="W172" s="374" t="n">
        <v>-0.19</v>
      </c>
      <c r="X172" s="374" t="n">
        <v>-0.007</v>
      </c>
      <c r="Y172" s="389" t="n">
        <v>0.1875</v>
      </c>
      <c r="Z172" s="389" t="n">
        <v>0</v>
      </c>
      <c r="AA172" s="390" t="n">
        <v>0.15</v>
      </c>
      <c r="AB172" s="390" t="n">
        <v>0.147</v>
      </c>
      <c r="AC172" s="390" t="n">
        <v>0.15</v>
      </c>
      <c r="AD172" s="390" t="n">
        <v>0.15</v>
      </c>
      <c r="AE172" s="390" t="n">
        <v>0.147</v>
      </c>
      <c r="AF172" s="390" t="n">
        <v>0.15</v>
      </c>
      <c r="AG172" s="390" t="n">
        <v>0.15</v>
      </c>
      <c r="AH172" s="390" t="n">
        <v>0.15</v>
      </c>
      <c r="AI172" s="391" t="n">
        <v>0.15</v>
      </c>
      <c r="AJ172" s="391" t="n">
        <v>0.15</v>
      </c>
      <c r="AK172" s="391" t="n">
        <v>0.15</v>
      </c>
      <c r="AL172" s="390" t="n">
        <v>0.15</v>
      </c>
      <c r="AM172" s="374" t="n">
        <v>0.072134596578971</v>
      </c>
      <c r="AO172" s="389" t="n">
        <f aca="false">AB172</f>
        <v>0.147</v>
      </c>
      <c r="AP172" s="389" t="n">
        <f aca="false">AB172</f>
        <v>0.147</v>
      </c>
      <c r="AQ172" s="393" t="n">
        <f aca="false">AB172</f>
        <v>0.147</v>
      </c>
      <c r="AR172" s="394" t="n">
        <f aca="false">B172</f>
        <v>41395</v>
      </c>
      <c r="AS172" s="389" t="n">
        <f aca="false">(1+$AM172/2)^(-2*($B172-$AS$11)/365.25)</f>
        <v>0.396889899326713</v>
      </c>
      <c r="AT172" s="389" t="n">
        <f aca="false">(1+$AM172/2)^(-2*($B172-$AT$11)/365.25)</f>
        <v>0.396966909634493</v>
      </c>
      <c r="AV172" s="394" t="n">
        <f aca="false">B172</f>
        <v>41395</v>
      </c>
      <c r="AW172" s="374" t="n">
        <v>160</v>
      </c>
    </row>
    <row r="173" customFormat="false" ht="12" hidden="false" customHeight="false" outlineLevel="0" collapsed="false">
      <c r="B173" s="375" t="n">
        <f aca="false">EOMONTH(B172,0)+1</f>
        <v>41426</v>
      </c>
      <c r="C173" s="376" t="n">
        <v>3.3115</v>
      </c>
      <c r="D173" s="376" t="n">
        <v>0.15</v>
      </c>
      <c r="E173" s="376" t="n">
        <v>0.072620794531634</v>
      </c>
      <c r="F173" s="376" t="n">
        <v>-0.195</v>
      </c>
      <c r="G173" s="376" t="n">
        <v>0.02</v>
      </c>
      <c r="H173" s="376" t="n">
        <v>-0.195</v>
      </c>
      <c r="I173" s="376" t="n">
        <v>0.158</v>
      </c>
      <c r="J173" s="376" t="n">
        <v>0.155</v>
      </c>
      <c r="K173" s="376" t="n">
        <v>-0.0335</v>
      </c>
      <c r="L173" s="376" t="n">
        <v>-0.006</v>
      </c>
      <c r="M173" s="376" t="n">
        <v>0</v>
      </c>
      <c r="N173" s="376" t="n">
        <v>0.0065</v>
      </c>
      <c r="O173" s="376" t="n">
        <v>0.0145</v>
      </c>
      <c r="P173" s="374" t="n">
        <v>-0.0115</v>
      </c>
      <c r="Q173" s="374" t="n">
        <v>-0.03</v>
      </c>
      <c r="R173" s="374" t="n">
        <v>-0.00595</v>
      </c>
      <c r="S173" s="374" t="n">
        <v>-0.042</v>
      </c>
      <c r="T173" s="374" t="n">
        <v>-0.105</v>
      </c>
      <c r="U173" s="374" t="n">
        <v>0.2525</v>
      </c>
      <c r="V173" s="374" t="n">
        <v>0.005</v>
      </c>
      <c r="W173" s="374" t="n">
        <v>-0.19</v>
      </c>
      <c r="X173" s="374" t="n">
        <v>-0.0095</v>
      </c>
      <c r="Y173" s="389" t="n">
        <v>0.1875</v>
      </c>
      <c r="Z173" s="389" t="n">
        <v>0</v>
      </c>
      <c r="AA173" s="390" t="n">
        <v>0.15</v>
      </c>
      <c r="AB173" s="390" t="n">
        <v>0.147</v>
      </c>
      <c r="AC173" s="390" t="n">
        <v>0.15</v>
      </c>
      <c r="AD173" s="390" t="n">
        <v>0.15</v>
      </c>
      <c r="AE173" s="390" t="n">
        <v>0.147</v>
      </c>
      <c r="AF173" s="390" t="n">
        <v>0.15</v>
      </c>
      <c r="AG173" s="390" t="n">
        <v>0.15</v>
      </c>
      <c r="AH173" s="390" t="n">
        <v>0.15</v>
      </c>
      <c r="AI173" s="391" t="n">
        <v>0.15</v>
      </c>
      <c r="AJ173" s="391" t="n">
        <v>0.15</v>
      </c>
      <c r="AK173" s="391" t="n">
        <v>0.15</v>
      </c>
      <c r="AL173" s="390" t="n">
        <v>0.15</v>
      </c>
      <c r="AM173" s="374" t="n">
        <v>0.072136273456503</v>
      </c>
      <c r="AO173" s="389" t="n">
        <f aca="false">AB173</f>
        <v>0.147</v>
      </c>
      <c r="AP173" s="389" t="n">
        <f aca="false">AB173</f>
        <v>0.147</v>
      </c>
      <c r="AQ173" s="393" t="n">
        <f aca="false">AB173</f>
        <v>0.147</v>
      </c>
      <c r="AR173" s="394" t="n">
        <f aca="false">B173</f>
        <v>41426</v>
      </c>
      <c r="AS173" s="389" t="n">
        <f aca="false">(1+$AM173/2)^(-2*($B173-$AS$11)/365.25)</f>
        <v>0.394501594961766</v>
      </c>
      <c r="AT173" s="389" t="n">
        <f aca="false">(1+$AM173/2)^(-2*($B173-$AT$11)/365.25)</f>
        <v>0.394578143604716</v>
      </c>
      <c r="AV173" s="394" t="n">
        <f aca="false">B173</f>
        <v>41426</v>
      </c>
      <c r="AW173" s="374" t="n">
        <v>161</v>
      </c>
    </row>
    <row r="174" customFormat="false" ht="12" hidden="false" customHeight="false" outlineLevel="0" collapsed="false">
      <c r="B174" s="375" t="n">
        <f aca="false">EOMONTH(B173,0)+1</f>
        <v>41456</v>
      </c>
      <c r="C174" s="376" t="n">
        <v>3.3115</v>
      </c>
      <c r="D174" s="376" t="n">
        <v>0.15</v>
      </c>
      <c r="E174" s="376" t="n">
        <v>0.072624662671538</v>
      </c>
      <c r="F174" s="376" t="n">
        <v>-0.195</v>
      </c>
      <c r="G174" s="376" t="n">
        <v>0.0225</v>
      </c>
      <c r="H174" s="376" t="n">
        <v>-0.195</v>
      </c>
      <c r="I174" s="376" t="n">
        <v>0.147</v>
      </c>
      <c r="J174" s="376" t="n">
        <v>0.155</v>
      </c>
      <c r="K174" s="376" t="n">
        <v>-0.0335</v>
      </c>
      <c r="L174" s="376" t="n">
        <v>-0.006</v>
      </c>
      <c r="M174" s="376" t="n">
        <v>0</v>
      </c>
      <c r="N174" s="376" t="n">
        <v>0.0065</v>
      </c>
      <c r="O174" s="376" t="n">
        <v>0.0145</v>
      </c>
      <c r="P174" s="374" t="n">
        <v>-0.0115</v>
      </c>
      <c r="Q174" s="374" t="n">
        <v>-0.03</v>
      </c>
      <c r="R174" s="374" t="n">
        <v>-0.00595</v>
      </c>
      <c r="S174" s="374" t="n">
        <v>-0.042</v>
      </c>
      <c r="T174" s="374" t="n">
        <v>-0.105</v>
      </c>
      <c r="U174" s="374" t="n">
        <v>0.2575</v>
      </c>
      <c r="V174" s="374" t="n">
        <v>0.005</v>
      </c>
      <c r="W174" s="374" t="n">
        <v>-0.19</v>
      </c>
      <c r="X174" s="374" t="n">
        <v>-0.0095</v>
      </c>
      <c r="Y174" s="389" t="n">
        <v>0.1875</v>
      </c>
      <c r="Z174" s="389" t="n">
        <v>0</v>
      </c>
      <c r="AA174" s="390" t="n">
        <v>0.15</v>
      </c>
      <c r="AB174" s="390" t="n">
        <v>0.147</v>
      </c>
      <c r="AC174" s="390" t="n">
        <v>0.15</v>
      </c>
      <c r="AD174" s="390" t="n">
        <v>0.15</v>
      </c>
      <c r="AE174" s="390" t="n">
        <v>0.147</v>
      </c>
      <c r="AF174" s="390" t="n">
        <v>0.15</v>
      </c>
      <c r="AG174" s="390" t="n">
        <v>0.15</v>
      </c>
      <c r="AH174" s="390" t="n">
        <v>0.15</v>
      </c>
      <c r="AI174" s="391" t="n">
        <v>0.15</v>
      </c>
      <c r="AJ174" s="391" t="n">
        <v>0.15</v>
      </c>
      <c r="AK174" s="391" t="n">
        <v>0.15</v>
      </c>
      <c r="AL174" s="390" t="n">
        <v>0.15</v>
      </c>
      <c r="AM174" s="374" t="n">
        <v>0.072137896241212</v>
      </c>
      <c r="AO174" s="389" t="n">
        <f aca="false">AB174</f>
        <v>0.147</v>
      </c>
      <c r="AP174" s="389" t="n">
        <f aca="false">AB174</f>
        <v>0.147</v>
      </c>
      <c r="AQ174" s="393" t="n">
        <f aca="false">AB174</f>
        <v>0.147</v>
      </c>
      <c r="AR174" s="394" t="n">
        <f aca="false">B174</f>
        <v>41456</v>
      </c>
      <c r="AS174" s="389" t="n">
        <f aca="false">(1+$AM174/2)^(-2*($B174-$AS$11)/365.25)</f>
        <v>0.392203914780821</v>
      </c>
      <c r="AT174" s="389" t="n">
        <f aca="false">(1+$AM174/2)^(-2*($B174-$AT$11)/365.25)</f>
        <v>0.392280019266713</v>
      </c>
      <c r="AV174" s="394" t="n">
        <f aca="false">B174</f>
        <v>41456</v>
      </c>
      <c r="AW174" s="374" t="n">
        <v>162</v>
      </c>
    </row>
    <row r="175" customFormat="false" ht="12" hidden="false" customHeight="false" outlineLevel="0" collapsed="false">
      <c r="B175" s="375" t="n">
        <f aca="false">EOMONTH(B174,0)+1</f>
        <v>41487</v>
      </c>
      <c r="C175" s="376" t="n">
        <v>3.3145</v>
      </c>
      <c r="D175" s="376" t="n">
        <v>0.15</v>
      </c>
      <c r="E175" s="376" t="n">
        <v>0.072628659749443</v>
      </c>
      <c r="F175" s="376" t="n">
        <v>-0.195</v>
      </c>
      <c r="G175" s="376" t="n">
        <v>0.025</v>
      </c>
      <c r="H175" s="376" t="n">
        <v>-0.195</v>
      </c>
      <c r="I175" s="376" t="n">
        <v>0.145</v>
      </c>
      <c r="J175" s="376" t="n">
        <v>0.155</v>
      </c>
      <c r="K175" s="376" t="n">
        <v>-0.0335</v>
      </c>
      <c r="L175" s="376" t="n">
        <v>-0.006</v>
      </c>
      <c r="M175" s="376" t="n">
        <v>0</v>
      </c>
      <c r="N175" s="376" t="n">
        <v>0.0065</v>
      </c>
      <c r="O175" s="376" t="n">
        <v>0.0145</v>
      </c>
      <c r="P175" s="374" t="n">
        <v>-0.0115</v>
      </c>
      <c r="Q175" s="374" t="n">
        <v>-0.03</v>
      </c>
      <c r="R175" s="374" t="n">
        <v>-0.00325</v>
      </c>
      <c r="S175" s="374" t="n">
        <v>-0.042</v>
      </c>
      <c r="T175" s="374" t="n">
        <v>-0.105</v>
      </c>
      <c r="U175" s="374" t="n">
        <v>0.2575</v>
      </c>
      <c r="V175" s="374" t="n">
        <v>0.005</v>
      </c>
      <c r="W175" s="374" t="n">
        <v>-0.19</v>
      </c>
      <c r="X175" s="374" t="n">
        <v>-0.0095</v>
      </c>
      <c r="Y175" s="389" t="n">
        <v>0.1875</v>
      </c>
      <c r="Z175" s="389" t="n">
        <v>0</v>
      </c>
      <c r="AA175" s="390" t="n">
        <v>0.15</v>
      </c>
      <c r="AB175" s="390" t="n">
        <v>0.147</v>
      </c>
      <c r="AC175" s="390" t="n">
        <v>0.15</v>
      </c>
      <c r="AD175" s="390" t="n">
        <v>0.15</v>
      </c>
      <c r="AE175" s="390" t="n">
        <v>0.147</v>
      </c>
      <c r="AF175" s="390" t="n">
        <v>0.15</v>
      </c>
      <c r="AG175" s="390" t="n">
        <v>0.15</v>
      </c>
      <c r="AH175" s="390" t="n">
        <v>0.15</v>
      </c>
      <c r="AI175" s="391" t="n">
        <v>0.15</v>
      </c>
      <c r="AJ175" s="391" t="n">
        <v>0.15</v>
      </c>
      <c r="AK175" s="391" t="n">
        <v>0.15</v>
      </c>
      <c r="AL175" s="390" t="n">
        <v>0.15</v>
      </c>
      <c r="AM175" s="374" t="n">
        <v>0.072139573118747</v>
      </c>
      <c r="AO175" s="389" t="n">
        <f aca="false">AB175</f>
        <v>0.147</v>
      </c>
      <c r="AP175" s="389" t="n">
        <f aca="false">AB175</f>
        <v>0.147</v>
      </c>
      <c r="AQ175" s="393" t="n">
        <f aca="false">AB175</f>
        <v>0.147</v>
      </c>
      <c r="AR175" s="394" t="n">
        <f aca="false">B175</f>
        <v>41487</v>
      </c>
      <c r="AS175" s="389" t="n">
        <f aca="false">(1+$AM175/2)^(-2*($B175-$AS$11)/365.25)</f>
        <v>0.389843597817472</v>
      </c>
      <c r="AT175" s="389" t="n">
        <f aca="false">(1+$AM175/2)^(-2*($B175-$AT$11)/365.25)</f>
        <v>0.389919246027822</v>
      </c>
      <c r="AV175" s="394" t="n">
        <f aca="false">B175</f>
        <v>41487</v>
      </c>
      <c r="AW175" s="374" t="n">
        <v>163</v>
      </c>
    </row>
    <row r="176" customFormat="false" ht="12" hidden="false" customHeight="false" outlineLevel="0" collapsed="false">
      <c r="B176" s="375" t="n">
        <f aca="false">EOMONTH(B175,0)+1</f>
        <v>41518</v>
      </c>
      <c r="C176" s="376" t="n">
        <v>3.3085</v>
      </c>
      <c r="D176" s="376" t="n">
        <v>0.15</v>
      </c>
      <c r="E176" s="376" t="n">
        <v>0.072632656827354</v>
      </c>
      <c r="F176" s="376" t="n">
        <v>-0.195</v>
      </c>
      <c r="G176" s="376" t="n">
        <v>0.0175</v>
      </c>
      <c r="H176" s="376" t="n">
        <v>-0.195</v>
      </c>
      <c r="I176" s="376" t="n">
        <v>0.142</v>
      </c>
      <c r="J176" s="376" t="n">
        <v>0.155</v>
      </c>
      <c r="K176" s="376" t="n">
        <v>-0.036</v>
      </c>
      <c r="L176" s="376" t="n">
        <v>-0.006</v>
      </c>
      <c r="M176" s="376" t="n">
        <v>0</v>
      </c>
      <c r="N176" s="376" t="n">
        <v>0.0065</v>
      </c>
      <c r="O176" s="376" t="n">
        <v>0.0145</v>
      </c>
      <c r="P176" s="374" t="n">
        <v>-0.0115</v>
      </c>
      <c r="Q176" s="374" t="n">
        <v>-0.03</v>
      </c>
      <c r="R176" s="374" t="n">
        <v>-0.00325</v>
      </c>
      <c r="S176" s="374" t="n">
        <v>-0.047</v>
      </c>
      <c r="T176" s="374" t="n">
        <v>-0.105</v>
      </c>
      <c r="U176" s="374" t="n">
        <v>0.2525</v>
      </c>
      <c r="V176" s="374" t="n">
        <v>0.005</v>
      </c>
      <c r="W176" s="374" t="n">
        <v>-0.19</v>
      </c>
      <c r="X176" s="374" t="n">
        <v>-0.012</v>
      </c>
      <c r="Y176" s="389" t="n">
        <v>0.1875</v>
      </c>
      <c r="Z176" s="389" t="n">
        <v>0</v>
      </c>
      <c r="AA176" s="390" t="n">
        <v>0.15</v>
      </c>
      <c r="AB176" s="390" t="n">
        <v>0.147</v>
      </c>
      <c r="AC176" s="390" t="n">
        <v>0.15</v>
      </c>
      <c r="AD176" s="390" t="n">
        <v>0.15</v>
      </c>
      <c r="AE176" s="390" t="n">
        <v>0.147</v>
      </c>
      <c r="AF176" s="390" t="n">
        <v>0.15</v>
      </c>
      <c r="AG176" s="390" t="n">
        <v>0.15</v>
      </c>
      <c r="AH176" s="390" t="n">
        <v>0.15</v>
      </c>
      <c r="AI176" s="391" t="n">
        <v>0.15</v>
      </c>
      <c r="AJ176" s="391" t="n">
        <v>0.15</v>
      </c>
      <c r="AK176" s="391" t="n">
        <v>0.15</v>
      </c>
      <c r="AL176" s="390" t="n">
        <v>0.15</v>
      </c>
      <c r="AM176" s="374" t="n">
        <v>0.072141249996282</v>
      </c>
      <c r="AO176" s="389" t="n">
        <f aca="false">AB176</f>
        <v>0.147</v>
      </c>
      <c r="AP176" s="389" t="n">
        <f aca="false">AB176</f>
        <v>0.147</v>
      </c>
      <c r="AQ176" s="393" t="n">
        <f aca="false">AB176</f>
        <v>0.147</v>
      </c>
      <c r="AR176" s="394" t="n">
        <f aca="false">B176</f>
        <v>41518</v>
      </c>
      <c r="AS176" s="389" t="n">
        <f aca="false">(1+$AM176/2)^(-2*($B176-$AS$11)/365.25)</f>
        <v>0.38749737899273</v>
      </c>
      <c r="AT176" s="389" t="n">
        <f aca="false">(1+$AM176/2)^(-2*($B176-$AT$11)/365.25)</f>
        <v>0.387572573642387</v>
      </c>
      <c r="AV176" s="394" t="n">
        <f aca="false">B176</f>
        <v>41518</v>
      </c>
      <c r="AW176" s="374" t="n">
        <v>164</v>
      </c>
    </row>
    <row r="177" customFormat="false" ht="12" hidden="false" customHeight="false" outlineLevel="0" collapsed="false">
      <c r="B177" s="375" t="n">
        <f aca="false">EOMONTH(B176,0)+1</f>
        <v>41548</v>
      </c>
      <c r="C177" s="376" t="n">
        <v>3.3255</v>
      </c>
      <c r="D177" s="376" t="n">
        <v>0.15</v>
      </c>
      <c r="E177" s="376" t="n">
        <v>0.072636524967272</v>
      </c>
      <c r="F177" s="376" t="n">
        <v>-0.195</v>
      </c>
      <c r="G177" s="376" t="n">
        <v>0.0075</v>
      </c>
      <c r="H177" s="376" t="n">
        <v>-0.195</v>
      </c>
      <c r="I177" s="376" t="n">
        <v>0.158</v>
      </c>
      <c r="J177" s="376" t="n">
        <v>0.1575</v>
      </c>
      <c r="K177" s="376" t="n">
        <v>-0.036</v>
      </c>
      <c r="L177" s="376" t="n">
        <v>-0.006</v>
      </c>
      <c r="M177" s="376" t="n">
        <v>0</v>
      </c>
      <c r="N177" s="376" t="n">
        <v>0.0065</v>
      </c>
      <c r="O177" s="376" t="n">
        <v>0.0145</v>
      </c>
      <c r="P177" s="374" t="n">
        <v>-0.0115</v>
      </c>
      <c r="Q177" s="374" t="n">
        <v>-0.03</v>
      </c>
      <c r="R177" s="374" t="n">
        <v>-0.024</v>
      </c>
      <c r="S177" s="374" t="n">
        <v>-0.047</v>
      </c>
      <c r="T177" s="374" t="n">
        <v>-0.105</v>
      </c>
      <c r="U177" s="374" t="n">
        <v>0.255</v>
      </c>
      <c r="V177" s="374" t="n">
        <v>0.005</v>
      </c>
      <c r="W177" s="374" t="n">
        <v>-0.19</v>
      </c>
      <c r="X177" s="374" t="n">
        <v>-0.012</v>
      </c>
      <c r="Y177" s="389" t="n">
        <v>0.1875</v>
      </c>
      <c r="Z177" s="389" t="n">
        <v>0</v>
      </c>
      <c r="AA177" s="390" t="n">
        <v>0.15</v>
      </c>
      <c r="AB177" s="390" t="n">
        <v>0.147</v>
      </c>
      <c r="AC177" s="390" t="n">
        <v>0.15</v>
      </c>
      <c r="AD177" s="390" t="n">
        <v>0.15</v>
      </c>
      <c r="AE177" s="390" t="n">
        <v>0.147</v>
      </c>
      <c r="AF177" s="390" t="n">
        <v>0.15</v>
      </c>
      <c r="AG177" s="390" t="n">
        <v>0.15</v>
      </c>
      <c r="AH177" s="390" t="n">
        <v>0.15</v>
      </c>
      <c r="AI177" s="391" t="n">
        <v>0.15</v>
      </c>
      <c r="AJ177" s="391" t="n">
        <v>0.15</v>
      </c>
      <c r="AK177" s="391" t="n">
        <v>0.15</v>
      </c>
      <c r="AL177" s="390" t="n">
        <v>0.15</v>
      </c>
      <c r="AM177" s="374" t="n">
        <v>0.072142872781</v>
      </c>
      <c r="AO177" s="389" t="n">
        <f aca="false">AB177</f>
        <v>0.147</v>
      </c>
      <c r="AP177" s="389" t="n">
        <f aca="false">AB177</f>
        <v>0.147</v>
      </c>
      <c r="AQ177" s="393" t="n">
        <f aca="false">AB177</f>
        <v>0.147</v>
      </c>
      <c r="AR177" s="394" t="n">
        <f aca="false">B177</f>
        <v>41548</v>
      </c>
      <c r="AS177" s="389" t="n">
        <f aca="false">(1+$AM177/2)^(-2*($B177-$AS$11)/365.25)</f>
        <v>0.385240189241238</v>
      </c>
      <c r="AT177" s="389" t="n">
        <f aca="false">(1+$AM177/2)^(-2*($B177-$AT$11)/365.25)</f>
        <v>0.385314947530993</v>
      </c>
      <c r="AV177" s="394" t="n">
        <f aca="false">B177</f>
        <v>41548</v>
      </c>
      <c r="AW177" s="374" t="n">
        <v>165</v>
      </c>
    </row>
    <row r="178" customFormat="false" ht="12" hidden="false" customHeight="false" outlineLevel="0" collapsed="false">
      <c r="B178" s="375" t="n">
        <f aca="false">EOMONTH(B177,0)+1</f>
        <v>41579</v>
      </c>
      <c r="C178" s="376" t="n">
        <v>3.4085</v>
      </c>
      <c r="D178" s="376" t="n">
        <v>0.15</v>
      </c>
      <c r="E178" s="376" t="n">
        <v>0.072640522045194</v>
      </c>
      <c r="F178" s="376" t="n">
        <v>-0.19</v>
      </c>
      <c r="G178" s="376" t="n">
        <v>-0.0325</v>
      </c>
      <c r="H178" s="376" t="n">
        <v>-0.19</v>
      </c>
      <c r="I178" s="376" t="n">
        <v>0.235</v>
      </c>
      <c r="J178" s="376" t="n">
        <v>0.24</v>
      </c>
      <c r="K178" s="376" t="n">
        <v>-0.0425</v>
      </c>
      <c r="L178" s="376" t="n">
        <v>-0.0035</v>
      </c>
      <c r="M178" s="376" t="n">
        <v>0</v>
      </c>
      <c r="N178" s="376" t="n">
        <v>0.011</v>
      </c>
      <c r="O178" s="376" t="n">
        <v>0.019</v>
      </c>
      <c r="P178" s="374" t="n">
        <v>-0.0145</v>
      </c>
      <c r="Q178" s="374" t="n">
        <v>-0.03</v>
      </c>
      <c r="R178" s="374" t="n">
        <v>-0.023</v>
      </c>
      <c r="S178" s="374" t="n">
        <v>-0.062</v>
      </c>
      <c r="T178" s="374" t="n">
        <v>-0.145</v>
      </c>
      <c r="U178" s="374" t="n">
        <v>0.725</v>
      </c>
      <c r="V178" s="374" t="n">
        <v>0.005</v>
      </c>
      <c r="W178" s="374" t="n">
        <v>-0.19</v>
      </c>
      <c r="X178" s="374" t="n">
        <v>-0.0095</v>
      </c>
      <c r="Y178" s="389" t="n">
        <v>0.1</v>
      </c>
      <c r="Z178" s="389" t="n">
        <v>0</v>
      </c>
      <c r="AA178" s="390" t="n">
        <v>0.15</v>
      </c>
      <c r="AB178" s="390" t="n">
        <v>0.165</v>
      </c>
      <c r="AC178" s="390" t="n">
        <v>0.15</v>
      </c>
      <c r="AD178" s="390" t="n">
        <v>0.15</v>
      </c>
      <c r="AE178" s="390" t="n">
        <v>0.15</v>
      </c>
      <c r="AF178" s="390" t="n">
        <v>0.15</v>
      </c>
      <c r="AG178" s="390" t="n">
        <v>0.15</v>
      </c>
      <c r="AH178" s="390" t="n">
        <v>0.15</v>
      </c>
      <c r="AI178" s="391" t="n">
        <v>0.15</v>
      </c>
      <c r="AJ178" s="391" t="n">
        <v>0.15</v>
      </c>
      <c r="AK178" s="391" t="n">
        <v>0.15</v>
      </c>
      <c r="AL178" s="390" t="n">
        <v>0.15</v>
      </c>
      <c r="AM178" s="374" t="n">
        <v>0.07214454965853</v>
      </c>
      <c r="AO178" s="389" t="n">
        <f aca="false">AB178</f>
        <v>0.165</v>
      </c>
      <c r="AP178" s="389" t="n">
        <f aca="false">AB178</f>
        <v>0.165</v>
      </c>
      <c r="AQ178" s="393" t="n">
        <f aca="false">AB178</f>
        <v>0.165</v>
      </c>
      <c r="AR178" s="394" t="n">
        <f aca="false">B178</f>
        <v>41579</v>
      </c>
      <c r="AS178" s="389" t="n">
        <f aca="false">(1+$AM178/2)^(-2*($B178-$AS$11)/365.25)</f>
        <v>0.382921468386404</v>
      </c>
      <c r="AT178" s="389" t="n">
        <f aca="false">(1+$AM178/2)^(-2*($B178-$AT$11)/365.25)</f>
        <v>0.382995778410874</v>
      </c>
      <c r="AV178" s="394" t="n">
        <f aca="false">B178</f>
        <v>41579</v>
      </c>
      <c r="AW178" s="374" t="n">
        <v>166</v>
      </c>
    </row>
    <row r="179" customFormat="false" ht="12" hidden="false" customHeight="false" outlineLevel="0" collapsed="false">
      <c r="B179" s="375" t="n">
        <f aca="false">EOMONTH(B178,0)+1</f>
        <v>41609</v>
      </c>
      <c r="C179" s="376" t="n">
        <v>3.5015</v>
      </c>
      <c r="D179" s="376" t="n">
        <v>0.15</v>
      </c>
      <c r="E179" s="376" t="n">
        <v>0.072644390185123</v>
      </c>
      <c r="F179" s="376" t="n">
        <v>-0.1975</v>
      </c>
      <c r="G179" s="376" t="n">
        <v>-0.055</v>
      </c>
      <c r="H179" s="376" t="n">
        <v>-0.1975</v>
      </c>
      <c r="I179" s="376" t="n">
        <v>0.275</v>
      </c>
      <c r="J179" s="376" t="n">
        <v>0.295</v>
      </c>
      <c r="K179" s="376" t="n">
        <v>-0.0425</v>
      </c>
      <c r="L179" s="376" t="n">
        <v>-0.0035</v>
      </c>
      <c r="M179" s="376" t="n">
        <v>0</v>
      </c>
      <c r="N179" s="376" t="n">
        <v>0.011</v>
      </c>
      <c r="O179" s="376" t="n">
        <v>0.019</v>
      </c>
      <c r="P179" s="374" t="n">
        <v>-0.0145</v>
      </c>
      <c r="Q179" s="374" t="n">
        <v>-0.03</v>
      </c>
      <c r="R179" s="374" t="n">
        <v>-0.023</v>
      </c>
      <c r="S179" s="374" t="n">
        <v>-0.077</v>
      </c>
      <c r="T179" s="374" t="n">
        <v>-0.145</v>
      </c>
      <c r="U179" s="374" t="n">
        <v>1.045</v>
      </c>
      <c r="V179" s="374" t="n">
        <v>0.005</v>
      </c>
      <c r="W179" s="374" t="n">
        <v>-0.19</v>
      </c>
      <c r="X179" s="374" t="n">
        <v>-0.0095</v>
      </c>
      <c r="Y179" s="389" t="n">
        <v>0.1</v>
      </c>
      <c r="Z179" s="389" t="n">
        <v>0</v>
      </c>
      <c r="AA179" s="390" t="n">
        <v>0.15</v>
      </c>
      <c r="AB179" s="390" t="n">
        <v>0.165</v>
      </c>
      <c r="AC179" s="390" t="n">
        <v>0.15</v>
      </c>
      <c r="AD179" s="390" t="n">
        <v>0.15</v>
      </c>
      <c r="AE179" s="390" t="n">
        <v>0.15</v>
      </c>
      <c r="AF179" s="390" t="n">
        <v>0.15</v>
      </c>
      <c r="AG179" s="390" t="n">
        <v>0.15</v>
      </c>
      <c r="AH179" s="390" t="n">
        <v>0.15</v>
      </c>
      <c r="AI179" s="391" t="n">
        <v>0.15</v>
      </c>
      <c r="AJ179" s="391" t="n">
        <v>0.15</v>
      </c>
      <c r="AK179" s="391" t="n">
        <v>0.15</v>
      </c>
      <c r="AL179" s="390" t="n">
        <v>0.15</v>
      </c>
      <c r="AM179" s="374" t="n">
        <v>0.072146172443245</v>
      </c>
      <c r="AO179" s="389" t="n">
        <f aca="false">AB179</f>
        <v>0.165</v>
      </c>
      <c r="AP179" s="389" t="n">
        <f aca="false">AB179</f>
        <v>0.165</v>
      </c>
      <c r="AQ179" s="393" t="n">
        <f aca="false">AB179</f>
        <v>0.165</v>
      </c>
      <c r="AR179" s="394" t="n">
        <f aca="false">B179</f>
        <v>41609</v>
      </c>
      <c r="AS179" s="389" t="n">
        <f aca="false">(1+$AM179/2)^(-2*($B179-$AS$11)/365.25)</f>
        <v>0.380690734368888</v>
      </c>
      <c r="AT179" s="389" t="n">
        <f aca="false">(1+$AM179/2)^(-2*($B179-$AT$11)/365.25)</f>
        <v>0.380764613128275</v>
      </c>
      <c r="AV179" s="394" t="n">
        <f aca="false">B179</f>
        <v>41609</v>
      </c>
      <c r="AW179" s="374" t="n">
        <v>167</v>
      </c>
    </row>
    <row r="180" customFormat="false" ht="12" hidden="false" customHeight="false" outlineLevel="0" collapsed="false">
      <c r="B180" s="375" t="n">
        <f aca="false">EOMONTH(B179,0)+1</f>
        <v>41640</v>
      </c>
      <c r="C180" s="376" t="n">
        <v>3.546</v>
      </c>
      <c r="D180" s="376" t="n">
        <v>0.15</v>
      </c>
      <c r="E180" s="376" t="n">
        <v>0.072648387263054</v>
      </c>
      <c r="F180" s="376" t="n">
        <v>-0.2</v>
      </c>
      <c r="G180" s="376" t="n">
        <v>-0.0575</v>
      </c>
      <c r="H180" s="376" t="n">
        <v>-0.2</v>
      </c>
      <c r="I180" s="376" t="n">
        <v>0.285</v>
      </c>
      <c r="J180" s="376" t="n">
        <v>0.3425</v>
      </c>
      <c r="K180" s="376" t="n">
        <v>-0.0465</v>
      </c>
      <c r="L180" s="376" t="n">
        <v>-0.0015</v>
      </c>
      <c r="M180" s="376" t="n">
        <v>0</v>
      </c>
      <c r="N180" s="376" t="n">
        <v>0.011</v>
      </c>
      <c r="O180" s="376" t="n">
        <v>0.019</v>
      </c>
      <c r="P180" s="374" t="n">
        <v>-0.01</v>
      </c>
      <c r="Q180" s="374" t="n">
        <v>-0.03</v>
      </c>
      <c r="R180" s="374" t="n">
        <v>-0.023</v>
      </c>
      <c r="S180" s="374" t="n">
        <v>-0.0875</v>
      </c>
      <c r="T180" s="374" t="n">
        <v>-0.145</v>
      </c>
      <c r="U180" s="374" t="n">
        <v>1.52</v>
      </c>
      <c r="V180" s="374" t="n">
        <v>0.005</v>
      </c>
      <c r="W180" s="374" t="n">
        <v>-0.19</v>
      </c>
      <c r="X180" s="374" t="n">
        <v>-0.0095</v>
      </c>
      <c r="Y180" s="389" t="n">
        <v>0.1</v>
      </c>
      <c r="Z180" s="389" t="n">
        <v>0</v>
      </c>
      <c r="AA180" s="390" t="n">
        <v>0.15</v>
      </c>
      <c r="AB180" s="390" t="n">
        <v>0.15</v>
      </c>
      <c r="AC180" s="390" t="n">
        <v>0.15</v>
      </c>
      <c r="AD180" s="390" t="n">
        <v>0.15</v>
      </c>
      <c r="AE180" s="390" t="n">
        <v>0.15</v>
      </c>
      <c r="AF180" s="390" t="n">
        <v>0.15</v>
      </c>
      <c r="AG180" s="390" t="n">
        <v>0.15</v>
      </c>
      <c r="AH180" s="390" t="n">
        <v>0.15</v>
      </c>
      <c r="AI180" s="391" t="n">
        <v>0.15</v>
      </c>
      <c r="AJ180" s="391" t="n">
        <v>0.15</v>
      </c>
      <c r="AK180" s="391" t="n">
        <v>0.15</v>
      </c>
      <c r="AL180" s="390" t="n">
        <v>0.15</v>
      </c>
      <c r="AM180" s="374" t="n">
        <v>0.072147849320783</v>
      </c>
      <c r="AO180" s="389" t="n">
        <f aca="false">AB180</f>
        <v>0.15</v>
      </c>
      <c r="AP180" s="389" t="n">
        <f aca="false">AB180</f>
        <v>0.15</v>
      </c>
      <c r="AQ180" s="393" t="n">
        <f aca="false">AB180</f>
        <v>0.15</v>
      </c>
      <c r="AR180" s="394" t="n">
        <f aca="false">B180</f>
        <v>41640</v>
      </c>
      <c r="AS180" s="389" t="n">
        <f aca="false">(1+$AM180/2)^(-2*($B180-$AS$11)/365.25)</f>
        <v>0.378399191660738</v>
      </c>
      <c r="AT180" s="389" t="n">
        <f aca="false">(1+$AM180/2)^(-2*($B180-$AT$11)/365.25)</f>
        <v>0.378472627388902</v>
      </c>
      <c r="AV180" s="394" t="n">
        <f aca="false">B180</f>
        <v>41640</v>
      </c>
      <c r="AW180" s="374" t="n">
        <v>168</v>
      </c>
    </row>
    <row r="181" customFormat="false" ht="12" hidden="false" customHeight="false" outlineLevel="0" collapsed="false">
      <c r="B181" s="375" t="n">
        <f aca="false">EOMONTH(B180,0)+1</f>
        <v>41671</v>
      </c>
      <c r="C181" s="376" t="n">
        <v>3.477</v>
      </c>
      <c r="D181" s="376" t="n">
        <v>0.15</v>
      </c>
      <c r="E181" s="376" t="n">
        <v>0.072652384341</v>
      </c>
      <c r="F181" s="376" t="n">
        <v>-0.2025</v>
      </c>
      <c r="G181" s="376" t="n">
        <v>-0.04</v>
      </c>
      <c r="H181" s="376" t="n">
        <v>-0.2025</v>
      </c>
      <c r="I181" s="376" t="n">
        <v>0.26</v>
      </c>
      <c r="J181" s="376" t="n">
        <v>0.3375</v>
      </c>
      <c r="K181" s="376" t="n">
        <v>-0.0425</v>
      </c>
      <c r="L181" s="376" t="n">
        <v>-0.0015</v>
      </c>
      <c r="M181" s="376" t="n">
        <v>0</v>
      </c>
      <c r="N181" s="376" t="n">
        <v>0.011</v>
      </c>
      <c r="O181" s="376" t="n">
        <v>0.019</v>
      </c>
      <c r="P181" s="374" t="n">
        <v>-0.01</v>
      </c>
      <c r="Q181" s="374" t="n">
        <v>-0.03</v>
      </c>
      <c r="R181" s="374" t="n">
        <v>-0.023</v>
      </c>
      <c r="S181" s="374" t="n">
        <v>-0.075</v>
      </c>
      <c r="T181" s="374" t="n">
        <v>-0.145</v>
      </c>
      <c r="U181" s="374" t="n">
        <v>1.4</v>
      </c>
      <c r="V181" s="374" t="n">
        <v>0.005</v>
      </c>
      <c r="W181" s="374" t="n">
        <v>-0.19</v>
      </c>
      <c r="X181" s="374" t="n">
        <v>-0.0095</v>
      </c>
      <c r="Y181" s="389" t="n">
        <v>0.1</v>
      </c>
      <c r="Z181" s="389" t="n">
        <v>0</v>
      </c>
      <c r="AA181" s="390" t="n">
        <v>0.15</v>
      </c>
      <c r="AB181" s="390" t="n">
        <v>0.165</v>
      </c>
      <c r="AC181" s="390" t="n">
        <v>0.15</v>
      </c>
      <c r="AD181" s="390" t="n">
        <v>0.15</v>
      </c>
      <c r="AE181" s="390" t="n">
        <v>0.15</v>
      </c>
      <c r="AF181" s="390" t="n">
        <v>0.15</v>
      </c>
      <c r="AG181" s="390" t="n">
        <v>0.15</v>
      </c>
      <c r="AH181" s="390" t="n">
        <v>0.15</v>
      </c>
      <c r="AI181" s="391" t="n">
        <v>0.15</v>
      </c>
      <c r="AJ181" s="391" t="n">
        <v>0.15</v>
      </c>
      <c r="AK181" s="391" t="n">
        <v>0.15</v>
      </c>
      <c r="AL181" s="390" t="n">
        <v>0.15</v>
      </c>
      <c r="AM181" s="374" t="n">
        <v>0.072149526198323</v>
      </c>
      <c r="AO181" s="389" t="n">
        <f aca="false">AB181</f>
        <v>0.165</v>
      </c>
      <c r="AP181" s="389" t="n">
        <f aca="false">AB181</f>
        <v>0.165</v>
      </c>
      <c r="AQ181" s="393" t="n">
        <f aca="false">AB181</f>
        <v>0.165</v>
      </c>
      <c r="AR181" s="394" t="n">
        <f aca="false">B181</f>
        <v>41671</v>
      </c>
      <c r="AS181" s="389" t="n">
        <f aca="false">(1+$AM181/2)^(-2*($B181-$AS$11)/365.25)</f>
        <v>0.376121339415915</v>
      </c>
      <c r="AT181" s="389" t="n">
        <f aca="false">(1+$AM181/2)^(-2*($B181-$AT$11)/365.25)</f>
        <v>0.376194334749503</v>
      </c>
      <c r="AV181" s="394" t="n">
        <f aca="false">B181</f>
        <v>41671</v>
      </c>
      <c r="AW181" s="374" t="n">
        <v>169</v>
      </c>
    </row>
    <row r="182" customFormat="false" ht="12" hidden="false" customHeight="false" outlineLevel="0" collapsed="false">
      <c r="B182" s="375" t="n">
        <f aca="false">EOMONTH(B181,0)+1</f>
        <v>41699</v>
      </c>
      <c r="C182" s="376" t="n">
        <v>3.395</v>
      </c>
      <c r="D182" s="376" t="n">
        <v>0.15</v>
      </c>
      <c r="E182" s="376" t="n">
        <v>0.072655994604938</v>
      </c>
      <c r="F182" s="376" t="n">
        <v>-0.205</v>
      </c>
      <c r="G182" s="376" t="n">
        <v>-0.0275</v>
      </c>
      <c r="H182" s="376" t="n">
        <v>-0.205</v>
      </c>
      <c r="I182" s="376" t="n">
        <v>0.257</v>
      </c>
      <c r="J182" s="376" t="n">
        <v>0.26</v>
      </c>
      <c r="K182" s="376" t="n">
        <v>-0.044</v>
      </c>
      <c r="L182" s="376" t="n">
        <v>-0.0015</v>
      </c>
      <c r="M182" s="376" t="n">
        <v>0</v>
      </c>
      <c r="N182" s="376" t="n">
        <v>0.011</v>
      </c>
      <c r="O182" s="376" t="n">
        <v>0.019</v>
      </c>
      <c r="P182" s="374" t="n">
        <v>-0.01</v>
      </c>
      <c r="Q182" s="374" t="n">
        <v>-0.03</v>
      </c>
      <c r="R182" s="374" t="n">
        <v>-0.0047</v>
      </c>
      <c r="S182" s="374" t="n">
        <v>-0.0625</v>
      </c>
      <c r="T182" s="374" t="n">
        <v>-0.145</v>
      </c>
      <c r="U182" s="374" t="n">
        <v>0.88</v>
      </c>
      <c r="V182" s="374" t="n">
        <v>0.005</v>
      </c>
      <c r="W182" s="374" t="n">
        <v>-0.19</v>
      </c>
      <c r="X182" s="374" t="n">
        <v>-0.0095</v>
      </c>
      <c r="Y182" s="389" t="n">
        <v>0.1</v>
      </c>
      <c r="Z182" s="389" t="n">
        <v>0</v>
      </c>
      <c r="AA182" s="390" t="n">
        <v>0.15</v>
      </c>
      <c r="AB182" s="390" t="n">
        <v>0.165</v>
      </c>
      <c r="AC182" s="390" t="n">
        <v>0.15</v>
      </c>
      <c r="AD182" s="390" t="n">
        <v>0.15</v>
      </c>
      <c r="AE182" s="390" t="n">
        <v>0.15</v>
      </c>
      <c r="AF182" s="390" t="n">
        <v>0.15</v>
      </c>
      <c r="AG182" s="390" t="n">
        <v>0.15</v>
      </c>
      <c r="AH182" s="390" t="n">
        <v>0.15</v>
      </c>
      <c r="AI182" s="391" t="n">
        <v>0.15</v>
      </c>
      <c r="AJ182" s="391" t="n">
        <v>0.15</v>
      </c>
      <c r="AK182" s="391" t="n">
        <v>0.15</v>
      </c>
      <c r="AL182" s="390" t="n">
        <v>0.15</v>
      </c>
      <c r="AM182" s="374" t="n">
        <v>0.072151040797391</v>
      </c>
      <c r="AO182" s="389" t="n">
        <f aca="false">AB182</f>
        <v>0.165</v>
      </c>
      <c r="AP182" s="389" t="n">
        <f aca="false">AB182</f>
        <v>0.165</v>
      </c>
      <c r="AQ182" s="393" t="n">
        <f aca="false">AB182</f>
        <v>0.165</v>
      </c>
      <c r="AR182" s="394" t="n">
        <f aca="false">B182</f>
        <v>41699</v>
      </c>
      <c r="AS182" s="389" t="n">
        <f aca="false">(1+$AM182/2)^(-2*($B182-$AS$11)/365.25)</f>
        <v>0.374075624208401</v>
      </c>
      <c r="AT182" s="389" t="n">
        <f aca="false">(1+$AM182/2)^(-2*($B182-$AT$11)/365.25)</f>
        <v>0.374148224019545</v>
      </c>
      <c r="AV182" s="394" t="n">
        <f aca="false">B182</f>
        <v>41699</v>
      </c>
      <c r="AW182" s="374" t="n">
        <v>170</v>
      </c>
    </row>
    <row r="183" customFormat="false" ht="12" hidden="false" customHeight="false" outlineLevel="0" collapsed="false">
      <c r="B183" s="375" t="n">
        <f aca="false">EOMONTH(B182,0)+1</f>
        <v>41730</v>
      </c>
      <c r="C183" s="376" t="n">
        <v>3.328</v>
      </c>
      <c r="D183" s="376" t="n">
        <v>0.15</v>
      </c>
      <c r="E183" s="376" t="n">
        <v>0.072659991682885</v>
      </c>
      <c r="F183" s="376" t="n">
        <v>-0.195</v>
      </c>
      <c r="G183" s="376" t="n">
        <v>0.015</v>
      </c>
      <c r="H183" s="376" t="n">
        <v>-0.195</v>
      </c>
      <c r="I183" s="376" t="n">
        <v>0.155</v>
      </c>
      <c r="J183" s="376" t="n">
        <v>0.17</v>
      </c>
      <c r="K183" s="376" t="n">
        <v>-0.054</v>
      </c>
      <c r="L183" s="376" t="n">
        <v>-0.004</v>
      </c>
      <c r="M183" s="376" t="n">
        <v>0</v>
      </c>
      <c r="N183" s="376" t="n">
        <v>0.0065</v>
      </c>
      <c r="O183" s="376" t="n">
        <v>0.0165</v>
      </c>
      <c r="P183" s="374" t="n">
        <v>-0.012</v>
      </c>
      <c r="Q183" s="374" t="n">
        <v>-0.03</v>
      </c>
      <c r="R183" s="374" t="n">
        <v>-0.0047</v>
      </c>
      <c r="S183" s="374" t="n">
        <v>-0.045</v>
      </c>
      <c r="T183" s="374" t="n">
        <v>-0.105</v>
      </c>
      <c r="U183" s="374" t="n">
        <v>0.37</v>
      </c>
      <c r="V183" s="374" t="n">
        <v>0.005</v>
      </c>
      <c r="W183" s="374" t="n">
        <v>-0.19</v>
      </c>
      <c r="X183" s="374" t="n">
        <v>-0.0095</v>
      </c>
      <c r="Y183" s="389" t="n">
        <v>0.1875</v>
      </c>
      <c r="Z183" s="389" t="n">
        <v>0</v>
      </c>
      <c r="AA183" s="390" t="n">
        <v>0.15</v>
      </c>
      <c r="AB183" s="390" t="n">
        <v>0.147</v>
      </c>
      <c r="AC183" s="390" t="n">
        <v>0.15</v>
      </c>
      <c r="AD183" s="390" t="n">
        <v>0.15</v>
      </c>
      <c r="AE183" s="390" t="n">
        <v>0.147</v>
      </c>
      <c r="AF183" s="390" t="n">
        <v>0.15</v>
      </c>
      <c r="AG183" s="390" t="n">
        <v>0.15</v>
      </c>
      <c r="AH183" s="390" t="n">
        <v>0.15</v>
      </c>
      <c r="AI183" s="391" t="n">
        <v>0.15</v>
      </c>
      <c r="AJ183" s="391" t="n">
        <v>0.15</v>
      </c>
      <c r="AK183" s="391" t="n">
        <v>0.15</v>
      </c>
      <c r="AL183" s="390" t="n">
        <v>0.15</v>
      </c>
      <c r="AM183" s="374" t="n">
        <v>0.072152717674932</v>
      </c>
      <c r="AO183" s="389" t="n">
        <f aca="false">AB183</f>
        <v>0.147</v>
      </c>
      <c r="AP183" s="389" t="n">
        <f aca="false">AB183</f>
        <v>0.147</v>
      </c>
      <c r="AQ183" s="393" t="n">
        <f aca="false">AB183</f>
        <v>0.147</v>
      </c>
      <c r="AR183" s="394" t="n">
        <f aca="false">B183</f>
        <v>41730</v>
      </c>
      <c r="AS183" s="389" t="n">
        <f aca="false">(1+$AM183/2)^(-2*($B183-$AS$11)/365.25)</f>
        <v>0.371823604166342</v>
      </c>
      <c r="AT183" s="389" t="n">
        <f aca="false">(1+$AM183/2)^(-2*($B183-$AT$11)/365.25)</f>
        <v>0.371895768558105</v>
      </c>
      <c r="AV183" s="394" t="n">
        <f aca="false">B183</f>
        <v>41730</v>
      </c>
      <c r="AW183" s="374" t="n">
        <v>171</v>
      </c>
    </row>
    <row r="184" customFormat="false" ht="12" hidden="false" customHeight="false" outlineLevel="0" collapsed="false">
      <c r="B184" s="375" t="n">
        <f aca="false">EOMONTH(B183,0)+1</f>
        <v>41760</v>
      </c>
      <c r="C184" s="376" t="n">
        <v>3.37</v>
      </c>
      <c r="D184" s="376" t="n">
        <v>0.15</v>
      </c>
      <c r="E184" s="376" t="n">
        <v>0.072663859822839</v>
      </c>
      <c r="F184" s="376" t="n">
        <v>-0.195</v>
      </c>
      <c r="G184" s="376" t="n">
        <v>0.015</v>
      </c>
      <c r="H184" s="376" t="n">
        <v>-0.195</v>
      </c>
      <c r="I184" s="376" t="n">
        <v>0.158</v>
      </c>
      <c r="J184" s="376" t="n">
        <v>0.155</v>
      </c>
      <c r="K184" s="376" t="n">
        <v>-0.0365</v>
      </c>
      <c r="L184" s="376" t="n">
        <v>-0.004</v>
      </c>
      <c r="M184" s="376" t="n">
        <v>0</v>
      </c>
      <c r="N184" s="376" t="n">
        <v>0.0065</v>
      </c>
      <c r="O184" s="376" t="n">
        <v>0.0165</v>
      </c>
      <c r="P184" s="374" t="n">
        <v>-0.012</v>
      </c>
      <c r="Q184" s="374" t="n">
        <v>-0.03</v>
      </c>
      <c r="R184" s="374" t="n">
        <v>-0.00495</v>
      </c>
      <c r="S184" s="374" t="n">
        <v>-0.0475</v>
      </c>
      <c r="T184" s="374" t="n">
        <v>-0.105</v>
      </c>
      <c r="U184" s="374" t="n">
        <v>0.2525</v>
      </c>
      <c r="V184" s="374" t="n">
        <v>0.005</v>
      </c>
      <c r="W184" s="374" t="n">
        <v>-0.19</v>
      </c>
      <c r="X184" s="374" t="n">
        <v>-0.006</v>
      </c>
      <c r="Y184" s="389" t="n">
        <v>0.1875</v>
      </c>
      <c r="Z184" s="389" t="n">
        <v>0</v>
      </c>
      <c r="AA184" s="390" t="n">
        <v>0.15</v>
      </c>
      <c r="AB184" s="390" t="n">
        <v>0.147</v>
      </c>
      <c r="AC184" s="390" t="n">
        <v>0.15</v>
      </c>
      <c r="AD184" s="390" t="n">
        <v>0.15</v>
      </c>
      <c r="AE184" s="390" t="n">
        <v>0.147</v>
      </c>
      <c r="AF184" s="390" t="n">
        <v>0.15</v>
      </c>
      <c r="AG184" s="390" t="n">
        <v>0.15</v>
      </c>
      <c r="AH184" s="390" t="n">
        <v>0.15</v>
      </c>
      <c r="AI184" s="391" t="n">
        <v>0.15</v>
      </c>
      <c r="AJ184" s="391" t="n">
        <v>0.15</v>
      </c>
      <c r="AK184" s="391" t="n">
        <v>0.15</v>
      </c>
      <c r="AL184" s="390" t="n">
        <v>0.15</v>
      </c>
      <c r="AM184" s="374" t="n">
        <v>0.072154340459651</v>
      </c>
      <c r="AO184" s="389" t="n">
        <f aca="false">AB184</f>
        <v>0.147</v>
      </c>
      <c r="AP184" s="389" t="n">
        <f aca="false">AB184</f>
        <v>0.147</v>
      </c>
      <c r="AQ184" s="393" t="n">
        <f aca="false">AB184</f>
        <v>0.147</v>
      </c>
      <c r="AR184" s="394" t="n">
        <f aca="false">B184</f>
        <v>41760</v>
      </c>
      <c r="AS184" s="389" t="n">
        <f aca="false">(1+$AM184/2)^(-2*($B184-$AS$11)/365.25)</f>
        <v>0.369657042788271</v>
      </c>
      <c r="AT184" s="389" t="n">
        <f aca="false">(1+$AM184/2)^(-2*($B184-$AT$11)/365.25)</f>
        <v>0.369728788274238</v>
      </c>
      <c r="AV184" s="394" t="n">
        <f aca="false">B184</f>
        <v>41760</v>
      </c>
      <c r="AW184" s="374" t="n">
        <v>172</v>
      </c>
    </row>
    <row r="185" customFormat="false" ht="12" hidden="false" customHeight="false" outlineLevel="0" collapsed="false">
      <c r="B185" s="375" t="n">
        <f aca="false">EOMONTH(B184,0)+1</f>
        <v>41791</v>
      </c>
      <c r="C185" s="376" t="n">
        <v>3.383</v>
      </c>
      <c r="D185" s="376" t="n">
        <v>0.15</v>
      </c>
      <c r="E185" s="376" t="n">
        <v>0.072667856900796</v>
      </c>
      <c r="F185" s="376" t="n">
        <v>-0.195</v>
      </c>
      <c r="G185" s="376" t="n">
        <v>0.02</v>
      </c>
      <c r="H185" s="376" t="n">
        <v>-0.195</v>
      </c>
      <c r="I185" s="376" t="n">
        <v>0.153</v>
      </c>
      <c r="J185" s="376" t="n">
        <v>0.155</v>
      </c>
      <c r="K185" s="376" t="n">
        <v>-0.0315</v>
      </c>
      <c r="L185" s="376" t="n">
        <v>-0.004</v>
      </c>
      <c r="M185" s="376" t="n">
        <v>0</v>
      </c>
      <c r="N185" s="376" t="n">
        <v>0.0065</v>
      </c>
      <c r="O185" s="376" t="n">
        <v>0.0165</v>
      </c>
      <c r="P185" s="374" t="n">
        <v>-0.0095</v>
      </c>
      <c r="Q185" s="374" t="n">
        <v>-0.03</v>
      </c>
      <c r="R185" s="374" t="n">
        <v>-0.00495</v>
      </c>
      <c r="S185" s="374" t="n">
        <v>-0.04</v>
      </c>
      <c r="T185" s="374" t="n">
        <v>-0.105</v>
      </c>
      <c r="U185" s="374" t="n">
        <v>0.2525</v>
      </c>
      <c r="V185" s="374" t="n">
        <v>0.005</v>
      </c>
      <c r="W185" s="374" t="n">
        <v>-0.19</v>
      </c>
      <c r="X185" s="374" t="n">
        <v>-0.0085</v>
      </c>
      <c r="Y185" s="389" t="n">
        <v>0.1875</v>
      </c>
      <c r="Z185" s="389" t="n">
        <v>0</v>
      </c>
      <c r="AA185" s="390" t="n">
        <v>0.15</v>
      </c>
      <c r="AB185" s="390" t="n">
        <v>0.147</v>
      </c>
      <c r="AC185" s="390" t="n">
        <v>0.15</v>
      </c>
      <c r="AD185" s="390" t="n">
        <v>0.15</v>
      </c>
      <c r="AE185" s="390" t="n">
        <v>0.147</v>
      </c>
      <c r="AF185" s="390" t="n">
        <v>0.15</v>
      </c>
      <c r="AG185" s="390" t="n">
        <v>0.15</v>
      </c>
      <c r="AH185" s="390" t="n">
        <v>0.15</v>
      </c>
      <c r="AI185" s="391" t="n">
        <v>0.15</v>
      </c>
      <c r="AJ185" s="391" t="n">
        <v>0.15</v>
      </c>
      <c r="AK185" s="391" t="n">
        <v>0.15</v>
      </c>
      <c r="AL185" s="390" t="n">
        <v>0.15</v>
      </c>
      <c r="AM185" s="374" t="n">
        <v>0.072156017337194</v>
      </c>
      <c r="AO185" s="389" t="n">
        <f aca="false">AB185</f>
        <v>0.147</v>
      </c>
      <c r="AP185" s="389" t="n">
        <f aca="false">AB185</f>
        <v>0.147</v>
      </c>
      <c r="AQ185" s="393" t="n">
        <f aca="false">AB185</f>
        <v>0.147</v>
      </c>
      <c r="AR185" s="394" t="n">
        <f aca="false">B185</f>
        <v>41791</v>
      </c>
      <c r="AS185" s="389" t="n">
        <f aca="false">(1+$AM185/2)^(-2*($B185-$AS$11)/365.25)</f>
        <v>0.367431424986235</v>
      </c>
      <c r="AT185" s="389" t="n">
        <f aca="false">(1+$AM185/2)^(-2*($B185-$AT$11)/365.25)</f>
        <v>0.367502740138033</v>
      </c>
      <c r="AV185" s="394" t="n">
        <f aca="false">B185</f>
        <v>41791</v>
      </c>
      <c r="AW185" s="374" t="n">
        <v>173</v>
      </c>
    </row>
    <row r="186" customFormat="false" ht="12" hidden="false" customHeight="false" outlineLevel="0" collapsed="false">
      <c r="B186" s="375" t="n">
        <f aca="false">EOMONTH(B185,0)+1</f>
        <v>41821</v>
      </c>
      <c r="C186" s="376" t="n">
        <v>3.383</v>
      </c>
      <c r="D186" s="376" t="n">
        <v>0.15</v>
      </c>
      <c r="E186" s="376" t="n">
        <v>0.072671725040759</v>
      </c>
      <c r="F186" s="376" t="n">
        <v>-0.195</v>
      </c>
      <c r="G186" s="376" t="n">
        <v>0.0225</v>
      </c>
      <c r="H186" s="376" t="n">
        <v>-0.195</v>
      </c>
      <c r="I186" s="376" t="n">
        <v>0.142</v>
      </c>
      <c r="J186" s="376" t="n">
        <v>0.155</v>
      </c>
      <c r="K186" s="376" t="n">
        <v>-0.0315</v>
      </c>
      <c r="L186" s="376" t="n">
        <v>-0.004</v>
      </c>
      <c r="M186" s="376" t="n">
        <v>0</v>
      </c>
      <c r="N186" s="376" t="n">
        <v>0.0065</v>
      </c>
      <c r="O186" s="376" t="n">
        <v>0.0165</v>
      </c>
      <c r="P186" s="374" t="n">
        <v>-0.0095</v>
      </c>
      <c r="Q186" s="374" t="n">
        <v>-0.03</v>
      </c>
      <c r="R186" s="374" t="n">
        <v>-0.00495</v>
      </c>
      <c r="S186" s="374" t="n">
        <v>-0.04</v>
      </c>
      <c r="T186" s="374" t="n">
        <v>-0.105</v>
      </c>
      <c r="U186" s="374" t="n">
        <v>0.2575</v>
      </c>
      <c r="V186" s="374" t="n">
        <v>0.005</v>
      </c>
      <c r="W186" s="374" t="n">
        <v>-0.19</v>
      </c>
      <c r="X186" s="374" t="n">
        <v>-0.0085</v>
      </c>
      <c r="Y186" s="389" t="n">
        <v>0.1875</v>
      </c>
      <c r="Z186" s="389" t="n">
        <v>0</v>
      </c>
      <c r="AA186" s="390" t="n">
        <v>0.15</v>
      </c>
      <c r="AB186" s="390" t="n">
        <v>0.147</v>
      </c>
      <c r="AC186" s="390" t="n">
        <v>0.15</v>
      </c>
      <c r="AD186" s="390" t="n">
        <v>0.15</v>
      </c>
      <c r="AE186" s="390" t="n">
        <v>0.147</v>
      </c>
      <c r="AF186" s="390" t="n">
        <v>0.15</v>
      </c>
      <c r="AG186" s="390" t="n">
        <v>0.15</v>
      </c>
      <c r="AH186" s="390" t="n">
        <v>0.15</v>
      </c>
      <c r="AI186" s="391" t="n">
        <v>0.15</v>
      </c>
      <c r="AJ186" s="391" t="n">
        <v>0.15</v>
      </c>
      <c r="AK186" s="391" t="n">
        <v>0.15</v>
      </c>
      <c r="AL186" s="390" t="n">
        <v>0.15</v>
      </c>
      <c r="AM186" s="374" t="n">
        <v>0.072157640121913</v>
      </c>
      <c r="AO186" s="389" t="n">
        <f aca="false">AB186</f>
        <v>0.147</v>
      </c>
      <c r="AP186" s="389" t="n">
        <f aca="false">AB186</f>
        <v>0.147</v>
      </c>
      <c r="AQ186" s="393" t="n">
        <f aca="false">AB186</f>
        <v>0.147</v>
      </c>
      <c r="AR186" s="394" t="n">
        <f aca="false">B186</f>
        <v>41821</v>
      </c>
      <c r="AS186" s="389" t="n">
        <f aca="false">(1+$AM186/2)^(-2*($B186-$AS$11)/365.25)</f>
        <v>0.365290265095247</v>
      </c>
      <c r="AT186" s="389" t="n">
        <f aca="false">(1+$AM186/2)^(-2*($B186-$AT$11)/365.25)</f>
        <v>0.365361166233823</v>
      </c>
      <c r="AV186" s="394" t="n">
        <f aca="false">B186</f>
        <v>41821</v>
      </c>
      <c r="AW186" s="374" t="n">
        <v>174</v>
      </c>
    </row>
    <row r="187" customFormat="false" ht="12" hidden="false" customHeight="false" outlineLevel="0" collapsed="false">
      <c r="B187" s="375" t="n">
        <f aca="false">EOMONTH(B186,0)+1</f>
        <v>41852</v>
      </c>
      <c r="C187" s="376" t="n">
        <v>3.386</v>
      </c>
      <c r="D187" s="376" t="n">
        <v>0.15</v>
      </c>
      <c r="E187" s="376" t="n">
        <v>0.072675722118726</v>
      </c>
      <c r="F187" s="376" t="n">
        <v>-0.195</v>
      </c>
      <c r="G187" s="376" t="n">
        <v>0.025</v>
      </c>
      <c r="H187" s="376" t="n">
        <v>-0.195</v>
      </c>
      <c r="I187" s="376" t="n">
        <v>0.14</v>
      </c>
      <c r="J187" s="376" t="n">
        <v>0.155</v>
      </c>
      <c r="K187" s="376" t="n">
        <v>-0.0315</v>
      </c>
      <c r="L187" s="376" t="n">
        <v>-0.004</v>
      </c>
      <c r="M187" s="376" t="n">
        <v>0</v>
      </c>
      <c r="N187" s="376" t="n">
        <v>0.0065</v>
      </c>
      <c r="O187" s="376" t="n">
        <v>0.0165</v>
      </c>
      <c r="P187" s="374" t="n">
        <v>-0.0095</v>
      </c>
      <c r="Q187" s="374" t="n">
        <v>-0.03</v>
      </c>
      <c r="R187" s="374" t="n">
        <v>-0.00225</v>
      </c>
      <c r="S187" s="374" t="n">
        <v>-0.04</v>
      </c>
      <c r="T187" s="374" t="n">
        <v>-0.105</v>
      </c>
      <c r="U187" s="374" t="n">
        <v>0.2575</v>
      </c>
      <c r="V187" s="374" t="n">
        <v>0.005</v>
      </c>
      <c r="W187" s="374" t="n">
        <v>-0.19</v>
      </c>
      <c r="X187" s="374" t="n">
        <v>-0.0085</v>
      </c>
      <c r="Y187" s="389" t="n">
        <v>0.1875</v>
      </c>
      <c r="Z187" s="389" t="n">
        <v>0</v>
      </c>
      <c r="AA187" s="390" t="n">
        <v>0.15</v>
      </c>
      <c r="AB187" s="390" t="n">
        <v>0.147</v>
      </c>
      <c r="AC187" s="390" t="n">
        <v>0.15</v>
      </c>
      <c r="AD187" s="390" t="n">
        <v>0.15</v>
      </c>
      <c r="AE187" s="390" t="n">
        <v>0.147</v>
      </c>
      <c r="AF187" s="390" t="n">
        <v>0.15</v>
      </c>
      <c r="AG187" s="390" t="n">
        <v>0.15</v>
      </c>
      <c r="AH187" s="390" t="n">
        <v>0.15</v>
      </c>
      <c r="AI187" s="391" t="n">
        <v>0.15</v>
      </c>
      <c r="AJ187" s="391" t="n">
        <v>0.15</v>
      </c>
      <c r="AK187" s="391" t="n">
        <v>0.15</v>
      </c>
      <c r="AL187" s="390" t="n">
        <v>0.15</v>
      </c>
      <c r="AM187" s="374" t="n">
        <v>0.072159316999459</v>
      </c>
      <c r="AO187" s="389" t="n">
        <f aca="false">AB187</f>
        <v>0.147</v>
      </c>
      <c r="AP187" s="389" t="n">
        <f aca="false">AB187</f>
        <v>0.147</v>
      </c>
      <c r="AQ187" s="393" t="n">
        <f aca="false">AB187</f>
        <v>0.147</v>
      </c>
      <c r="AR187" s="394" t="n">
        <f aca="false">B187</f>
        <v>41852</v>
      </c>
      <c r="AS187" s="389" t="n">
        <f aca="false">(1+$AM187/2)^(-2*($B187-$AS$11)/365.25)</f>
        <v>0.363090742356279</v>
      </c>
      <c r="AT187" s="389" t="n">
        <f aca="false">(1+$AM187/2)^(-2*($B187-$AT$11)/365.25)</f>
        <v>0.363161218186966</v>
      </c>
      <c r="AV187" s="394" t="n">
        <f aca="false">B187</f>
        <v>41852</v>
      </c>
      <c r="AW187" s="374" t="n">
        <v>175</v>
      </c>
    </row>
    <row r="188" customFormat="false" ht="12" hidden="false" customHeight="false" outlineLevel="0" collapsed="false">
      <c r="B188" s="375" t="n">
        <f aca="false">EOMONTH(B187,0)+1</f>
        <v>41883</v>
      </c>
      <c r="C188" s="376" t="n">
        <v>3.379</v>
      </c>
      <c r="D188" s="376" t="n">
        <v>0.15</v>
      </c>
      <c r="E188" s="376" t="n">
        <v>0.0726797191967</v>
      </c>
      <c r="F188" s="376" t="n">
        <v>-0.195</v>
      </c>
      <c r="G188" s="376" t="n">
        <v>0.0175</v>
      </c>
      <c r="H188" s="376" t="n">
        <v>-0.195</v>
      </c>
      <c r="I188" s="376" t="n">
        <v>0.137</v>
      </c>
      <c r="J188" s="376" t="n">
        <v>0.155</v>
      </c>
      <c r="K188" s="376" t="n">
        <v>-0.034</v>
      </c>
      <c r="L188" s="376" t="n">
        <v>-0.004</v>
      </c>
      <c r="M188" s="376" t="n">
        <v>0</v>
      </c>
      <c r="N188" s="376" t="n">
        <v>0.0065</v>
      </c>
      <c r="O188" s="376" t="n">
        <v>0.0165</v>
      </c>
      <c r="P188" s="374" t="n">
        <v>-0.0095</v>
      </c>
      <c r="Q188" s="374" t="n">
        <v>-0.03</v>
      </c>
      <c r="R188" s="374" t="n">
        <v>-0.00225</v>
      </c>
      <c r="S188" s="374" t="n">
        <v>-0.045</v>
      </c>
      <c r="T188" s="374" t="n">
        <v>-0.105</v>
      </c>
      <c r="U188" s="374" t="n">
        <v>0.2525</v>
      </c>
      <c r="V188" s="374" t="n">
        <v>0.005</v>
      </c>
      <c r="W188" s="374" t="n">
        <v>-0.19</v>
      </c>
      <c r="X188" s="374" t="n">
        <v>-0.011</v>
      </c>
      <c r="Y188" s="389" t="n">
        <v>0.1875</v>
      </c>
      <c r="Z188" s="389" t="n">
        <v>0</v>
      </c>
      <c r="AA188" s="390" t="n">
        <v>0.15</v>
      </c>
      <c r="AB188" s="390" t="n">
        <v>0.147</v>
      </c>
      <c r="AC188" s="390" t="n">
        <v>0.15</v>
      </c>
      <c r="AD188" s="390" t="n">
        <v>0.15</v>
      </c>
      <c r="AE188" s="390" t="n">
        <v>0.147</v>
      </c>
      <c r="AF188" s="390" t="n">
        <v>0.15</v>
      </c>
      <c r="AG188" s="390" t="n">
        <v>0.15</v>
      </c>
      <c r="AH188" s="390" t="n">
        <v>0.15</v>
      </c>
      <c r="AI188" s="391" t="n">
        <v>0.15</v>
      </c>
      <c r="AJ188" s="391" t="n">
        <v>0.15</v>
      </c>
      <c r="AK188" s="391" t="n">
        <v>0.15</v>
      </c>
      <c r="AL188" s="390" t="n">
        <v>0.15</v>
      </c>
      <c r="AM188" s="374" t="n">
        <v>0.072160993877004</v>
      </c>
      <c r="AO188" s="389" t="n">
        <f aca="false">AB188</f>
        <v>0.147</v>
      </c>
      <c r="AP188" s="389" t="n">
        <f aca="false">AB188</f>
        <v>0.147</v>
      </c>
      <c r="AQ188" s="393" t="n">
        <f aca="false">AB188</f>
        <v>0.147</v>
      </c>
      <c r="AR188" s="394" t="n">
        <f aca="false">B188</f>
        <v>41883</v>
      </c>
      <c r="AS188" s="389" t="n">
        <f aca="false">(1+$AM188/2)^(-2*($B188-$AS$11)/365.25)</f>
        <v>0.360904364461058</v>
      </c>
      <c r="AT188" s="389" t="n">
        <f aca="false">(1+$AM188/2)^(-2*($B188-$AT$11)/365.25)</f>
        <v>0.360974417515829</v>
      </c>
      <c r="AV188" s="394" t="n">
        <f aca="false">B188</f>
        <v>41883</v>
      </c>
      <c r="AW188" s="374" t="n">
        <v>176</v>
      </c>
    </row>
    <row r="189" customFormat="false" ht="12" hidden="false" customHeight="false" outlineLevel="0" collapsed="false">
      <c r="B189" s="375" t="n">
        <f aca="false">EOMONTH(B188,0)+1</f>
        <v>41913</v>
      </c>
      <c r="C189" s="376" t="n">
        <v>3.395</v>
      </c>
      <c r="D189" s="376" t="n">
        <v>0.15</v>
      </c>
      <c r="E189" s="376" t="n">
        <v>0.072683587336678</v>
      </c>
      <c r="F189" s="376" t="n">
        <v>-0.195</v>
      </c>
      <c r="G189" s="376" t="n">
        <v>0.0075</v>
      </c>
      <c r="H189" s="376" t="n">
        <v>-0.195</v>
      </c>
      <c r="I189" s="376" t="n">
        <v>0.153</v>
      </c>
      <c r="J189" s="376" t="n">
        <v>0.1575</v>
      </c>
      <c r="K189" s="376" t="n">
        <v>-0.034</v>
      </c>
      <c r="L189" s="376" t="n">
        <v>-0.004</v>
      </c>
      <c r="M189" s="376" t="n">
        <v>0</v>
      </c>
      <c r="N189" s="376" t="n">
        <v>0.0065</v>
      </c>
      <c r="O189" s="376" t="n">
        <v>0.0165</v>
      </c>
      <c r="P189" s="374" t="n">
        <v>-0.0095</v>
      </c>
      <c r="Q189" s="374" t="n">
        <v>-0.03</v>
      </c>
      <c r="R189" s="374" t="n">
        <v>-0.023</v>
      </c>
      <c r="S189" s="374" t="n">
        <v>-0.045</v>
      </c>
      <c r="T189" s="374" t="n">
        <v>-0.105</v>
      </c>
      <c r="U189" s="374" t="n">
        <v>0.255</v>
      </c>
      <c r="V189" s="374" t="n">
        <v>0.005</v>
      </c>
      <c r="W189" s="374" t="n">
        <v>-0.19</v>
      </c>
      <c r="X189" s="374" t="n">
        <v>-0.011</v>
      </c>
      <c r="Y189" s="389" t="n">
        <v>0.1875</v>
      </c>
      <c r="Z189" s="389" t="n">
        <v>0</v>
      </c>
      <c r="AA189" s="390" t="n">
        <v>0.15</v>
      </c>
      <c r="AB189" s="390" t="n">
        <v>0.147</v>
      </c>
      <c r="AC189" s="390" t="n">
        <v>0.15</v>
      </c>
      <c r="AD189" s="390" t="n">
        <v>0.15</v>
      </c>
      <c r="AE189" s="390" t="n">
        <v>0.147</v>
      </c>
      <c r="AF189" s="390" t="n">
        <v>0.15</v>
      </c>
      <c r="AG189" s="390" t="n">
        <v>0.15</v>
      </c>
      <c r="AH189" s="390" t="n">
        <v>0.15</v>
      </c>
      <c r="AI189" s="391" t="n">
        <v>0.15</v>
      </c>
      <c r="AJ189" s="391" t="n">
        <v>0.15</v>
      </c>
      <c r="AK189" s="391" t="n">
        <v>0.15</v>
      </c>
      <c r="AL189" s="390" t="n">
        <v>0.15</v>
      </c>
      <c r="AM189" s="374" t="n">
        <v>0.072162616661727</v>
      </c>
      <c r="AO189" s="389" t="n">
        <f aca="false">AB189</f>
        <v>0.147</v>
      </c>
      <c r="AP189" s="389" t="n">
        <f aca="false">AB189</f>
        <v>0.147</v>
      </c>
      <c r="AQ189" s="393" t="n">
        <f aca="false">AB189</f>
        <v>0.147</v>
      </c>
      <c r="AR189" s="394" t="n">
        <f aca="false">B189</f>
        <v>41913</v>
      </c>
      <c r="AS189" s="389" t="n">
        <f aca="false">(1+$AM189/2)^(-2*($B189-$AS$11)/365.25)</f>
        <v>0.358800957098259</v>
      </c>
      <c r="AT189" s="389" t="n">
        <f aca="false">(1+$AM189/2)^(-2*($B189-$AT$11)/365.25)</f>
        <v>0.358870603411732</v>
      </c>
      <c r="AV189" s="394" t="n">
        <f aca="false">B189</f>
        <v>41913</v>
      </c>
      <c r="AW189" s="374" t="n">
        <v>177</v>
      </c>
    </row>
    <row r="190" customFormat="false" ht="12" hidden="false" customHeight="false" outlineLevel="0" collapsed="false">
      <c r="B190" s="375" t="n">
        <f aca="false">EOMONTH(B189,0)+1</f>
        <v>41944</v>
      </c>
      <c r="C190" s="376" t="n">
        <v>3.473</v>
      </c>
      <c r="D190" s="376" t="n">
        <v>0.15</v>
      </c>
      <c r="E190" s="376" t="n">
        <v>0.072687584414662</v>
      </c>
      <c r="F190" s="376" t="n">
        <v>-0.19</v>
      </c>
      <c r="G190" s="376" t="n">
        <v>-0.0325</v>
      </c>
      <c r="H190" s="376" t="n">
        <v>-0.19</v>
      </c>
      <c r="I190" s="376" t="n">
        <v>0.23</v>
      </c>
      <c r="J190" s="376" t="n">
        <v>0.24</v>
      </c>
      <c r="K190" s="376" t="n">
        <v>-0.0405</v>
      </c>
      <c r="L190" s="376" t="n">
        <v>-0.0015</v>
      </c>
      <c r="M190" s="376" t="n">
        <v>0</v>
      </c>
      <c r="N190" s="376" t="n">
        <v>0.011</v>
      </c>
      <c r="O190" s="376" t="n">
        <v>0.021</v>
      </c>
      <c r="P190" s="374" t="n">
        <v>-0.0125</v>
      </c>
      <c r="Q190" s="374" t="n">
        <v>-0.03</v>
      </c>
      <c r="R190" s="374" t="n">
        <v>-0.022</v>
      </c>
      <c r="S190" s="374" t="n">
        <v>-0.06</v>
      </c>
      <c r="T190" s="374" t="n">
        <v>-0.145</v>
      </c>
      <c r="U190" s="374" t="n">
        <v>0.725</v>
      </c>
      <c r="V190" s="374" t="n">
        <v>0.005</v>
      </c>
      <c r="W190" s="374" t="n">
        <v>-0.19</v>
      </c>
      <c r="X190" s="374" t="n">
        <v>-0.0085</v>
      </c>
      <c r="Y190" s="389" t="n">
        <v>0.1</v>
      </c>
      <c r="Z190" s="389" t="n">
        <v>0</v>
      </c>
      <c r="AA190" s="390" t="n">
        <v>0.15</v>
      </c>
      <c r="AB190" s="390" t="n">
        <v>0.165</v>
      </c>
      <c r="AC190" s="390" t="n">
        <v>0.15</v>
      </c>
      <c r="AD190" s="390" t="n">
        <v>0.15</v>
      </c>
      <c r="AE190" s="390" t="n">
        <v>0.15</v>
      </c>
      <c r="AF190" s="390" t="n">
        <v>0.15</v>
      </c>
      <c r="AG190" s="390" t="n">
        <v>0.15</v>
      </c>
      <c r="AH190" s="390" t="n">
        <v>0.15</v>
      </c>
      <c r="AI190" s="391" t="n">
        <v>0.15</v>
      </c>
      <c r="AJ190" s="391" t="n">
        <v>0.15</v>
      </c>
      <c r="AK190" s="391" t="n">
        <v>0.15</v>
      </c>
      <c r="AL190" s="390" t="n">
        <v>0.15</v>
      </c>
      <c r="AM190" s="374" t="n">
        <v>0.072164293539275</v>
      </c>
      <c r="AO190" s="389" t="n">
        <f aca="false">AB190</f>
        <v>0.165</v>
      </c>
      <c r="AP190" s="389" t="n">
        <f aca="false">AB190</f>
        <v>0.165</v>
      </c>
      <c r="AQ190" s="393" t="n">
        <f aca="false">AB190</f>
        <v>0.165</v>
      </c>
      <c r="AR190" s="394" t="n">
        <f aca="false">B190</f>
        <v>41944</v>
      </c>
      <c r="AS190" s="389" t="n">
        <f aca="false">(1+$AM190/2)^(-2*($B190-$AS$11)/365.25)</f>
        <v>0.356640217676777</v>
      </c>
      <c r="AT190" s="389" t="n">
        <f aca="false">(1+$AM190/2)^(-2*($B190-$AT$11)/365.25)</f>
        <v>0.35670944615301</v>
      </c>
      <c r="AV190" s="394" t="n">
        <f aca="false">B190</f>
        <v>41944</v>
      </c>
      <c r="AW190" s="374" t="n">
        <v>178</v>
      </c>
    </row>
    <row r="191" customFormat="false" ht="12" hidden="false" customHeight="false" outlineLevel="0" collapsed="false">
      <c r="B191" s="375" t="n">
        <f aca="false">EOMONTH(B190,0)+1</f>
        <v>41974</v>
      </c>
      <c r="C191" s="376" t="n">
        <v>3.563</v>
      </c>
      <c r="D191" s="376" t="n">
        <v>0.15</v>
      </c>
      <c r="E191" s="376" t="n">
        <v>0.07269145255465</v>
      </c>
      <c r="F191" s="376" t="n">
        <v>-0.1975</v>
      </c>
      <c r="G191" s="376" t="n">
        <v>-0.055</v>
      </c>
      <c r="H191" s="376" t="n">
        <v>-0.1975</v>
      </c>
      <c r="I191" s="376" t="n">
        <v>0.27</v>
      </c>
      <c r="J191" s="376" t="n">
        <v>0.295</v>
      </c>
      <c r="K191" s="376" t="n">
        <v>-0.0405</v>
      </c>
      <c r="L191" s="376" t="n">
        <v>-0.0015</v>
      </c>
      <c r="M191" s="376" t="n">
        <v>0</v>
      </c>
      <c r="N191" s="376" t="n">
        <v>0.011</v>
      </c>
      <c r="O191" s="376" t="n">
        <v>0.021</v>
      </c>
      <c r="P191" s="374" t="n">
        <v>-0.0125</v>
      </c>
      <c r="Q191" s="374" t="n">
        <v>-0.03</v>
      </c>
      <c r="R191" s="374" t="n">
        <v>-0.022</v>
      </c>
      <c r="S191" s="374" t="n">
        <v>-0.075</v>
      </c>
      <c r="T191" s="374" t="n">
        <v>-0.145</v>
      </c>
      <c r="U191" s="374" t="n">
        <v>1.045</v>
      </c>
      <c r="V191" s="374" t="n">
        <v>0.005</v>
      </c>
      <c r="W191" s="374" t="n">
        <v>-0.19</v>
      </c>
      <c r="X191" s="374" t="n">
        <v>-0.0085</v>
      </c>
      <c r="Y191" s="389" t="n">
        <v>0.1</v>
      </c>
      <c r="Z191" s="389" t="n">
        <v>0</v>
      </c>
      <c r="AA191" s="390" t="n">
        <v>0.15</v>
      </c>
      <c r="AB191" s="390" t="n">
        <v>0.165</v>
      </c>
      <c r="AC191" s="390" t="n">
        <v>0.15</v>
      </c>
      <c r="AD191" s="390" t="n">
        <v>0.15</v>
      </c>
      <c r="AE191" s="390" t="n">
        <v>0.15</v>
      </c>
      <c r="AF191" s="390" t="n">
        <v>0.15</v>
      </c>
      <c r="AG191" s="390" t="n">
        <v>0.15</v>
      </c>
      <c r="AH191" s="390" t="n">
        <v>0.15</v>
      </c>
      <c r="AI191" s="391" t="n">
        <v>0.15</v>
      </c>
      <c r="AJ191" s="391" t="n">
        <v>0.15</v>
      </c>
      <c r="AK191" s="391" t="n">
        <v>0.15</v>
      </c>
      <c r="AL191" s="390" t="n">
        <v>0.15</v>
      </c>
      <c r="AM191" s="374" t="n">
        <v>0.072165916324</v>
      </c>
      <c r="AO191" s="389" t="n">
        <f aca="false">AB191</f>
        <v>0.165</v>
      </c>
      <c r="AP191" s="389" t="n">
        <f aca="false">AB191</f>
        <v>0.165</v>
      </c>
      <c r="AQ191" s="393" t="n">
        <f aca="false">AB191</f>
        <v>0.165</v>
      </c>
      <c r="AR191" s="394" t="n">
        <f aca="false">B191</f>
        <v>41974</v>
      </c>
      <c r="AS191" s="389" t="n">
        <f aca="false">(1+$AM191/2)^(-2*($B191-$AS$11)/365.25)</f>
        <v>0.354561476951215</v>
      </c>
      <c r="AT191" s="389" t="n">
        <f aca="false">(1+$AM191/2)^(-2*($B191-$AT$11)/365.25)</f>
        <v>0.354630303437733</v>
      </c>
      <c r="AV191" s="394" t="n">
        <f aca="false">B191</f>
        <v>41974</v>
      </c>
      <c r="AW191" s="374" t="n">
        <v>179</v>
      </c>
    </row>
    <row r="192" customFormat="false" ht="12" hidden="false" customHeight="false" outlineLevel="0" collapsed="false">
      <c r="B192" s="375" t="n">
        <f aca="false">EOMONTH(B191,0)+1</f>
        <v>42005</v>
      </c>
      <c r="C192" s="376" t="n">
        <v>3.6055</v>
      </c>
      <c r="D192" s="376" t="n">
        <v>0.15</v>
      </c>
      <c r="E192" s="376" t="n">
        <v>0.072695449632644</v>
      </c>
      <c r="F192" s="376" t="n">
        <v>-0.2</v>
      </c>
      <c r="G192" s="376" t="n">
        <v>-0.0575</v>
      </c>
      <c r="H192" s="376" t="n">
        <v>-0.2</v>
      </c>
      <c r="I192" s="376" t="n">
        <v>0.28</v>
      </c>
      <c r="J192" s="376" t="n">
        <v>0.3425</v>
      </c>
      <c r="K192" s="376" t="n">
        <v>-0.0445</v>
      </c>
      <c r="L192" s="376" t="n">
        <v>0.0005</v>
      </c>
      <c r="M192" s="376" t="n">
        <v>0</v>
      </c>
      <c r="N192" s="376" t="n">
        <v>0.011</v>
      </c>
      <c r="O192" s="376" t="n">
        <v>0.021</v>
      </c>
      <c r="P192" s="374" t="n">
        <v>-0.008</v>
      </c>
      <c r="Q192" s="374" t="n">
        <v>-0.03</v>
      </c>
      <c r="R192" s="374" t="n">
        <v>-0.022</v>
      </c>
      <c r="S192" s="374" t="n">
        <v>-0.0855</v>
      </c>
      <c r="T192" s="374" t="n">
        <v>-0.145</v>
      </c>
      <c r="U192" s="374" t="n">
        <v>1.52</v>
      </c>
      <c r="V192" s="374" t="n">
        <v>0.005</v>
      </c>
      <c r="W192" s="374" t="n">
        <v>-0.19</v>
      </c>
      <c r="X192" s="374" t="n">
        <v>-0.0085</v>
      </c>
      <c r="Y192" s="389" t="n">
        <v>0.1</v>
      </c>
      <c r="Z192" s="389" t="n">
        <v>0</v>
      </c>
      <c r="AA192" s="390" t="n">
        <v>0.15</v>
      </c>
      <c r="AB192" s="390" t="n">
        <v>0.15</v>
      </c>
      <c r="AC192" s="390" t="n">
        <v>0.15</v>
      </c>
      <c r="AD192" s="390" t="n">
        <v>0.15</v>
      </c>
      <c r="AE192" s="390" t="n">
        <v>0.15</v>
      </c>
      <c r="AF192" s="390" t="n">
        <v>0.15</v>
      </c>
      <c r="AG192" s="390" t="n">
        <v>0.15</v>
      </c>
      <c r="AH192" s="390" t="n">
        <v>0.15</v>
      </c>
      <c r="AI192" s="391" t="n">
        <v>0.15</v>
      </c>
      <c r="AJ192" s="391" t="n">
        <v>0.15</v>
      </c>
      <c r="AK192" s="391" t="n">
        <v>0.15</v>
      </c>
      <c r="AL192" s="390" t="n">
        <v>0.15</v>
      </c>
      <c r="AM192" s="374" t="n">
        <v>0.072167593201549</v>
      </c>
      <c r="AO192" s="389" t="n">
        <f aca="false">AB192</f>
        <v>0.15</v>
      </c>
      <c r="AP192" s="389" t="n">
        <f aca="false">AB192</f>
        <v>0.15</v>
      </c>
      <c r="AQ192" s="393" t="n">
        <f aca="false">AB192</f>
        <v>0.15</v>
      </c>
      <c r="AR192" s="394" t="n">
        <f aca="false">B192</f>
        <v>42005</v>
      </c>
      <c r="AS192" s="389" t="n">
        <f aca="false">(1+$AM192/2)^(-2*($B192-$AS$11)/365.25)</f>
        <v>0.352426077643897</v>
      </c>
      <c r="AT192" s="389" t="n">
        <f aca="false">(1+$AM192/2)^(-2*($B192-$AT$11)/365.25)</f>
        <v>0.352494491174605</v>
      </c>
      <c r="AV192" s="394" t="n">
        <f aca="false">B192</f>
        <v>42005</v>
      </c>
      <c r="AW192" s="374" t="n">
        <v>180</v>
      </c>
    </row>
    <row r="193" customFormat="false" ht="12" hidden="false" customHeight="false" outlineLevel="0" collapsed="false">
      <c r="B193" s="375" t="n">
        <f aca="false">EOMONTH(B192,0)+1</f>
        <v>42036</v>
      </c>
      <c r="C193" s="376" t="n">
        <v>3.5405</v>
      </c>
      <c r="D193" s="376" t="n">
        <v>0.15</v>
      </c>
      <c r="E193" s="376" t="n">
        <v>0.072699446710643</v>
      </c>
      <c r="F193" s="376" t="n">
        <v>-0.2025</v>
      </c>
      <c r="G193" s="376" t="n">
        <v>-0.04</v>
      </c>
      <c r="H193" s="376" t="n">
        <v>-0.2025</v>
      </c>
      <c r="I193" s="376" t="n">
        <v>0.255</v>
      </c>
      <c r="J193" s="376" t="n">
        <v>0.3375</v>
      </c>
      <c r="K193" s="376" t="n">
        <v>-0.0405</v>
      </c>
      <c r="L193" s="376" t="n">
        <v>0.0005</v>
      </c>
      <c r="M193" s="376" t="n">
        <v>0</v>
      </c>
      <c r="N193" s="376" t="n">
        <v>0.011</v>
      </c>
      <c r="O193" s="376" t="n">
        <v>0.021</v>
      </c>
      <c r="P193" s="374" t="n">
        <v>-0.008</v>
      </c>
      <c r="Q193" s="374" t="n">
        <v>-0.03</v>
      </c>
      <c r="R193" s="374" t="n">
        <v>-0.022</v>
      </c>
      <c r="S193" s="374" t="n">
        <v>-0.073</v>
      </c>
      <c r="T193" s="374" t="n">
        <v>-0.145</v>
      </c>
      <c r="U193" s="374" t="n">
        <v>1.4</v>
      </c>
      <c r="V193" s="374" t="n">
        <v>0.005</v>
      </c>
      <c r="W193" s="374" t="n">
        <v>-0.19</v>
      </c>
      <c r="X193" s="374" t="n">
        <v>-0.0085</v>
      </c>
      <c r="Y193" s="389" t="n">
        <v>0.1</v>
      </c>
      <c r="Z193" s="389" t="n">
        <v>0</v>
      </c>
      <c r="AA193" s="390" t="n">
        <v>0.15</v>
      </c>
      <c r="AB193" s="390" t="n">
        <v>0.165</v>
      </c>
      <c r="AC193" s="390" t="n">
        <v>0.15</v>
      </c>
      <c r="AD193" s="390" t="n">
        <v>0.15</v>
      </c>
      <c r="AE193" s="390" t="n">
        <v>0.15</v>
      </c>
      <c r="AF193" s="390" t="n">
        <v>0.15</v>
      </c>
      <c r="AG193" s="390" t="n">
        <v>0.15</v>
      </c>
      <c r="AH193" s="390" t="n">
        <v>0.15</v>
      </c>
      <c r="AI193" s="391" t="n">
        <v>0.15</v>
      </c>
      <c r="AJ193" s="391" t="n">
        <v>0.15</v>
      </c>
      <c r="AK193" s="391" t="n">
        <v>0.15</v>
      </c>
      <c r="AL193" s="390" t="n">
        <v>0.15</v>
      </c>
      <c r="AM193" s="374" t="n">
        <v>0.072169270079099</v>
      </c>
      <c r="AO193" s="389" t="n">
        <f aca="false">AB193</f>
        <v>0.165</v>
      </c>
      <c r="AP193" s="389" t="n">
        <f aca="false">AB193</f>
        <v>0.165</v>
      </c>
      <c r="AQ193" s="393" t="n">
        <f aca="false">AB193</f>
        <v>0.165</v>
      </c>
      <c r="AR193" s="394" t="n">
        <f aca="false">B193</f>
        <v>42036</v>
      </c>
      <c r="AS193" s="389" t="n">
        <f aca="false">(1+$AM193/2)^(-2*($B193-$AS$11)/365.25)</f>
        <v>0.350303442864438</v>
      </c>
      <c r="AT193" s="389" t="n">
        <f aca="false">(1+$AM193/2)^(-2*($B193-$AT$11)/365.25)</f>
        <v>0.350371445898333</v>
      </c>
      <c r="AV193" s="394" t="n">
        <f aca="false">B193</f>
        <v>42036</v>
      </c>
      <c r="AW193" s="374" t="n">
        <v>181</v>
      </c>
    </row>
    <row r="194" customFormat="false" ht="12" hidden="false" customHeight="false" outlineLevel="0" collapsed="false">
      <c r="B194" s="375" t="n">
        <f aca="false">EOMONTH(B193,0)+1</f>
        <v>42064</v>
      </c>
      <c r="C194" s="376" t="n">
        <v>3.4615</v>
      </c>
      <c r="D194" s="376" t="n">
        <v>0.15</v>
      </c>
      <c r="E194" s="376" t="n">
        <v>0.072703056974647</v>
      </c>
      <c r="F194" s="376" t="n">
        <v>-0.205</v>
      </c>
      <c r="G194" s="376" t="n">
        <v>-0.0275</v>
      </c>
      <c r="H194" s="376" t="n">
        <v>-0.205</v>
      </c>
      <c r="I194" s="376" t="n">
        <v>0.252</v>
      </c>
      <c r="J194" s="376" t="n">
        <v>0.26</v>
      </c>
      <c r="K194" s="376" t="n">
        <v>-0.042</v>
      </c>
      <c r="L194" s="376" t="n">
        <v>0.0005</v>
      </c>
      <c r="M194" s="376" t="n">
        <v>0</v>
      </c>
      <c r="N194" s="376" t="n">
        <v>0.011</v>
      </c>
      <c r="O194" s="376" t="n">
        <v>0.021</v>
      </c>
      <c r="P194" s="374" t="n">
        <v>-0.008</v>
      </c>
      <c r="Q194" s="374" t="n">
        <v>-0.03</v>
      </c>
      <c r="R194" s="374" t="n">
        <v>-0.0037</v>
      </c>
      <c r="S194" s="374" t="n">
        <v>-0.0605</v>
      </c>
      <c r="T194" s="374" t="n">
        <v>-0.145</v>
      </c>
      <c r="U194" s="374" t="n">
        <v>0.88</v>
      </c>
      <c r="V194" s="374" t="n">
        <v>0.005</v>
      </c>
      <c r="W194" s="374" t="n">
        <v>-0.19</v>
      </c>
      <c r="X194" s="374" t="n">
        <v>-0.0085</v>
      </c>
      <c r="Y194" s="389" t="n">
        <v>0.1</v>
      </c>
      <c r="Z194" s="389" t="n">
        <v>0</v>
      </c>
      <c r="AA194" s="390" t="n">
        <v>0.15</v>
      </c>
      <c r="AB194" s="390" t="n">
        <v>0.165</v>
      </c>
      <c r="AC194" s="390" t="n">
        <v>0.15</v>
      </c>
      <c r="AD194" s="390" t="n">
        <v>0.15</v>
      </c>
      <c r="AE194" s="390" t="n">
        <v>0.15</v>
      </c>
      <c r="AF194" s="390" t="n">
        <v>0.15</v>
      </c>
      <c r="AG194" s="390" t="n">
        <v>0.15</v>
      </c>
      <c r="AH194" s="390" t="n">
        <v>0.15</v>
      </c>
      <c r="AI194" s="391" t="n">
        <v>0.15</v>
      </c>
      <c r="AJ194" s="391" t="n">
        <v>0.15</v>
      </c>
      <c r="AK194" s="391" t="n">
        <v>0.15</v>
      </c>
      <c r="AL194" s="390" t="n">
        <v>0.15</v>
      </c>
      <c r="AM194" s="374" t="n">
        <v>0.072170784678178</v>
      </c>
      <c r="AO194" s="389" t="n">
        <f aca="false">AB194</f>
        <v>0.165</v>
      </c>
      <c r="AP194" s="389" t="n">
        <f aca="false">AB194</f>
        <v>0.165</v>
      </c>
      <c r="AQ194" s="393" t="n">
        <f aca="false">AB194</f>
        <v>0.165</v>
      </c>
      <c r="AR194" s="394" t="n">
        <f aca="false">B194</f>
        <v>42064</v>
      </c>
      <c r="AS194" s="389" t="n">
        <f aca="false">(1+$AM194/2)^(-2*($B194-$AS$11)/365.25)</f>
        <v>0.348397132748011</v>
      </c>
      <c r="AT194" s="389" t="n">
        <f aca="false">(1+$AM194/2)^(-2*($B194-$AT$11)/365.25)</f>
        <v>0.348464767112065</v>
      </c>
      <c r="AV194" s="394" t="n">
        <f aca="false">B194</f>
        <v>42064</v>
      </c>
      <c r="AW194" s="374" t="n">
        <v>182</v>
      </c>
    </row>
    <row r="195" customFormat="false" ht="12" hidden="false" customHeight="false" outlineLevel="0" collapsed="false">
      <c r="B195" s="375" t="n">
        <f aca="false">EOMONTH(B194,0)+1</f>
        <v>42095</v>
      </c>
      <c r="C195" s="376" t="n">
        <v>3.3975</v>
      </c>
      <c r="D195" s="376" t="n">
        <v>0.15</v>
      </c>
      <c r="E195" s="376" t="n">
        <v>0.072707054052655</v>
      </c>
      <c r="F195" s="376" t="n">
        <v>-0.195</v>
      </c>
      <c r="G195" s="376" t="n">
        <v>0.015</v>
      </c>
      <c r="H195" s="376" t="n">
        <v>-0.195</v>
      </c>
      <c r="I195" s="376" t="n">
        <v>0.15</v>
      </c>
      <c r="J195" s="376" t="n">
        <v>0.17</v>
      </c>
      <c r="K195" s="376" t="n">
        <v>-0.052</v>
      </c>
      <c r="L195" s="376" t="n">
        <v>-0.002</v>
      </c>
      <c r="M195" s="376" t="n">
        <v>0</v>
      </c>
      <c r="N195" s="376" t="n">
        <v>0.0065</v>
      </c>
      <c r="O195" s="376" t="n">
        <v>0.0185</v>
      </c>
      <c r="P195" s="374" t="n">
        <v>-0.01</v>
      </c>
      <c r="Q195" s="374" t="n">
        <v>-0.03</v>
      </c>
      <c r="R195" s="374" t="n">
        <v>-0.0037</v>
      </c>
      <c r="S195" s="374" t="n">
        <v>-0.043</v>
      </c>
      <c r="T195" s="374" t="n">
        <v>-0.105</v>
      </c>
      <c r="U195" s="374" t="n">
        <v>0.37</v>
      </c>
      <c r="V195" s="374" t="n">
        <v>0.005</v>
      </c>
      <c r="W195" s="374" t="n">
        <v>-0.19</v>
      </c>
      <c r="X195" s="374" t="n">
        <v>-0.0085</v>
      </c>
      <c r="Y195" s="389" t="n">
        <v>0.1875</v>
      </c>
      <c r="Z195" s="389" t="n">
        <v>0</v>
      </c>
      <c r="AA195" s="390" t="n">
        <v>0.15</v>
      </c>
      <c r="AB195" s="390" t="n">
        <v>0.147</v>
      </c>
      <c r="AC195" s="390" t="n">
        <v>0.15</v>
      </c>
      <c r="AD195" s="390" t="n">
        <v>0.15</v>
      </c>
      <c r="AE195" s="390" t="n">
        <v>0.147</v>
      </c>
      <c r="AF195" s="390" t="n">
        <v>0.15</v>
      </c>
      <c r="AG195" s="390" t="n">
        <v>0.15</v>
      </c>
      <c r="AH195" s="390" t="n">
        <v>0.15</v>
      </c>
      <c r="AI195" s="391" t="n">
        <v>0.15</v>
      </c>
      <c r="AJ195" s="391" t="n">
        <v>0.15</v>
      </c>
      <c r="AK195" s="391" t="n">
        <v>0.15</v>
      </c>
      <c r="AL195" s="390" t="n">
        <v>0.15</v>
      </c>
      <c r="AM195" s="374" t="n">
        <v>0.07217246155573</v>
      </c>
      <c r="AO195" s="389" t="n">
        <f aca="false">AB195</f>
        <v>0.147</v>
      </c>
      <c r="AP195" s="389" t="n">
        <f aca="false">AB195</f>
        <v>0.147</v>
      </c>
      <c r="AQ195" s="393" t="n">
        <f aca="false">AB195</f>
        <v>0.147</v>
      </c>
      <c r="AR195" s="394" t="n">
        <f aca="false">B195</f>
        <v>42095</v>
      </c>
      <c r="AS195" s="389" t="n">
        <f aca="false">(1+$AM195/2)^(-2*($B195-$AS$11)/365.25)</f>
        <v>0.346298582931366</v>
      </c>
      <c r="AT195" s="389" t="n">
        <f aca="false">(1+$AM195/2)^(-2*($B195-$AT$11)/365.25)</f>
        <v>0.346365811438567</v>
      </c>
      <c r="AV195" s="394" t="n">
        <f aca="false">B195</f>
        <v>42095</v>
      </c>
      <c r="AW195" s="374" t="n">
        <v>183</v>
      </c>
    </row>
    <row r="196" customFormat="false" ht="12" hidden="false" customHeight="false" outlineLevel="0" collapsed="false">
      <c r="B196" s="375" t="n">
        <f aca="false">EOMONTH(B195,0)+1</f>
        <v>42125</v>
      </c>
      <c r="C196" s="376" t="n">
        <v>3.4405</v>
      </c>
      <c r="D196" s="376" t="n">
        <v>0.15</v>
      </c>
      <c r="E196" s="376" t="n">
        <v>0.072710922192669</v>
      </c>
      <c r="F196" s="376" t="n">
        <v>-0.195</v>
      </c>
      <c r="G196" s="376" t="n">
        <v>0.015</v>
      </c>
      <c r="H196" s="376" t="n">
        <v>-0.195</v>
      </c>
      <c r="I196" s="376" t="n">
        <v>0.153</v>
      </c>
      <c r="J196" s="376" t="n">
        <v>0.155</v>
      </c>
      <c r="K196" s="376" t="n">
        <v>-0.0345</v>
      </c>
      <c r="L196" s="376" t="n">
        <v>-0.002</v>
      </c>
      <c r="M196" s="376" t="n">
        <v>0</v>
      </c>
      <c r="N196" s="376" t="n">
        <v>0.0065</v>
      </c>
      <c r="O196" s="376" t="n">
        <v>0.0185</v>
      </c>
      <c r="P196" s="374" t="n">
        <v>-0.01</v>
      </c>
      <c r="Q196" s="374" t="n">
        <v>-0.03</v>
      </c>
      <c r="R196" s="374" t="n">
        <v>-0.00395</v>
      </c>
      <c r="S196" s="374" t="n">
        <v>-0.0455</v>
      </c>
      <c r="T196" s="374" t="n">
        <v>-0.105</v>
      </c>
      <c r="U196" s="374" t="n">
        <v>0.2525</v>
      </c>
      <c r="V196" s="374" t="n">
        <v>0.005</v>
      </c>
      <c r="W196" s="374" t="n">
        <v>-0.19</v>
      </c>
      <c r="X196" s="374" t="n">
        <v>-0.005</v>
      </c>
      <c r="Y196" s="389" t="n">
        <v>0.1875</v>
      </c>
      <c r="Z196" s="389" t="n">
        <v>0</v>
      </c>
      <c r="AA196" s="390" t="n">
        <v>0.15</v>
      </c>
      <c r="AB196" s="390" t="n">
        <v>0.147</v>
      </c>
      <c r="AC196" s="390" t="n">
        <v>0.15</v>
      </c>
      <c r="AD196" s="390" t="n">
        <v>0.15</v>
      </c>
      <c r="AE196" s="390" t="n">
        <v>0.147</v>
      </c>
      <c r="AF196" s="390" t="n">
        <v>0.15</v>
      </c>
      <c r="AG196" s="390" t="n">
        <v>0.15</v>
      </c>
      <c r="AH196" s="390" t="n">
        <v>0.15</v>
      </c>
      <c r="AI196" s="391" t="n">
        <v>0.15</v>
      </c>
      <c r="AJ196" s="391" t="n">
        <v>0.15</v>
      </c>
      <c r="AK196" s="391" t="n">
        <v>0.15</v>
      </c>
      <c r="AL196" s="390" t="n">
        <v>0.15</v>
      </c>
      <c r="AM196" s="374" t="n">
        <v>0.072174084340459</v>
      </c>
      <c r="AO196" s="389" t="n">
        <f aca="false">AB196</f>
        <v>0.147</v>
      </c>
      <c r="AP196" s="389" t="n">
        <f aca="false">AB196</f>
        <v>0.147</v>
      </c>
      <c r="AQ196" s="393" t="n">
        <f aca="false">AB196</f>
        <v>0.147</v>
      </c>
      <c r="AR196" s="394" t="n">
        <f aca="false">B196</f>
        <v>42125</v>
      </c>
      <c r="AS196" s="389" t="n">
        <f aca="false">(1+$AM196/2)^(-2*($B196-$AS$11)/365.25)</f>
        <v>0.344279674433011</v>
      </c>
      <c r="AT196" s="389" t="n">
        <f aca="false">(1+$AM196/2)^(-2*($B196-$AT$11)/365.25)</f>
        <v>0.344346512477017</v>
      </c>
      <c r="AV196" s="394" t="n">
        <f aca="false">B196</f>
        <v>42125</v>
      </c>
      <c r="AW196" s="374" t="n">
        <v>184</v>
      </c>
    </row>
    <row r="197" customFormat="false" ht="12" hidden="false" customHeight="false" outlineLevel="0" collapsed="false">
      <c r="B197" s="375" t="n">
        <f aca="false">EOMONTH(B196,0)+1</f>
        <v>42156</v>
      </c>
      <c r="C197" s="376" t="n">
        <v>3.4545</v>
      </c>
      <c r="D197" s="376" t="n">
        <v>0.15</v>
      </c>
      <c r="E197" s="376" t="n">
        <v>0.072714919270688</v>
      </c>
      <c r="F197" s="376" t="n">
        <v>-0.195</v>
      </c>
      <c r="G197" s="376" t="n">
        <v>0.02</v>
      </c>
      <c r="H197" s="376" t="n">
        <v>-0.195</v>
      </c>
      <c r="I197" s="376" t="n">
        <v>0.148</v>
      </c>
      <c r="J197" s="376" t="n">
        <v>0.155</v>
      </c>
      <c r="K197" s="376" t="n">
        <v>-0.0295</v>
      </c>
      <c r="L197" s="376" t="n">
        <v>-0.002</v>
      </c>
      <c r="M197" s="376" t="n">
        <v>0</v>
      </c>
      <c r="N197" s="376" t="n">
        <v>0.0065</v>
      </c>
      <c r="O197" s="376" t="n">
        <v>0.0185</v>
      </c>
      <c r="P197" s="374" t="n">
        <v>-0.0075</v>
      </c>
      <c r="Q197" s="374" t="n">
        <v>-0.03</v>
      </c>
      <c r="R197" s="374" t="n">
        <v>-0.00395</v>
      </c>
      <c r="S197" s="374" t="n">
        <v>-0.038</v>
      </c>
      <c r="T197" s="374" t="n">
        <v>-0.105</v>
      </c>
      <c r="U197" s="374" t="n">
        <v>0.2525</v>
      </c>
      <c r="V197" s="374" t="n">
        <v>0.005</v>
      </c>
      <c r="W197" s="374" t="n">
        <v>-0.19</v>
      </c>
      <c r="X197" s="374" t="n">
        <v>-0.0075</v>
      </c>
      <c r="Y197" s="389" t="n">
        <v>0.1875</v>
      </c>
      <c r="Z197" s="389" t="n">
        <v>0</v>
      </c>
      <c r="AA197" s="390" t="n">
        <v>0.15</v>
      </c>
      <c r="AB197" s="390" t="n">
        <v>0.147</v>
      </c>
      <c r="AC197" s="390" t="n">
        <v>0.15</v>
      </c>
      <c r="AD197" s="390" t="n">
        <v>0.15</v>
      </c>
      <c r="AE197" s="390" t="n">
        <v>0.147</v>
      </c>
      <c r="AF197" s="390" t="n">
        <v>0.15</v>
      </c>
      <c r="AG197" s="390" t="n">
        <v>0.15</v>
      </c>
      <c r="AH197" s="390" t="n">
        <v>0.15</v>
      </c>
      <c r="AI197" s="391" t="n">
        <v>0.15</v>
      </c>
      <c r="AJ197" s="391" t="n">
        <v>0.15</v>
      </c>
      <c r="AK197" s="391" t="n">
        <v>0.15</v>
      </c>
      <c r="AL197" s="390" t="n">
        <v>0.15</v>
      </c>
      <c r="AM197" s="374" t="n">
        <v>0.072175761218013</v>
      </c>
      <c r="AO197" s="389" t="n">
        <f aca="false">AB197</f>
        <v>0.147</v>
      </c>
      <c r="AP197" s="389" t="n">
        <f aca="false">AB197</f>
        <v>0.147</v>
      </c>
      <c r="AQ197" s="393" t="n">
        <f aca="false">AB197</f>
        <v>0.147</v>
      </c>
      <c r="AR197" s="394" t="n">
        <f aca="false">B197</f>
        <v>42156</v>
      </c>
      <c r="AS197" s="389" t="n">
        <f aca="false">(1+$AM197/2)^(-2*($B197-$AS$11)/365.25)</f>
        <v>0.342205740903706</v>
      </c>
      <c r="AT197" s="389" t="n">
        <f aca="false">(1+$AM197/2)^(-2*($B197-$AT$11)/365.25)</f>
        <v>0.342272177833391</v>
      </c>
      <c r="AV197" s="394" t="n">
        <f aca="false">B197</f>
        <v>42156</v>
      </c>
      <c r="AW197" s="374" t="n">
        <v>185</v>
      </c>
    </row>
    <row r="198" customFormat="false" ht="12" hidden="false" customHeight="false" outlineLevel="0" collapsed="false">
      <c r="B198" s="375" t="n">
        <f aca="false">EOMONTH(B197,0)+1</f>
        <v>42186</v>
      </c>
      <c r="C198" s="376" t="n">
        <v>3.4545</v>
      </c>
      <c r="D198" s="376" t="n">
        <v>0.15</v>
      </c>
      <c r="E198" s="376" t="n">
        <v>0.072718787410712</v>
      </c>
      <c r="F198" s="376" t="n">
        <v>-0.195</v>
      </c>
      <c r="G198" s="376" t="n">
        <v>0.0225</v>
      </c>
      <c r="H198" s="376" t="n">
        <v>-0.195</v>
      </c>
      <c r="I198" s="376" t="n">
        <v>0.137</v>
      </c>
      <c r="J198" s="376" t="n">
        <v>0.155</v>
      </c>
      <c r="K198" s="376" t="n">
        <v>-0.0295</v>
      </c>
      <c r="L198" s="376" t="n">
        <v>-0.002</v>
      </c>
      <c r="M198" s="376" t="n">
        <v>0</v>
      </c>
      <c r="N198" s="376" t="n">
        <v>0.0065</v>
      </c>
      <c r="O198" s="376" t="n">
        <v>0.0185</v>
      </c>
      <c r="P198" s="374" t="n">
        <v>-0.0075</v>
      </c>
      <c r="Q198" s="374" t="n">
        <v>-0.03</v>
      </c>
      <c r="R198" s="374" t="n">
        <v>-0.00395</v>
      </c>
      <c r="S198" s="374" t="n">
        <v>-0.038</v>
      </c>
      <c r="T198" s="374" t="n">
        <v>-0.105</v>
      </c>
      <c r="U198" s="374" t="n">
        <v>0.2575</v>
      </c>
      <c r="V198" s="374" t="n">
        <v>0.005</v>
      </c>
      <c r="W198" s="374" t="n">
        <v>-0.19</v>
      </c>
      <c r="X198" s="398" t="n">
        <v>-0.0075</v>
      </c>
      <c r="Y198" s="389" t="n">
        <v>0.1875</v>
      </c>
      <c r="Z198" s="389" t="n">
        <v>0</v>
      </c>
      <c r="AA198" s="390" t="n">
        <v>0.15</v>
      </c>
      <c r="AB198" s="390" t="n">
        <v>0.147</v>
      </c>
      <c r="AC198" s="390" t="n">
        <v>0.15</v>
      </c>
      <c r="AD198" s="390" t="n">
        <v>0.15</v>
      </c>
      <c r="AE198" s="390" t="n">
        <v>0.147</v>
      </c>
      <c r="AF198" s="390" t="n">
        <v>0.15</v>
      </c>
      <c r="AG198" s="390" t="n">
        <v>0.15</v>
      </c>
      <c r="AH198" s="390" t="n">
        <v>0.15</v>
      </c>
      <c r="AI198" s="391" t="n">
        <v>0.15</v>
      </c>
      <c r="AJ198" s="391" t="n">
        <v>0.15</v>
      </c>
      <c r="AK198" s="391" t="n">
        <v>0.15</v>
      </c>
      <c r="AL198" s="390" t="n">
        <v>0.15</v>
      </c>
      <c r="AM198" s="374" t="n">
        <v>0.072177384002743</v>
      </c>
      <c r="AO198" s="389" t="n">
        <f aca="false">AB198</f>
        <v>0.147</v>
      </c>
      <c r="AP198" s="389" t="n">
        <f aca="false">AB198</f>
        <v>0.147</v>
      </c>
      <c r="AQ198" s="393" t="n">
        <f aca="false">AB198</f>
        <v>0.147</v>
      </c>
      <c r="AR198" s="394" t="n">
        <f aca="false">B198</f>
        <v>42186</v>
      </c>
      <c r="AS198" s="389" t="n">
        <f aca="false">(1+$AM198/2)^(-2*($B198-$AS$11)/365.25)</f>
        <v>0.340210515558097</v>
      </c>
      <c r="AT198" s="389" t="n">
        <f aca="false">(1+$AM198/2)^(-2*($B198-$AT$11)/365.25)</f>
        <v>0.340276566587449</v>
      </c>
      <c r="AV198" s="394" t="n">
        <f aca="false">B198</f>
        <v>42186</v>
      </c>
      <c r="AW198" s="374" t="n">
        <v>186</v>
      </c>
    </row>
    <row r="199" customFormat="false" ht="12" hidden="false" customHeight="false" outlineLevel="0" collapsed="false">
      <c r="B199" s="375" t="n">
        <f aca="false">EOMONTH(B198,0)+1</f>
        <v>42217</v>
      </c>
      <c r="C199" s="376" t="n">
        <v>3.4575</v>
      </c>
      <c r="D199" s="376" t="n">
        <v>0.15</v>
      </c>
      <c r="E199" s="376" t="n">
        <v>0.072722784488742</v>
      </c>
      <c r="F199" s="376" t="n">
        <v>-0.195</v>
      </c>
      <c r="G199" s="376" t="n">
        <v>0.025</v>
      </c>
      <c r="H199" s="376" t="n">
        <v>-0.195</v>
      </c>
      <c r="I199" s="376" t="n">
        <v>0.135</v>
      </c>
      <c r="J199" s="376" t="n">
        <v>0.155</v>
      </c>
      <c r="K199" s="376" t="n">
        <v>-0.0295</v>
      </c>
      <c r="L199" s="376" t="n">
        <v>-0.002</v>
      </c>
      <c r="M199" s="376" t="n">
        <v>0</v>
      </c>
      <c r="N199" s="376" t="n">
        <v>0.0065</v>
      </c>
      <c r="O199" s="376" t="n">
        <v>0.0185</v>
      </c>
      <c r="P199" s="374" t="n">
        <v>-0.0075</v>
      </c>
      <c r="Q199" s="374" t="n">
        <v>-0.03</v>
      </c>
      <c r="R199" s="374" t="n">
        <v>-0.00125</v>
      </c>
      <c r="S199" s="374" t="n">
        <v>-0.038</v>
      </c>
      <c r="T199" s="374" t="n">
        <v>0</v>
      </c>
      <c r="U199" s="374" t="n">
        <v>0.2575</v>
      </c>
      <c r="V199" s="374" t="n">
        <v>0.005</v>
      </c>
      <c r="W199" s="374" t="n">
        <v>-0.19</v>
      </c>
      <c r="X199" s="398" t="n">
        <v>-0.0075</v>
      </c>
      <c r="Y199" s="389" t="n">
        <v>0.1875</v>
      </c>
      <c r="Z199" s="389" t="n">
        <v>0</v>
      </c>
      <c r="AA199" s="390" t="n">
        <v>0.15</v>
      </c>
      <c r="AB199" s="390" t="n">
        <v>0.147</v>
      </c>
      <c r="AC199" s="390" t="n">
        <v>0.15</v>
      </c>
      <c r="AD199" s="390" t="n">
        <v>0.15</v>
      </c>
      <c r="AE199" s="390" t="n">
        <v>0.147</v>
      </c>
      <c r="AF199" s="390" t="n">
        <v>0.15</v>
      </c>
      <c r="AG199" s="390" t="n">
        <v>0.15</v>
      </c>
      <c r="AH199" s="390" t="n">
        <v>0.15</v>
      </c>
      <c r="AI199" s="391" t="n">
        <v>0.15</v>
      </c>
      <c r="AJ199" s="391" t="n">
        <v>0.15</v>
      </c>
      <c r="AK199" s="391" t="n">
        <v>0.15</v>
      </c>
      <c r="AL199" s="390" t="n">
        <v>0.15</v>
      </c>
      <c r="AM199" s="374" t="n">
        <v>0.072179060880299</v>
      </c>
      <c r="AO199" s="389" t="n">
        <f aca="false">AB199</f>
        <v>0.147</v>
      </c>
      <c r="AP199" s="389" t="n">
        <f aca="false">AB199</f>
        <v>0.147</v>
      </c>
      <c r="AQ199" s="393" t="n">
        <f aca="false">AB199</f>
        <v>0.147</v>
      </c>
      <c r="AR199" s="394" t="n">
        <f aca="false">B199</f>
        <v>42217</v>
      </c>
      <c r="AS199" s="389" t="n">
        <f aca="false">(1+$AM199/2)^(-2*($B199-$AS$11)/365.25)</f>
        <v>0.338160911760554</v>
      </c>
      <c r="AT199" s="389" t="n">
        <f aca="false">(1+$AM199/2)^(-2*($B199-$AT$11)/365.25)</f>
        <v>0.338226566363126</v>
      </c>
      <c r="AV199" s="394" t="n">
        <f aca="false">B199</f>
        <v>42217</v>
      </c>
      <c r="AW199" s="374" t="n">
        <v>187</v>
      </c>
    </row>
    <row r="200" customFormat="false" ht="12" hidden="false" customHeight="false" outlineLevel="0" collapsed="false">
      <c r="B200" s="375" t="n">
        <f aca="false">EOMONTH(B199,0)+1</f>
        <v>42248</v>
      </c>
      <c r="C200" s="376" t="n">
        <v>3.4495</v>
      </c>
      <c r="D200" s="376" t="n">
        <v>0.15</v>
      </c>
      <c r="E200" s="376" t="n">
        <v>0.072726781566776</v>
      </c>
      <c r="F200" s="376" t="n">
        <v>-0.195</v>
      </c>
      <c r="G200" s="376" t="n">
        <v>0.0175</v>
      </c>
      <c r="H200" s="376" t="n">
        <v>-0.195</v>
      </c>
      <c r="I200" s="376" t="n">
        <v>0.132</v>
      </c>
      <c r="J200" s="376" t="n">
        <v>0.155</v>
      </c>
      <c r="K200" s="376" t="n">
        <v>-0.032</v>
      </c>
      <c r="L200" s="376" t="n">
        <v>-0.002</v>
      </c>
      <c r="M200" s="376" t="n">
        <v>0</v>
      </c>
      <c r="N200" s="376" t="n">
        <v>0.0065</v>
      </c>
      <c r="O200" s="376" t="n">
        <v>0.0185</v>
      </c>
      <c r="P200" s="374" t="n">
        <v>-0.0075</v>
      </c>
      <c r="Q200" s="374" t="n">
        <v>0</v>
      </c>
      <c r="R200" s="374" t="n">
        <v>-0.00125</v>
      </c>
      <c r="S200" s="374" t="n">
        <v>-0.043</v>
      </c>
      <c r="T200" s="374" t="n">
        <v>0</v>
      </c>
      <c r="U200" s="374" t="n">
        <v>0.2525</v>
      </c>
      <c r="V200" s="374" t="n">
        <v>0.005</v>
      </c>
      <c r="W200" s="374" t="n">
        <v>-0.19</v>
      </c>
      <c r="X200" s="398" t="n">
        <v>-0.01</v>
      </c>
      <c r="Y200" s="389" t="n">
        <v>0.1875</v>
      </c>
      <c r="Z200" s="389" t="n">
        <v>0</v>
      </c>
      <c r="AA200" s="390" t="n">
        <v>0.15</v>
      </c>
      <c r="AB200" s="390" t="n">
        <v>0.147</v>
      </c>
      <c r="AC200" s="390" t="n">
        <v>0.15</v>
      </c>
      <c r="AD200" s="390" t="n">
        <v>0.15</v>
      </c>
      <c r="AE200" s="390" t="n">
        <v>0.147</v>
      </c>
      <c r="AF200" s="390" t="n">
        <v>0.15</v>
      </c>
      <c r="AG200" s="390" t="n">
        <v>0.15</v>
      </c>
      <c r="AH200" s="390" t="n">
        <v>0.15</v>
      </c>
      <c r="AI200" s="391" t="n">
        <v>0.15</v>
      </c>
      <c r="AJ200" s="391" t="n">
        <v>0.15</v>
      </c>
      <c r="AK200" s="391" t="n">
        <v>0.15</v>
      </c>
      <c r="AL200" s="390" t="n">
        <v>0.15</v>
      </c>
      <c r="AM200" s="374" t="n">
        <v>0.072180737757856</v>
      </c>
      <c r="AO200" s="389" t="n">
        <f aca="false">AB200</f>
        <v>0.147</v>
      </c>
      <c r="AP200" s="389" t="n">
        <f aca="false">AB200</f>
        <v>0.147</v>
      </c>
      <c r="AQ200" s="393" t="n">
        <f aca="false">AB200</f>
        <v>0.147</v>
      </c>
      <c r="AR200" s="394" t="n">
        <f aca="false">B200</f>
        <v>42248</v>
      </c>
      <c r="AS200" s="389" t="n">
        <f aca="false">(1+$AM200/2)^(-2*($B200-$AS$11)/365.25)</f>
        <v>0.336123563498107</v>
      </c>
      <c r="AT200" s="389" t="n">
        <f aca="false">(1+$AM200/2)^(-2*($B200-$AT$11)/365.25)</f>
        <v>0.336188824035222</v>
      </c>
      <c r="AV200" s="394" t="n">
        <f aca="false">B200</f>
        <v>42248</v>
      </c>
      <c r="AW200" s="374" t="n">
        <v>188</v>
      </c>
    </row>
    <row r="201" customFormat="false" ht="12" hidden="false" customHeight="false" outlineLevel="0" collapsed="false">
      <c r="B201" s="375" t="n">
        <f aca="false">EOMONTH(B200,0)+1</f>
        <v>42278</v>
      </c>
      <c r="C201" s="376" t="n">
        <v>3.4645</v>
      </c>
      <c r="D201" s="376" t="n">
        <v>0.15</v>
      </c>
      <c r="E201" s="376" t="n">
        <v>0.072730649706815</v>
      </c>
      <c r="F201" s="376" t="n">
        <v>-0.195</v>
      </c>
      <c r="G201" s="376" t="n">
        <v>0.0075</v>
      </c>
      <c r="H201" s="376" t="n">
        <v>-0.195</v>
      </c>
      <c r="I201" s="376" t="n">
        <v>0.148</v>
      </c>
      <c r="J201" s="376" t="n">
        <v>0.1575</v>
      </c>
      <c r="K201" s="376" t="n">
        <v>-0.032</v>
      </c>
      <c r="L201" s="376" t="n">
        <v>-0.002</v>
      </c>
      <c r="M201" s="376" t="n">
        <v>0</v>
      </c>
      <c r="N201" s="376" t="n">
        <v>0.0065</v>
      </c>
      <c r="O201" s="376" t="n">
        <v>0.0185</v>
      </c>
      <c r="P201" s="374" t="n">
        <v>-0.0075</v>
      </c>
      <c r="Q201" s="374" t="n">
        <v>0</v>
      </c>
      <c r="R201" s="374" t="n">
        <v>-0.022</v>
      </c>
      <c r="S201" s="374" t="n">
        <v>-0.043</v>
      </c>
      <c r="T201" s="374" t="n">
        <v>0</v>
      </c>
      <c r="U201" s="374" t="n">
        <v>0.255</v>
      </c>
      <c r="V201" s="374" t="n">
        <v>0.005</v>
      </c>
      <c r="W201" s="374" t="n">
        <v>-0.19</v>
      </c>
      <c r="X201" s="398" t="n">
        <v>-0.01</v>
      </c>
      <c r="Y201" s="389" t="n">
        <v>0.1875</v>
      </c>
      <c r="Z201" s="389" t="n">
        <v>0</v>
      </c>
      <c r="AA201" s="390" t="n">
        <v>0.15</v>
      </c>
      <c r="AB201" s="390" t="n">
        <v>0.147</v>
      </c>
      <c r="AC201" s="390" t="n">
        <v>0.15</v>
      </c>
      <c r="AD201" s="390" t="n">
        <v>0.15</v>
      </c>
      <c r="AE201" s="390" t="n">
        <v>0.147</v>
      </c>
      <c r="AF201" s="390" t="n">
        <v>0.15</v>
      </c>
      <c r="AG201" s="390" t="n">
        <v>0.15</v>
      </c>
      <c r="AH201" s="390" t="n">
        <v>0.15</v>
      </c>
      <c r="AI201" s="391" t="n">
        <v>0.15</v>
      </c>
      <c r="AJ201" s="391" t="n">
        <v>0.15</v>
      </c>
      <c r="AK201" s="391" t="n">
        <v>0.15</v>
      </c>
      <c r="AL201" s="390" t="n">
        <v>0.15</v>
      </c>
      <c r="AM201" s="374" t="n">
        <v>0.072182360542589</v>
      </c>
      <c r="AO201" s="389" t="n">
        <f aca="false">AB201</f>
        <v>0.147</v>
      </c>
      <c r="AP201" s="389" t="n">
        <f aca="false">AB201</f>
        <v>0.147</v>
      </c>
      <c r="AQ201" s="393" t="n">
        <f aca="false">AB201</f>
        <v>0.147</v>
      </c>
      <c r="AR201" s="394" t="n">
        <f aca="false">B201</f>
        <v>42278</v>
      </c>
      <c r="AS201" s="389" t="n">
        <f aca="false">(1+$AM201/2)^(-2*($B201-$AS$11)/365.25)</f>
        <v>0.334163536550401</v>
      </c>
      <c r="AT201" s="389" t="n">
        <f aca="false">(1+$AM201/2)^(-2*($B201-$AT$11)/365.25)</f>
        <v>0.334228417968994</v>
      </c>
      <c r="AV201" s="394" t="n">
        <f aca="false">B201</f>
        <v>42278</v>
      </c>
      <c r="AW201" s="374" t="n">
        <v>189</v>
      </c>
    </row>
    <row r="202" customFormat="false" ht="12" hidden="false" customHeight="false" outlineLevel="0" collapsed="false">
      <c r="B202" s="375" t="n">
        <f aca="false">EOMONTH(B201,0)+1</f>
        <v>42309</v>
      </c>
      <c r="C202" s="376" t="n">
        <v>3.5375</v>
      </c>
      <c r="D202" s="376" t="n">
        <v>0.15</v>
      </c>
      <c r="E202" s="376" t="n">
        <v>0.072734646784861</v>
      </c>
      <c r="F202" s="376" t="n">
        <v>-0.19</v>
      </c>
      <c r="G202" s="376" t="n">
        <v>-0.0325</v>
      </c>
      <c r="H202" s="376" t="n">
        <v>-0.19</v>
      </c>
      <c r="I202" s="376" t="n">
        <v>0.225</v>
      </c>
      <c r="J202" s="376" t="n">
        <v>0.24</v>
      </c>
      <c r="K202" s="376" t="n">
        <v>-0.0385</v>
      </c>
      <c r="L202" s="397" t="n">
        <v>0.0005</v>
      </c>
      <c r="M202" s="376" t="n">
        <v>0</v>
      </c>
      <c r="N202" s="376" t="n">
        <v>0.011</v>
      </c>
      <c r="O202" s="376" t="n">
        <v>0.023</v>
      </c>
      <c r="P202" s="374" t="n">
        <v>-0.0105</v>
      </c>
      <c r="Q202" s="374" t="n">
        <v>0</v>
      </c>
      <c r="R202" s="374" t="n">
        <v>-0.021</v>
      </c>
      <c r="S202" s="374" t="n">
        <v>-0.058</v>
      </c>
      <c r="T202" s="374" t="n">
        <v>0</v>
      </c>
      <c r="U202" s="374" t="n">
        <v>0.725</v>
      </c>
      <c r="V202" s="374" t="n">
        <v>0.005</v>
      </c>
      <c r="W202" s="374" t="n">
        <v>-0.19</v>
      </c>
      <c r="X202" s="374" t="n">
        <v>-0.0075</v>
      </c>
      <c r="Y202" s="389" t="n">
        <v>0.1</v>
      </c>
      <c r="Z202" s="389" t="n">
        <v>0</v>
      </c>
      <c r="AA202" s="390" t="n">
        <v>0.15</v>
      </c>
      <c r="AB202" s="390" t="n">
        <v>0.165</v>
      </c>
      <c r="AC202" s="390" t="n">
        <v>0.15</v>
      </c>
      <c r="AD202" s="390" t="n">
        <v>0.15</v>
      </c>
      <c r="AE202" s="390" t="n">
        <v>0.15</v>
      </c>
      <c r="AF202" s="390" t="n">
        <v>0.15</v>
      </c>
      <c r="AG202" s="390" t="n">
        <v>0.15</v>
      </c>
      <c r="AH202" s="390" t="n">
        <v>0.15</v>
      </c>
      <c r="AI202" s="391" t="n">
        <v>0.15</v>
      </c>
      <c r="AJ202" s="391" t="n">
        <v>0.15</v>
      </c>
      <c r="AK202" s="391" t="n">
        <v>0.15</v>
      </c>
      <c r="AL202" s="390" t="n">
        <v>0.15</v>
      </c>
      <c r="AM202" s="374" t="n">
        <v>0.072184037420148</v>
      </c>
      <c r="AO202" s="389" t="n">
        <f aca="false">AB202</f>
        <v>0.165</v>
      </c>
      <c r="AP202" s="389" t="n">
        <f aca="false">AB202</f>
        <v>0.165</v>
      </c>
      <c r="AQ202" s="393" t="n">
        <f aca="false">AB202</f>
        <v>0.165</v>
      </c>
      <c r="AR202" s="394" t="n">
        <f aca="false">B202</f>
        <v>42309</v>
      </c>
      <c r="AS202" s="389" t="n">
        <f aca="false">(1+$AM202/2)^(-2*($B202-$AS$11)/365.25)</f>
        <v>0.332150092085574</v>
      </c>
      <c r="AT202" s="389" t="n">
        <f aca="false">(1+$AM202/2)^(-2*($B202-$AT$11)/365.25)</f>
        <v>0.332214584044508</v>
      </c>
      <c r="AV202" s="394" t="n">
        <f aca="false">B202</f>
        <v>42309</v>
      </c>
      <c r="AW202" s="374" t="n">
        <v>190</v>
      </c>
    </row>
    <row r="203" customFormat="false" ht="12" hidden="false" customHeight="false" outlineLevel="0" collapsed="false">
      <c r="B203" s="375" t="n">
        <f aca="false">EOMONTH(B202,0)+1</f>
        <v>42339</v>
      </c>
      <c r="C203" s="376" t="n">
        <v>3.6245</v>
      </c>
      <c r="D203" s="376" t="n">
        <v>0.15</v>
      </c>
      <c r="E203" s="376" t="n">
        <v>0.072738514924909</v>
      </c>
      <c r="F203" s="376" t="n">
        <v>-0.1975</v>
      </c>
      <c r="G203" s="376" t="n">
        <v>-0.055</v>
      </c>
      <c r="H203" s="376" t="n">
        <v>-0.1975</v>
      </c>
      <c r="I203" s="376" t="n">
        <v>0.265</v>
      </c>
      <c r="J203" s="376" t="n">
        <v>0.295</v>
      </c>
      <c r="K203" s="376" t="n">
        <v>-0.0385</v>
      </c>
      <c r="L203" s="397" t="n">
        <v>0.0005</v>
      </c>
      <c r="M203" s="376" t="n">
        <v>0</v>
      </c>
      <c r="N203" s="376" t="n">
        <v>0.011</v>
      </c>
      <c r="O203" s="376" t="n">
        <v>0.023</v>
      </c>
      <c r="P203" s="374" t="n">
        <v>-0.0105</v>
      </c>
      <c r="Q203" s="374" t="n">
        <v>0</v>
      </c>
      <c r="R203" s="374" t="n">
        <v>-0.021</v>
      </c>
      <c r="S203" s="374" t="n">
        <v>-0.073</v>
      </c>
      <c r="T203" s="374" t="n">
        <v>0</v>
      </c>
      <c r="U203" s="374" t="n">
        <v>1.045</v>
      </c>
      <c r="V203" s="374" t="n">
        <v>0.005</v>
      </c>
      <c r="W203" s="374" t="n">
        <v>-0.19</v>
      </c>
      <c r="X203" s="374" t="n">
        <v>-0.0075</v>
      </c>
      <c r="Y203" s="389" t="n">
        <v>0.1</v>
      </c>
      <c r="Z203" s="389" t="n">
        <v>0</v>
      </c>
      <c r="AA203" s="390" t="n">
        <v>0.15</v>
      </c>
      <c r="AB203" s="390" t="n">
        <v>0.165</v>
      </c>
      <c r="AC203" s="390" t="n">
        <v>0.15</v>
      </c>
      <c r="AD203" s="390" t="n">
        <v>0.15</v>
      </c>
      <c r="AE203" s="390" t="n">
        <v>0.15</v>
      </c>
      <c r="AF203" s="390" t="n">
        <v>0.15</v>
      </c>
      <c r="AG203" s="390" t="n">
        <v>0.15</v>
      </c>
      <c r="AH203" s="390" t="n">
        <v>0.15</v>
      </c>
      <c r="AI203" s="391" t="n">
        <v>0.15</v>
      </c>
      <c r="AJ203" s="391" t="n">
        <v>0.15</v>
      </c>
      <c r="AK203" s="391" t="n">
        <v>0.15</v>
      </c>
      <c r="AL203" s="390" t="n">
        <v>0.15</v>
      </c>
      <c r="AM203" s="374" t="n">
        <v>0.072185660204883</v>
      </c>
      <c r="AO203" s="389" t="n">
        <f aca="false">AB203</f>
        <v>0.165</v>
      </c>
      <c r="AP203" s="389" t="n">
        <f aca="false">AB203</f>
        <v>0.165</v>
      </c>
      <c r="AQ203" s="393" t="n">
        <f aca="false">AB203</f>
        <v>0.165</v>
      </c>
      <c r="AR203" s="394" t="n">
        <f aca="false">B203</f>
        <v>42339</v>
      </c>
      <c r="AS203" s="389" t="n">
        <f aca="false">(1+$AM203/2)^(-2*($B203-$AS$11)/365.25)</f>
        <v>0.330213062778217</v>
      </c>
      <c r="AT203" s="389" t="n">
        <f aca="false">(1+$AM203/2)^(-2*($B203-$AT$11)/365.25)</f>
        <v>0.330277180049929</v>
      </c>
      <c r="AV203" s="394" t="n">
        <f aca="false">B203</f>
        <v>42339</v>
      </c>
      <c r="AW203" s="374" t="n">
        <v>191</v>
      </c>
    </row>
    <row r="204" customFormat="false" ht="12" hidden="false" customHeight="false" outlineLevel="0" collapsed="false">
      <c r="B204" s="375" t="n">
        <f aca="false">EOMONTH(B203,0)+1</f>
        <v>42370</v>
      </c>
      <c r="C204" s="376" t="n">
        <v>3.665</v>
      </c>
      <c r="D204" s="376" t="n">
        <v>0.15</v>
      </c>
      <c r="E204" s="376" t="n">
        <v>0.072742512002965</v>
      </c>
      <c r="F204" s="376" t="n">
        <v>-0.16</v>
      </c>
      <c r="G204" s="376" t="n">
        <v>-0.0575</v>
      </c>
      <c r="H204" s="376" t="n">
        <v>-0.16</v>
      </c>
      <c r="I204" s="376" t="n">
        <v>0.275</v>
      </c>
      <c r="J204" s="376" t="n">
        <v>0.3425</v>
      </c>
      <c r="K204" s="376" t="n">
        <v>-0.0425</v>
      </c>
      <c r="L204" s="397" t="n">
        <v>0.0025</v>
      </c>
      <c r="M204" s="376" t="n">
        <v>0</v>
      </c>
      <c r="N204" s="376" t="n">
        <v>0.011</v>
      </c>
      <c r="O204" s="376" t="n">
        <v>0.023</v>
      </c>
      <c r="P204" s="374" t="n">
        <v>-0.006</v>
      </c>
      <c r="Q204" s="374" t="n">
        <v>0</v>
      </c>
      <c r="R204" s="374" t="n">
        <v>-0.021</v>
      </c>
      <c r="S204" s="374" t="n">
        <v>-0.0835</v>
      </c>
      <c r="T204" s="374" t="n">
        <v>0</v>
      </c>
      <c r="U204" s="374" t="n">
        <v>1.52</v>
      </c>
      <c r="V204" s="374" t="n">
        <v>0.005</v>
      </c>
      <c r="W204" s="374" t="n">
        <v>-0.19</v>
      </c>
      <c r="X204" s="374" t="n">
        <v>-0.0075</v>
      </c>
      <c r="Y204" s="389" t="n">
        <v>0.1</v>
      </c>
      <c r="Z204" s="389" t="n">
        <v>0</v>
      </c>
      <c r="AA204" s="390" t="n">
        <v>0.15</v>
      </c>
      <c r="AB204" s="390" t="n">
        <v>0.15</v>
      </c>
      <c r="AC204" s="390" t="n">
        <v>0.15</v>
      </c>
      <c r="AD204" s="390" t="n">
        <v>0.15</v>
      </c>
      <c r="AE204" s="390" t="n">
        <v>0.15</v>
      </c>
      <c r="AF204" s="390" t="n">
        <v>0.15</v>
      </c>
      <c r="AG204" s="390" t="n">
        <v>0.15</v>
      </c>
      <c r="AH204" s="390" t="n">
        <v>0.15</v>
      </c>
      <c r="AI204" s="391" t="n">
        <v>0.15</v>
      </c>
      <c r="AJ204" s="391" t="n">
        <v>0.15</v>
      </c>
      <c r="AK204" s="391" t="n">
        <v>0.15</v>
      </c>
      <c r="AL204" s="390" t="n">
        <v>0.15</v>
      </c>
      <c r="AM204" s="374" t="n">
        <v>0.072187337082444</v>
      </c>
      <c r="AO204" s="389" t="n">
        <f aca="false">AB204</f>
        <v>0.15</v>
      </c>
      <c r="AP204" s="389" t="n">
        <f aca="false">AB204</f>
        <v>0.15</v>
      </c>
      <c r="AQ204" s="393" t="n">
        <f aca="false">AB204</f>
        <v>0.15</v>
      </c>
      <c r="AR204" s="394" t="n">
        <f aca="false">B204</f>
        <v>42370</v>
      </c>
      <c r="AS204" s="389" t="n">
        <f aca="false">(1+$AM204/2)^(-2*($B204-$AS$11)/365.25)</f>
        <v>0.328223243785422</v>
      </c>
      <c r="AT204" s="389" t="n">
        <f aca="false">(1+$AM204/2)^(-2*($B204-$AT$11)/365.25)</f>
        <v>0.328286976149852</v>
      </c>
      <c r="AV204" s="394" t="n">
        <f aca="false">B204</f>
        <v>42370</v>
      </c>
      <c r="AW204" s="374" t="n">
        <v>192</v>
      </c>
    </row>
    <row r="205" customFormat="false" ht="12" hidden="false" customHeight="false" outlineLevel="0" collapsed="false">
      <c r="B205" s="375" t="n">
        <f aca="false">EOMONTH(B204,0)+1</f>
        <v>42401</v>
      </c>
      <c r="C205" s="376" t="n">
        <v>3.604</v>
      </c>
      <c r="D205" s="376" t="n">
        <v>0.15</v>
      </c>
      <c r="E205" s="376" t="n">
        <v>0.072746509081027</v>
      </c>
      <c r="F205" s="376" t="n">
        <v>-0.16</v>
      </c>
      <c r="G205" s="376" t="n">
        <v>-0.04</v>
      </c>
      <c r="H205" s="376" t="n">
        <v>-0.16</v>
      </c>
      <c r="I205" s="376" t="n">
        <v>0.25</v>
      </c>
      <c r="J205" s="376" t="n">
        <v>0.3375</v>
      </c>
      <c r="K205" s="376" t="n">
        <v>-0.0385</v>
      </c>
      <c r="L205" s="376" t="n">
        <v>0.0025</v>
      </c>
      <c r="M205" s="376" t="n">
        <v>0</v>
      </c>
      <c r="N205" s="376" t="n">
        <v>0.011</v>
      </c>
      <c r="O205" s="376" t="n">
        <v>0.023</v>
      </c>
      <c r="P205" s="374" t="n">
        <v>-0.006</v>
      </c>
      <c r="Q205" s="374" t="n">
        <v>0</v>
      </c>
      <c r="R205" s="374" t="n">
        <v>-0.021</v>
      </c>
      <c r="S205" s="374" t="n">
        <v>-0.071</v>
      </c>
      <c r="T205" s="374" t="n">
        <v>0</v>
      </c>
      <c r="U205" s="374" t="n">
        <v>1.4</v>
      </c>
      <c r="V205" s="374" t="n">
        <v>0.005</v>
      </c>
      <c r="W205" s="374" t="n">
        <v>-0.19</v>
      </c>
      <c r="X205" s="374" t="n">
        <v>-0.0075</v>
      </c>
      <c r="Y205" s="389" t="n">
        <v>0.1</v>
      </c>
      <c r="Z205" s="389" t="n">
        <v>0</v>
      </c>
      <c r="AA205" s="390" t="n">
        <v>0.15</v>
      </c>
      <c r="AB205" s="390" t="n">
        <v>0.165</v>
      </c>
      <c r="AC205" s="390" t="n">
        <v>0.15</v>
      </c>
      <c r="AD205" s="390" t="n">
        <v>0.15</v>
      </c>
      <c r="AE205" s="390" t="n">
        <v>0.15</v>
      </c>
      <c r="AF205" s="390" t="n">
        <v>0.15</v>
      </c>
      <c r="AG205" s="390" t="n">
        <v>0.15</v>
      </c>
      <c r="AH205" s="390" t="n">
        <v>0.15</v>
      </c>
      <c r="AI205" s="391" t="n">
        <v>0.15</v>
      </c>
      <c r="AJ205" s="391" t="n">
        <v>0.15</v>
      </c>
      <c r="AK205" s="391" t="n">
        <v>0.15</v>
      </c>
      <c r="AL205" s="390" t="n">
        <v>0.15</v>
      </c>
      <c r="AM205" s="374" t="n">
        <v>0.072189013960005</v>
      </c>
      <c r="AO205" s="389" t="n">
        <f aca="false">AB205</f>
        <v>0.165</v>
      </c>
      <c r="AP205" s="389" t="n">
        <f aca="false">AB205</f>
        <v>0.165</v>
      </c>
      <c r="AQ205" s="393" t="n">
        <f aca="false">AB205</f>
        <v>0.165</v>
      </c>
      <c r="AR205" s="394" t="n">
        <f aca="false">B205</f>
        <v>42401</v>
      </c>
      <c r="AS205" s="389" t="n">
        <f aca="false">(1+$AM205/2)^(-2*($B205-$AS$11)/365.25)</f>
        <v>0.326245325548971</v>
      </c>
      <c r="AT205" s="389" t="n">
        <f aca="false">(1+$AM205/2)^(-2*($B205-$AT$11)/365.25)</f>
        <v>0.326308675299348</v>
      </c>
      <c r="AV205" s="394" t="n">
        <f aca="false">B205</f>
        <v>42401</v>
      </c>
      <c r="AW205" s="374" t="n">
        <v>193</v>
      </c>
    </row>
    <row r="206" customFormat="false" ht="12" hidden="false" customHeight="false" outlineLevel="0" collapsed="false">
      <c r="B206" s="375" t="n">
        <f aca="false">EOMONTH(B205,0)+1</f>
        <v>42430</v>
      </c>
      <c r="C206" s="376" t="n">
        <v>3.528</v>
      </c>
      <c r="D206" s="376" t="n">
        <v>0.15</v>
      </c>
      <c r="E206" s="376" t="n">
        <v>0.072750248283088</v>
      </c>
      <c r="F206" s="376" t="n">
        <v>-0.16</v>
      </c>
      <c r="G206" s="376" t="n">
        <v>-0.0275</v>
      </c>
      <c r="H206" s="376" t="n">
        <v>-0.16</v>
      </c>
      <c r="I206" s="376" t="n">
        <v>0.247</v>
      </c>
      <c r="J206" s="376" t="n">
        <v>0.26</v>
      </c>
      <c r="K206" s="376" t="n">
        <v>-0.04</v>
      </c>
      <c r="L206" s="376" t="n">
        <v>0.0025</v>
      </c>
      <c r="M206" s="376" t="n">
        <v>0</v>
      </c>
      <c r="N206" s="376" t="n">
        <v>0.011</v>
      </c>
      <c r="O206" s="376" t="n">
        <v>0</v>
      </c>
      <c r="P206" s="374" t="n">
        <v>-0.006</v>
      </c>
      <c r="Q206" s="374" t="n">
        <v>0</v>
      </c>
      <c r="R206" s="374" t="n">
        <v>-0.0027</v>
      </c>
      <c r="S206" s="374" t="n">
        <v>-0.0585</v>
      </c>
      <c r="T206" s="374" t="n">
        <v>0</v>
      </c>
      <c r="U206" s="374" t="n">
        <v>0.88</v>
      </c>
      <c r="V206" s="374" t="n">
        <v>0.005</v>
      </c>
      <c r="W206" s="374" t="n">
        <v>-0.19</v>
      </c>
      <c r="X206" s="374" t="n">
        <v>-0.0075</v>
      </c>
      <c r="Y206" s="389" t="n">
        <v>0.1</v>
      </c>
      <c r="Z206" s="389" t="n">
        <v>0</v>
      </c>
      <c r="AA206" s="390" t="n">
        <v>0.15</v>
      </c>
      <c r="AB206" s="390" t="n">
        <v>0.165</v>
      </c>
      <c r="AC206" s="390" t="n">
        <v>0.15</v>
      </c>
      <c r="AD206" s="390" t="n">
        <v>0.15</v>
      </c>
      <c r="AE206" s="390" t="n">
        <v>0.15</v>
      </c>
      <c r="AF206" s="390" t="n">
        <v>0.15</v>
      </c>
      <c r="AG206" s="390" t="n">
        <v>0.15</v>
      </c>
      <c r="AH206" s="390" t="n">
        <v>0.15</v>
      </c>
      <c r="AI206" s="391" t="n">
        <v>0.15</v>
      </c>
      <c r="AJ206" s="391" t="n">
        <v>0.15</v>
      </c>
      <c r="AK206" s="391" t="n">
        <v>0.15</v>
      </c>
      <c r="AL206" s="390" t="n">
        <v>0.15</v>
      </c>
      <c r="AM206" s="374" t="n">
        <v>0.072190582651918</v>
      </c>
      <c r="AO206" s="389" t="n">
        <f aca="false">AB206</f>
        <v>0.165</v>
      </c>
      <c r="AP206" s="389" t="n">
        <f aca="false">AB206</f>
        <v>0.165</v>
      </c>
      <c r="AQ206" s="393" t="n">
        <f aca="false">AB206</f>
        <v>0.165</v>
      </c>
      <c r="AR206" s="394" t="n">
        <f aca="false">B206</f>
        <v>42430</v>
      </c>
      <c r="AS206" s="389" t="n">
        <f aca="false">(1+$AM206/2)^(-2*($B206-$AS$11)/365.25)</f>
        <v>0.324405726203851</v>
      </c>
      <c r="AT206" s="389" t="n">
        <f aca="false">(1+$AM206/2)^(-2*($B206-$AT$11)/365.25)</f>
        <v>0.324468720089019</v>
      </c>
      <c r="AV206" s="394" t="n">
        <f aca="false">B206</f>
        <v>42430</v>
      </c>
      <c r="AW206" s="374" t="n">
        <v>194</v>
      </c>
    </row>
    <row r="207" customFormat="false" ht="12" hidden="false" customHeight="false" outlineLevel="0" collapsed="false">
      <c r="B207" s="375" t="n">
        <f aca="false">EOMONTH(B206,0)+1</f>
        <v>42461</v>
      </c>
      <c r="C207" s="376" t="n">
        <v>3.467</v>
      </c>
      <c r="D207" s="376" t="n">
        <v>0.15</v>
      </c>
      <c r="E207" s="376" t="n">
        <v>0.072754245361159</v>
      </c>
      <c r="F207" s="376" t="n">
        <v>-0.16</v>
      </c>
      <c r="G207" s="376" t="n">
        <v>0.015</v>
      </c>
      <c r="H207" s="376" t="n">
        <v>-0.16</v>
      </c>
      <c r="I207" s="376" t="n">
        <v>0.145</v>
      </c>
      <c r="J207" s="376" t="n">
        <v>0.17</v>
      </c>
      <c r="K207" s="376" t="n">
        <v>-0.05</v>
      </c>
      <c r="L207" s="397" t="n">
        <v>6.93889390391E-018</v>
      </c>
      <c r="M207" s="376" t="n">
        <v>0</v>
      </c>
      <c r="N207" s="376" t="n">
        <v>0.0065</v>
      </c>
      <c r="O207" s="376" t="n">
        <v>0</v>
      </c>
      <c r="P207" s="374" t="n">
        <v>-0.008</v>
      </c>
      <c r="Q207" s="374" t="n">
        <v>0</v>
      </c>
      <c r="R207" s="374" t="n">
        <v>-0.0027</v>
      </c>
      <c r="S207" s="374" t="n">
        <v>-0.041</v>
      </c>
      <c r="T207" s="374" t="n">
        <v>0</v>
      </c>
      <c r="U207" s="374" t="n">
        <v>0.37</v>
      </c>
      <c r="V207" s="374" t="n">
        <v>0.005</v>
      </c>
      <c r="W207" s="374" t="n">
        <v>-0.19</v>
      </c>
      <c r="X207" s="374" t="n">
        <v>-0.0075</v>
      </c>
      <c r="Y207" s="389" t="n">
        <v>0.1875</v>
      </c>
      <c r="Z207" s="389" t="n">
        <v>0</v>
      </c>
      <c r="AA207" s="390" t="n">
        <v>0.15</v>
      </c>
      <c r="AB207" s="390" t="n">
        <v>0.147</v>
      </c>
      <c r="AC207" s="390" t="n">
        <v>0.15</v>
      </c>
      <c r="AD207" s="390" t="n">
        <v>0.15</v>
      </c>
      <c r="AE207" s="390" t="n">
        <v>0.147</v>
      </c>
      <c r="AF207" s="390" t="n">
        <v>0.15</v>
      </c>
      <c r="AG207" s="390" t="n">
        <v>0.15</v>
      </c>
      <c r="AH207" s="390" t="n">
        <v>0.15</v>
      </c>
      <c r="AI207" s="391" t="n">
        <v>0.15</v>
      </c>
      <c r="AJ207" s="391" t="n">
        <v>0.15</v>
      </c>
      <c r="AK207" s="391" t="n">
        <v>0.15</v>
      </c>
      <c r="AL207" s="390" t="n">
        <v>0.15</v>
      </c>
      <c r="AM207" s="374" t="n">
        <v>0.072192259529481</v>
      </c>
      <c r="AO207" s="389" t="n">
        <f aca="false">AB207</f>
        <v>0.147</v>
      </c>
      <c r="AP207" s="389" t="n">
        <f aca="false">AB207</f>
        <v>0.147</v>
      </c>
      <c r="AQ207" s="393" t="n">
        <f aca="false">AB207</f>
        <v>0.147</v>
      </c>
      <c r="AR207" s="394" t="n">
        <f aca="false">B207</f>
        <v>42461</v>
      </c>
      <c r="AS207" s="389" t="n">
        <f aca="false">(1+$AM207/2)^(-2*($B207-$AS$11)/365.25)</f>
        <v>0.322450641406924</v>
      </c>
      <c r="AT207" s="389" t="n">
        <f aca="false">(1+$AM207/2)^(-2*($B207-$AT$11)/365.25)</f>
        <v>0.322513257078105</v>
      </c>
      <c r="AV207" s="394" t="n">
        <f aca="false">B207</f>
        <v>42461</v>
      </c>
      <c r="AW207" s="374" t="n">
        <v>195</v>
      </c>
    </row>
    <row r="208" customFormat="false" ht="12" hidden="false" customHeight="false" outlineLevel="0" collapsed="false">
      <c r="B208" s="375" t="n">
        <f aca="false">EOMONTH(B207,0)+1</f>
        <v>42491</v>
      </c>
      <c r="C208" s="376" t="n">
        <v>3.511</v>
      </c>
      <c r="D208" s="376" t="n">
        <v>0.15</v>
      </c>
      <c r="E208" s="376" t="n">
        <v>0.072758113501234</v>
      </c>
      <c r="F208" s="376" t="n">
        <v>0</v>
      </c>
      <c r="G208" s="376" t="n">
        <v>0.015</v>
      </c>
      <c r="H208" s="376" t="n">
        <v>0</v>
      </c>
      <c r="I208" s="376" t="n">
        <v>0</v>
      </c>
      <c r="J208" s="376" t="n">
        <v>0.155</v>
      </c>
      <c r="K208" s="376" t="n">
        <v>-0.0325</v>
      </c>
      <c r="L208" s="397" t="n">
        <v>6.93889390391E-018</v>
      </c>
      <c r="M208" s="376" t="n">
        <v>0</v>
      </c>
      <c r="N208" s="376" t="n">
        <v>0.0065</v>
      </c>
      <c r="O208" s="376" t="n">
        <v>0</v>
      </c>
      <c r="P208" s="374" t="n">
        <v>-0.008</v>
      </c>
      <c r="Q208" s="374" t="n">
        <v>0</v>
      </c>
      <c r="R208" s="374" t="n">
        <v>-0.00295</v>
      </c>
      <c r="S208" s="374" t="n">
        <v>-0.0435</v>
      </c>
      <c r="T208" s="374" t="n">
        <v>0</v>
      </c>
      <c r="U208" s="374" t="n">
        <v>0.2525</v>
      </c>
      <c r="V208" s="374" t="n">
        <v>0.005</v>
      </c>
      <c r="W208" s="374" t="n">
        <v>-0.19</v>
      </c>
      <c r="X208" s="374" t="n">
        <v>-0.004</v>
      </c>
      <c r="Y208" s="389" t="n">
        <v>0.1875</v>
      </c>
      <c r="Z208" s="389" t="n">
        <v>0</v>
      </c>
      <c r="AA208" s="390" t="n">
        <v>0.15</v>
      </c>
      <c r="AB208" s="390" t="n">
        <v>0.147</v>
      </c>
      <c r="AC208" s="390" t="n">
        <v>0.15</v>
      </c>
      <c r="AD208" s="390" t="n">
        <v>0.15</v>
      </c>
      <c r="AE208" s="390" t="n">
        <v>0.147</v>
      </c>
      <c r="AF208" s="390" t="n">
        <v>0.15</v>
      </c>
      <c r="AG208" s="390" t="n">
        <v>0.15</v>
      </c>
      <c r="AH208" s="390" t="n">
        <v>0.15</v>
      </c>
      <c r="AI208" s="391" t="n">
        <v>0.15</v>
      </c>
      <c r="AJ208" s="391" t="n">
        <v>0.15</v>
      </c>
      <c r="AK208" s="391" t="n">
        <v>0.15</v>
      </c>
      <c r="AL208" s="390" t="n">
        <v>0.15</v>
      </c>
      <c r="AM208" s="374" t="n">
        <v>0.072193882314221</v>
      </c>
      <c r="AO208" s="389" t="n">
        <f aca="false">AB208</f>
        <v>0.147</v>
      </c>
      <c r="AP208" s="389" t="n">
        <f aca="false">AB208</f>
        <v>0.147</v>
      </c>
      <c r="AQ208" s="393" t="n">
        <f aca="false">AB208</f>
        <v>0.147</v>
      </c>
      <c r="AR208" s="394" t="n">
        <f aca="false">B208</f>
        <v>42491</v>
      </c>
      <c r="AS208" s="389" t="n">
        <f aca="false">(1+$AM208/2)^(-2*($B208-$AS$11)/365.25)</f>
        <v>0.320569759386801</v>
      </c>
      <c r="AT208" s="389" t="n">
        <f aca="false">(1+$AM208/2)^(-2*($B208-$AT$11)/365.25)</f>
        <v>0.320632011190366</v>
      </c>
      <c r="AV208" s="394" t="n">
        <f aca="false">B208</f>
        <v>42491</v>
      </c>
      <c r="AW208" s="374" t="n">
        <v>196</v>
      </c>
    </row>
    <row r="209" customFormat="false" ht="12" hidden="false" customHeight="false" outlineLevel="0" collapsed="false">
      <c r="B209" s="375" t="n">
        <f aca="false">EOMONTH(B208,0)+1</f>
        <v>42522</v>
      </c>
      <c r="C209" s="376" t="n">
        <v>3.526</v>
      </c>
      <c r="D209" s="376" t="n">
        <v>0.15</v>
      </c>
      <c r="E209" s="376" t="n">
        <v>0.072762110579315</v>
      </c>
      <c r="F209" s="376" t="n">
        <v>0</v>
      </c>
      <c r="G209" s="376" t="n">
        <v>0.02</v>
      </c>
      <c r="H209" s="376" t="n">
        <v>0</v>
      </c>
      <c r="I209" s="376" t="n">
        <v>0</v>
      </c>
      <c r="J209" s="376" t="n">
        <v>0.155</v>
      </c>
      <c r="K209" s="376" t="n">
        <v>-0.0275</v>
      </c>
      <c r="L209" s="397" t="n">
        <v>6.93889390391E-018</v>
      </c>
      <c r="M209" s="376" t="n">
        <v>0</v>
      </c>
      <c r="N209" s="376" t="n">
        <v>0.0065</v>
      </c>
      <c r="O209" s="376" t="n">
        <v>0</v>
      </c>
      <c r="P209" s="374" t="n">
        <v>-0.0055</v>
      </c>
      <c r="Q209" s="374" t="n">
        <v>0</v>
      </c>
      <c r="R209" s="374" t="n">
        <v>-0.00295</v>
      </c>
      <c r="S209" s="374" t="n">
        <v>-0.036</v>
      </c>
      <c r="T209" s="374" t="n">
        <v>0</v>
      </c>
      <c r="U209" s="374" t="n">
        <v>0.2525</v>
      </c>
      <c r="V209" s="374" t="n">
        <v>0.005</v>
      </c>
      <c r="W209" s="374" t="n">
        <v>-0.19</v>
      </c>
      <c r="X209" s="374" t="n">
        <v>-0.0065</v>
      </c>
      <c r="Y209" s="389" t="n">
        <v>0.1875</v>
      </c>
      <c r="Z209" s="389" t="n">
        <v>0</v>
      </c>
      <c r="AA209" s="390" t="n">
        <v>0.15</v>
      </c>
      <c r="AB209" s="390" t="n">
        <v>0.147</v>
      </c>
      <c r="AC209" s="390" t="n">
        <v>0.15</v>
      </c>
      <c r="AD209" s="390" t="n">
        <v>0.15</v>
      </c>
      <c r="AE209" s="390" t="n">
        <v>0.147</v>
      </c>
      <c r="AF209" s="390" t="n">
        <v>0.15</v>
      </c>
      <c r="AG209" s="390" t="n">
        <v>0.15</v>
      </c>
      <c r="AH209" s="390" t="n">
        <v>0.15</v>
      </c>
      <c r="AI209" s="391" t="n">
        <v>0.15</v>
      </c>
      <c r="AJ209" s="391" t="n">
        <v>0.15</v>
      </c>
      <c r="AK209" s="391" t="n">
        <v>0.15</v>
      </c>
      <c r="AL209" s="390" t="n">
        <v>0.15</v>
      </c>
      <c r="AM209" s="374" t="n">
        <v>0.072195559191785</v>
      </c>
      <c r="AO209" s="389" t="n">
        <f aca="false">AB209</f>
        <v>0.147</v>
      </c>
      <c r="AP209" s="389" t="n">
        <f aca="false">AB209</f>
        <v>0.147</v>
      </c>
      <c r="AQ209" s="393" t="n">
        <f aca="false">AB209</f>
        <v>0.147</v>
      </c>
      <c r="AR209" s="394" t="n">
        <f aca="false">B209</f>
        <v>42522</v>
      </c>
      <c r="AS209" s="389" t="n">
        <f aca="false">(1+$AM209/2)^(-2*($B209-$AS$11)/365.25)</f>
        <v>0.318637620438429</v>
      </c>
      <c r="AT209" s="389" t="n">
        <f aca="false">(1+$AM209/2)^(-2*($B209-$AT$11)/365.25)</f>
        <v>0.318699498449936</v>
      </c>
      <c r="AV209" s="394" t="n">
        <f aca="false">B209</f>
        <v>42522</v>
      </c>
      <c r="AW209" s="374" t="n">
        <v>197</v>
      </c>
    </row>
    <row r="210" customFormat="false" ht="12" hidden="false" customHeight="false" outlineLevel="0" collapsed="false">
      <c r="B210" s="375" t="n">
        <f aca="false">EOMONTH(B209,0)+1</f>
        <v>42552</v>
      </c>
      <c r="C210" s="376" t="n">
        <v>3.526</v>
      </c>
      <c r="D210" s="376" t="n">
        <v>0.15</v>
      </c>
      <c r="E210" s="376" t="n">
        <v>0.072765978719399</v>
      </c>
      <c r="F210" s="376" t="n">
        <v>0</v>
      </c>
      <c r="G210" s="376" t="n">
        <v>0.0225</v>
      </c>
      <c r="H210" s="376" t="n">
        <v>0</v>
      </c>
      <c r="I210" s="376" t="n">
        <v>0</v>
      </c>
      <c r="J210" s="376" t="n">
        <v>0.155</v>
      </c>
      <c r="K210" s="376" t="n">
        <v>-0.0275</v>
      </c>
      <c r="L210" s="397" t="n">
        <v>6.93889390391E-018</v>
      </c>
      <c r="M210" s="376" t="n">
        <v>0</v>
      </c>
      <c r="N210" s="376" t="n">
        <v>0.0065</v>
      </c>
      <c r="O210" s="376" t="n">
        <v>0</v>
      </c>
      <c r="P210" s="374" t="n">
        <v>-0.0055</v>
      </c>
      <c r="Q210" s="374" t="n">
        <v>0</v>
      </c>
      <c r="R210" s="374" t="n">
        <v>-0.00295</v>
      </c>
      <c r="S210" s="374" t="n">
        <v>-0.036</v>
      </c>
      <c r="T210" s="374" t="n">
        <v>0</v>
      </c>
      <c r="U210" s="374" t="n">
        <v>0.2575</v>
      </c>
      <c r="V210" s="374" t="n">
        <v>0.005</v>
      </c>
      <c r="W210" s="374" t="n">
        <v>-0.19</v>
      </c>
      <c r="X210" s="374" t="n">
        <v>-0.0065</v>
      </c>
      <c r="Y210" s="389" t="n">
        <v>0.1875</v>
      </c>
      <c r="Z210" s="389" t="n">
        <v>0</v>
      </c>
      <c r="AA210" s="390" t="n">
        <v>0.15</v>
      </c>
      <c r="AB210" s="390" t="n">
        <v>0.147</v>
      </c>
      <c r="AC210" s="390" t="n">
        <v>0.15</v>
      </c>
      <c r="AD210" s="390" t="n">
        <v>0.15</v>
      </c>
      <c r="AE210" s="390" t="n">
        <v>0.147</v>
      </c>
      <c r="AF210" s="390" t="n">
        <v>0.15</v>
      </c>
      <c r="AG210" s="390" t="n">
        <v>0.15</v>
      </c>
      <c r="AH210" s="390" t="n">
        <v>0.15</v>
      </c>
      <c r="AI210" s="391" t="n">
        <v>0.15</v>
      </c>
      <c r="AJ210" s="391" t="n">
        <v>0.15</v>
      </c>
      <c r="AK210" s="391" t="n">
        <v>0.15</v>
      </c>
      <c r="AL210" s="390" t="n">
        <v>0.15</v>
      </c>
      <c r="AM210" s="374" t="n">
        <v>0.072197181976527</v>
      </c>
      <c r="AO210" s="389" t="n">
        <f aca="false">AB210</f>
        <v>0.147</v>
      </c>
      <c r="AP210" s="389" t="n">
        <f aca="false">AB210</f>
        <v>0.147</v>
      </c>
      <c r="AQ210" s="393" t="n">
        <f aca="false">AB210</f>
        <v>0.147</v>
      </c>
      <c r="AR210" s="394" t="n">
        <f aca="false">B210</f>
        <v>42552</v>
      </c>
      <c r="AS210" s="389" t="n">
        <f aca="false">(1+$AM210/2)^(-2*($B210-$AS$11)/365.25)</f>
        <v>0.316778814382363</v>
      </c>
      <c r="AT210" s="389" t="n">
        <f aca="false">(1+$AM210/2)^(-2*($B210-$AT$11)/365.25)</f>
        <v>0.316840332780643</v>
      </c>
      <c r="AV210" s="394" t="n">
        <f aca="false">B210</f>
        <v>42552</v>
      </c>
      <c r="AW210" s="374" t="n">
        <v>198</v>
      </c>
    </row>
    <row r="211" customFormat="false" ht="12" hidden="false" customHeight="false" outlineLevel="0" collapsed="false">
      <c r="B211" s="375" t="n">
        <f aca="false">EOMONTH(B210,0)+1</f>
        <v>42583</v>
      </c>
      <c r="C211" s="376" t="n">
        <v>3.529</v>
      </c>
      <c r="D211" s="376" t="n">
        <v>0.15</v>
      </c>
      <c r="E211" s="376" t="n">
        <v>0.072769975797491</v>
      </c>
      <c r="F211" s="376" t="n">
        <v>0</v>
      </c>
      <c r="G211" s="376" t="n">
        <v>0.025</v>
      </c>
      <c r="H211" s="376" t="n">
        <v>0</v>
      </c>
      <c r="I211" s="376" t="n">
        <v>0</v>
      </c>
      <c r="J211" s="376" t="n">
        <v>0.155</v>
      </c>
      <c r="K211" s="376" t="n">
        <v>-0.0275</v>
      </c>
      <c r="L211" s="397" t="n">
        <v>6.93889390391E-018</v>
      </c>
      <c r="M211" s="376" t="n">
        <v>0</v>
      </c>
      <c r="N211" s="376" t="n">
        <v>0.0065</v>
      </c>
      <c r="O211" s="376" t="n">
        <v>0</v>
      </c>
      <c r="P211" s="374" t="n">
        <v>-0.0055</v>
      </c>
      <c r="Q211" s="374" t="n">
        <v>0</v>
      </c>
      <c r="R211" s="374" t="n">
        <v>-0.00025</v>
      </c>
      <c r="S211" s="374" t="n">
        <v>-0.036</v>
      </c>
      <c r="T211" s="374" t="n">
        <v>0</v>
      </c>
      <c r="U211" s="374" t="n">
        <v>0.2575</v>
      </c>
      <c r="V211" s="374" t="n">
        <v>0.005</v>
      </c>
      <c r="W211" s="374" t="n">
        <v>-0.19</v>
      </c>
      <c r="X211" s="374" t="n">
        <v>-0.0065</v>
      </c>
      <c r="Y211" s="389" t="n">
        <v>0.1875</v>
      </c>
      <c r="Z211" s="389" t="n">
        <v>0</v>
      </c>
      <c r="AA211" s="390" t="n">
        <v>0.15</v>
      </c>
      <c r="AB211" s="390" t="n">
        <v>0.147</v>
      </c>
      <c r="AC211" s="390" t="n">
        <v>0.15</v>
      </c>
      <c r="AD211" s="390" t="n">
        <v>0.15</v>
      </c>
      <c r="AE211" s="390" t="n">
        <v>0.147</v>
      </c>
      <c r="AF211" s="390" t="n">
        <v>0.15</v>
      </c>
      <c r="AG211" s="390" t="n">
        <v>0.15</v>
      </c>
      <c r="AH211" s="390" t="n">
        <v>0.15</v>
      </c>
      <c r="AI211" s="391" t="n">
        <v>0.15</v>
      </c>
      <c r="AJ211" s="391" t="n">
        <v>0.15</v>
      </c>
      <c r="AK211" s="391" t="n">
        <v>0.15</v>
      </c>
      <c r="AL211" s="390" t="n">
        <v>0.15</v>
      </c>
      <c r="AM211" s="374" t="n">
        <v>0.072198858854094</v>
      </c>
      <c r="AO211" s="389" t="n">
        <f aca="false">AB211</f>
        <v>0.147</v>
      </c>
      <c r="AP211" s="389" t="n">
        <f aca="false">AB211</f>
        <v>0.147</v>
      </c>
      <c r="AQ211" s="393" t="n">
        <f aca="false">AB211</f>
        <v>0.147</v>
      </c>
      <c r="AR211" s="394" t="n">
        <f aca="false">B211</f>
        <v>42583</v>
      </c>
      <c r="AS211" s="389" t="n">
        <f aca="false">(1+$AM211/2)^(-2*($B211-$AS$11)/365.25)</f>
        <v>0.314869354025335</v>
      </c>
      <c r="AT211" s="389" t="n">
        <f aca="false">(1+$AM211/2)^(-2*($B211-$AT$11)/365.25)</f>
        <v>0.314930503002183</v>
      </c>
      <c r="AV211" s="394" t="n">
        <f aca="false">B211</f>
        <v>42583</v>
      </c>
      <c r="AW211" s="374" t="n">
        <v>199</v>
      </c>
    </row>
    <row r="212" customFormat="false" ht="12" hidden="false" customHeight="false" outlineLevel="0" collapsed="false">
      <c r="B212" s="375" t="n">
        <f aca="false">EOMONTH(B211,0)+1</f>
        <v>42614</v>
      </c>
      <c r="C212" s="376" t="n">
        <v>3.52</v>
      </c>
      <c r="D212" s="376" t="n">
        <v>0.15</v>
      </c>
      <c r="E212" s="376" t="n">
        <v>0.072773972875588</v>
      </c>
      <c r="F212" s="376" t="n">
        <v>0</v>
      </c>
      <c r="G212" s="376" t="n">
        <v>0.0175</v>
      </c>
      <c r="H212" s="376" t="n">
        <v>0</v>
      </c>
      <c r="I212" s="376" t="n">
        <v>0</v>
      </c>
      <c r="J212" s="376" t="n">
        <v>0.155</v>
      </c>
      <c r="K212" s="376" t="n">
        <v>-0.03</v>
      </c>
      <c r="L212" s="397" t="n">
        <v>6.93889390391E-018</v>
      </c>
      <c r="M212" s="376" t="n">
        <v>0</v>
      </c>
      <c r="N212" s="376" t="n">
        <v>0.0065</v>
      </c>
      <c r="O212" s="376" t="n">
        <v>0</v>
      </c>
      <c r="P212" s="374" t="n">
        <v>-0.0055</v>
      </c>
      <c r="Q212" s="374" t="n">
        <v>0</v>
      </c>
      <c r="R212" s="374" t="n">
        <v>-0.00025</v>
      </c>
      <c r="S212" s="374" t="n">
        <v>-0.041</v>
      </c>
      <c r="T212" s="374" t="n">
        <v>0</v>
      </c>
      <c r="U212" s="374" t="n">
        <v>0.2525</v>
      </c>
      <c r="V212" s="374" t="n">
        <v>0.005</v>
      </c>
      <c r="W212" s="374" t="n">
        <v>-0.19</v>
      </c>
      <c r="X212" s="374" t="n">
        <v>-0.009</v>
      </c>
      <c r="Y212" s="389" t="n">
        <v>0.1875</v>
      </c>
      <c r="Z212" s="389" t="n">
        <v>0</v>
      </c>
      <c r="AA212" s="390" t="n">
        <v>0.15</v>
      </c>
      <c r="AB212" s="390" t="n">
        <v>0.147</v>
      </c>
      <c r="AC212" s="390" t="n">
        <v>0.15</v>
      </c>
      <c r="AD212" s="390" t="n">
        <v>0.15</v>
      </c>
      <c r="AE212" s="390" t="n">
        <v>0.147</v>
      </c>
      <c r="AF212" s="390" t="n">
        <v>0.15</v>
      </c>
      <c r="AG212" s="390" t="n">
        <v>0.15</v>
      </c>
      <c r="AH212" s="390" t="n">
        <v>0.15</v>
      </c>
      <c r="AI212" s="391" t="n">
        <v>0.15</v>
      </c>
      <c r="AJ212" s="391" t="n">
        <v>0.15</v>
      </c>
      <c r="AK212" s="391" t="n">
        <v>0.15</v>
      </c>
      <c r="AL212" s="390" t="n">
        <v>0.15</v>
      </c>
      <c r="AM212" s="374" t="n">
        <v>0.072200535731662</v>
      </c>
      <c r="AO212" s="389" t="n">
        <f aca="false">AB212</f>
        <v>0.147</v>
      </c>
      <c r="AP212" s="389" t="n">
        <f aca="false">AB212</f>
        <v>0.147</v>
      </c>
      <c r="AQ212" s="393" t="n">
        <f aca="false">AB212</f>
        <v>0.147</v>
      </c>
      <c r="AR212" s="394" t="n">
        <f aca="false">B212</f>
        <v>42614</v>
      </c>
      <c r="AS212" s="389" t="n">
        <f aca="false">(1+$AM212/2)^(-2*($B212-$AS$11)/365.25)</f>
        <v>0.312971317424019</v>
      </c>
      <c r="AT212" s="389" t="n">
        <f aca="false">(1+$AM212/2)^(-2*($B212-$AT$11)/365.25)</f>
        <v>0.313032099181102</v>
      </c>
      <c r="AV212" s="394" t="n">
        <f aca="false">B212</f>
        <v>42614</v>
      </c>
      <c r="AW212" s="374" t="n">
        <v>200</v>
      </c>
    </row>
    <row r="213" customFormat="false" ht="12" hidden="false" customHeight="false" outlineLevel="0" collapsed="false">
      <c r="B213" s="375" t="n">
        <f aca="false">EOMONTH(B212,0)+1</f>
        <v>42644</v>
      </c>
      <c r="C213" s="376" t="n">
        <v>3.534</v>
      </c>
      <c r="D213" s="376" t="n">
        <v>0.15</v>
      </c>
      <c r="E213" s="376" t="n">
        <v>0.072777841015687</v>
      </c>
      <c r="F213" s="376" t="n">
        <v>0</v>
      </c>
      <c r="G213" s="376" t="n">
        <v>0.0075</v>
      </c>
      <c r="H213" s="376" t="n">
        <v>0</v>
      </c>
      <c r="I213" s="376" t="n">
        <v>0</v>
      </c>
      <c r="J213" s="376" t="n">
        <v>0.1575</v>
      </c>
      <c r="K213" s="376" t="n">
        <v>-0.03</v>
      </c>
      <c r="L213" s="397" t="n">
        <v>6.93889390391E-018</v>
      </c>
      <c r="M213" s="376" t="n">
        <v>0</v>
      </c>
      <c r="N213" s="376" t="n">
        <v>0.0065</v>
      </c>
      <c r="O213" s="376" t="n">
        <v>0</v>
      </c>
      <c r="P213" s="374" t="n">
        <v>-0.0055</v>
      </c>
      <c r="Q213" s="374" t="n">
        <v>0</v>
      </c>
      <c r="R213" s="374" t="n">
        <v>-0.021</v>
      </c>
      <c r="S213" s="374" t="n">
        <v>-0.041</v>
      </c>
      <c r="T213" s="374" t="n">
        <v>0</v>
      </c>
      <c r="U213" s="374" t="n">
        <v>0.255</v>
      </c>
      <c r="V213" s="374" t="n">
        <v>0.005</v>
      </c>
      <c r="W213" s="374" t="n">
        <v>-0.19</v>
      </c>
      <c r="X213" s="374" t="n">
        <v>-0.009</v>
      </c>
      <c r="Y213" s="389" t="n">
        <v>0.1875</v>
      </c>
      <c r="Z213" s="389" t="n">
        <v>0</v>
      </c>
      <c r="AA213" s="390" t="n">
        <v>0.15</v>
      </c>
      <c r="AB213" s="390" t="n">
        <v>0.147</v>
      </c>
      <c r="AC213" s="390" t="n">
        <v>0.15</v>
      </c>
      <c r="AD213" s="390" t="n">
        <v>0.15</v>
      </c>
      <c r="AE213" s="390" t="n">
        <v>0.147</v>
      </c>
      <c r="AF213" s="390" t="n">
        <v>0.15</v>
      </c>
      <c r="AG213" s="390" t="n">
        <v>0.15</v>
      </c>
      <c r="AH213" s="390" t="n">
        <v>0.15</v>
      </c>
      <c r="AI213" s="391" t="n">
        <v>0.15</v>
      </c>
      <c r="AJ213" s="391" t="n">
        <v>0.15</v>
      </c>
      <c r="AK213" s="391" t="n">
        <v>0.15</v>
      </c>
      <c r="AL213" s="390" t="n">
        <v>0.15</v>
      </c>
      <c r="AM213" s="374" t="n">
        <v>0.072202158516405</v>
      </c>
      <c r="AO213" s="389" t="n">
        <f aca="false">AB213</f>
        <v>0.147</v>
      </c>
      <c r="AP213" s="389" t="n">
        <f aca="false">AB213</f>
        <v>0.147</v>
      </c>
      <c r="AQ213" s="393" t="n">
        <f aca="false">AB213</f>
        <v>0.147</v>
      </c>
      <c r="AR213" s="394" t="n">
        <f aca="false">B213</f>
        <v>42644</v>
      </c>
      <c r="AS213" s="389" t="n">
        <f aca="false">(1+$AM213/2)^(-2*($B213-$AS$11)/365.25)</f>
        <v>0.311145320861877</v>
      </c>
      <c r="AT213" s="389" t="n">
        <f aca="false">(1+$AM213/2)^(-2*($B213-$AT$11)/365.25)</f>
        <v>0.311205749329009</v>
      </c>
      <c r="AV213" s="394" t="n">
        <f aca="false">B213</f>
        <v>42644</v>
      </c>
      <c r="AW213" s="374" t="n">
        <v>201</v>
      </c>
    </row>
    <row r="214" customFormat="false" ht="12" hidden="false" customHeight="false" outlineLevel="0" collapsed="false">
      <c r="B214" s="375" t="n">
        <f aca="false">EOMONTH(B213,0)+1</f>
        <v>42675</v>
      </c>
      <c r="C214" s="376" t="n">
        <v>3.602</v>
      </c>
      <c r="D214" s="376" t="n">
        <v>0.15</v>
      </c>
      <c r="E214" s="376" t="n">
        <v>0.072781838093795</v>
      </c>
      <c r="F214" s="376" t="n">
        <v>0</v>
      </c>
      <c r="G214" s="376" t="n">
        <v>-0.0325</v>
      </c>
      <c r="H214" s="376" t="n">
        <v>0</v>
      </c>
      <c r="I214" s="376" t="n">
        <v>0</v>
      </c>
      <c r="J214" s="376" t="n">
        <v>0.24</v>
      </c>
      <c r="K214" s="376" t="n">
        <v>-0.0365</v>
      </c>
      <c r="L214" s="376" t="n">
        <v>0.0025</v>
      </c>
      <c r="M214" s="376" t="n">
        <v>0</v>
      </c>
      <c r="N214" s="376" t="n">
        <v>0.011</v>
      </c>
      <c r="O214" s="376" t="n">
        <v>0</v>
      </c>
      <c r="P214" s="374" t="n">
        <v>-0.0085</v>
      </c>
      <c r="Q214" s="374" t="n">
        <v>0</v>
      </c>
      <c r="R214" s="374" t="n">
        <v>-0.02</v>
      </c>
      <c r="S214" s="374" t="n">
        <v>-0.056</v>
      </c>
      <c r="T214" s="374" t="n">
        <v>0</v>
      </c>
      <c r="U214" s="374" t="n">
        <v>0.725</v>
      </c>
      <c r="V214" s="374" t="n">
        <v>0.005</v>
      </c>
      <c r="W214" s="374" t="n">
        <v>-0.19</v>
      </c>
      <c r="X214" s="374" t="n">
        <v>-0.0065</v>
      </c>
      <c r="Y214" s="389" t="n">
        <v>0.1</v>
      </c>
      <c r="Z214" s="389" t="n">
        <v>0</v>
      </c>
      <c r="AA214" s="390" t="n">
        <v>0.15</v>
      </c>
      <c r="AB214" s="390" t="n">
        <v>0.165</v>
      </c>
      <c r="AC214" s="390" t="n">
        <v>0.15</v>
      </c>
      <c r="AD214" s="390" t="n">
        <v>0.15</v>
      </c>
      <c r="AE214" s="390" t="n">
        <v>0.15</v>
      </c>
      <c r="AF214" s="390" t="n">
        <v>0.15</v>
      </c>
      <c r="AG214" s="390" t="n">
        <v>0.15</v>
      </c>
      <c r="AH214" s="390" t="n">
        <v>0.15</v>
      </c>
      <c r="AI214" s="391" t="n">
        <v>0.15</v>
      </c>
      <c r="AJ214" s="391" t="n">
        <v>0.15</v>
      </c>
      <c r="AK214" s="391" t="n">
        <v>0.15</v>
      </c>
      <c r="AL214" s="390" t="n">
        <v>0.15</v>
      </c>
      <c r="AM214" s="374" t="n">
        <v>0.072203835393974</v>
      </c>
      <c r="AO214" s="389" t="n">
        <f aca="false">AB214</f>
        <v>0.165</v>
      </c>
      <c r="AP214" s="389" t="n">
        <f aca="false">AB214</f>
        <v>0.165</v>
      </c>
      <c r="AQ214" s="393" t="n">
        <f aca="false">AB214</f>
        <v>0.165</v>
      </c>
      <c r="AR214" s="394" t="n">
        <f aca="false">B214</f>
        <v>42675</v>
      </c>
      <c r="AS214" s="389" t="n">
        <f aca="false">(1+$AM214/2)^(-2*($B214-$AS$11)/365.25)</f>
        <v>0.309269565606</v>
      </c>
      <c r="AT214" s="389" t="n">
        <f aca="false">(1+$AM214/2)^(-2*($B214-$AT$11)/365.25)</f>
        <v>0.309329631147733</v>
      </c>
      <c r="AV214" s="394" t="n">
        <f aca="false">B214</f>
        <v>42675</v>
      </c>
      <c r="AW214" s="374" t="n">
        <v>202</v>
      </c>
    </row>
    <row r="215" customFormat="false" ht="12" hidden="false" customHeight="false" outlineLevel="0" collapsed="false">
      <c r="B215" s="375" t="n">
        <f aca="false">EOMONTH(B214,0)+1</f>
        <v>42705</v>
      </c>
      <c r="C215" s="376" t="n">
        <v>3.686</v>
      </c>
      <c r="D215" s="376" t="n">
        <v>0.15</v>
      </c>
      <c r="E215" s="376" t="n">
        <v>0.072785706233904</v>
      </c>
      <c r="F215" s="376" t="n">
        <v>0</v>
      </c>
      <c r="G215" s="376" t="n">
        <v>-0.055</v>
      </c>
      <c r="H215" s="376" t="n">
        <v>0</v>
      </c>
      <c r="I215" s="376" t="n">
        <v>0</v>
      </c>
      <c r="J215" s="376" t="n">
        <v>0.295</v>
      </c>
      <c r="K215" s="376" t="n">
        <v>-0.0365</v>
      </c>
      <c r="L215" s="376" t="n">
        <v>0.0025</v>
      </c>
      <c r="M215" s="376" t="n">
        <v>0</v>
      </c>
      <c r="N215" s="376" t="n">
        <v>0.011</v>
      </c>
      <c r="O215" s="376" t="n">
        <v>0</v>
      </c>
      <c r="P215" s="374" t="n">
        <v>-0.0085</v>
      </c>
      <c r="Q215" s="374" t="n">
        <v>0</v>
      </c>
      <c r="R215" s="374" t="n">
        <v>-0.02</v>
      </c>
      <c r="S215" s="374" t="n">
        <v>-0.071</v>
      </c>
      <c r="T215" s="374" t="n">
        <v>0</v>
      </c>
      <c r="U215" s="374" t="n">
        <v>1.045</v>
      </c>
      <c r="V215" s="374" t="n">
        <v>0.005</v>
      </c>
      <c r="W215" s="374" t="n">
        <v>-0.19</v>
      </c>
      <c r="X215" s="374" t="n">
        <v>-0.0065</v>
      </c>
      <c r="Y215" s="389" t="n">
        <v>0.1</v>
      </c>
      <c r="Z215" s="389" t="n">
        <v>0</v>
      </c>
      <c r="AA215" s="390" t="n">
        <v>0.15</v>
      </c>
      <c r="AB215" s="390" t="n">
        <v>0.165</v>
      </c>
      <c r="AC215" s="390" t="n">
        <v>0.15</v>
      </c>
      <c r="AD215" s="390" t="n">
        <v>0.15</v>
      </c>
      <c r="AE215" s="390" t="n">
        <v>0.15</v>
      </c>
      <c r="AF215" s="390" t="n">
        <v>0.15</v>
      </c>
      <c r="AG215" s="390" t="n">
        <v>0.15</v>
      </c>
      <c r="AH215" s="390" t="n">
        <v>0.15</v>
      </c>
      <c r="AI215" s="391" t="n">
        <v>0.15</v>
      </c>
      <c r="AJ215" s="391" t="n">
        <v>0.15</v>
      </c>
      <c r="AK215" s="391" t="n">
        <v>0.15</v>
      </c>
      <c r="AL215" s="390" t="n">
        <v>0.15</v>
      </c>
      <c r="AM215" s="374" t="n">
        <v>0.07220545817872</v>
      </c>
      <c r="AO215" s="389" t="n">
        <f aca="false">AB215</f>
        <v>0.165</v>
      </c>
      <c r="AP215" s="389" t="n">
        <f aca="false">AB215</f>
        <v>0.165</v>
      </c>
      <c r="AQ215" s="393" t="n">
        <f aca="false">AB215</f>
        <v>0.165</v>
      </c>
      <c r="AR215" s="394" t="n">
        <f aca="false">B215</f>
        <v>42705</v>
      </c>
      <c r="AS215" s="389" t="n">
        <f aca="false">(1+$AM215/2)^(-2*($B215-$AS$11)/365.25)</f>
        <v>0.307465005667267</v>
      </c>
      <c r="AT215" s="389" t="n">
        <f aca="false">(1+$AM215/2)^(-2*($B215-$AT$11)/365.25)</f>
        <v>0.307524722050704</v>
      </c>
      <c r="AV215" s="394" t="n">
        <f aca="false">B215</f>
        <v>42705</v>
      </c>
      <c r="AW215" s="374" t="n">
        <v>203</v>
      </c>
    </row>
    <row r="216" customFormat="false" ht="12" hidden="false" customHeight="false" outlineLevel="0" collapsed="false">
      <c r="B216" s="375" t="n">
        <f aca="false">EOMONTH(B215,0)+1</f>
        <v>42736</v>
      </c>
      <c r="C216" s="376" t="n">
        <v>3.7245</v>
      </c>
      <c r="D216" s="376" t="n">
        <v>0.15</v>
      </c>
      <c r="E216" s="376" t="n">
        <v>0.072789703312022</v>
      </c>
      <c r="F216" s="376" t="n">
        <v>0</v>
      </c>
      <c r="G216" s="376" t="n">
        <v>-0.0575</v>
      </c>
      <c r="H216" s="376" t="n">
        <v>0</v>
      </c>
      <c r="I216" s="376" t="n">
        <v>0</v>
      </c>
      <c r="J216" s="376" t="n">
        <v>0.3425</v>
      </c>
      <c r="K216" s="376" t="n">
        <v>-0.0405</v>
      </c>
      <c r="L216" s="376" t="n">
        <v>0.0045</v>
      </c>
      <c r="M216" s="376" t="n">
        <v>0</v>
      </c>
      <c r="N216" s="376" t="n">
        <v>0.011</v>
      </c>
      <c r="O216" s="376" t="n">
        <v>0</v>
      </c>
      <c r="P216" s="374" t="n">
        <v>-0.004</v>
      </c>
      <c r="Q216" s="374" t="n">
        <v>0</v>
      </c>
      <c r="R216" s="374" t="n">
        <v>-0.02</v>
      </c>
      <c r="S216" s="374" t="n">
        <v>-0.0815</v>
      </c>
      <c r="T216" s="374" t="n">
        <v>0</v>
      </c>
      <c r="U216" s="374" t="n">
        <v>1.52</v>
      </c>
      <c r="V216" s="374" t="n">
        <v>0.005</v>
      </c>
      <c r="W216" s="374" t="n">
        <v>-0.19</v>
      </c>
      <c r="X216" s="374" t="n">
        <v>-0.0065</v>
      </c>
      <c r="Y216" s="389" t="n">
        <v>0.1</v>
      </c>
      <c r="Z216" s="389" t="n">
        <v>0</v>
      </c>
      <c r="AA216" s="390" t="n">
        <v>0.15</v>
      </c>
      <c r="AB216" s="390" t="n">
        <v>0.15</v>
      </c>
      <c r="AC216" s="390" t="n">
        <v>0.15</v>
      </c>
      <c r="AD216" s="390" t="n">
        <v>0.15</v>
      </c>
      <c r="AE216" s="390" t="n">
        <v>0.15</v>
      </c>
      <c r="AF216" s="390" t="n">
        <v>0.15</v>
      </c>
      <c r="AG216" s="390" t="n">
        <v>0.15</v>
      </c>
      <c r="AH216" s="390" t="n">
        <v>0.15</v>
      </c>
      <c r="AI216" s="391" t="n">
        <v>0.15</v>
      </c>
      <c r="AJ216" s="391" t="n">
        <v>0.15</v>
      </c>
      <c r="AK216" s="391" t="n">
        <v>0.15</v>
      </c>
      <c r="AL216" s="390" t="n">
        <v>0.15</v>
      </c>
      <c r="AM216" s="374" t="n">
        <v>0.072207135056292</v>
      </c>
      <c r="AO216" s="389" t="n">
        <f aca="false">AB216</f>
        <v>0.15</v>
      </c>
      <c r="AP216" s="389" t="n">
        <f aca="false">AB216</f>
        <v>0.15</v>
      </c>
      <c r="AQ216" s="393" t="n">
        <f aca="false">AB216</f>
        <v>0.15</v>
      </c>
      <c r="AR216" s="394" t="n">
        <f aca="false">B216</f>
        <v>42736</v>
      </c>
      <c r="AS216" s="389" t="n">
        <f aca="false">(1+$AM216/2)^(-2*($B216-$AS$11)/365.25)</f>
        <v>0.305611272179605</v>
      </c>
      <c r="AT216" s="389" t="n">
        <f aca="false">(1+$AM216/2)^(-2*($B216-$AT$11)/365.25)</f>
        <v>0.305670629882174</v>
      </c>
      <c r="AV216" s="394" t="n">
        <f aca="false">B216</f>
        <v>42736</v>
      </c>
      <c r="AW216" s="374" t="n">
        <v>204</v>
      </c>
    </row>
    <row r="217" customFormat="false" ht="12" hidden="false" customHeight="false" outlineLevel="0" collapsed="false">
      <c r="B217" s="375" t="n">
        <f aca="false">EOMONTH(B216,0)+1</f>
        <v>42767</v>
      </c>
      <c r="C217" s="376" t="n">
        <v>3.6675</v>
      </c>
      <c r="D217" s="376" t="n">
        <v>0.15</v>
      </c>
      <c r="E217" s="376" t="n">
        <v>0.072793700390145</v>
      </c>
      <c r="F217" s="376" t="n">
        <v>0</v>
      </c>
      <c r="G217" s="376" t="n">
        <v>-0.04</v>
      </c>
      <c r="H217" s="376" t="n">
        <v>0</v>
      </c>
      <c r="I217" s="376" t="n">
        <v>0</v>
      </c>
      <c r="J217" s="376" t="n">
        <v>0.3375</v>
      </c>
      <c r="K217" s="376" t="n">
        <v>-0.0365</v>
      </c>
      <c r="L217" s="376" t="n">
        <v>0.0045</v>
      </c>
      <c r="M217" s="376" t="n">
        <v>0</v>
      </c>
      <c r="N217" s="376" t="n">
        <v>0.011</v>
      </c>
      <c r="O217" s="376" t="n">
        <v>0</v>
      </c>
      <c r="P217" s="374" t="n">
        <v>-0.004</v>
      </c>
      <c r="Q217" s="374" t="n">
        <v>0</v>
      </c>
      <c r="R217" s="374" t="n">
        <v>-0.02</v>
      </c>
      <c r="S217" s="374" t="n">
        <v>-0.069</v>
      </c>
      <c r="T217" s="374" t="n">
        <v>0</v>
      </c>
      <c r="U217" s="374" t="n">
        <v>1.4</v>
      </c>
      <c r="V217" s="374" t="n">
        <v>0.005</v>
      </c>
      <c r="W217" s="374" t="n">
        <v>-0.19</v>
      </c>
      <c r="X217" s="374" t="n">
        <v>-0.0065</v>
      </c>
      <c r="Y217" s="389" t="n">
        <v>0.1</v>
      </c>
      <c r="Z217" s="389" t="n">
        <v>0</v>
      </c>
      <c r="AA217" s="390" t="n">
        <v>0.15</v>
      </c>
      <c r="AB217" s="390" t="n">
        <v>0.165</v>
      </c>
      <c r="AC217" s="390" t="n">
        <v>0.15</v>
      </c>
      <c r="AD217" s="390" t="n">
        <v>0.15</v>
      </c>
      <c r="AE217" s="390" t="n">
        <v>0.15</v>
      </c>
      <c r="AF217" s="390" t="n">
        <v>0.15</v>
      </c>
      <c r="AG217" s="390" t="n">
        <v>0.15</v>
      </c>
      <c r="AH217" s="390" t="n">
        <v>0.15</v>
      </c>
      <c r="AI217" s="391" t="n">
        <v>0.15</v>
      </c>
      <c r="AJ217" s="391" t="n">
        <v>0.15</v>
      </c>
      <c r="AK217" s="391" t="n">
        <v>0.15</v>
      </c>
      <c r="AL217" s="390" t="n">
        <v>0.15</v>
      </c>
      <c r="AM217" s="374" t="n">
        <v>0.072208811933864</v>
      </c>
      <c r="AO217" s="389" t="n">
        <f aca="false">AB217</f>
        <v>0.165</v>
      </c>
      <c r="AP217" s="389" t="n">
        <f aca="false">AB217</f>
        <v>0.165</v>
      </c>
      <c r="AQ217" s="393" t="n">
        <f aca="false">AB217</f>
        <v>0.165</v>
      </c>
      <c r="AR217" s="394" t="n">
        <f aca="false">B217</f>
        <v>42767</v>
      </c>
      <c r="AS217" s="389" t="n">
        <f aca="false">(1+$AM217/2)^(-2*($B217-$AS$11)/365.25)</f>
        <v>0.303768631567252</v>
      </c>
      <c r="AT217" s="389" t="n">
        <f aca="false">(1+$AM217/2)^(-2*($B217-$AT$11)/365.25)</f>
        <v>0.303827632727097</v>
      </c>
      <c r="AV217" s="394" t="n">
        <f aca="false">B217</f>
        <v>42767</v>
      </c>
      <c r="AW217" s="374" t="n">
        <v>205</v>
      </c>
    </row>
    <row r="218" customFormat="false" ht="12" hidden="false" customHeight="false" outlineLevel="0" collapsed="false">
      <c r="B218" s="375" t="n">
        <f aca="false">EOMONTH(B217,0)+1</f>
        <v>42795</v>
      </c>
      <c r="C218" s="376" t="n">
        <v>3.5945</v>
      </c>
      <c r="D218" s="376" t="n">
        <v>0.15</v>
      </c>
      <c r="E218" s="376" t="n">
        <v>0.072797310654261</v>
      </c>
      <c r="F218" s="376" t="n">
        <v>0</v>
      </c>
      <c r="G218" s="376" t="n">
        <v>-0.0275</v>
      </c>
      <c r="H218" s="376" t="n">
        <v>0</v>
      </c>
      <c r="I218" s="376" t="n">
        <v>0</v>
      </c>
      <c r="J218" s="376" t="n">
        <v>0.26</v>
      </c>
      <c r="K218" s="376" t="n">
        <v>0</v>
      </c>
      <c r="L218" s="376" t="n">
        <v>0</v>
      </c>
      <c r="M218" s="376" t="n">
        <v>0</v>
      </c>
      <c r="N218" s="376" t="n">
        <v>0</v>
      </c>
      <c r="O218" s="376" t="n">
        <v>0</v>
      </c>
      <c r="P218" s="374" t="n">
        <v>0</v>
      </c>
      <c r="Q218" s="374" t="n">
        <v>0</v>
      </c>
      <c r="R218" s="374" t="n">
        <v>-0.0017</v>
      </c>
      <c r="S218" s="374" t="n">
        <v>0</v>
      </c>
      <c r="T218" s="374" t="n">
        <v>0</v>
      </c>
      <c r="U218" s="374" t="n">
        <v>0.88</v>
      </c>
      <c r="V218" s="374" t="n">
        <v>0</v>
      </c>
      <c r="W218" s="374" t="n">
        <v>-0.19</v>
      </c>
      <c r="X218" s="374" t="n">
        <v>0</v>
      </c>
      <c r="Y218" s="389" t="n">
        <v>0.1</v>
      </c>
      <c r="Z218" s="389" t="n">
        <v>0</v>
      </c>
      <c r="AA218" s="390" t="n">
        <v>0.15</v>
      </c>
      <c r="AB218" s="390" t="n">
        <v>0.165</v>
      </c>
      <c r="AC218" s="390" t="n">
        <v>0.15</v>
      </c>
      <c r="AD218" s="390" t="n">
        <v>0.15</v>
      </c>
      <c r="AE218" s="390" t="n">
        <v>0.15</v>
      </c>
      <c r="AF218" s="390" t="n">
        <v>0.15</v>
      </c>
      <c r="AG218" s="390" t="n">
        <v>0.15</v>
      </c>
      <c r="AH218" s="390" t="n">
        <v>0.15</v>
      </c>
      <c r="AI218" s="391" t="n">
        <v>0.15</v>
      </c>
      <c r="AJ218" s="391" t="n">
        <v>0.15</v>
      </c>
      <c r="AK218" s="391" t="n">
        <v>0.15</v>
      </c>
      <c r="AL218" s="390" t="n">
        <v>0.15</v>
      </c>
      <c r="AM218" s="374" t="n">
        <v>0.072210326532962</v>
      </c>
      <c r="AO218" s="389" t="n">
        <f aca="false">AB218</f>
        <v>0.165</v>
      </c>
      <c r="AP218" s="389" t="n">
        <f aca="false">AB218</f>
        <v>0.165</v>
      </c>
      <c r="AQ218" s="393" t="n">
        <f aca="false">AB218</f>
        <v>0.165</v>
      </c>
      <c r="AR218" s="394" t="n">
        <f aca="false">B218</f>
        <v>42795</v>
      </c>
      <c r="AS218" s="389" t="n">
        <f aca="false">(1+$AM218/2)^(-2*($B218-$AS$11)/365.25)</f>
        <v>0.302113790776027</v>
      </c>
      <c r="AT218" s="389" t="n">
        <f aca="false">(1+$AM218/2)^(-2*($B218-$AT$11)/365.25)</f>
        <v>0.302172471724542</v>
      </c>
      <c r="AV218" s="394" t="n">
        <f aca="false">B218</f>
        <v>42795</v>
      </c>
      <c r="AW218" s="374" t="n">
        <v>206</v>
      </c>
    </row>
    <row r="219" customFormat="false" ht="12" hidden="false" customHeight="false" outlineLevel="0" collapsed="false">
      <c r="B219" s="375" t="n">
        <f aca="false">EOMONTH(B218,0)+1</f>
        <v>42826</v>
      </c>
      <c r="C219" s="376" t="n">
        <v>3.5365</v>
      </c>
      <c r="D219" s="376" t="n">
        <v>0.15</v>
      </c>
      <c r="E219" s="376" t="n">
        <v>0.072801307732394</v>
      </c>
      <c r="F219" s="376" t="n">
        <v>0</v>
      </c>
      <c r="G219" s="376" t="n">
        <v>0.044976639</v>
      </c>
      <c r="H219" s="376" t="n">
        <v>0</v>
      </c>
      <c r="I219" s="376" t="n">
        <v>0</v>
      </c>
      <c r="J219" s="376" t="n">
        <v>0.17</v>
      </c>
      <c r="K219" s="376" t="n">
        <v>0</v>
      </c>
      <c r="L219" s="376" t="n">
        <v>0</v>
      </c>
      <c r="M219" s="376" t="n">
        <v>0</v>
      </c>
      <c r="N219" s="376" t="n">
        <v>0</v>
      </c>
      <c r="O219" s="376" t="n">
        <v>0</v>
      </c>
      <c r="P219" s="374" t="n">
        <v>0</v>
      </c>
      <c r="Q219" s="374" t="n">
        <v>0</v>
      </c>
      <c r="R219" s="374" t="n">
        <v>-0.0017</v>
      </c>
      <c r="S219" s="374" t="n">
        <v>0</v>
      </c>
      <c r="T219" s="374" t="n">
        <v>0</v>
      </c>
      <c r="U219" s="374" t="n">
        <v>0.37</v>
      </c>
      <c r="V219" s="374" t="n">
        <v>0</v>
      </c>
      <c r="W219" s="374" t="n">
        <v>-0.19</v>
      </c>
      <c r="X219" s="374" t="n">
        <v>0</v>
      </c>
      <c r="Y219" s="389" t="n">
        <v>0.1875</v>
      </c>
      <c r="Z219" s="389" t="n">
        <v>0</v>
      </c>
      <c r="AA219" s="390" t="n">
        <v>0.15</v>
      </c>
      <c r="AB219" s="390" t="n">
        <v>0.147</v>
      </c>
      <c r="AC219" s="390" t="n">
        <v>0.15</v>
      </c>
      <c r="AD219" s="390" t="n">
        <v>0.15</v>
      </c>
      <c r="AE219" s="390" t="n">
        <v>0.147</v>
      </c>
      <c r="AF219" s="390" t="n">
        <v>0.15</v>
      </c>
      <c r="AG219" s="390" t="n">
        <v>0.15</v>
      </c>
      <c r="AH219" s="390" t="n">
        <v>0.15</v>
      </c>
      <c r="AI219" s="391" t="n">
        <v>0.15</v>
      </c>
      <c r="AJ219" s="391" t="n">
        <v>0.15</v>
      </c>
      <c r="AK219" s="391" t="n">
        <v>0.15</v>
      </c>
      <c r="AL219" s="390" t="n">
        <v>0.15</v>
      </c>
      <c r="AM219" s="374" t="n">
        <v>0.072212003410537</v>
      </c>
      <c r="AO219" s="389" t="n">
        <f aca="false">AB219</f>
        <v>0.147</v>
      </c>
      <c r="AP219" s="389" t="n">
        <f aca="false">AB219</f>
        <v>0.147</v>
      </c>
      <c r="AQ219" s="393" t="n">
        <f aca="false">AB219</f>
        <v>0.147</v>
      </c>
      <c r="AR219" s="394" t="n">
        <f aca="false">B219</f>
        <v>42826</v>
      </c>
      <c r="AS219" s="389" t="n">
        <f aca="false">(1+$AM219/2)^(-2*($B219-$AS$11)/365.25)</f>
        <v>0.300292080741175</v>
      </c>
      <c r="AT219" s="389" t="n">
        <f aca="false">(1+$AM219/2)^(-2*($B219-$AT$11)/365.25)</f>
        <v>0.300350409181456</v>
      </c>
      <c r="AV219" s="394" t="n">
        <f aca="false">B219</f>
        <v>42826</v>
      </c>
      <c r="AW219" s="374" t="n">
        <v>207</v>
      </c>
    </row>
    <row r="220" customFormat="false" ht="12" hidden="false" customHeight="false" outlineLevel="0" collapsed="false">
      <c r="B220" s="375" t="n">
        <f aca="false">EOMONTH(B219,0)+1</f>
        <v>42856</v>
      </c>
      <c r="C220" s="376" t="n">
        <v>3.5815</v>
      </c>
      <c r="D220" s="376" t="n">
        <v>0.15</v>
      </c>
      <c r="E220" s="376" t="n">
        <v>0.072805175872529</v>
      </c>
      <c r="F220" s="376" t="n">
        <v>0</v>
      </c>
      <c r="G220" s="376" t="n">
        <v>0.044968124</v>
      </c>
      <c r="H220" s="376" t="n">
        <v>0</v>
      </c>
      <c r="I220" s="376" t="n">
        <v>0</v>
      </c>
      <c r="J220" s="376" t="n">
        <v>0.155</v>
      </c>
      <c r="K220" s="376" t="n">
        <v>0</v>
      </c>
      <c r="L220" s="376" t="n">
        <v>0</v>
      </c>
      <c r="M220" s="376" t="n">
        <v>0</v>
      </c>
      <c r="N220" s="376" t="n">
        <v>0</v>
      </c>
      <c r="O220" s="376" t="n">
        <v>0</v>
      </c>
      <c r="P220" s="374" t="n">
        <v>0</v>
      </c>
      <c r="Q220" s="374" t="n">
        <v>0</v>
      </c>
      <c r="R220" s="374" t="n">
        <v>-0.00195</v>
      </c>
      <c r="S220" s="374" t="n">
        <v>0</v>
      </c>
      <c r="T220" s="374" t="n">
        <v>0</v>
      </c>
      <c r="U220" s="374" t="n">
        <v>0.2525</v>
      </c>
      <c r="V220" s="374" t="n">
        <v>0</v>
      </c>
      <c r="W220" s="374" t="n">
        <v>-0.19</v>
      </c>
      <c r="X220" s="374" t="n">
        <v>0</v>
      </c>
      <c r="Y220" s="389" t="n">
        <v>0.1875</v>
      </c>
      <c r="Z220" s="389" t="n">
        <v>0</v>
      </c>
      <c r="AA220" s="390" t="n">
        <v>0.15</v>
      </c>
      <c r="AB220" s="390" t="n">
        <v>0.147</v>
      </c>
      <c r="AC220" s="390" t="n">
        <v>0.15</v>
      </c>
      <c r="AD220" s="390" t="n">
        <v>0.15</v>
      </c>
      <c r="AE220" s="390" t="n">
        <v>0.147</v>
      </c>
      <c r="AF220" s="390" t="n">
        <v>0.15</v>
      </c>
      <c r="AG220" s="390" t="n">
        <v>0.15</v>
      </c>
      <c r="AH220" s="390" t="n">
        <v>0.15</v>
      </c>
      <c r="AI220" s="391" t="n">
        <v>0.15</v>
      </c>
      <c r="AJ220" s="391" t="n">
        <v>0.15</v>
      </c>
      <c r="AK220" s="391" t="n">
        <v>0.15</v>
      </c>
      <c r="AL220" s="390" t="n">
        <v>0.15</v>
      </c>
      <c r="AM220" s="374" t="n">
        <v>0.072213626195287</v>
      </c>
      <c r="AO220" s="389" t="n">
        <f aca="false">AB220</f>
        <v>0.147</v>
      </c>
      <c r="AP220" s="389" t="n">
        <f aca="false">AB220</f>
        <v>0.147</v>
      </c>
      <c r="AQ220" s="393" t="n">
        <f aca="false">AB220</f>
        <v>0.147</v>
      </c>
      <c r="AR220" s="394" t="n">
        <f aca="false">B220</f>
        <v>42856</v>
      </c>
      <c r="AS220" s="389" t="n">
        <f aca="false">(1+$AM220/2)^(-2*($B220-$AS$11)/365.25)</f>
        <v>0.298539517032647</v>
      </c>
      <c r="AT220" s="389" t="n">
        <f aca="false">(1+$AM220/2)^(-2*($B220-$AT$11)/365.25)</f>
        <v>0.298597506337086</v>
      </c>
      <c r="AV220" s="394" t="n">
        <f aca="false">B220</f>
        <v>42856</v>
      </c>
      <c r="AW220" s="374" t="n">
        <v>208</v>
      </c>
    </row>
    <row r="221" customFormat="false" ht="12" hidden="false" customHeight="false" outlineLevel="0" collapsed="false">
      <c r="B221" s="375" t="n">
        <f aca="false">EOMONTH(B220,0)+1</f>
        <v>42887</v>
      </c>
      <c r="C221" s="376" t="n">
        <v>3.5975</v>
      </c>
      <c r="D221" s="376" t="n">
        <v>0.15</v>
      </c>
      <c r="E221" s="376" t="n">
        <v>0.072809172950672</v>
      </c>
      <c r="F221" s="376" t="n">
        <v>0</v>
      </c>
      <c r="G221" s="376" t="n">
        <v>0.044968124</v>
      </c>
      <c r="H221" s="376" t="n">
        <v>0</v>
      </c>
      <c r="I221" s="376" t="n">
        <v>0</v>
      </c>
      <c r="J221" s="376" t="n">
        <v>0.155</v>
      </c>
      <c r="K221" s="376" t="n">
        <v>0</v>
      </c>
      <c r="L221" s="376" t="n">
        <v>0</v>
      </c>
      <c r="M221" s="376" t="n">
        <v>0</v>
      </c>
      <c r="N221" s="376" t="n">
        <v>0</v>
      </c>
      <c r="O221" s="376" t="n">
        <v>0</v>
      </c>
      <c r="P221" s="374" t="n">
        <v>0</v>
      </c>
      <c r="Q221" s="374" t="n">
        <v>0</v>
      </c>
      <c r="R221" s="374" t="n">
        <v>-0.00195</v>
      </c>
      <c r="S221" s="374" t="n">
        <v>0</v>
      </c>
      <c r="T221" s="374" t="n">
        <v>0</v>
      </c>
      <c r="U221" s="374" t="n">
        <v>0.2525</v>
      </c>
      <c r="V221" s="374" t="n">
        <v>0</v>
      </c>
      <c r="W221" s="374" t="n">
        <v>-0.19</v>
      </c>
      <c r="X221" s="374" t="n">
        <v>0</v>
      </c>
      <c r="Y221" s="389" t="n">
        <v>0.1875</v>
      </c>
      <c r="Z221" s="389" t="n">
        <v>0</v>
      </c>
      <c r="AA221" s="390" t="n">
        <v>0.15</v>
      </c>
      <c r="AB221" s="390" t="n">
        <v>0.147</v>
      </c>
      <c r="AC221" s="390" t="n">
        <v>0.15</v>
      </c>
      <c r="AD221" s="390" t="n">
        <v>0.15</v>
      </c>
      <c r="AE221" s="390" t="n">
        <v>0.147</v>
      </c>
      <c r="AF221" s="390" t="n">
        <v>0.15</v>
      </c>
      <c r="AG221" s="390" t="n">
        <v>0.15</v>
      </c>
      <c r="AH221" s="390" t="n">
        <v>0.15</v>
      </c>
      <c r="AI221" s="391" t="n">
        <v>0.15</v>
      </c>
      <c r="AJ221" s="391" t="n">
        <v>0.15</v>
      </c>
      <c r="AK221" s="391" t="n">
        <v>0.15</v>
      </c>
      <c r="AL221" s="390" t="n">
        <v>0.15</v>
      </c>
      <c r="AM221" s="374" t="n">
        <v>0.072215303072863</v>
      </c>
      <c r="AO221" s="389" t="n">
        <f aca="false">AB221</f>
        <v>0.147</v>
      </c>
      <c r="AP221" s="389" t="n">
        <f aca="false">AB221</f>
        <v>0.147</v>
      </c>
      <c r="AQ221" s="393" t="n">
        <f aca="false">AB221</f>
        <v>0.147</v>
      </c>
      <c r="AR221" s="394" t="n">
        <f aca="false">B221</f>
        <v>42887</v>
      </c>
      <c r="AS221" s="389" t="n">
        <f aca="false">(1+$AM221/2)^(-2*($B221-$AS$11)/365.25)</f>
        <v>0.296739199040319</v>
      </c>
      <c r="AT221" s="389" t="n">
        <f aca="false">(1+$AM221/2)^(-2*($B221-$AT$11)/365.25)</f>
        <v>0.296796839960151</v>
      </c>
      <c r="AV221" s="394" t="n">
        <f aca="false">B221</f>
        <v>42887</v>
      </c>
      <c r="AW221" s="374" t="n">
        <v>209</v>
      </c>
    </row>
    <row r="222" customFormat="false" ht="12" hidden="false" customHeight="false" outlineLevel="0" collapsed="false">
      <c r="B222" s="375" t="n">
        <f aca="false">EOMONTH(B221,0)+1</f>
        <v>42917</v>
      </c>
      <c r="C222" s="376" t="n">
        <v>3.5975</v>
      </c>
      <c r="D222" s="376" t="n">
        <v>0.15</v>
      </c>
      <c r="E222" s="376" t="n">
        <v>0.072813041090817</v>
      </c>
      <c r="F222" s="376" t="n">
        <v>0</v>
      </c>
      <c r="G222" s="376" t="n">
        <v>0.044968124</v>
      </c>
      <c r="H222" s="376" t="n">
        <v>0</v>
      </c>
      <c r="I222" s="376" t="n">
        <v>0</v>
      </c>
      <c r="J222" s="376" t="n">
        <v>0.155</v>
      </c>
      <c r="K222" s="376" t="n">
        <v>0</v>
      </c>
      <c r="L222" s="376" t="n">
        <v>0</v>
      </c>
      <c r="M222" s="376" t="n">
        <v>0</v>
      </c>
      <c r="N222" s="376" t="n">
        <v>0</v>
      </c>
      <c r="O222" s="376" t="n">
        <v>0</v>
      </c>
      <c r="P222" s="374" t="n">
        <v>0</v>
      </c>
      <c r="Q222" s="374" t="n">
        <v>0</v>
      </c>
      <c r="R222" s="374" t="n">
        <v>-0.00195</v>
      </c>
      <c r="S222" s="374" t="n">
        <v>0</v>
      </c>
      <c r="T222" s="374" t="n">
        <v>0</v>
      </c>
      <c r="U222" s="374" t="n">
        <v>0.2575</v>
      </c>
      <c r="V222" s="374" t="n">
        <v>0</v>
      </c>
      <c r="W222" s="374" t="n">
        <v>-0.19</v>
      </c>
      <c r="X222" s="374" t="n">
        <v>0</v>
      </c>
      <c r="Y222" s="389" t="n">
        <v>0.1875</v>
      </c>
      <c r="Z222" s="389" t="n">
        <v>0</v>
      </c>
      <c r="AA222" s="390" t="n">
        <v>0.15</v>
      </c>
      <c r="AB222" s="390" t="n">
        <v>0.147</v>
      </c>
      <c r="AC222" s="390" t="n">
        <v>0.15</v>
      </c>
      <c r="AD222" s="390" t="n">
        <v>0.15</v>
      </c>
      <c r="AE222" s="390" t="n">
        <v>0.147</v>
      </c>
      <c r="AF222" s="390" t="n">
        <v>0.15</v>
      </c>
      <c r="AG222" s="390" t="n">
        <v>0.15</v>
      </c>
      <c r="AH222" s="390" t="n">
        <v>0.15</v>
      </c>
      <c r="AI222" s="391" t="n">
        <v>0.15</v>
      </c>
      <c r="AJ222" s="391" t="n">
        <v>0.15</v>
      </c>
      <c r="AK222" s="391" t="n">
        <v>0.15</v>
      </c>
      <c r="AL222" s="390" t="n">
        <v>0.15</v>
      </c>
      <c r="AM222" s="374" t="n">
        <v>0.072216925857615</v>
      </c>
      <c r="AO222" s="389" t="n">
        <f aca="false">AB222</f>
        <v>0.147</v>
      </c>
      <c r="AP222" s="389" t="n">
        <f aca="false">AB222</f>
        <v>0.147</v>
      </c>
      <c r="AQ222" s="393" t="n">
        <f aca="false">AB222</f>
        <v>0.147</v>
      </c>
      <c r="AR222" s="394" t="n">
        <f aca="false">B222</f>
        <v>42917</v>
      </c>
      <c r="AS222" s="389" t="n">
        <f aca="false">(1+$AM222/2)^(-2*($B222-$AS$11)/365.25)</f>
        <v>0.295007216328572</v>
      </c>
      <c r="AT222" s="389" t="n">
        <f aca="false">(1+$AM222/2)^(-2*($B222-$AT$11)/365.25)</f>
        <v>0.295064522079938</v>
      </c>
      <c r="AV222" s="394" t="n">
        <f aca="false">B222</f>
        <v>42917</v>
      </c>
      <c r="AW222" s="374" t="n">
        <v>210</v>
      </c>
    </row>
    <row r="223" customFormat="false" ht="12" hidden="false" customHeight="false" outlineLevel="0" collapsed="false">
      <c r="B223" s="375" t="n">
        <f aca="false">EOMONTH(B222,0)+1</f>
        <v>42948</v>
      </c>
      <c r="C223" s="376" t="n">
        <v>3.6005</v>
      </c>
      <c r="D223" s="376" t="n">
        <v>0.15</v>
      </c>
      <c r="E223" s="376" t="n">
        <v>0.07281703816897</v>
      </c>
      <c r="F223" s="376" t="n">
        <v>0</v>
      </c>
      <c r="G223" s="376" t="n">
        <v>0.044968124</v>
      </c>
      <c r="H223" s="376" t="n">
        <v>0</v>
      </c>
      <c r="I223" s="376" t="n">
        <v>0</v>
      </c>
      <c r="J223" s="376" t="n">
        <v>0.155</v>
      </c>
      <c r="K223" s="376" t="n">
        <v>0</v>
      </c>
      <c r="L223" s="376" t="n">
        <v>0</v>
      </c>
      <c r="M223" s="376" t="n">
        <v>0</v>
      </c>
      <c r="N223" s="376" t="n">
        <v>0</v>
      </c>
      <c r="O223" s="376" t="n">
        <v>0</v>
      </c>
      <c r="P223" s="374" t="n">
        <v>0</v>
      </c>
      <c r="Q223" s="374" t="n">
        <v>0</v>
      </c>
      <c r="R223" s="374" t="n">
        <v>0.00075</v>
      </c>
      <c r="S223" s="374" t="n">
        <v>0</v>
      </c>
      <c r="T223" s="374" t="n">
        <v>0</v>
      </c>
      <c r="U223" s="374" t="n">
        <v>0.2575</v>
      </c>
      <c r="V223" s="374" t="n">
        <v>0</v>
      </c>
      <c r="W223" s="374" t="n">
        <v>-0.19</v>
      </c>
      <c r="X223" s="374" t="n">
        <v>0</v>
      </c>
      <c r="Y223" s="389" t="n">
        <v>0.1875</v>
      </c>
      <c r="Z223" s="389" t="n">
        <v>0</v>
      </c>
      <c r="AA223" s="390" t="n">
        <v>0.15</v>
      </c>
      <c r="AB223" s="390" t="n">
        <v>0.147</v>
      </c>
      <c r="AC223" s="390" t="n">
        <v>0.15</v>
      </c>
      <c r="AD223" s="390" t="n">
        <v>0.15</v>
      </c>
      <c r="AE223" s="390" t="n">
        <v>0.147</v>
      </c>
      <c r="AF223" s="390" t="n">
        <v>0.15</v>
      </c>
      <c r="AG223" s="390" t="n">
        <v>0.15</v>
      </c>
      <c r="AH223" s="390" t="n">
        <v>0.15</v>
      </c>
      <c r="AI223" s="391" t="n">
        <v>0.15</v>
      </c>
      <c r="AJ223" s="391" t="n">
        <v>0.15</v>
      </c>
      <c r="AK223" s="391" t="n">
        <v>0.15</v>
      </c>
      <c r="AL223" s="390" t="n">
        <v>0.15</v>
      </c>
      <c r="AM223" s="374" t="n">
        <v>0.072218602735192</v>
      </c>
      <c r="AO223" s="389" t="n">
        <f aca="false">AB223</f>
        <v>0.147</v>
      </c>
      <c r="AP223" s="389" t="n">
        <f aca="false">AB223</f>
        <v>0.147</v>
      </c>
      <c r="AQ223" s="393" t="n">
        <f aca="false">AB223</f>
        <v>0.147</v>
      </c>
      <c r="AR223" s="394" t="n">
        <f aca="false">B223</f>
        <v>42948</v>
      </c>
      <c r="AS223" s="389" t="n">
        <f aca="false">(1+$AM223/2)^(-2*($B223-$AS$11)/365.25)</f>
        <v>0.293228041082533</v>
      </c>
      <c r="AT223" s="389" t="n">
        <f aca="false">(1+$AM223/2)^(-2*($B223-$AT$11)/365.25)</f>
        <v>0.293285002525048</v>
      </c>
      <c r="AV223" s="394" t="n">
        <f aca="false">B223</f>
        <v>42948</v>
      </c>
      <c r="AW223" s="374" t="n">
        <v>211</v>
      </c>
    </row>
    <row r="224" customFormat="false" ht="12" hidden="false" customHeight="false" outlineLevel="0" collapsed="false">
      <c r="B224" s="375" t="n">
        <f aca="false">EOMONTH(B223,0)+1</f>
        <v>42979</v>
      </c>
      <c r="C224" s="376" t="n">
        <v>3.5905</v>
      </c>
      <c r="D224" s="376" t="n">
        <v>0.15</v>
      </c>
      <c r="E224" s="376" t="n">
        <v>0.07282103524713</v>
      </c>
      <c r="F224" s="376" t="n">
        <v>0</v>
      </c>
      <c r="G224" s="376" t="n">
        <v>0.044968124</v>
      </c>
      <c r="H224" s="376" t="n">
        <v>0</v>
      </c>
      <c r="I224" s="376" t="n">
        <v>0</v>
      </c>
      <c r="J224" s="376" t="n">
        <v>0.155</v>
      </c>
      <c r="K224" s="376" t="n">
        <v>0</v>
      </c>
      <c r="L224" s="376" t="n">
        <v>0</v>
      </c>
      <c r="M224" s="376" t="n">
        <v>0</v>
      </c>
      <c r="N224" s="376" t="n">
        <v>0</v>
      </c>
      <c r="O224" s="376" t="n">
        <v>0</v>
      </c>
      <c r="P224" s="374" t="n">
        <v>0</v>
      </c>
      <c r="Q224" s="374" t="n">
        <v>0</v>
      </c>
      <c r="R224" s="374" t="n">
        <v>0.00075</v>
      </c>
      <c r="S224" s="374" t="n">
        <v>0</v>
      </c>
      <c r="T224" s="374" t="n">
        <v>0</v>
      </c>
      <c r="U224" s="374" t="n">
        <v>0.2525</v>
      </c>
      <c r="V224" s="374" t="n">
        <v>0</v>
      </c>
      <c r="W224" s="374" t="n">
        <v>-0.19</v>
      </c>
      <c r="X224" s="374" t="n">
        <v>0</v>
      </c>
      <c r="Y224" s="389" t="n">
        <v>0.1875</v>
      </c>
      <c r="Z224" s="389" t="n">
        <v>0</v>
      </c>
      <c r="AA224" s="390" t="n">
        <v>0.15</v>
      </c>
      <c r="AB224" s="390" t="n">
        <v>0.147</v>
      </c>
      <c r="AC224" s="390" t="n">
        <v>0.15</v>
      </c>
      <c r="AD224" s="390" t="n">
        <v>0.15</v>
      </c>
      <c r="AE224" s="390" t="n">
        <v>0.147</v>
      </c>
      <c r="AF224" s="390" t="n">
        <v>0.15</v>
      </c>
      <c r="AG224" s="390" t="n">
        <v>0.15</v>
      </c>
      <c r="AH224" s="390" t="n">
        <v>0.15</v>
      </c>
      <c r="AI224" s="391" t="n">
        <v>0.15</v>
      </c>
      <c r="AJ224" s="391" t="n">
        <v>0.15</v>
      </c>
      <c r="AK224" s="391" t="n">
        <v>0.15</v>
      </c>
      <c r="AL224" s="390" t="n">
        <v>0.15</v>
      </c>
      <c r="AM224" s="374" t="n">
        <v>0.072220279612771</v>
      </c>
      <c r="AO224" s="389" t="n">
        <f aca="false">AB224</f>
        <v>0.147</v>
      </c>
      <c r="AP224" s="389" t="n">
        <f aca="false">AB224</f>
        <v>0.147</v>
      </c>
      <c r="AQ224" s="393" t="n">
        <f aca="false">AB224</f>
        <v>0.147</v>
      </c>
      <c r="AR224" s="394" t="n">
        <f aca="false">B224</f>
        <v>42979</v>
      </c>
      <c r="AS224" s="389" t="n">
        <f aca="false">(1+$AM224/2)^(-2*($B224-$AS$11)/365.25)</f>
        <v>0.291459515897872</v>
      </c>
      <c r="AT224" s="389" t="n">
        <f aca="false">(1+$AM224/2)^(-2*($B224-$AT$11)/365.25)</f>
        <v>0.291516135084657</v>
      </c>
      <c r="AV224" s="394" t="n">
        <f aca="false">B224</f>
        <v>42979</v>
      </c>
      <c r="AW224" s="374" t="n">
        <v>212</v>
      </c>
    </row>
    <row r="225" customFormat="false" ht="12" hidden="false" customHeight="false" outlineLevel="0" collapsed="false">
      <c r="B225" s="375" t="n">
        <f aca="false">EOMONTH(B224,0)+1</f>
        <v>43009</v>
      </c>
      <c r="C225" s="376" t="n">
        <v>3.6035</v>
      </c>
      <c r="D225" s="376" t="n">
        <v>0.15</v>
      </c>
      <c r="E225" s="376" t="n">
        <v>0.072824903387289</v>
      </c>
      <c r="F225" s="376" t="n">
        <v>0</v>
      </c>
      <c r="G225" s="376" t="n">
        <v>0.044968124</v>
      </c>
      <c r="H225" s="376" t="n">
        <v>0</v>
      </c>
      <c r="I225" s="376" t="n">
        <v>0</v>
      </c>
      <c r="J225" s="376" t="n">
        <v>0.1575</v>
      </c>
      <c r="K225" s="376" t="n">
        <v>0</v>
      </c>
      <c r="L225" s="376" t="n">
        <v>0</v>
      </c>
      <c r="M225" s="376" t="n">
        <v>0</v>
      </c>
      <c r="N225" s="376" t="n">
        <v>0</v>
      </c>
      <c r="O225" s="376" t="n">
        <v>0</v>
      </c>
      <c r="P225" s="374" t="n">
        <v>0</v>
      </c>
      <c r="Q225" s="374" t="n">
        <v>0</v>
      </c>
      <c r="R225" s="374" t="n">
        <v>-0.02</v>
      </c>
      <c r="S225" s="374" t="n">
        <v>0</v>
      </c>
      <c r="T225" s="374" t="n">
        <v>0</v>
      </c>
      <c r="U225" s="374" t="n">
        <v>0.255</v>
      </c>
      <c r="V225" s="374" t="n">
        <v>0</v>
      </c>
      <c r="W225" s="374" t="n">
        <v>-0.19</v>
      </c>
      <c r="X225" s="374" t="n">
        <v>0</v>
      </c>
      <c r="Y225" s="389" t="n">
        <v>0.1875</v>
      </c>
      <c r="Z225" s="389" t="n">
        <v>0</v>
      </c>
      <c r="AA225" s="390" t="n">
        <v>0.15</v>
      </c>
      <c r="AB225" s="390" t="n">
        <v>0.147</v>
      </c>
      <c r="AC225" s="390" t="n">
        <v>0.15</v>
      </c>
      <c r="AD225" s="390" t="n">
        <v>0.15</v>
      </c>
      <c r="AE225" s="390" t="n">
        <v>0.147</v>
      </c>
      <c r="AF225" s="390" t="n">
        <v>0.15</v>
      </c>
      <c r="AG225" s="390" t="n">
        <v>0.15</v>
      </c>
      <c r="AH225" s="390" t="n">
        <v>0.15</v>
      </c>
      <c r="AI225" s="391" t="n">
        <v>0.15</v>
      </c>
      <c r="AJ225" s="391" t="n">
        <v>0.15</v>
      </c>
      <c r="AK225" s="391" t="n">
        <v>0.15</v>
      </c>
      <c r="AL225" s="390" t="n">
        <v>0.15</v>
      </c>
      <c r="AM225" s="374" t="n">
        <v>0.072221902397525</v>
      </c>
      <c r="AO225" s="389" t="n">
        <f aca="false">AB225</f>
        <v>0.147</v>
      </c>
      <c r="AP225" s="389" t="n">
        <f aca="false">AB225</f>
        <v>0.147</v>
      </c>
      <c r="AQ225" s="393" t="n">
        <f aca="false">AB225</f>
        <v>0.147</v>
      </c>
      <c r="AR225" s="394" t="n">
        <f aca="false">B225</f>
        <v>43009</v>
      </c>
      <c r="AS225" s="389" t="n">
        <f aca="false">(1+$AM225/2)^(-2*($B225-$AS$11)/365.25)</f>
        <v>0.289758120598656</v>
      </c>
      <c r="AT225" s="389" t="n">
        <f aca="false">(1+$AM225/2)^(-2*($B225-$AT$11)/365.25)</f>
        <v>0.289814410513618</v>
      </c>
      <c r="AV225" s="394" t="n">
        <f aca="false">B225</f>
        <v>43009</v>
      </c>
      <c r="AW225" s="374" t="n">
        <v>213</v>
      </c>
    </row>
    <row r="226" customFormat="false" ht="12" hidden="false" customHeight="false" outlineLevel="0" collapsed="false">
      <c r="B226" s="375" t="n">
        <f aca="false">EOMONTH(B225,0)+1</f>
        <v>43040</v>
      </c>
      <c r="C226" s="376" t="n">
        <v>3.6665</v>
      </c>
      <c r="D226" s="376" t="n">
        <v>0.15</v>
      </c>
      <c r="E226" s="376" t="n">
        <v>0.072828900465459</v>
      </c>
      <c r="F226" s="376" t="n">
        <v>0</v>
      </c>
      <c r="G226" s="376" t="n">
        <v>-0.034988713</v>
      </c>
      <c r="H226" s="376" t="n">
        <v>0</v>
      </c>
      <c r="I226" s="376" t="n">
        <v>0</v>
      </c>
      <c r="J226" s="376" t="n">
        <v>0.24</v>
      </c>
      <c r="K226" s="376" t="n">
        <v>0</v>
      </c>
      <c r="L226" s="376" t="n">
        <v>0</v>
      </c>
      <c r="M226" s="376" t="n">
        <v>0</v>
      </c>
      <c r="N226" s="376" t="n">
        <v>0</v>
      </c>
      <c r="O226" s="376" t="n">
        <v>0</v>
      </c>
      <c r="P226" s="374" t="n">
        <v>0</v>
      </c>
      <c r="Q226" s="374" t="n">
        <v>0</v>
      </c>
      <c r="R226" s="374" t="n">
        <v>-0.019</v>
      </c>
      <c r="S226" s="374" t="n">
        <v>0</v>
      </c>
      <c r="T226" s="374" t="n">
        <v>0</v>
      </c>
      <c r="U226" s="374" t="n">
        <v>0.725</v>
      </c>
      <c r="V226" s="374" t="n">
        <v>0</v>
      </c>
      <c r="W226" s="374" t="n">
        <v>-0.19</v>
      </c>
      <c r="X226" s="374" t="n">
        <v>0</v>
      </c>
      <c r="Y226" s="389" t="n">
        <v>0.1</v>
      </c>
      <c r="Z226" s="389" t="n">
        <v>0</v>
      </c>
      <c r="AA226" s="390" t="n">
        <v>0.15</v>
      </c>
      <c r="AB226" s="390" t="n">
        <v>0.165</v>
      </c>
      <c r="AC226" s="390" t="n">
        <v>0.15</v>
      </c>
      <c r="AD226" s="390" t="n">
        <v>0.15</v>
      </c>
      <c r="AE226" s="390" t="n">
        <v>0.15</v>
      </c>
      <c r="AF226" s="390" t="n">
        <v>0.15</v>
      </c>
      <c r="AG226" s="390" t="n">
        <v>0.15</v>
      </c>
      <c r="AH226" s="390" t="n">
        <v>0.15</v>
      </c>
      <c r="AI226" s="391" t="n">
        <v>0.15</v>
      </c>
      <c r="AJ226" s="391" t="n">
        <v>0.15</v>
      </c>
      <c r="AK226" s="391" t="n">
        <v>0.15</v>
      </c>
      <c r="AL226" s="390" t="n">
        <v>0.15</v>
      </c>
      <c r="AM226" s="374" t="n">
        <v>0.072223579275106</v>
      </c>
      <c r="AO226" s="389" t="n">
        <f aca="false">AB226</f>
        <v>0.165</v>
      </c>
      <c r="AP226" s="389" t="n">
        <f aca="false">AB226</f>
        <v>0.165</v>
      </c>
      <c r="AQ226" s="393" t="n">
        <f aca="false">AB226</f>
        <v>0.165</v>
      </c>
      <c r="AR226" s="394" t="n">
        <f aca="false">B226</f>
        <v>43040</v>
      </c>
      <c r="AS226" s="389" t="n">
        <f aca="false">(1+$AM226/2)^(-2*($B226-$AS$11)/365.25)</f>
        <v>0.288010367614206</v>
      </c>
      <c r="AT226" s="389" t="n">
        <f aca="false">(1+$AM226/2)^(-2*($B226-$AT$11)/365.25)</f>
        <v>0.288066319278041</v>
      </c>
      <c r="AV226" s="394" t="n">
        <f aca="false">B226</f>
        <v>43040</v>
      </c>
      <c r="AW226" s="374" t="n">
        <v>214</v>
      </c>
    </row>
    <row r="227" customFormat="false" ht="12" hidden="false" customHeight="false" outlineLevel="0" collapsed="false">
      <c r="B227" s="375" t="n">
        <f aca="false">EOMONTH(B226,0)+1</f>
        <v>43070</v>
      </c>
      <c r="C227" s="376" t="n">
        <v>3.7475</v>
      </c>
      <c r="D227" s="376" t="n">
        <v>0.15</v>
      </c>
      <c r="E227" s="376" t="n">
        <v>0.072832768605628</v>
      </c>
      <c r="F227" s="376" t="n">
        <v>0</v>
      </c>
      <c r="G227" s="376" t="n">
        <v>-0.049951938</v>
      </c>
      <c r="H227" s="376" t="n">
        <v>0</v>
      </c>
      <c r="I227" s="376" t="n">
        <v>0</v>
      </c>
      <c r="J227" s="376" t="n">
        <v>0.295</v>
      </c>
      <c r="K227" s="376" t="n">
        <v>0</v>
      </c>
      <c r="L227" s="376" t="n">
        <v>0</v>
      </c>
      <c r="M227" s="376" t="n">
        <v>0</v>
      </c>
      <c r="N227" s="376" t="n">
        <v>0</v>
      </c>
      <c r="O227" s="376" t="n">
        <v>0</v>
      </c>
      <c r="P227" s="374" t="n">
        <v>0</v>
      </c>
      <c r="Q227" s="374" t="n">
        <v>0</v>
      </c>
      <c r="R227" s="374" t="n">
        <v>-0.019</v>
      </c>
      <c r="S227" s="374" t="n">
        <v>0</v>
      </c>
      <c r="T227" s="374" t="n">
        <v>0</v>
      </c>
      <c r="U227" s="374" t="n">
        <v>1.045</v>
      </c>
      <c r="V227" s="374" t="n">
        <v>0</v>
      </c>
      <c r="W227" s="374" t="n">
        <v>-0.19</v>
      </c>
      <c r="X227" s="374" t="n">
        <v>0</v>
      </c>
      <c r="Y227" s="389" t="n">
        <v>0.1</v>
      </c>
      <c r="Z227" s="389" t="n">
        <v>0</v>
      </c>
      <c r="AA227" s="390" t="n">
        <v>0.15</v>
      </c>
      <c r="AB227" s="390" t="n">
        <v>0.165</v>
      </c>
      <c r="AC227" s="390" t="n">
        <v>0.15</v>
      </c>
      <c r="AD227" s="390" t="n">
        <v>0.15</v>
      </c>
      <c r="AE227" s="390" t="n">
        <v>0.15</v>
      </c>
      <c r="AF227" s="390" t="n">
        <v>0.15</v>
      </c>
      <c r="AG227" s="390" t="n">
        <v>0.15</v>
      </c>
      <c r="AH227" s="390" t="n">
        <v>0.15</v>
      </c>
      <c r="AI227" s="391" t="n">
        <v>0.15</v>
      </c>
      <c r="AJ227" s="391" t="n">
        <v>0.15</v>
      </c>
      <c r="AK227" s="391" t="n">
        <v>0.15</v>
      </c>
      <c r="AL227" s="390" t="n">
        <v>0.15</v>
      </c>
      <c r="AM227" s="374" t="n">
        <v>0.072225202059862</v>
      </c>
      <c r="AO227" s="389" t="n">
        <f aca="false">AB227</f>
        <v>0.165</v>
      </c>
      <c r="AP227" s="389" t="n">
        <f aca="false">AB227</f>
        <v>0.165</v>
      </c>
      <c r="AQ227" s="393" t="n">
        <f aca="false">AB227</f>
        <v>0.165</v>
      </c>
      <c r="AR227" s="394" t="n">
        <f aca="false">B227</f>
        <v>43070</v>
      </c>
      <c r="AS227" s="389" t="n">
        <f aca="false">(1+$AM227/2)^(-2*($B227-$AS$11)/365.25)</f>
        <v>0.286328956942729</v>
      </c>
      <c r="AT227" s="389" t="n">
        <f aca="false">(1+$AM227/2)^(-2*($B227-$AT$11)/365.25)</f>
        <v>0.2863845831876</v>
      </c>
      <c r="AV227" s="394" t="n">
        <f aca="false">B227</f>
        <v>43070</v>
      </c>
      <c r="AW227" s="374" t="n">
        <v>215</v>
      </c>
    </row>
    <row r="228" customFormat="false" ht="12" hidden="false" customHeight="false" outlineLevel="0" collapsed="false">
      <c r="B228" s="375" t="n">
        <f aca="false">EOMONTH(B227,0)+1</f>
        <v>43101</v>
      </c>
      <c r="C228" s="376" t="n">
        <v>3.784</v>
      </c>
      <c r="E228" s="376" t="n">
        <v>0.072836765683808</v>
      </c>
      <c r="F228" s="376" t="n">
        <v>0</v>
      </c>
      <c r="G228" s="376" t="n">
        <v>-0.044955184</v>
      </c>
      <c r="H228" s="376" t="n">
        <v>0</v>
      </c>
      <c r="I228" s="376" t="n">
        <v>0</v>
      </c>
      <c r="J228" s="376" t="n">
        <v>0.3425</v>
      </c>
      <c r="K228" s="376" t="n">
        <v>0</v>
      </c>
      <c r="L228" s="376" t="n">
        <v>0</v>
      </c>
      <c r="M228" s="376" t="n">
        <v>0</v>
      </c>
      <c r="N228" s="376" t="n">
        <v>0</v>
      </c>
      <c r="O228" s="376" t="n">
        <v>0</v>
      </c>
      <c r="P228" s="374" t="n">
        <v>0</v>
      </c>
      <c r="Q228" s="374" t="n">
        <v>0</v>
      </c>
      <c r="R228" s="374" t="n">
        <v>-0.014</v>
      </c>
      <c r="S228" s="374" t="n">
        <v>0</v>
      </c>
      <c r="T228" s="374" t="n">
        <v>0</v>
      </c>
      <c r="U228" s="374" t="n">
        <v>1.52</v>
      </c>
      <c r="V228" s="374" t="n">
        <v>0</v>
      </c>
      <c r="W228" s="374" t="n">
        <v>-0.19</v>
      </c>
      <c r="X228" s="374" t="n">
        <v>0</v>
      </c>
      <c r="Y228" s="389" t="n">
        <v>0.1</v>
      </c>
      <c r="Z228" s="389" t="n">
        <v>0</v>
      </c>
      <c r="AC228" s="392"/>
      <c r="AD228" s="392"/>
      <c r="AF228" s="392"/>
      <c r="AI228" s="389"/>
      <c r="AJ228" s="389"/>
      <c r="AK228" s="389"/>
      <c r="AM228" s="374" t="n">
        <v>0.072226878937444</v>
      </c>
      <c r="AO228" s="389" t="n">
        <f aca="false">AB228</f>
        <v>0</v>
      </c>
      <c r="AP228" s="389" t="n">
        <f aca="false">AB228</f>
        <v>0</v>
      </c>
      <c r="AQ228" s="393" t="n">
        <f aca="false">AB228</f>
        <v>0</v>
      </c>
      <c r="AR228" s="394" t="n">
        <f aca="false">B228</f>
        <v>43101</v>
      </c>
      <c r="AS228" s="389" t="n">
        <f aca="false">(1+$AM228/2)^(-2*($B228-$AS$11)/365.25)</f>
        <v>0.284601734030069</v>
      </c>
      <c r="AT228" s="389" t="n">
        <f aca="false">(1+$AM228/2)^(-2*($B228-$AT$11)/365.25)</f>
        <v>0.28465702598192</v>
      </c>
      <c r="AV228" s="394" t="n">
        <f aca="false">B228</f>
        <v>43101</v>
      </c>
      <c r="AW228" s="374" t="n">
        <v>216</v>
      </c>
    </row>
    <row r="229" customFormat="false" ht="12" hidden="false" customHeight="false" outlineLevel="0" collapsed="false">
      <c r="B229" s="375" t="n">
        <f aca="false">EOMONTH(B228,0)+1</f>
        <v>43132</v>
      </c>
      <c r="C229" s="376" t="n">
        <v>3.731</v>
      </c>
      <c r="E229" s="376" t="n">
        <v>0.072840762762</v>
      </c>
      <c r="F229" s="376" t="n">
        <v>0</v>
      </c>
      <c r="G229" s="376" t="n">
        <v>-0.019957423</v>
      </c>
      <c r="H229" s="376" t="n">
        <v>0</v>
      </c>
      <c r="I229" s="376" t="n">
        <v>0</v>
      </c>
      <c r="J229" s="376" t="n">
        <v>0.3375</v>
      </c>
      <c r="K229" s="376" t="n">
        <v>0</v>
      </c>
      <c r="L229" s="376" t="n">
        <v>0</v>
      </c>
      <c r="M229" s="376" t="n">
        <v>0</v>
      </c>
      <c r="N229" s="376" t="n">
        <v>0</v>
      </c>
      <c r="O229" s="376" t="n">
        <v>0</v>
      </c>
      <c r="P229" s="374" t="n">
        <v>0</v>
      </c>
      <c r="Q229" s="374" t="n">
        <v>0</v>
      </c>
      <c r="R229" s="374" t="n">
        <v>-0.014</v>
      </c>
      <c r="S229" s="374" t="n">
        <v>0</v>
      </c>
      <c r="T229" s="374" t="n">
        <v>0</v>
      </c>
      <c r="U229" s="374" t="n">
        <v>1.4</v>
      </c>
      <c r="V229" s="374" t="n">
        <v>0</v>
      </c>
      <c r="W229" s="374" t="n">
        <v>-0.19</v>
      </c>
      <c r="X229" s="374" t="n">
        <v>0</v>
      </c>
      <c r="Y229" s="389" t="n">
        <v>0.1</v>
      </c>
      <c r="Z229" s="389" t="n">
        <v>0</v>
      </c>
      <c r="AC229" s="392"/>
      <c r="AD229" s="392"/>
      <c r="AF229" s="392"/>
      <c r="AI229" s="389"/>
      <c r="AJ229" s="389"/>
      <c r="AK229" s="389"/>
      <c r="AM229" s="374" t="n">
        <v>0.072228555815028</v>
      </c>
      <c r="AO229" s="389" t="n">
        <f aca="false">AB229</f>
        <v>0</v>
      </c>
      <c r="AP229" s="389" t="n">
        <f aca="false">AB229</f>
        <v>0</v>
      </c>
      <c r="AQ229" s="393" t="n">
        <f aca="false">AB229</f>
        <v>0</v>
      </c>
      <c r="AR229" s="394" t="n">
        <f aca="false">B229</f>
        <v>43132</v>
      </c>
      <c r="AS229" s="389" t="n">
        <f aca="false">(1+$AM229/2)^(-2*($B229-$AS$11)/365.25)</f>
        <v>0.282884852540158</v>
      </c>
      <c r="AT229" s="389" t="n">
        <f aca="false">(1+$AM229/2)^(-2*($B229-$AT$11)/365.25)</f>
        <v>0.282939812192838</v>
      </c>
      <c r="AV229" s="394" t="n">
        <f aca="false">B229</f>
        <v>43132</v>
      </c>
      <c r="AW229" s="374" t="n">
        <v>217</v>
      </c>
    </row>
    <row r="230" customFormat="false" ht="12" hidden="false" customHeight="false" outlineLevel="0" collapsed="false">
      <c r="B230" s="375" t="n">
        <f aca="false">EOMONTH(B229,0)+1</f>
        <v>43160</v>
      </c>
      <c r="C230" s="376" t="n">
        <v>3.661</v>
      </c>
      <c r="E230" s="376" t="n">
        <v>0.072844373026166</v>
      </c>
      <c r="F230" s="376" t="n">
        <v>0</v>
      </c>
      <c r="G230" s="376" t="n">
        <v>-0.009957423</v>
      </c>
      <c r="H230" s="376" t="n">
        <v>0</v>
      </c>
      <c r="I230" s="376" t="n">
        <v>0</v>
      </c>
      <c r="J230" s="376" t="n">
        <v>0.26</v>
      </c>
      <c r="K230" s="376" t="n">
        <v>0</v>
      </c>
      <c r="L230" s="376" t="n">
        <v>0</v>
      </c>
      <c r="M230" s="376" t="n">
        <v>0</v>
      </c>
      <c r="N230" s="376" t="n">
        <v>0</v>
      </c>
      <c r="O230" s="376" t="n">
        <v>0</v>
      </c>
      <c r="P230" s="374" t="n">
        <v>0</v>
      </c>
      <c r="Q230" s="374" t="n">
        <v>0</v>
      </c>
      <c r="R230" s="374" t="n">
        <v>0.0043</v>
      </c>
      <c r="S230" s="374" t="n">
        <v>0</v>
      </c>
      <c r="T230" s="374" t="n">
        <v>0</v>
      </c>
      <c r="U230" s="374" t="n">
        <v>0.88</v>
      </c>
      <c r="V230" s="374" t="n">
        <v>0</v>
      </c>
      <c r="W230" s="374" t="n">
        <v>-0.19</v>
      </c>
      <c r="X230" s="374" t="n">
        <v>0</v>
      </c>
      <c r="Y230" s="389" t="n">
        <v>0.1</v>
      </c>
      <c r="Z230" s="389" t="n">
        <v>0</v>
      </c>
      <c r="AC230" s="392"/>
      <c r="AD230" s="392"/>
      <c r="AF230" s="392"/>
      <c r="AI230" s="389"/>
      <c r="AJ230" s="389"/>
      <c r="AK230" s="389"/>
      <c r="AM230" s="374" t="n">
        <v>0.072230070414136</v>
      </c>
      <c r="AO230" s="389" t="n">
        <f aca="false">AB230</f>
        <v>0</v>
      </c>
      <c r="AP230" s="389" t="n">
        <f aca="false">AB230</f>
        <v>0</v>
      </c>
      <c r="AQ230" s="393" t="n">
        <f aca="false">AB230</f>
        <v>0</v>
      </c>
      <c r="AR230" s="394" t="n">
        <f aca="false">B230</f>
        <v>43160</v>
      </c>
      <c r="AS230" s="389" t="n">
        <f aca="false">(1+$AM230/2)^(-2*($B230-$AS$11)/365.25)</f>
        <v>0.28134295842846</v>
      </c>
      <c r="AT230" s="389" t="n">
        <f aca="false">(1+$AM230/2)^(-2*($B230-$AT$11)/365.25)</f>
        <v>0.281397619643893</v>
      </c>
      <c r="AV230" s="394" t="n">
        <f aca="false">B230</f>
        <v>43160</v>
      </c>
      <c r="AW230" s="374" t="n">
        <v>218</v>
      </c>
    </row>
    <row r="231" customFormat="false" ht="12" hidden="false" customHeight="false" outlineLevel="0" collapsed="false">
      <c r="B231" s="375" t="n">
        <f aca="false">EOMONTH(B230,0)+1</f>
        <v>43191</v>
      </c>
      <c r="C231" s="376" t="n">
        <v>3.606</v>
      </c>
      <c r="E231" s="376" t="n">
        <v>0.072848370104361</v>
      </c>
      <c r="F231" s="376" t="n">
        <v>0</v>
      </c>
      <c r="G231" s="376" t="n">
        <v>0.049976639</v>
      </c>
      <c r="H231" s="376" t="n">
        <v>0</v>
      </c>
      <c r="I231" s="376" t="n">
        <v>0</v>
      </c>
      <c r="J231" s="376" t="n">
        <v>0.17</v>
      </c>
      <c r="K231" s="376" t="n">
        <v>0</v>
      </c>
      <c r="L231" s="376" t="n">
        <v>0</v>
      </c>
      <c r="M231" s="376" t="n">
        <v>0</v>
      </c>
      <c r="N231" s="376" t="n">
        <v>0</v>
      </c>
      <c r="O231" s="376" t="n">
        <v>0</v>
      </c>
      <c r="P231" s="374" t="n">
        <v>0</v>
      </c>
      <c r="Q231" s="374" t="n">
        <v>0</v>
      </c>
      <c r="R231" s="374" t="n">
        <v>0.0043</v>
      </c>
      <c r="S231" s="374" t="n">
        <v>0</v>
      </c>
      <c r="T231" s="374" t="n">
        <v>0</v>
      </c>
      <c r="U231" s="374" t="n">
        <v>0.37</v>
      </c>
      <c r="V231" s="374" t="n">
        <v>0</v>
      </c>
      <c r="W231" s="374" t="n">
        <v>-0.19</v>
      </c>
      <c r="X231" s="374" t="n">
        <v>0</v>
      </c>
      <c r="Y231" s="389" t="n">
        <v>0.1875</v>
      </c>
      <c r="Z231" s="389" t="n">
        <v>0</v>
      </c>
      <c r="AC231" s="392"/>
      <c r="AD231" s="392"/>
      <c r="AF231" s="392"/>
      <c r="AI231" s="389"/>
      <c r="AJ231" s="389"/>
      <c r="AK231" s="389"/>
      <c r="AM231" s="374" t="n">
        <v>0.072231747291721</v>
      </c>
      <c r="AO231" s="389" t="n">
        <f aca="false">AB231</f>
        <v>0</v>
      </c>
      <c r="AP231" s="389" t="n">
        <f aca="false">AB231</f>
        <v>0</v>
      </c>
      <c r="AQ231" s="393" t="n">
        <f aca="false">AB231</f>
        <v>0</v>
      </c>
      <c r="AR231" s="394" t="n">
        <f aca="false">B231</f>
        <v>43191</v>
      </c>
      <c r="AS231" s="389" t="n">
        <f aca="false">(1+$AM231/2)^(-2*($B231-$AS$11)/365.25)</f>
        <v>0.279645589545813</v>
      </c>
      <c r="AT231" s="389" t="n">
        <f aca="false">(1+$AM231/2)^(-2*($B231-$AT$11)/365.25)</f>
        <v>0.279699922224277</v>
      </c>
      <c r="AV231" s="394" t="n">
        <f aca="false">B231</f>
        <v>43191</v>
      </c>
      <c r="AW231" s="374" t="n">
        <v>219</v>
      </c>
    </row>
    <row r="232" customFormat="false" ht="12" hidden="false" customHeight="false" outlineLevel="0" collapsed="false">
      <c r="B232" s="375" t="n">
        <f aca="false">EOMONTH(B231,0)+1</f>
        <v>43221</v>
      </c>
      <c r="C232" s="376" t="n">
        <v>3.652</v>
      </c>
      <c r="E232" s="376" t="n">
        <v>0.072852238244555</v>
      </c>
      <c r="F232" s="376" t="n">
        <v>0</v>
      </c>
      <c r="G232" s="376" t="n">
        <v>0.049968124</v>
      </c>
      <c r="H232" s="376" t="n">
        <v>0</v>
      </c>
      <c r="I232" s="376" t="n">
        <v>0</v>
      </c>
      <c r="J232" s="376" t="n">
        <v>0.155</v>
      </c>
      <c r="K232" s="376" t="n">
        <v>0</v>
      </c>
      <c r="L232" s="376" t="n">
        <v>0</v>
      </c>
      <c r="M232" s="376" t="n">
        <v>0</v>
      </c>
      <c r="N232" s="376" t="n">
        <v>0</v>
      </c>
      <c r="O232" s="376" t="n">
        <v>0</v>
      </c>
      <c r="P232" s="374" t="n">
        <v>0</v>
      </c>
      <c r="Q232" s="374" t="n">
        <v>0</v>
      </c>
      <c r="R232" s="374" t="n">
        <v>0.00405</v>
      </c>
      <c r="S232" s="374" t="n">
        <v>0</v>
      </c>
      <c r="T232" s="374" t="n">
        <v>0</v>
      </c>
      <c r="U232" s="374" t="n">
        <v>0.2525</v>
      </c>
      <c r="V232" s="374" t="n">
        <v>0</v>
      </c>
      <c r="W232" s="374" t="n">
        <v>-0.19</v>
      </c>
      <c r="X232" s="374" t="n">
        <v>0</v>
      </c>
      <c r="Y232" s="389" t="n">
        <v>0.1875</v>
      </c>
      <c r="Z232" s="389" t="n">
        <v>0</v>
      </c>
      <c r="AC232" s="392"/>
      <c r="AD232" s="392"/>
      <c r="AF232" s="392"/>
      <c r="AI232" s="389"/>
      <c r="AJ232" s="389"/>
      <c r="AK232" s="389"/>
      <c r="AM232" s="374" t="n">
        <v>0.072233370076482</v>
      </c>
      <c r="AO232" s="389" t="n">
        <f aca="false">AB232</f>
        <v>0</v>
      </c>
      <c r="AP232" s="389" t="n">
        <f aca="false">AB232</f>
        <v>0</v>
      </c>
      <c r="AQ232" s="393" t="n">
        <f aca="false">AB232</f>
        <v>0</v>
      </c>
      <c r="AR232" s="394" t="n">
        <f aca="false">B232</f>
        <v>43221</v>
      </c>
      <c r="AS232" s="389" t="n">
        <f aca="false">(1+$AM232/2)^(-2*($B232-$AS$11)/365.25)</f>
        <v>0.278012652630886</v>
      </c>
      <c r="AT232" s="389" t="n">
        <f aca="false">(1+$AM232/2)^(-2*($B232-$AT$11)/365.25)</f>
        <v>0.27806666923644</v>
      </c>
      <c r="AV232" s="394" t="n">
        <f aca="false">B232</f>
        <v>43221</v>
      </c>
      <c r="AW232" s="374" t="n">
        <v>220</v>
      </c>
    </row>
    <row r="233" customFormat="false" ht="12" hidden="false" customHeight="false" outlineLevel="0" collapsed="false">
      <c r="B233" s="375" t="n">
        <f aca="false">EOMONTH(B232,0)+1</f>
        <v>43252</v>
      </c>
      <c r="C233" s="376" t="n">
        <v>3.669</v>
      </c>
      <c r="E233" s="376" t="n">
        <v>0.072856235322762</v>
      </c>
      <c r="F233" s="376" t="n">
        <v>0</v>
      </c>
      <c r="G233" s="376" t="n">
        <v>0.049968124</v>
      </c>
      <c r="H233" s="376" t="n">
        <v>0</v>
      </c>
      <c r="I233" s="376" t="n">
        <v>0</v>
      </c>
      <c r="J233" s="376" t="n">
        <v>0.155</v>
      </c>
      <c r="K233" s="376" t="n">
        <v>0</v>
      </c>
      <c r="L233" s="376" t="n">
        <v>0</v>
      </c>
      <c r="M233" s="376" t="n">
        <v>0</v>
      </c>
      <c r="N233" s="376" t="n">
        <v>0</v>
      </c>
      <c r="O233" s="376" t="n">
        <v>0</v>
      </c>
      <c r="P233" s="374" t="n">
        <v>0</v>
      </c>
      <c r="Q233" s="374" t="n">
        <v>0</v>
      </c>
      <c r="R233" s="374" t="n">
        <v>0.00405</v>
      </c>
      <c r="S233" s="374" t="n">
        <v>0</v>
      </c>
      <c r="T233" s="374" t="n">
        <v>0</v>
      </c>
      <c r="U233" s="374" t="n">
        <v>0.2525</v>
      </c>
      <c r="V233" s="374" t="n">
        <v>0</v>
      </c>
      <c r="W233" s="374" t="n">
        <v>-0.19</v>
      </c>
      <c r="X233" s="374" t="n">
        <v>0</v>
      </c>
      <c r="Y233" s="389" t="n">
        <v>0.1875</v>
      </c>
      <c r="Z233" s="389" t="n">
        <v>0</v>
      </c>
      <c r="AC233" s="392"/>
      <c r="AD233" s="392"/>
      <c r="AF233" s="392"/>
      <c r="AI233" s="389"/>
      <c r="AJ233" s="389"/>
      <c r="AK233" s="389"/>
      <c r="AM233" s="374" t="n">
        <v>0.072235046954069</v>
      </c>
      <c r="AO233" s="389" t="n">
        <f aca="false">AB233</f>
        <v>0</v>
      </c>
      <c r="AP233" s="389" t="n">
        <f aca="false">AB233</f>
        <v>0</v>
      </c>
      <c r="AQ233" s="393" t="n">
        <f aca="false">AB233</f>
        <v>0</v>
      </c>
      <c r="AR233" s="394" t="n">
        <f aca="false">B233</f>
        <v>43252</v>
      </c>
      <c r="AS233" s="389" t="n">
        <f aca="false">(1+$AM233/2)^(-2*($B233-$AS$11)/365.25)</f>
        <v>0.276335226431134</v>
      </c>
      <c r="AT233" s="389" t="n">
        <f aca="false">(1+$AM233/2)^(-2*($B233-$AT$11)/365.25)</f>
        <v>0.276388918345018</v>
      </c>
      <c r="AV233" s="394" t="n">
        <f aca="false">B233</f>
        <v>43252</v>
      </c>
      <c r="AW233" s="374" t="n">
        <v>221</v>
      </c>
    </row>
    <row r="234" customFormat="false" ht="12" hidden="false" customHeight="false" outlineLevel="0" collapsed="false">
      <c r="B234" s="375" t="n">
        <f aca="false">EOMONTH(B233,0)+1</f>
        <v>43282</v>
      </c>
      <c r="C234" s="376" t="n">
        <v>3.669</v>
      </c>
      <c r="E234" s="376" t="n">
        <v>0.072860103462966</v>
      </c>
      <c r="F234" s="376" t="n">
        <v>0</v>
      </c>
      <c r="G234" s="376" t="n">
        <v>0.049968124</v>
      </c>
      <c r="H234" s="376" t="n">
        <v>0</v>
      </c>
      <c r="I234" s="376" t="n">
        <v>0</v>
      </c>
      <c r="J234" s="376" t="n">
        <v>0.155</v>
      </c>
      <c r="K234" s="376" t="n">
        <v>0</v>
      </c>
      <c r="L234" s="376" t="n">
        <v>0</v>
      </c>
      <c r="M234" s="376" t="n">
        <v>0</v>
      </c>
      <c r="N234" s="376" t="n">
        <v>0</v>
      </c>
      <c r="O234" s="376" t="n">
        <v>0</v>
      </c>
      <c r="P234" s="374" t="n">
        <v>0</v>
      </c>
      <c r="Q234" s="374" t="n">
        <v>0</v>
      </c>
      <c r="R234" s="374" t="n">
        <v>0.00405</v>
      </c>
      <c r="S234" s="374" t="n">
        <v>0</v>
      </c>
      <c r="T234" s="374" t="n">
        <v>0</v>
      </c>
      <c r="U234" s="374" t="n">
        <v>0.2575</v>
      </c>
      <c r="V234" s="374" t="n">
        <v>0</v>
      </c>
      <c r="W234" s="374" t="n">
        <v>-0.19</v>
      </c>
      <c r="X234" s="374" t="n">
        <v>0</v>
      </c>
      <c r="Y234" s="389" t="n">
        <v>0.1875</v>
      </c>
      <c r="Z234" s="389" t="n">
        <v>0</v>
      </c>
      <c r="AC234" s="392"/>
      <c r="AD234" s="392"/>
      <c r="AF234" s="392"/>
      <c r="AI234" s="389"/>
      <c r="AJ234" s="389"/>
      <c r="AK234" s="389"/>
      <c r="AM234" s="374" t="n">
        <v>0.072236669738831</v>
      </c>
      <c r="AO234" s="389" t="n">
        <f aca="false">AB234</f>
        <v>0</v>
      </c>
      <c r="AP234" s="389" t="n">
        <f aca="false">AB234</f>
        <v>0</v>
      </c>
      <c r="AQ234" s="393" t="n">
        <f aca="false">AB234</f>
        <v>0</v>
      </c>
      <c r="AR234" s="394" t="n">
        <f aca="false">B234</f>
        <v>43282</v>
      </c>
      <c r="AS234" s="389" t="n">
        <f aca="false">(1+$AM234/2)^(-2*($B234-$AS$11)/365.25)</f>
        <v>0.274721476041549</v>
      </c>
      <c r="AT234" s="389" t="n">
        <f aca="false">(1+$AM234/2)^(-2*($B234-$AT$11)/365.25)</f>
        <v>0.274774855582105</v>
      </c>
      <c r="AV234" s="394" t="n">
        <f aca="false">B234</f>
        <v>43282</v>
      </c>
      <c r="AW234" s="374" t="n">
        <v>222</v>
      </c>
    </row>
    <row r="235" customFormat="false" ht="12" hidden="false" customHeight="false" outlineLevel="0" collapsed="false">
      <c r="B235" s="375" t="n">
        <f aca="false">EOMONTH(B234,0)+1</f>
        <v>43313</v>
      </c>
      <c r="C235" s="376" t="n">
        <v>3.672</v>
      </c>
      <c r="E235" s="376" t="n">
        <v>0.072864100541182</v>
      </c>
      <c r="F235" s="376" t="n">
        <v>0</v>
      </c>
      <c r="G235" s="376" t="n">
        <v>0.049968124</v>
      </c>
      <c r="H235" s="376" t="n">
        <v>0</v>
      </c>
      <c r="I235" s="376" t="n">
        <v>0</v>
      </c>
      <c r="J235" s="376" t="n">
        <v>0.155</v>
      </c>
      <c r="K235" s="376" t="n">
        <v>0</v>
      </c>
      <c r="L235" s="376" t="n">
        <v>0</v>
      </c>
      <c r="M235" s="376" t="n">
        <v>0</v>
      </c>
      <c r="N235" s="376" t="n">
        <v>0</v>
      </c>
      <c r="O235" s="376" t="n">
        <v>0</v>
      </c>
      <c r="P235" s="374" t="n">
        <v>0</v>
      </c>
      <c r="Q235" s="374" t="n">
        <v>0</v>
      </c>
      <c r="R235" s="374" t="n">
        <v>0.00675</v>
      </c>
      <c r="S235" s="374" t="n">
        <v>0</v>
      </c>
      <c r="T235" s="374" t="n">
        <v>0</v>
      </c>
      <c r="U235" s="374" t="n">
        <v>0.2575</v>
      </c>
      <c r="V235" s="374" t="n">
        <v>0</v>
      </c>
      <c r="W235" s="374" t="n">
        <v>-0.19</v>
      </c>
      <c r="X235" s="374" t="n">
        <v>0</v>
      </c>
      <c r="Y235" s="389" t="n">
        <v>0.1875</v>
      </c>
      <c r="Z235" s="389" t="n">
        <v>0</v>
      </c>
      <c r="AC235" s="392"/>
      <c r="AD235" s="392"/>
      <c r="AF235" s="392"/>
      <c r="AI235" s="389"/>
      <c r="AJ235" s="389"/>
      <c r="AK235" s="389"/>
      <c r="AM235" s="374" t="n">
        <v>0.072238346616419</v>
      </c>
      <c r="AO235" s="389" t="n">
        <f aca="false">AB235</f>
        <v>0</v>
      </c>
      <c r="AP235" s="389" t="n">
        <f aca="false">AB235</f>
        <v>0</v>
      </c>
      <c r="AQ235" s="393" t="n">
        <f aca="false">AB235</f>
        <v>0</v>
      </c>
      <c r="AR235" s="394" t="n">
        <f aca="false">B235</f>
        <v>43313</v>
      </c>
      <c r="AV235" s="394" t="n">
        <f aca="false">B235</f>
        <v>43313</v>
      </c>
      <c r="AW235" s="374" t="n">
        <v>223</v>
      </c>
    </row>
    <row r="236" customFormat="false" ht="12" hidden="false" customHeight="false" outlineLevel="0" collapsed="false">
      <c r="B236" s="375" t="n">
        <f aca="false">EOMONTH(B235,0)+1</f>
        <v>43344</v>
      </c>
      <c r="C236" s="376" t="n">
        <v>3.661</v>
      </c>
      <c r="E236" s="376" t="n">
        <v>0.072868097619403</v>
      </c>
      <c r="F236" s="376" t="n">
        <v>0</v>
      </c>
      <c r="G236" s="376" t="n">
        <v>0.049968124</v>
      </c>
      <c r="H236" s="376" t="n">
        <v>0</v>
      </c>
      <c r="I236" s="376" t="n">
        <v>0</v>
      </c>
      <c r="J236" s="376" t="n">
        <v>0.155</v>
      </c>
      <c r="K236" s="376" t="n">
        <v>0</v>
      </c>
      <c r="L236" s="376" t="n">
        <v>0</v>
      </c>
      <c r="M236" s="376" t="n">
        <v>0</v>
      </c>
      <c r="N236" s="376" t="n">
        <v>0</v>
      </c>
      <c r="O236" s="376" t="n">
        <v>0</v>
      </c>
      <c r="P236" s="374" t="n">
        <v>0</v>
      </c>
      <c r="Q236" s="374" t="n">
        <v>0</v>
      </c>
      <c r="R236" s="374" t="n">
        <v>0.00675</v>
      </c>
      <c r="S236" s="374" t="n">
        <v>0</v>
      </c>
      <c r="T236" s="374" t="n">
        <v>0</v>
      </c>
      <c r="U236" s="374" t="n">
        <v>0.2525</v>
      </c>
      <c r="V236" s="374" t="n">
        <v>0</v>
      </c>
      <c r="W236" s="374" t="n">
        <v>-0.19</v>
      </c>
      <c r="X236" s="374" t="n">
        <v>0</v>
      </c>
      <c r="Y236" s="389" t="n">
        <v>0.1875</v>
      </c>
      <c r="Z236" s="389" t="n">
        <v>0</v>
      </c>
      <c r="AI236" s="389"/>
      <c r="AJ236" s="389"/>
      <c r="AK236" s="389"/>
      <c r="AM236" s="374" t="n">
        <v>0.072240023494009</v>
      </c>
      <c r="AQ236" s="399"/>
      <c r="AR236" s="394" t="n">
        <f aca="false">B236</f>
        <v>43344</v>
      </c>
      <c r="AV236" s="394" t="n">
        <f aca="false">B236</f>
        <v>43344</v>
      </c>
      <c r="AW236" s="374" t="n">
        <v>223</v>
      </c>
    </row>
    <row r="237" customFormat="false" ht="12" hidden="false" customHeight="false" outlineLevel="0" collapsed="false">
      <c r="B237" s="375" t="n">
        <f aca="false">EOMONTH(B236,0)+1</f>
        <v>43374</v>
      </c>
      <c r="C237" s="376" t="n">
        <v>3.673</v>
      </c>
      <c r="E237" s="376" t="n">
        <v>0.072871965759622</v>
      </c>
      <c r="F237" s="376" t="n">
        <v>0</v>
      </c>
      <c r="G237" s="376" t="n">
        <v>0.049968124</v>
      </c>
      <c r="H237" s="376" t="n">
        <v>0</v>
      </c>
      <c r="I237" s="376" t="n">
        <v>0</v>
      </c>
      <c r="J237" s="376" t="n">
        <v>0.1575</v>
      </c>
      <c r="K237" s="376" t="n">
        <v>0</v>
      </c>
      <c r="L237" s="376" t="n">
        <v>0</v>
      </c>
      <c r="M237" s="376" t="n">
        <v>0</v>
      </c>
      <c r="N237" s="376" t="n">
        <v>0</v>
      </c>
      <c r="O237" s="376" t="n">
        <v>0</v>
      </c>
      <c r="P237" s="374" t="n">
        <v>0</v>
      </c>
      <c r="Q237" s="374" t="n">
        <v>0</v>
      </c>
      <c r="R237" s="374" t="n">
        <v>-0.014</v>
      </c>
      <c r="S237" s="374" t="n">
        <v>0</v>
      </c>
      <c r="T237" s="374" t="n">
        <v>0</v>
      </c>
      <c r="U237" s="374" t="n">
        <v>0.255</v>
      </c>
      <c r="V237" s="374" t="n">
        <v>0</v>
      </c>
      <c r="W237" s="374" t="n">
        <v>-0.19</v>
      </c>
      <c r="X237" s="374" t="n">
        <v>0</v>
      </c>
      <c r="Y237" s="374" t="n">
        <v>0.1875</v>
      </c>
      <c r="Z237" s="374" t="n">
        <v>0</v>
      </c>
      <c r="AI237" s="389"/>
      <c r="AJ237" s="389"/>
      <c r="AK237" s="389"/>
      <c r="AM237" s="374" t="n">
        <v>0.072241646278774</v>
      </c>
      <c r="AQ237" s="399"/>
      <c r="AR237" s="394" t="n">
        <f aca="false">B237</f>
        <v>43374</v>
      </c>
      <c r="AV237" s="394" t="n">
        <f aca="false">B237</f>
        <v>43374</v>
      </c>
      <c r="AW237" s="374" t="n">
        <v>223</v>
      </c>
    </row>
    <row r="238" customFormat="false" ht="12" hidden="false" customHeight="false" outlineLevel="0" collapsed="false">
      <c r="B238" s="375" t="n">
        <f aca="false">EOMONTH(B237,0)+1</f>
        <v>43405</v>
      </c>
      <c r="C238" s="376" t="n">
        <v>3.731</v>
      </c>
      <c r="E238" s="376" t="n">
        <v>0.072875962837854</v>
      </c>
      <c r="F238" s="376" t="n">
        <v>0</v>
      </c>
      <c r="G238" s="376" t="n">
        <v>-0.029988713</v>
      </c>
      <c r="H238" s="376" t="n">
        <v>0</v>
      </c>
      <c r="I238" s="376" t="n">
        <v>0</v>
      </c>
      <c r="J238" s="376" t="n">
        <v>0.24</v>
      </c>
      <c r="K238" s="376" t="n">
        <v>0</v>
      </c>
      <c r="L238" s="376" t="n">
        <v>0</v>
      </c>
      <c r="M238" s="376" t="n">
        <v>0</v>
      </c>
      <c r="N238" s="376" t="n">
        <v>0</v>
      </c>
      <c r="O238" s="376" t="n">
        <v>0</v>
      </c>
      <c r="P238" s="374" t="n">
        <v>0</v>
      </c>
      <c r="Q238" s="374" t="n">
        <v>0</v>
      </c>
      <c r="R238" s="374" t="n">
        <v>-0.013</v>
      </c>
      <c r="S238" s="374" t="n">
        <v>0</v>
      </c>
      <c r="T238" s="374" t="n">
        <v>0</v>
      </c>
      <c r="U238" s="374" t="n">
        <v>0.725</v>
      </c>
      <c r="V238" s="374" t="n">
        <v>0</v>
      </c>
      <c r="W238" s="374" t="n">
        <v>-0.19</v>
      </c>
      <c r="X238" s="374" t="n">
        <v>0</v>
      </c>
      <c r="Y238" s="374" t="n">
        <v>0.1</v>
      </c>
      <c r="Z238" s="374" t="n">
        <v>0</v>
      </c>
      <c r="AI238" s="389"/>
      <c r="AJ238" s="389"/>
      <c r="AK238" s="389"/>
      <c r="AM238" s="374" t="n">
        <v>0.072243323156366</v>
      </c>
      <c r="AR238" s="394" t="n">
        <f aca="false">B238</f>
        <v>43405</v>
      </c>
      <c r="AV238" s="394" t="n">
        <f aca="false">B238</f>
        <v>43405</v>
      </c>
      <c r="AW238" s="374" t="n">
        <v>223</v>
      </c>
    </row>
    <row r="239" customFormat="false" ht="12" hidden="false" customHeight="false" outlineLevel="0" collapsed="false">
      <c r="B239" s="375" t="n">
        <f aca="false">EOMONTH(B238,0)+1</f>
        <v>43435</v>
      </c>
      <c r="C239" s="376" t="n">
        <v>3.809</v>
      </c>
      <c r="E239" s="376" t="n">
        <v>0.072879830978084</v>
      </c>
      <c r="F239" s="376" t="n">
        <v>0</v>
      </c>
      <c r="G239" s="376" t="n">
        <v>-0.044951938</v>
      </c>
      <c r="H239" s="376" t="n">
        <v>0</v>
      </c>
      <c r="I239" s="376" t="n">
        <v>0</v>
      </c>
      <c r="J239" s="376" t="n">
        <v>0.295</v>
      </c>
      <c r="K239" s="376" t="n">
        <v>0</v>
      </c>
      <c r="L239" s="376" t="n">
        <v>0</v>
      </c>
      <c r="M239" s="376" t="n">
        <v>0</v>
      </c>
      <c r="N239" s="376" t="n">
        <v>0</v>
      </c>
      <c r="O239" s="376" t="n">
        <v>0</v>
      </c>
      <c r="P239" s="374" t="n">
        <v>0</v>
      </c>
      <c r="Q239" s="374" t="n">
        <v>0</v>
      </c>
      <c r="R239" s="374" t="n">
        <v>-0.013</v>
      </c>
      <c r="S239" s="374" t="n">
        <v>0</v>
      </c>
      <c r="T239" s="374" t="n">
        <v>0</v>
      </c>
      <c r="U239" s="374" t="n">
        <v>1.045</v>
      </c>
      <c r="V239" s="374" t="n">
        <v>0</v>
      </c>
      <c r="W239" s="374" t="n">
        <v>-0.19</v>
      </c>
      <c r="X239" s="374" t="n">
        <v>0</v>
      </c>
      <c r="Y239" s="374" t="n">
        <v>0.1</v>
      </c>
      <c r="Z239" s="374" t="n">
        <v>0</v>
      </c>
      <c r="AI239" s="389"/>
      <c r="AJ239" s="389"/>
      <c r="AK239" s="389"/>
      <c r="AM239" s="374" t="n">
        <v>0.072244945941132</v>
      </c>
      <c r="AR239" s="394" t="n">
        <f aca="false">B239</f>
        <v>43435</v>
      </c>
      <c r="AV239" s="394" t="n">
        <f aca="false">B239</f>
        <v>43435</v>
      </c>
      <c r="AW239" s="374" t="n">
        <v>223</v>
      </c>
    </row>
    <row r="240" customFormat="false" ht="12" hidden="false" customHeight="false" outlineLevel="0" collapsed="false">
      <c r="B240" s="375" t="n">
        <f aca="false">EOMONTH(B239,0)+1</f>
        <v>43466</v>
      </c>
      <c r="C240" s="376" t="n">
        <v>3.8435</v>
      </c>
      <c r="E240" s="376" t="n">
        <v>0.072883828056326</v>
      </c>
      <c r="F240" s="376" t="n">
        <v>0</v>
      </c>
      <c r="G240" s="376" t="n">
        <v>-0.039955184</v>
      </c>
      <c r="H240" s="376" t="n">
        <v>0</v>
      </c>
      <c r="I240" s="376" t="n">
        <v>0</v>
      </c>
      <c r="J240" s="376" t="n">
        <v>0.3425</v>
      </c>
      <c r="K240" s="376" t="n">
        <v>0</v>
      </c>
      <c r="L240" s="376" t="n">
        <v>0</v>
      </c>
      <c r="M240" s="376" t="n">
        <v>0</v>
      </c>
      <c r="N240" s="376" t="n">
        <v>0</v>
      </c>
      <c r="O240" s="376" t="n">
        <v>0</v>
      </c>
      <c r="P240" s="374" t="n">
        <v>0</v>
      </c>
      <c r="Q240" s="374" t="n">
        <v>0</v>
      </c>
      <c r="R240" s="374" t="n">
        <v>-0.013</v>
      </c>
      <c r="S240" s="374" t="n">
        <v>0</v>
      </c>
      <c r="T240" s="374" t="n">
        <v>0</v>
      </c>
      <c r="U240" s="374" t="n">
        <v>1.52</v>
      </c>
      <c r="V240" s="374" t="n">
        <v>0</v>
      </c>
      <c r="W240" s="374" t="n">
        <v>-0.19</v>
      </c>
      <c r="X240" s="374" t="n">
        <v>0</v>
      </c>
      <c r="Y240" s="374" t="n">
        <v>0.1</v>
      </c>
      <c r="Z240" s="374" t="n">
        <v>0</v>
      </c>
      <c r="AI240" s="389"/>
      <c r="AJ240" s="389"/>
      <c r="AK240" s="389"/>
      <c r="AM240" s="374" t="n">
        <v>0.072246622818726</v>
      </c>
      <c r="AR240" s="394" t="n">
        <f aca="false">B240</f>
        <v>43466</v>
      </c>
      <c r="AV240" s="394" t="n">
        <f aca="false">B240</f>
        <v>43466</v>
      </c>
      <c r="AW240" s="374" t="n">
        <v>223</v>
      </c>
    </row>
    <row r="241" customFormat="false" ht="12" hidden="false" customHeight="false" outlineLevel="0" collapsed="false">
      <c r="B241" s="375" t="n">
        <f aca="false">EOMONTH(B240,0)+1</f>
        <v>43497</v>
      </c>
      <c r="C241" s="376" t="n">
        <v>3.7945</v>
      </c>
      <c r="E241" s="376" t="n">
        <v>0.072887825134574</v>
      </c>
      <c r="F241" s="376" t="n">
        <v>0</v>
      </c>
      <c r="G241" s="376" t="n">
        <v>-0.014957423</v>
      </c>
      <c r="H241" s="376" t="n">
        <v>0</v>
      </c>
      <c r="I241" s="376" t="n">
        <v>0</v>
      </c>
      <c r="J241" s="376" t="n">
        <v>0.3375</v>
      </c>
      <c r="K241" s="376" t="n">
        <v>0</v>
      </c>
      <c r="L241" s="376" t="n">
        <v>0</v>
      </c>
      <c r="M241" s="376" t="n">
        <v>0</v>
      </c>
      <c r="N241" s="376" t="n">
        <v>0</v>
      </c>
      <c r="O241" s="376" t="n">
        <v>0</v>
      </c>
      <c r="P241" s="374" t="n">
        <v>0</v>
      </c>
      <c r="Q241" s="374" t="n">
        <v>0</v>
      </c>
      <c r="R241" s="374" t="n">
        <v>-0.013</v>
      </c>
      <c r="S241" s="374" t="n">
        <v>0</v>
      </c>
      <c r="T241" s="374" t="n">
        <v>0</v>
      </c>
      <c r="U241" s="374" t="n">
        <v>1.4</v>
      </c>
      <c r="V241" s="374" t="n">
        <v>0</v>
      </c>
      <c r="W241" s="374" t="n">
        <v>0</v>
      </c>
      <c r="X241" s="374" t="n">
        <v>0</v>
      </c>
      <c r="Y241" s="374" t="n">
        <v>0.29</v>
      </c>
      <c r="Z241" s="374" t="n">
        <v>0</v>
      </c>
      <c r="AI241" s="389"/>
      <c r="AJ241" s="389"/>
      <c r="AK241" s="389"/>
      <c r="AM241" s="374" t="n">
        <v>0.07224829969632</v>
      </c>
      <c r="AR241" s="394" t="n">
        <f aca="false">B241</f>
        <v>43497</v>
      </c>
      <c r="AV241" s="394" t="n">
        <f aca="false">B241</f>
        <v>43497</v>
      </c>
      <c r="AW241" s="374" t="n">
        <v>223</v>
      </c>
    </row>
    <row r="242" customFormat="false" ht="12" hidden="false" customHeight="false" outlineLevel="0" collapsed="false">
      <c r="B242" s="375" t="n">
        <f aca="false">EOMONTH(B241,0)+1</f>
        <v>43525</v>
      </c>
      <c r="C242" s="376" t="n">
        <v>3.7275</v>
      </c>
      <c r="E242" s="376" t="n">
        <v>0.072891435398802</v>
      </c>
      <c r="F242" s="376" t="n">
        <v>0</v>
      </c>
      <c r="G242" s="376" t="n">
        <v>-0.004957423</v>
      </c>
      <c r="H242" s="376" t="n">
        <v>0</v>
      </c>
      <c r="I242" s="376" t="n">
        <v>0</v>
      </c>
      <c r="J242" s="376" t="n">
        <v>0.26</v>
      </c>
      <c r="K242" s="376" t="n">
        <v>0</v>
      </c>
      <c r="L242" s="376" t="n">
        <v>0</v>
      </c>
      <c r="M242" s="376" t="n">
        <v>0</v>
      </c>
      <c r="N242" s="376" t="n">
        <v>0</v>
      </c>
      <c r="O242" s="376" t="n">
        <v>0</v>
      </c>
      <c r="P242" s="374" t="n">
        <v>0</v>
      </c>
      <c r="Q242" s="374" t="n">
        <v>0</v>
      </c>
      <c r="R242" s="374" t="n">
        <v>0.0053</v>
      </c>
      <c r="S242" s="374" t="n">
        <v>0</v>
      </c>
      <c r="T242" s="374" t="n">
        <v>0</v>
      </c>
      <c r="U242" s="374" t="n">
        <v>0.88</v>
      </c>
      <c r="V242" s="374" t="n">
        <v>0</v>
      </c>
      <c r="W242" s="374" t="n">
        <v>0</v>
      </c>
      <c r="X242" s="374" t="n">
        <v>0</v>
      </c>
      <c r="Y242" s="374" t="n">
        <v>0.29</v>
      </c>
      <c r="Z242" s="374" t="n">
        <v>0</v>
      </c>
      <c r="AI242" s="389"/>
      <c r="AJ242" s="389"/>
      <c r="AK242" s="389"/>
      <c r="AM242" s="374" t="n">
        <v>0.072249814295438</v>
      </c>
      <c r="AR242" s="394" t="n">
        <f aca="false">B242</f>
        <v>43525</v>
      </c>
      <c r="AV242" s="394" t="n">
        <f aca="false">B242</f>
        <v>43525</v>
      </c>
      <c r="AW242" s="374" t="n">
        <v>223</v>
      </c>
    </row>
    <row r="243" customFormat="false" ht="12" hidden="false" customHeight="false" outlineLevel="0" collapsed="false">
      <c r="B243" s="375" t="n">
        <f aca="false">EOMONTH(B242,0)+1</f>
        <v>43556</v>
      </c>
      <c r="C243" s="376" t="n">
        <v>3.6755</v>
      </c>
      <c r="E243" s="376" t="n">
        <v>0.072895432477059</v>
      </c>
      <c r="F243" s="376" t="n">
        <v>0</v>
      </c>
      <c r="G243" s="376" t="n">
        <v>0.054976639</v>
      </c>
      <c r="H243" s="376" t="n">
        <v>0</v>
      </c>
      <c r="I243" s="376" t="n">
        <v>0</v>
      </c>
      <c r="J243" s="376" t="n">
        <v>0.17</v>
      </c>
      <c r="K243" s="376" t="n">
        <v>0</v>
      </c>
      <c r="L243" s="376" t="n">
        <v>0</v>
      </c>
      <c r="M243" s="376" t="n">
        <v>0</v>
      </c>
      <c r="N243" s="376" t="n">
        <v>0</v>
      </c>
      <c r="O243" s="376" t="n">
        <v>0</v>
      </c>
      <c r="P243" s="374" t="n">
        <v>0</v>
      </c>
      <c r="Q243" s="374" t="n">
        <v>0</v>
      </c>
      <c r="R243" s="374" t="n">
        <v>0.0053</v>
      </c>
      <c r="S243" s="374" t="n">
        <v>0</v>
      </c>
      <c r="T243" s="374" t="n">
        <v>0</v>
      </c>
      <c r="U243" s="374" t="n">
        <v>0.37</v>
      </c>
      <c r="V243" s="374" t="n">
        <v>0</v>
      </c>
      <c r="W243" s="374" t="n">
        <v>0</v>
      </c>
      <c r="X243" s="374" t="n">
        <v>0</v>
      </c>
      <c r="Y243" s="374" t="n">
        <v>0.3775</v>
      </c>
      <c r="Z243" s="374" t="n">
        <v>0</v>
      </c>
      <c r="AI243" s="389"/>
      <c r="AJ243" s="389"/>
      <c r="AK243" s="389"/>
      <c r="AM243" s="374" t="n">
        <v>0.072251491173034</v>
      </c>
      <c r="AR243" s="394" t="n">
        <f aca="false">B243</f>
        <v>43556</v>
      </c>
      <c r="AV243" s="394" t="n">
        <f aca="false">B243</f>
        <v>43556</v>
      </c>
      <c r="AW243" s="374" t="n">
        <v>223</v>
      </c>
    </row>
    <row r="244" customFormat="false" ht="12" hidden="false" customHeight="false" outlineLevel="0" collapsed="false">
      <c r="B244" s="375" t="n">
        <f aca="false">EOMONTH(B243,0)+1</f>
        <v>43586</v>
      </c>
      <c r="C244" s="376" t="n">
        <v>3.7225</v>
      </c>
      <c r="E244" s="376" t="n">
        <v>0.072899300617314</v>
      </c>
      <c r="F244" s="376" t="n">
        <v>0</v>
      </c>
      <c r="G244" s="376" t="n">
        <v>0.054968124</v>
      </c>
      <c r="H244" s="376" t="n">
        <v>0</v>
      </c>
      <c r="I244" s="376" t="n">
        <v>0</v>
      </c>
      <c r="J244" s="376" t="n">
        <v>0.155</v>
      </c>
      <c r="K244" s="376" t="n">
        <v>0</v>
      </c>
      <c r="L244" s="376" t="n">
        <v>0</v>
      </c>
      <c r="M244" s="376" t="n">
        <v>0</v>
      </c>
      <c r="N244" s="376" t="n">
        <v>0</v>
      </c>
      <c r="O244" s="376" t="n">
        <v>0</v>
      </c>
      <c r="P244" s="374" t="n">
        <v>0</v>
      </c>
      <c r="Q244" s="374" t="n">
        <v>0</v>
      </c>
      <c r="R244" s="374" t="n">
        <v>0.00505</v>
      </c>
      <c r="S244" s="374" t="n">
        <v>0</v>
      </c>
      <c r="T244" s="374" t="n">
        <v>0</v>
      </c>
      <c r="U244" s="374" t="n">
        <v>0.2525</v>
      </c>
      <c r="V244" s="374" t="n">
        <v>0</v>
      </c>
      <c r="W244" s="374" t="n">
        <v>0</v>
      </c>
      <c r="X244" s="374" t="n">
        <v>0</v>
      </c>
      <c r="Y244" s="374" t="n">
        <v>0.3775</v>
      </c>
      <c r="Z244" s="374" t="n">
        <v>0</v>
      </c>
      <c r="AI244" s="389"/>
      <c r="AJ244" s="389"/>
      <c r="AK244" s="389"/>
      <c r="AM244" s="374" t="n">
        <v>0.072253113957805</v>
      </c>
      <c r="AR244" s="394" t="n">
        <f aca="false">B244</f>
        <v>43586</v>
      </c>
      <c r="AV244" s="394" t="n">
        <f aca="false">B244</f>
        <v>43586</v>
      </c>
      <c r="AW244" s="374" t="n">
        <v>223</v>
      </c>
    </row>
    <row r="245" customFormat="false" ht="12" hidden="false" customHeight="false" outlineLevel="0" collapsed="false">
      <c r="B245" s="375" t="n">
        <f aca="false">EOMONTH(B244,0)+1</f>
        <v>43617</v>
      </c>
      <c r="C245" s="376" t="n">
        <v>3.7405</v>
      </c>
      <c r="E245" s="376" t="n">
        <v>0.072903297695581</v>
      </c>
      <c r="F245" s="376" t="n">
        <v>0</v>
      </c>
      <c r="G245" s="376" t="n">
        <v>0.054968124</v>
      </c>
      <c r="H245" s="376" t="n">
        <v>0</v>
      </c>
      <c r="I245" s="376" t="n">
        <v>0</v>
      </c>
      <c r="J245" s="376" t="n">
        <v>0.155</v>
      </c>
      <c r="K245" s="376" t="n">
        <v>0</v>
      </c>
      <c r="L245" s="376" t="n">
        <v>0</v>
      </c>
      <c r="M245" s="376" t="n">
        <v>0</v>
      </c>
      <c r="N245" s="376" t="n">
        <v>0</v>
      </c>
      <c r="O245" s="376" t="n">
        <v>0</v>
      </c>
      <c r="P245" s="374" t="n">
        <v>0</v>
      </c>
      <c r="Q245" s="374" t="n">
        <v>0</v>
      </c>
      <c r="R245" s="374" t="n">
        <v>0.00505</v>
      </c>
      <c r="S245" s="374" t="n">
        <v>0</v>
      </c>
      <c r="T245" s="374" t="n">
        <v>0</v>
      </c>
      <c r="U245" s="374" t="n">
        <v>0.2525</v>
      </c>
      <c r="V245" s="374" t="n">
        <v>0</v>
      </c>
      <c r="W245" s="374" t="n">
        <v>0</v>
      </c>
      <c r="X245" s="374" t="n">
        <v>0</v>
      </c>
      <c r="Y245" s="374" t="n">
        <v>0.3775</v>
      </c>
      <c r="Z245" s="374" t="n">
        <v>0</v>
      </c>
      <c r="AI245" s="389"/>
      <c r="AJ245" s="389"/>
      <c r="AK245" s="389"/>
      <c r="AM245" s="374" t="n">
        <v>0.072254790835403</v>
      </c>
      <c r="AR245" s="394" t="n">
        <f aca="false">B245</f>
        <v>43617</v>
      </c>
      <c r="AV245" s="394" t="n">
        <f aca="false">B245</f>
        <v>43617</v>
      </c>
      <c r="AW245" s="374" t="n">
        <v>223</v>
      </c>
    </row>
    <row r="246" customFormat="false" ht="12" hidden="false" customHeight="false" outlineLevel="0" collapsed="false">
      <c r="B246" s="375" t="n">
        <f aca="false">EOMONTH(B245,0)+1</f>
        <v>43647</v>
      </c>
      <c r="C246" s="376" t="n">
        <v>3.7405</v>
      </c>
      <c r="E246" s="376" t="n">
        <v>0.072907165835846</v>
      </c>
      <c r="F246" s="376" t="n">
        <v>0</v>
      </c>
      <c r="G246" s="376" t="n">
        <v>0.054968124</v>
      </c>
      <c r="H246" s="376" t="n">
        <v>0</v>
      </c>
      <c r="I246" s="376" t="n">
        <v>0</v>
      </c>
      <c r="J246" s="376" t="n">
        <v>0.155</v>
      </c>
      <c r="K246" s="376" t="n">
        <v>0</v>
      </c>
      <c r="L246" s="376" t="n">
        <v>0</v>
      </c>
      <c r="M246" s="376" t="n">
        <v>0</v>
      </c>
      <c r="N246" s="376" t="n">
        <v>0</v>
      </c>
      <c r="O246" s="376" t="n">
        <v>0</v>
      </c>
      <c r="P246" s="374" t="n">
        <v>0</v>
      </c>
      <c r="Q246" s="374" t="n">
        <v>0</v>
      </c>
      <c r="R246" s="374" t="n">
        <v>0.00505</v>
      </c>
      <c r="S246" s="374" t="n">
        <v>0</v>
      </c>
      <c r="T246" s="374" t="n">
        <v>0</v>
      </c>
      <c r="U246" s="374" t="n">
        <v>0.2575</v>
      </c>
      <c r="V246" s="374" t="n">
        <v>0</v>
      </c>
      <c r="W246" s="374" t="n">
        <v>0</v>
      </c>
      <c r="X246" s="374" t="n">
        <v>0</v>
      </c>
      <c r="Y246" s="374" t="n">
        <v>0.3775</v>
      </c>
      <c r="Z246" s="374" t="n">
        <v>0</v>
      </c>
      <c r="AI246" s="389"/>
      <c r="AJ246" s="389"/>
      <c r="AK246" s="389"/>
      <c r="AM246" s="374" t="n">
        <v>0.072256413620176</v>
      </c>
      <c r="AR246" s="394" t="n">
        <f aca="false">B246</f>
        <v>43647</v>
      </c>
      <c r="AV246" s="394" t="n">
        <f aca="false">B246</f>
        <v>43647</v>
      </c>
      <c r="AW246" s="374" t="n">
        <v>223</v>
      </c>
    </row>
    <row r="247" customFormat="false" ht="12" hidden="false" customHeight="false" outlineLevel="0" collapsed="false">
      <c r="B247" s="375" t="n">
        <f aca="false">EOMONTH(B246,0)+1</f>
        <v>43678</v>
      </c>
      <c r="C247" s="376" t="n">
        <v>3.7435</v>
      </c>
      <c r="E247" s="376" t="n">
        <v>0.072911162914124</v>
      </c>
      <c r="F247" s="376" t="n">
        <v>0</v>
      </c>
      <c r="G247" s="376" t="n">
        <v>0.054968124</v>
      </c>
      <c r="H247" s="376" t="n">
        <v>0</v>
      </c>
      <c r="I247" s="376" t="n">
        <v>0</v>
      </c>
      <c r="J247" s="376" t="n">
        <v>0.155</v>
      </c>
      <c r="K247" s="376" t="n">
        <v>0</v>
      </c>
      <c r="L247" s="376" t="n">
        <v>0</v>
      </c>
      <c r="M247" s="376" t="n">
        <v>0</v>
      </c>
      <c r="N247" s="376" t="n">
        <v>0</v>
      </c>
      <c r="O247" s="376" t="n">
        <v>0</v>
      </c>
      <c r="P247" s="374" t="n">
        <v>0</v>
      </c>
      <c r="Q247" s="374" t="n">
        <v>0</v>
      </c>
      <c r="R247" s="374" t="n">
        <v>0.00775</v>
      </c>
      <c r="S247" s="374" t="n">
        <v>0</v>
      </c>
      <c r="T247" s="374" t="n">
        <v>0</v>
      </c>
      <c r="U247" s="374" t="n">
        <v>0.2575</v>
      </c>
      <c r="V247" s="374" t="n">
        <v>0</v>
      </c>
      <c r="W247" s="374" t="n">
        <v>0</v>
      </c>
      <c r="X247" s="374" t="n">
        <v>0</v>
      </c>
      <c r="Y247" s="374" t="n">
        <v>0.3775</v>
      </c>
      <c r="Z247" s="374" t="n">
        <v>0</v>
      </c>
      <c r="AI247" s="389"/>
      <c r="AJ247" s="389"/>
      <c r="AK247" s="389"/>
      <c r="AM247" s="374" t="n">
        <v>0.072258090497776</v>
      </c>
      <c r="AR247" s="394" t="n">
        <f aca="false">B247</f>
        <v>43678</v>
      </c>
      <c r="AV247" s="394" t="n">
        <f aca="false">B247</f>
        <v>43678</v>
      </c>
      <c r="AW247" s="374" t="n">
        <v>223</v>
      </c>
    </row>
    <row r="248" customFormat="false" ht="12" hidden="false" customHeight="false" outlineLevel="0" collapsed="false">
      <c r="B248" s="375" t="n">
        <f aca="false">EOMONTH(B247,0)+1</f>
        <v>43709</v>
      </c>
      <c r="C248" s="376" t="n">
        <v>3.7315</v>
      </c>
      <c r="E248" s="376" t="n">
        <v>0.072915159992408</v>
      </c>
      <c r="F248" s="376" t="n">
        <v>0</v>
      </c>
      <c r="G248" s="376" t="n">
        <v>0.054968124</v>
      </c>
      <c r="H248" s="376" t="n">
        <v>0</v>
      </c>
      <c r="I248" s="376" t="n">
        <v>0</v>
      </c>
      <c r="J248" s="376" t="n">
        <v>0.155</v>
      </c>
      <c r="K248" s="376" t="n">
        <v>0</v>
      </c>
      <c r="L248" s="376" t="n">
        <v>0</v>
      </c>
      <c r="M248" s="376" t="n">
        <v>0</v>
      </c>
      <c r="N248" s="376" t="n">
        <v>0</v>
      </c>
      <c r="O248" s="376" t="n">
        <v>0</v>
      </c>
      <c r="P248" s="374" t="n">
        <v>0</v>
      </c>
      <c r="Q248" s="374" t="n">
        <v>0</v>
      </c>
      <c r="R248" s="374" t="n">
        <v>0.00775</v>
      </c>
      <c r="S248" s="374" t="n">
        <v>0</v>
      </c>
      <c r="T248" s="374" t="n">
        <v>0</v>
      </c>
      <c r="U248" s="374" t="n">
        <v>0.2525</v>
      </c>
      <c r="V248" s="374" t="n">
        <v>0</v>
      </c>
      <c r="W248" s="374" t="n">
        <v>0</v>
      </c>
      <c r="X248" s="374" t="n">
        <v>0</v>
      </c>
      <c r="Y248" s="374" t="n">
        <v>0.3775</v>
      </c>
      <c r="Z248" s="374" t="n">
        <v>0</v>
      </c>
      <c r="AI248" s="389"/>
      <c r="AJ248" s="389"/>
      <c r="AK248" s="389"/>
      <c r="AM248" s="374" t="n">
        <v>0.072259767375376</v>
      </c>
      <c r="AR248" s="394" t="n">
        <f aca="false">B248</f>
        <v>43709</v>
      </c>
      <c r="AV248" s="394" t="n">
        <f aca="false">B248</f>
        <v>43709</v>
      </c>
      <c r="AW248" s="374" t="n">
        <v>223</v>
      </c>
    </row>
    <row r="249" customFormat="false" ht="12" hidden="false" customHeight="false" outlineLevel="0" collapsed="false">
      <c r="B249" s="375" t="n">
        <f aca="false">EOMONTH(B248,0)+1</f>
        <v>43739</v>
      </c>
      <c r="C249" s="376" t="n">
        <v>3.7425</v>
      </c>
      <c r="E249" s="376" t="n">
        <v>0.072919028132687</v>
      </c>
      <c r="F249" s="376" t="n">
        <v>0</v>
      </c>
      <c r="G249" s="376" t="n">
        <v>0.054968124</v>
      </c>
      <c r="H249" s="376" t="n">
        <v>0</v>
      </c>
      <c r="I249" s="376" t="n">
        <v>0</v>
      </c>
      <c r="J249" s="376" t="n">
        <v>0.1575</v>
      </c>
      <c r="K249" s="376" t="n">
        <v>0</v>
      </c>
      <c r="L249" s="376" t="n">
        <v>0</v>
      </c>
      <c r="M249" s="376" t="n">
        <v>0</v>
      </c>
      <c r="N249" s="376" t="n">
        <v>0</v>
      </c>
      <c r="O249" s="376" t="n">
        <v>0</v>
      </c>
      <c r="P249" s="374" t="n">
        <v>0</v>
      </c>
      <c r="Q249" s="374" t="n">
        <v>0</v>
      </c>
      <c r="R249" s="374" t="n">
        <v>-0.013</v>
      </c>
      <c r="S249" s="374" t="n">
        <v>0</v>
      </c>
      <c r="T249" s="374" t="n">
        <v>0</v>
      </c>
      <c r="U249" s="374" t="n">
        <v>0.255</v>
      </c>
      <c r="V249" s="374" t="n">
        <v>0</v>
      </c>
      <c r="W249" s="374" t="n">
        <v>0</v>
      </c>
      <c r="X249" s="374" t="n">
        <v>0</v>
      </c>
      <c r="Y249" s="374" t="n">
        <v>0.3775</v>
      </c>
      <c r="Z249" s="374" t="n">
        <v>0</v>
      </c>
      <c r="AI249" s="389"/>
      <c r="AJ249" s="389"/>
      <c r="AK249" s="389"/>
      <c r="AM249" s="374" t="n">
        <v>0.072261390160152</v>
      </c>
      <c r="AR249" s="394" t="n">
        <f aca="false">B249</f>
        <v>43739</v>
      </c>
      <c r="AV249" s="394" t="n">
        <f aca="false">B249</f>
        <v>43739</v>
      </c>
      <c r="AW249" s="374" t="n">
        <v>223</v>
      </c>
    </row>
    <row r="250" customFormat="false" ht="12" hidden="false" customHeight="false" outlineLevel="0" collapsed="false">
      <c r="B250" s="375" t="n">
        <f aca="false">EOMONTH(B249,0)+1</f>
        <v>43770</v>
      </c>
      <c r="C250" s="376" t="n">
        <v>3.7955</v>
      </c>
      <c r="E250" s="376" t="n">
        <v>0.072923025210981</v>
      </c>
      <c r="F250" s="376" t="n">
        <v>0</v>
      </c>
      <c r="G250" s="376" t="n">
        <v>-0.024988713</v>
      </c>
      <c r="H250" s="376" t="n">
        <v>0</v>
      </c>
      <c r="I250" s="376" t="n">
        <v>0</v>
      </c>
      <c r="J250" s="376" t="n">
        <v>0.24</v>
      </c>
      <c r="K250" s="376" t="n">
        <v>0</v>
      </c>
      <c r="L250" s="376" t="n">
        <v>0</v>
      </c>
      <c r="M250" s="376" t="n">
        <v>0</v>
      </c>
      <c r="N250" s="376" t="n">
        <v>0</v>
      </c>
      <c r="O250" s="376" t="n">
        <v>0</v>
      </c>
      <c r="P250" s="374" t="n">
        <v>0</v>
      </c>
      <c r="Q250" s="374" t="n">
        <v>0</v>
      </c>
      <c r="R250" s="374" t="n">
        <v>-0.012</v>
      </c>
      <c r="S250" s="374" t="n">
        <v>0</v>
      </c>
      <c r="T250" s="374" t="n">
        <v>0</v>
      </c>
      <c r="U250" s="374" t="n">
        <v>0.725</v>
      </c>
      <c r="V250" s="374" t="n">
        <v>0</v>
      </c>
      <c r="W250" s="374" t="n">
        <v>0</v>
      </c>
      <c r="X250" s="374" t="n">
        <v>0</v>
      </c>
      <c r="Y250" s="374" t="n">
        <v>0.29</v>
      </c>
      <c r="Z250" s="374" t="n">
        <v>0</v>
      </c>
      <c r="AI250" s="389"/>
      <c r="AJ250" s="389"/>
      <c r="AK250" s="389"/>
      <c r="AM250" s="374" t="n">
        <v>0.072263067037754</v>
      </c>
      <c r="AR250" s="394" t="n">
        <f aca="false">B250</f>
        <v>43770</v>
      </c>
      <c r="AV250" s="394" t="n">
        <f aca="false">B250</f>
        <v>43770</v>
      </c>
      <c r="AW250" s="374" t="n">
        <v>223</v>
      </c>
    </row>
    <row r="251" customFormat="false" ht="12" hidden="false" customHeight="false" outlineLevel="0" collapsed="false">
      <c r="B251" s="375" t="n">
        <f aca="false">EOMONTH(B250,0)+1</f>
        <v>43800</v>
      </c>
      <c r="C251" s="376" t="n">
        <v>3.8705</v>
      </c>
      <c r="E251" s="376" t="n">
        <v>0.072926893351271</v>
      </c>
      <c r="F251" s="376" t="n">
        <v>0</v>
      </c>
      <c r="G251" s="376" t="n">
        <v>-0.039951938</v>
      </c>
      <c r="H251" s="376" t="n">
        <v>0</v>
      </c>
      <c r="I251" s="376" t="n">
        <v>0</v>
      </c>
      <c r="J251" s="376" t="n">
        <v>0.295</v>
      </c>
      <c r="K251" s="376" t="n">
        <v>0</v>
      </c>
      <c r="L251" s="376" t="n">
        <v>0</v>
      </c>
      <c r="M251" s="376" t="n">
        <v>0</v>
      </c>
      <c r="N251" s="376" t="n">
        <v>0</v>
      </c>
      <c r="O251" s="376" t="n">
        <v>0</v>
      </c>
      <c r="P251" s="374" t="n">
        <v>0</v>
      </c>
      <c r="Q251" s="374" t="n">
        <v>0</v>
      </c>
      <c r="R251" s="374" t="n">
        <v>-0.012</v>
      </c>
      <c r="S251" s="374" t="n">
        <v>0</v>
      </c>
      <c r="T251" s="374" t="n">
        <v>0</v>
      </c>
      <c r="U251" s="374" t="n">
        <v>1.045</v>
      </c>
      <c r="V251" s="374" t="n">
        <v>0</v>
      </c>
      <c r="W251" s="374" t="n">
        <v>0</v>
      </c>
      <c r="X251" s="374" t="n">
        <v>0</v>
      </c>
      <c r="Y251" s="374" t="n">
        <v>0.29</v>
      </c>
      <c r="Z251" s="374" t="n">
        <v>0</v>
      </c>
      <c r="AI251" s="389"/>
      <c r="AJ251" s="389"/>
      <c r="AK251" s="389"/>
      <c r="AM251" s="374" t="n">
        <v>0.072264689822532</v>
      </c>
      <c r="AR251" s="394" t="n">
        <f aca="false">B251</f>
        <v>43800</v>
      </c>
      <c r="AV251" s="394" t="n">
        <f aca="false">B251</f>
        <v>43800</v>
      </c>
      <c r="AW251" s="374" t="n">
        <v>223</v>
      </c>
    </row>
    <row r="252" customFormat="false" ht="12" hidden="false" customHeight="false" outlineLevel="0" collapsed="false">
      <c r="B252" s="375" t="n">
        <f aca="false">EOMONTH(B251,0)+1</f>
        <v>43831</v>
      </c>
      <c r="C252" s="376" t="n">
        <v>3.903</v>
      </c>
      <c r="E252" s="376" t="n">
        <v>0.072930890429575</v>
      </c>
      <c r="F252" s="376" t="n">
        <v>0</v>
      </c>
      <c r="G252" s="376" t="n">
        <v>-0.034955184</v>
      </c>
      <c r="H252" s="376" t="n">
        <v>0</v>
      </c>
      <c r="I252" s="376" t="n">
        <v>0</v>
      </c>
      <c r="J252" s="376" t="n">
        <v>0.3425</v>
      </c>
      <c r="K252" s="376" t="n">
        <v>0</v>
      </c>
      <c r="L252" s="376" t="n">
        <v>0</v>
      </c>
      <c r="M252" s="376" t="n">
        <v>0</v>
      </c>
      <c r="N252" s="376" t="n">
        <v>0</v>
      </c>
      <c r="O252" s="376" t="n">
        <v>0</v>
      </c>
      <c r="P252" s="374" t="n">
        <v>0</v>
      </c>
      <c r="Q252" s="374" t="n">
        <v>0</v>
      </c>
      <c r="R252" s="374" t="n">
        <v>-0.012</v>
      </c>
      <c r="S252" s="374" t="n">
        <v>0</v>
      </c>
      <c r="T252" s="374" t="n">
        <v>0</v>
      </c>
      <c r="U252" s="374" t="n">
        <v>1.52</v>
      </c>
      <c r="V252" s="374" t="n">
        <v>0</v>
      </c>
      <c r="W252" s="374" t="n">
        <v>0</v>
      </c>
      <c r="X252" s="374" t="n">
        <v>0</v>
      </c>
      <c r="Y252" s="374" t="n">
        <v>0.29</v>
      </c>
      <c r="Z252" s="374" t="n">
        <v>0</v>
      </c>
      <c r="AI252" s="389"/>
      <c r="AJ252" s="389"/>
      <c r="AK252" s="389"/>
      <c r="AM252" s="374" t="n">
        <v>0.072266366700136</v>
      </c>
      <c r="AR252" s="394" t="n">
        <f aca="false">B252</f>
        <v>43831</v>
      </c>
      <c r="AV252" s="394" t="n">
        <f aca="false">B252</f>
        <v>43831</v>
      </c>
      <c r="AW252" s="374" t="n">
        <v>223</v>
      </c>
    </row>
    <row r="253" customFormat="false" ht="12" hidden="false" customHeight="false" outlineLevel="0" collapsed="false">
      <c r="B253" s="375" t="n">
        <f aca="false">EOMONTH(B252,0)+1</f>
        <v>43862</v>
      </c>
      <c r="C253" s="376" t="n">
        <v>3.858</v>
      </c>
      <c r="E253" s="376" t="n">
        <v>0.072934887507884</v>
      </c>
      <c r="F253" s="376" t="n">
        <v>0</v>
      </c>
      <c r="G253" s="376" t="n">
        <v>-0.009957423</v>
      </c>
      <c r="H253" s="376" t="n">
        <v>0</v>
      </c>
      <c r="I253" s="376" t="n">
        <v>0</v>
      </c>
      <c r="J253" s="376" t="n">
        <v>0.3375</v>
      </c>
      <c r="K253" s="376" t="n">
        <v>0</v>
      </c>
      <c r="L253" s="376" t="n">
        <v>0</v>
      </c>
      <c r="M253" s="376" t="n">
        <v>0</v>
      </c>
      <c r="N253" s="376" t="n">
        <v>0</v>
      </c>
      <c r="O253" s="376" t="n">
        <v>0</v>
      </c>
      <c r="P253" s="374" t="n">
        <v>0</v>
      </c>
      <c r="Q253" s="374" t="n">
        <v>0</v>
      </c>
      <c r="R253" s="374" t="n">
        <v>-0.012</v>
      </c>
      <c r="S253" s="374" t="n">
        <v>0</v>
      </c>
      <c r="T253" s="374" t="n">
        <v>0</v>
      </c>
      <c r="U253" s="374" t="n">
        <v>1.4</v>
      </c>
      <c r="V253" s="374" t="n">
        <v>0</v>
      </c>
      <c r="W253" s="374" t="n">
        <v>0</v>
      </c>
      <c r="X253" s="374" t="n">
        <v>0</v>
      </c>
      <c r="Y253" s="374" t="n">
        <v>0.29</v>
      </c>
      <c r="Z253" s="374" t="n">
        <v>0</v>
      </c>
      <c r="AI253" s="389"/>
      <c r="AJ253" s="389"/>
      <c r="AK253" s="389"/>
      <c r="AM253" s="374" t="n">
        <v>0.072268043577741</v>
      </c>
      <c r="AR253" s="394" t="n">
        <f aca="false">B253</f>
        <v>43862</v>
      </c>
      <c r="AV253" s="394" t="n">
        <f aca="false">B253</f>
        <v>43862</v>
      </c>
      <c r="AW253" s="374" t="n">
        <v>223</v>
      </c>
    </row>
    <row r="254" customFormat="false" ht="12" hidden="false" customHeight="false" outlineLevel="0" collapsed="false">
      <c r="B254" s="375" t="n">
        <f aca="false">EOMONTH(B253,0)+1</f>
        <v>43891</v>
      </c>
      <c r="C254" s="376" t="n">
        <v>3.794</v>
      </c>
      <c r="E254" s="376" t="n">
        <v>0.072938626710179</v>
      </c>
      <c r="F254" s="376" t="n">
        <v>0</v>
      </c>
      <c r="G254" s="376" t="n">
        <v>4.2577E-005</v>
      </c>
      <c r="H254" s="376" t="n">
        <v>0</v>
      </c>
      <c r="I254" s="376" t="n">
        <v>0</v>
      </c>
      <c r="J254" s="376" t="n">
        <v>0.26</v>
      </c>
      <c r="K254" s="376" t="n">
        <v>0</v>
      </c>
      <c r="L254" s="376" t="n">
        <v>0</v>
      </c>
      <c r="M254" s="376" t="n">
        <v>0</v>
      </c>
      <c r="N254" s="376" t="n">
        <v>0</v>
      </c>
      <c r="O254" s="376" t="n">
        <v>0</v>
      </c>
      <c r="P254" s="374" t="n">
        <v>0</v>
      </c>
      <c r="Q254" s="374" t="n">
        <v>0</v>
      </c>
      <c r="R254" s="374" t="n">
        <v>0.0063</v>
      </c>
      <c r="S254" s="374" t="n">
        <v>0</v>
      </c>
      <c r="T254" s="374" t="n">
        <v>0</v>
      </c>
      <c r="U254" s="374" t="n">
        <v>0.88</v>
      </c>
      <c r="V254" s="374" t="n">
        <v>0</v>
      </c>
      <c r="W254" s="374" t="n">
        <v>0</v>
      </c>
      <c r="X254" s="374" t="n">
        <v>0</v>
      </c>
      <c r="Y254" s="374" t="n">
        <v>0.29</v>
      </c>
      <c r="Z254" s="374" t="n">
        <v>0</v>
      </c>
      <c r="AI254" s="389"/>
      <c r="AJ254" s="389"/>
      <c r="AK254" s="389"/>
      <c r="AM254" s="374" t="n">
        <v>0.072269612269695</v>
      </c>
      <c r="AR254" s="394" t="n">
        <f aca="false">B254</f>
        <v>43891</v>
      </c>
      <c r="AV254" s="394" t="n">
        <f aca="false">B254</f>
        <v>43891</v>
      </c>
      <c r="AW254" s="374" t="n">
        <v>223</v>
      </c>
    </row>
    <row r="255" customFormat="false" ht="12" hidden="false" customHeight="false" outlineLevel="0" collapsed="false">
      <c r="B255" s="375" t="n">
        <f aca="false">EOMONTH(B254,0)+1</f>
        <v>43922</v>
      </c>
      <c r="C255" s="376" t="n">
        <v>3.745</v>
      </c>
      <c r="E255" s="376" t="n">
        <v>0.072942623788498</v>
      </c>
      <c r="F255" s="376" t="n">
        <v>0</v>
      </c>
      <c r="G255" s="376" t="n">
        <v>0.059976639</v>
      </c>
      <c r="H255" s="376" t="n">
        <v>0</v>
      </c>
      <c r="I255" s="376" t="n">
        <v>0</v>
      </c>
      <c r="J255" s="376" t="n">
        <v>0.17</v>
      </c>
      <c r="K255" s="376" t="n">
        <v>0</v>
      </c>
      <c r="L255" s="376" t="n">
        <v>0</v>
      </c>
      <c r="M255" s="376" t="n">
        <v>0</v>
      </c>
      <c r="N255" s="376" t="n">
        <v>0</v>
      </c>
      <c r="O255" s="376" t="n">
        <v>0</v>
      </c>
      <c r="P255" s="374" t="n">
        <v>0</v>
      </c>
      <c r="Q255" s="374" t="n">
        <v>0</v>
      </c>
      <c r="R255" s="374" t="n">
        <v>0.0063</v>
      </c>
      <c r="S255" s="374" t="n">
        <v>0</v>
      </c>
      <c r="T255" s="374" t="n">
        <v>0</v>
      </c>
      <c r="U255" s="374" t="n">
        <v>0.37</v>
      </c>
      <c r="V255" s="374" t="n">
        <v>0</v>
      </c>
      <c r="W255" s="374" t="n">
        <v>0</v>
      </c>
      <c r="X255" s="374" t="n">
        <v>0</v>
      </c>
      <c r="Y255" s="374" t="n">
        <v>0.3775</v>
      </c>
      <c r="Z255" s="374" t="n">
        <v>0</v>
      </c>
      <c r="AI255" s="389"/>
      <c r="AJ255" s="389"/>
      <c r="AK255" s="389"/>
      <c r="AM255" s="374" t="n">
        <v>0.072271289147302</v>
      </c>
      <c r="AR255" s="394" t="n">
        <f aca="false">B255</f>
        <v>43922</v>
      </c>
      <c r="AV255" s="394" t="n">
        <f aca="false">B255</f>
        <v>43922</v>
      </c>
      <c r="AW255" s="374" t="n">
        <v>223</v>
      </c>
    </row>
    <row r="256" customFormat="false" ht="12" hidden="false" customHeight="false" outlineLevel="0" collapsed="false">
      <c r="B256" s="375" t="n">
        <f aca="false">EOMONTH(B255,0)+1</f>
        <v>43952</v>
      </c>
      <c r="C256" s="376" t="n">
        <v>3.793</v>
      </c>
      <c r="E256" s="376" t="n">
        <v>0.072945659224805</v>
      </c>
      <c r="F256" s="376" t="n">
        <v>0</v>
      </c>
      <c r="G256" s="376" t="n">
        <v>0.059968124</v>
      </c>
      <c r="H256" s="376" t="n">
        <v>0</v>
      </c>
      <c r="I256" s="376" t="n">
        <v>0</v>
      </c>
      <c r="J256" s="376" t="n">
        <v>0.155</v>
      </c>
      <c r="K256" s="376" t="n">
        <v>0</v>
      </c>
      <c r="L256" s="376" t="n">
        <v>0</v>
      </c>
      <c r="M256" s="376" t="n">
        <v>0</v>
      </c>
      <c r="N256" s="376" t="n">
        <v>0</v>
      </c>
      <c r="O256" s="376" t="n">
        <v>0</v>
      </c>
      <c r="P256" s="374" t="n">
        <v>0</v>
      </c>
      <c r="Q256" s="374" t="n">
        <v>0</v>
      </c>
      <c r="R256" s="374" t="n">
        <v>0.00605</v>
      </c>
      <c r="S256" s="374" t="n">
        <v>0</v>
      </c>
      <c r="T256" s="374" t="n">
        <v>0</v>
      </c>
      <c r="U256" s="374" t="n">
        <v>0.2525</v>
      </c>
      <c r="V256" s="374" t="n">
        <v>0</v>
      </c>
      <c r="W256" s="374" t="n">
        <v>0</v>
      </c>
      <c r="X256" s="374" t="n">
        <v>0</v>
      </c>
      <c r="Y256" s="374" t="n">
        <v>0.3775</v>
      </c>
      <c r="Z256" s="374" t="n">
        <v>0</v>
      </c>
      <c r="AI256" s="389"/>
      <c r="AJ256" s="389"/>
      <c r="AK256" s="389"/>
      <c r="AM256" s="374" t="n">
        <v>0.072272847325</v>
      </c>
      <c r="AR256" s="394" t="n">
        <f aca="false">B256</f>
        <v>43952</v>
      </c>
      <c r="AV256" s="394" t="n">
        <f aca="false">B256</f>
        <v>43952</v>
      </c>
      <c r="AW256" s="374" t="n">
        <v>223</v>
      </c>
    </row>
    <row r="257" customFormat="false" ht="12" hidden="false" customHeight="false" outlineLevel="0" collapsed="false">
      <c r="B257" s="375" t="n">
        <f aca="false">EOMONTH(B256,0)+1</f>
        <v>43983</v>
      </c>
      <c r="C257" s="376" t="n">
        <v>3.812</v>
      </c>
      <c r="E257" s="376" t="n">
        <v>0.072947309591835</v>
      </c>
      <c r="F257" s="376" t="n">
        <v>0</v>
      </c>
      <c r="G257" s="376" t="n">
        <v>0.059968124</v>
      </c>
      <c r="H257" s="376" t="n">
        <v>0</v>
      </c>
      <c r="I257" s="376" t="n">
        <v>0</v>
      </c>
      <c r="J257" s="376" t="n">
        <v>0.155</v>
      </c>
      <c r="K257" s="376" t="n">
        <v>0</v>
      </c>
      <c r="L257" s="376" t="n">
        <v>0</v>
      </c>
      <c r="M257" s="376" t="n">
        <v>0</v>
      </c>
      <c r="N257" s="376" t="n">
        <v>0</v>
      </c>
      <c r="O257" s="376" t="n">
        <v>0</v>
      </c>
      <c r="P257" s="374" t="n">
        <v>0</v>
      </c>
      <c r="Q257" s="374" t="n">
        <v>0</v>
      </c>
      <c r="R257" s="374" t="n">
        <v>0.00605</v>
      </c>
      <c r="S257" s="374" t="n">
        <v>0</v>
      </c>
      <c r="T257" s="374" t="n">
        <v>0</v>
      </c>
      <c r="U257" s="374" t="n">
        <v>0.2525</v>
      </c>
      <c r="V257" s="374" t="n">
        <v>0</v>
      </c>
      <c r="W257" s="374" t="n">
        <v>0</v>
      </c>
      <c r="X257" s="374" t="n">
        <v>0</v>
      </c>
      <c r="Y257" s="374" t="n">
        <v>0.3775</v>
      </c>
      <c r="Z257" s="374" t="n">
        <v>0</v>
      </c>
      <c r="AI257" s="389"/>
      <c r="AJ257" s="389"/>
      <c r="AK257" s="389"/>
      <c r="AM257" s="374" t="n">
        <v>0.072274342128066</v>
      </c>
      <c r="AR257" s="394" t="n">
        <f aca="false">B257</f>
        <v>43983</v>
      </c>
      <c r="AV257" s="394" t="n">
        <f aca="false">B257</f>
        <v>43983</v>
      </c>
      <c r="AW257" s="374" t="n">
        <v>223</v>
      </c>
    </row>
    <row r="258" customFormat="false" ht="12" hidden="false" customHeight="false" outlineLevel="0" collapsed="false">
      <c r="B258" s="375" t="n">
        <f aca="false">EOMONTH(B257,0)+1</f>
        <v>44013</v>
      </c>
      <c r="C258" s="376" t="n">
        <v>3.812</v>
      </c>
      <c r="E258" s="376" t="n">
        <v>0.072948906721221</v>
      </c>
      <c r="F258" s="376" t="n">
        <v>0</v>
      </c>
      <c r="G258" s="376" t="n">
        <v>0.059968124</v>
      </c>
      <c r="H258" s="376" t="n">
        <v>0</v>
      </c>
      <c r="I258" s="376" t="n">
        <v>0</v>
      </c>
      <c r="J258" s="376" t="n">
        <v>0.155</v>
      </c>
      <c r="K258" s="376" t="n">
        <v>0</v>
      </c>
      <c r="L258" s="376" t="n">
        <v>0</v>
      </c>
      <c r="M258" s="376" t="n">
        <v>0</v>
      </c>
      <c r="N258" s="376" t="n">
        <v>0</v>
      </c>
      <c r="O258" s="376" t="n">
        <v>0</v>
      </c>
      <c r="P258" s="374" t="n">
        <v>0</v>
      </c>
      <c r="Q258" s="374" t="n">
        <v>0</v>
      </c>
      <c r="R258" s="374" t="n">
        <v>0.00605</v>
      </c>
      <c r="S258" s="374" t="n">
        <v>0</v>
      </c>
      <c r="T258" s="374" t="n">
        <v>0</v>
      </c>
      <c r="U258" s="374" t="n">
        <v>0.2575</v>
      </c>
      <c r="V258" s="374" t="n">
        <v>0</v>
      </c>
      <c r="W258" s="374" t="n">
        <v>0</v>
      </c>
      <c r="X258" s="374" t="n">
        <v>0</v>
      </c>
      <c r="Y258" s="374" t="n">
        <v>0.3775</v>
      </c>
      <c r="Z258" s="374" t="n">
        <v>0</v>
      </c>
      <c r="AI258" s="389"/>
      <c r="AJ258" s="389"/>
      <c r="AK258" s="389"/>
      <c r="AM258" s="374" t="n">
        <v>0.072275788711688</v>
      </c>
      <c r="AR258" s="394" t="n">
        <f aca="false">B258</f>
        <v>44013</v>
      </c>
      <c r="AV258" s="394" t="n">
        <f aca="false">B258</f>
        <v>44013</v>
      </c>
      <c r="AW258" s="374" t="n">
        <v>223</v>
      </c>
    </row>
    <row r="259" customFormat="false" ht="12" hidden="false" customHeight="false" outlineLevel="0" collapsed="false">
      <c r="B259" s="375" t="n">
        <f aca="false">EOMONTH(B258,0)+1</f>
        <v>44044</v>
      </c>
      <c r="C259" s="376" t="n">
        <v>3.815</v>
      </c>
      <c r="E259" s="376" t="n">
        <v>0.072950557088253</v>
      </c>
      <c r="F259" s="376" t="n">
        <v>0</v>
      </c>
      <c r="G259" s="376" t="n">
        <v>0.059968124</v>
      </c>
      <c r="H259" s="376" t="n">
        <v>0</v>
      </c>
      <c r="I259" s="376" t="n">
        <v>0</v>
      </c>
      <c r="J259" s="376" t="n">
        <v>0.155</v>
      </c>
      <c r="K259" s="376" t="n">
        <v>0</v>
      </c>
      <c r="L259" s="376" t="n">
        <v>0</v>
      </c>
      <c r="M259" s="376" t="n">
        <v>0</v>
      </c>
      <c r="N259" s="376" t="n">
        <v>0</v>
      </c>
      <c r="O259" s="376" t="n">
        <v>0</v>
      </c>
      <c r="P259" s="374" t="n">
        <v>0</v>
      </c>
      <c r="Q259" s="374" t="n">
        <v>0</v>
      </c>
      <c r="R259" s="374" t="n">
        <v>0.00875</v>
      </c>
      <c r="S259" s="374" t="n">
        <v>0</v>
      </c>
      <c r="T259" s="374" t="n">
        <v>0</v>
      </c>
      <c r="U259" s="374" t="n">
        <v>0.2575</v>
      </c>
      <c r="V259" s="374" t="n">
        <v>0</v>
      </c>
      <c r="W259" s="374" t="n">
        <v>0</v>
      </c>
      <c r="X259" s="374" t="n">
        <v>0</v>
      </c>
      <c r="Y259" s="374" t="n">
        <v>0.3775</v>
      </c>
      <c r="Z259" s="374" t="n">
        <v>0</v>
      </c>
      <c r="AI259" s="389"/>
      <c r="AJ259" s="389"/>
      <c r="AK259" s="389"/>
      <c r="AM259" s="374" t="n">
        <v>0.072277283514764</v>
      </c>
      <c r="AR259" s="394" t="n">
        <f aca="false">B259</f>
        <v>44044</v>
      </c>
      <c r="AV259" s="394" t="n">
        <f aca="false">B259</f>
        <v>44044</v>
      </c>
      <c r="AW259" s="374" t="n">
        <v>223</v>
      </c>
    </row>
    <row r="260" customFormat="false" ht="12" hidden="false" customHeight="false" outlineLevel="0" collapsed="false">
      <c r="B260" s="375" t="n">
        <f aca="false">EOMONTH(B259,0)+1</f>
        <v>44075</v>
      </c>
      <c r="C260" s="376" t="n">
        <v>3.802</v>
      </c>
      <c r="E260" s="376" t="n">
        <v>0.072952207455287</v>
      </c>
      <c r="F260" s="376" t="n">
        <v>0</v>
      </c>
      <c r="G260" s="376" t="n">
        <v>0.059968124</v>
      </c>
      <c r="H260" s="376" t="n">
        <v>0</v>
      </c>
      <c r="I260" s="376" t="n">
        <v>0</v>
      </c>
      <c r="J260" s="376" t="n">
        <v>0.155</v>
      </c>
      <c r="K260" s="376" t="n">
        <v>0</v>
      </c>
      <c r="L260" s="376" t="n">
        <v>0</v>
      </c>
      <c r="M260" s="376" t="n">
        <v>0</v>
      </c>
      <c r="N260" s="376" t="n">
        <v>0</v>
      </c>
      <c r="O260" s="376" t="n">
        <v>0</v>
      </c>
      <c r="P260" s="374" t="n">
        <v>0</v>
      </c>
      <c r="Q260" s="374" t="n">
        <v>0</v>
      </c>
      <c r="R260" s="374" t="n">
        <v>0.00875</v>
      </c>
      <c r="S260" s="374" t="n">
        <v>0</v>
      </c>
      <c r="T260" s="374" t="n">
        <v>0</v>
      </c>
      <c r="U260" s="374" t="n">
        <v>0.2525</v>
      </c>
      <c r="V260" s="374" t="n">
        <v>0</v>
      </c>
      <c r="W260" s="374" t="n">
        <v>0</v>
      </c>
      <c r="X260" s="374" t="n">
        <v>0</v>
      </c>
      <c r="Y260" s="374" t="n">
        <v>0.3775</v>
      </c>
      <c r="Z260" s="374" t="n">
        <v>0</v>
      </c>
      <c r="AI260" s="389"/>
      <c r="AJ260" s="389"/>
      <c r="AK260" s="389"/>
      <c r="AM260" s="374" t="n">
        <v>0.072278778317841</v>
      </c>
      <c r="AR260" s="394" t="n">
        <f aca="false">B260</f>
        <v>44075</v>
      </c>
      <c r="AV260" s="394" t="n">
        <f aca="false">B260</f>
        <v>44075</v>
      </c>
      <c r="AW260" s="374" t="n">
        <v>223</v>
      </c>
    </row>
    <row r="261" customFormat="false" ht="12" hidden="false" customHeight="false" outlineLevel="0" collapsed="false">
      <c r="B261" s="375" t="n">
        <f aca="false">EOMONTH(B260,0)+1</f>
        <v>44105</v>
      </c>
      <c r="C261" s="376" t="n">
        <v>3.812</v>
      </c>
      <c r="E261" s="376" t="n">
        <v>0.072953804584675</v>
      </c>
      <c r="F261" s="376" t="n">
        <v>0</v>
      </c>
      <c r="G261" s="376" t="n">
        <v>0.059968124</v>
      </c>
      <c r="H261" s="376" t="n">
        <v>0</v>
      </c>
      <c r="I261" s="376" t="n">
        <v>0</v>
      </c>
      <c r="J261" s="376" t="n">
        <v>0.1575</v>
      </c>
      <c r="K261" s="376" t="n">
        <v>0</v>
      </c>
      <c r="L261" s="376" t="n">
        <v>0</v>
      </c>
      <c r="M261" s="376" t="n">
        <v>0</v>
      </c>
      <c r="N261" s="376" t="n">
        <v>0</v>
      </c>
      <c r="O261" s="376" t="n">
        <v>0</v>
      </c>
      <c r="P261" s="374" t="n">
        <v>0</v>
      </c>
      <c r="Q261" s="374" t="n">
        <v>0</v>
      </c>
      <c r="R261" s="374" t="n">
        <v>-0.012</v>
      </c>
      <c r="S261" s="374" t="n">
        <v>0</v>
      </c>
      <c r="T261" s="374" t="n">
        <v>0</v>
      </c>
      <c r="U261" s="374" t="n">
        <v>0.255</v>
      </c>
      <c r="V261" s="374" t="n">
        <v>0</v>
      </c>
      <c r="W261" s="374" t="n">
        <v>0</v>
      </c>
      <c r="X261" s="374" t="n">
        <v>0</v>
      </c>
      <c r="Y261" s="374" t="n">
        <v>0.3775</v>
      </c>
      <c r="Z261" s="374" t="n">
        <v>0</v>
      </c>
      <c r="AI261" s="389"/>
      <c r="AJ261" s="389"/>
      <c r="AK261" s="389"/>
      <c r="AM261" s="374" t="n">
        <v>0.072280224901465</v>
      </c>
      <c r="AR261" s="394" t="n">
        <f aca="false">B261</f>
        <v>44105</v>
      </c>
      <c r="AV261" s="394" t="n">
        <f aca="false">B261</f>
        <v>44105</v>
      </c>
      <c r="AW261" s="374" t="n">
        <v>223</v>
      </c>
    </row>
    <row r="262" customFormat="false" ht="12" hidden="false" customHeight="false" outlineLevel="0" collapsed="false">
      <c r="B262" s="375" t="n">
        <f aca="false">EOMONTH(B261,0)+1</f>
        <v>44136</v>
      </c>
      <c r="C262" s="376" t="n">
        <v>3.86</v>
      </c>
      <c r="E262" s="376" t="n">
        <v>0.07295545495171</v>
      </c>
      <c r="F262" s="376" t="n">
        <v>0</v>
      </c>
      <c r="G262" s="376" t="n">
        <v>-0.019988713</v>
      </c>
      <c r="H262" s="376" t="n">
        <v>0</v>
      </c>
      <c r="I262" s="376" t="n">
        <v>0</v>
      </c>
      <c r="J262" s="376" t="n">
        <v>0.24</v>
      </c>
      <c r="K262" s="376" t="n">
        <v>0</v>
      </c>
      <c r="L262" s="376" t="n">
        <v>0</v>
      </c>
      <c r="M262" s="376" t="n">
        <v>0</v>
      </c>
      <c r="N262" s="376" t="n">
        <v>0</v>
      </c>
      <c r="O262" s="376" t="n">
        <v>0</v>
      </c>
      <c r="P262" s="374" t="n">
        <v>0</v>
      </c>
      <c r="Q262" s="374" t="n">
        <v>0</v>
      </c>
      <c r="R262" s="374" t="n">
        <v>-0.011</v>
      </c>
      <c r="S262" s="374" t="n">
        <v>0</v>
      </c>
      <c r="T262" s="374" t="n">
        <v>0</v>
      </c>
      <c r="U262" s="374" t="n">
        <v>0.725</v>
      </c>
      <c r="V262" s="374" t="n">
        <v>0</v>
      </c>
      <c r="W262" s="374" t="n">
        <v>0</v>
      </c>
      <c r="X262" s="374" t="n">
        <v>0</v>
      </c>
      <c r="Y262" s="374" t="n">
        <v>0.33</v>
      </c>
      <c r="Z262" s="374" t="n">
        <v>0</v>
      </c>
      <c r="AI262" s="389"/>
      <c r="AJ262" s="389"/>
      <c r="AK262" s="389"/>
      <c r="AM262" s="374" t="n">
        <v>0.072281719704543</v>
      </c>
      <c r="AR262" s="394" t="n">
        <f aca="false">B262</f>
        <v>44136</v>
      </c>
      <c r="AV262" s="394" t="n">
        <f aca="false">B262</f>
        <v>44136</v>
      </c>
      <c r="AW262" s="374" t="n">
        <v>223</v>
      </c>
    </row>
    <row r="263" customFormat="false" ht="12" hidden="false" customHeight="false" outlineLevel="0" collapsed="false">
      <c r="B263" s="375" t="n">
        <f aca="false">EOMONTH(B262,0)+1</f>
        <v>44166</v>
      </c>
      <c r="C263" s="376" t="n">
        <v>3.932</v>
      </c>
      <c r="E263" s="376" t="n">
        <v>0.072957052081099</v>
      </c>
      <c r="F263" s="376" t="n">
        <v>0</v>
      </c>
      <c r="G263" s="376" t="n">
        <v>-0.034951938</v>
      </c>
      <c r="H263" s="376" t="n">
        <v>0</v>
      </c>
      <c r="I263" s="376" t="n">
        <v>0</v>
      </c>
      <c r="J263" s="376" t="n">
        <v>0.295</v>
      </c>
      <c r="K263" s="376" t="n">
        <v>0</v>
      </c>
      <c r="L263" s="376" t="n">
        <v>0</v>
      </c>
      <c r="M263" s="376" t="n">
        <v>0</v>
      </c>
      <c r="N263" s="376" t="n">
        <v>0</v>
      </c>
      <c r="O263" s="376" t="n">
        <v>0</v>
      </c>
      <c r="P263" s="374" t="n">
        <v>0</v>
      </c>
      <c r="Q263" s="374" t="n">
        <v>0</v>
      </c>
      <c r="R263" s="374" t="n">
        <v>-0.011</v>
      </c>
      <c r="S263" s="374" t="n">
        <v>0</v>
      </c>
      <c r="T263" s="374" t="n">
        <v>0</v>
      </c>
      <c r="U263" s="374" t="n">
        <v>1.045</v>
      </c>
      <c r="V263" s="374" t="n">
        <v>0</v>
      </c>
      <c r="W263" s="374" t="n">
        <v>0</v>
      </c>
      <c r="X263" s="374" t="n">
        <v>0</v>
      </c>
      <c r="Y263" s="374" t="n">
        <v>0.33</v>
      </c>
      <c r="Z263" s="374" t="n">
        <v>0</v>
      </c>
      <c r="AI263" s="389"/>
      <c r="AJ263" s="389"/>
      <c r="AK263" s="389"/>
      <c r="AM263" s="374" t="n">
        <v>0.072283166288169</v>
      </c>
      <c r="AR263" s="394" t="n">
        <f aca="false">B263</f>
        <v>44166</v>
      </c>
      <c r="AV263" s="394" t="n">
        <f aca="false">B263</f>
        <v>44166</v>
      </c>
      <c r="AW263" s="374" t="n">
        <v>223</v>
      </c>
    </row>
    <row r="264" customFormat="false" ht="12" hidden="false" customHeight="false" outlineLevel="0" collapsed="false">
      <c r="B264" s="375" t="n">
        <f aca="false">EOMONTH(B263,0)+1</f>
        <v>44197</v>
      </c>
      <c r="C264" s="376" t="n">
        <v>3.9625</v>
      </c>
      <c r="E264" s="376" t="n">
        <v>0.072958702448137</v>
      </c>
      <c r="F264" s="376" t="n">
        <v>0</v>
      </c>
      <c r="G264" s="376" t="n">
        <v>-0.029955184</v>
      </c>
      <c r="H264" s="376" t="n">
        <v>0</v>
      </c>
      <c r="I264" s="376" t="n">
        <v>0</v>
      </c>
      <c r="J264" s="376" t="n">
        <v>0.3425</v>
      </c>
      <c r="K264" s="376" t="n">
        <v>0</v>
      </c>
      <c r="L264" s="376" t="n">
        <v>0</v>
      </c>
      <c r="M264" s="376" t="n">
        <v>0</v>
      </c>
      <c r="N264" s="376" t="n">
        <v>0</v>
      </c>
      <c r="O264" s="376" t="n">
        <v>0</v>
      </c>
      <c r="P264" s="374" t="n">
        <v>0</v>
      </c>
      <c r="Q264" s="374" t="n">
        <v>0</v>
      </c>
      <c r="R264" s="374" t="n">
        <v>-0.011</v>
      </c>
      <c r="S264" s="374" t="n">
        <v>0</v>
      </c>
      <c r="T264" s="374" t="n">
        <v>0</v>
      </c>
      <c r="U264" s="374" t="n">
        <v>1.52</v>
      </c>
      <c r="V264" s="374" t="n">
        <v>0</v>
      </c>
      <c r="W264" s="374" t="n">
        <v>0</v>
      </c>
      <c r="X264" s="374" t="n">
        <v>0</v>
      </c>
      <c r="Y264" s="374" t="n">
        <v>0.33</v>
      </c>
      <c r="Z264" s="374" t="n">
        <v>0</v>
      </c>
      <c r="AI264" s="389"/>
      <c r="AJ264" s="389"/>
      <c r="AK264" s="389"/>
      <c r="AM264" s="374" t="n">
        <v>0.072284661091249</v>
      </c>
      <c r="AR264" s="394" t="n">
        <f aca="false">B264</f>
        <v>44197</v>
      </c>
      <c r="AV264" s="394" t="n">
        <f aca="false">B264</f>
        <v>44197</v>
      </c>
      <c r="AW264" s="374" t="n">
        <v>223</v>
      </c>
    </row>
    <row r="265" customFormat="false" ht="12" hidden="false" customHeight="false" outlineLevel="0" collapsed="false">
      <c r="B265" s="375" t="n">
        <f aca="false">EOMONTH(B264,0)+1</f>
        <v>44228</v>
      </c>
      <c r="C265" s="376" t="n">
        <v>3.9215</v>
      </c>
      <c r="E265" s="376" t="n">
        <v>0.072960352815174</v>
      </c>
      <c r="F265" s="376" t="n">
        <v>0</v>
      </c>
      <c r="G265" s="376" t="n">
        <v>-0.004957423</v>
      </c>
      <c r="H265" s="376" t="n">
        <v>0</v>
      </c>
      <c r="I265" s="376" t="n">
        <v>0</v>
      </c>
      <c r="J265" s="376" t="n">
        <v>0.3375</v>
      </c>
      <c r="K265" s="376" t="n">
        <v>0</v>
      </c>
      <c r="L265" s="376" t="n">
        <v>0</v>
      </c>
      <c r="M265" s="376" t="n">
        <v>0</v>
      </c>
      <c r="N265" s="376" t="n">
        <v>0</v>
      </c>
      <c r="O265" s="376" t="n">
        <v>0</v>
      </c>
      <c r="P265" s="374" t="n">
        <v>0</v>
      </c>
      <c r="Q265" s="374" t="n">
        <v>0</v>
      </c>
      <c r="R265" s="374" t="n">
        <v>-0.011</v>
      </c>
      <c r="S265" s="374" t="n">
        <v>0</v>
      </c>
      <c r="T265" s="374" t="n">
        <v>0</v>
      </c>
      <c r="U265" s="374" t="n">
        <v>1.4</v>
      </c>
      <c r="V265" s="374" t="n">
        <v>0</v>
      </c>
      <c r="W265" s="374" t="n">
        <v>0</v>
      </c>
      <c r="X265" s="374" t="n">
        <v>0</v>
      </c>
      <c r="Y265" s="374" t="n">
        <v>0.33</v>
      </c>
      <c r="Z265" s="374" t="n">
        <v>0</v>
      </c>
      <c r="AI265" s="389"/>
      <c r="AJ265" s="389"/>
      <c r="AK265" s="389"/>
      <c r="AM265" s="374" t="n">
        <v>0.072286155894329</v>
      </c>
      <c r="AR265" s="394" t="n">
        <f aca="false">B265</f>
        <v>44228</v>
      </c>
      <c r="AV265" s="394" t="n">
        <f aca="false">B265</f>
        <v>44228</v>
      </c>
      <c r="AW265" s="374" t="n">
        <v>223</v>
      </c>
    </row>
    <row r="266" customFormat="false" ht="12" hidden="false" customHeight="false" outlineLevel="0" collapsed="false">
      <c r="B266" s="375" t="n">
        <f aca="false">EOMONTH(B265,0)+1</f>
        <v>44256</v>
      </c>
      <c r="C266" s="376" t="n">
        <v>3.8605</v>
      </c>
      <c r="E266" s="376" t="n">
        <v>0.072961843469273</v>
      </c>
      <c r="F266" s="376" t="n">
        <v>0</v>
      </c>
      <c r="G266" s="376" t="n">
        <v>0.005042577</v>
      </c>
      <c r="H266" s="376" t="n">
        <v>0</v>
      </c>
      <c r="I266" s="376" t="n">
        <v>0</v>
      </c>
      <c r="J266" s="376" t="n">
        <v>0.26</v>
      </c>
      <c r="K266" s="376" t="n">
        <v>0</v>
      </c>
      <c r="L266" s="376" t="n">
        <v>0</v>
      </c>
      <c r="M266" s="376" t="n">
        <v>0</v>
      </c>
      <c r="N266" s="376" t="n">
        <v>0</v>
      </c>
      <c r="O266" s="376" t="n">
        <v>0</v>
      </c>
      <c r="P266" s="374" t="n">
        <v>0</v>
      </c>
      <c r="Q266" s="374" t="n">
        <v>0</v>
      </c>
      <c r="R266" s="374" t="n">
        <v>0.0073</v>
      </c>
      <c r="S266" s="374" t="n">
        <v>0</v>
      </c>
      <c r="T266" s="374" t="n">
        <v>0</v>
      </c>
      <c r="U266" s="374" t="n">
        <v>0.88</v>
      </c>
      <c r="V266" s="374" t="n">
        <v>0</v>
      </c>
      <c r="W266" s="374" t="n">
        <v>0</v>
      </c>
      <c r="X266" s="374" t="n">
        <v>0</v>
      </c>
      <c r="Y266" s="374" t="n">
        <v>0.33</v>
      </c>
      <c r="Z266" s="374" t="n">
        <v>0</v>
      </c>
      <c r="AI266" s="389"/>
      <c r="AJ266" s="389"/>
      <c r="AK266" s="389"/>
      <c r="AM266" s="374" t="n">
        <v>0.072287506039048</v>
      </c>
      <c r="AR266" s="394" t="n">
        <f aca="false">B266</f>
        <v>44256</v>
      </c>
      <c r="AV266" s="394" t="n">
        <f aca="false">B266</f>
        <v>44256</v>
      </c>
      <c r="AW266" s="374" t="n">
        <v>223</v>
      </c>
    </row>
    <row r="267" customFormat="false" ht="12" hidden="false" customHeight="false" outlineLevel="0" collapsed="false">
      <c r="B267" s="375" t="n">
        <f aca="false">EOMONTH(B266,0)+1</f>
        <v>44287</v>
      </c>
      <c r="C267" s="376" t="n">
        <v>3.8145</v>
      </c>
      <c r="E267" s="376" t="n">
        <v>0.072963493836313</v>
      </c>
      <c r="F267" s="376" t="n">
        <v>0</v>
      </c>
      <c r="G267" s="376" t="n">
        <v>0.064976639</v>
      </c>
      <c r="H267" s="376" t="n">
        <v>0</v>
      </c>
      <c r="I267" s="376" t="n">
        <v>0</v>
      </c>
      <c r="J267" s="376" t="n">
        <v>0.17</v>
      </c>
      <c r="K267" s="376" t="n">
        <v>0</v>
      </c>
      <c r="L267" s="376" t="n">
        <v>0</v>
      </c>
      <c r="M267" s="376" t="n">
        <v>0</v>
      </c>
      <c r="N267" s="376" t="n">
        <v>0</v>
      </c>
      <c r="O267" s="376" t="n">
        <v>0</v>
      </c>
      <c r="P267" s="374" t="n">
        <v>0</v>
      </c>
      <c r="Q267" s="374" t="n">
        <v>0</v>
      </c>
      <c r="R267" s="374" t="n">
        <v>0.0073</v>
      </c>
      <c r="S267" s="374" t="n">
        <v>0</v>
      </c>
      <c r="T267" s="374" t="n">
        <v>0</v>
      </c>
      <c r="U267" s="374" t="n">
        <v>0.37</v>
      </c>
      <c r="V267" s="374" t="n">
        <v>0</v>
      </c>
      <c r="W267" s="374" t="n">
        <v>0</v>
      </c>
      <c r="X267" s="374" t="n">
        <v>0</v>
      </c>
      <c r="Y267" s="374" t="n">
        <v>0.33</v>
      </c>
      <c r="Z267" s="374" t="n">
        <v>0</v>
      </c>
      <c r="AI267" s="389"/>
      <c r="AJ267" s="389"/>
      <c r="AK267" s="389"/>
      <c r="AM267" s="374" t="n">
        <v>0.07228900084213</v>
      </c>
      <c r="AR267" s="394" t="n">
        <f aca="false">B267</f>
        <v>44287</v>
      </c>
      <c r="AV267" s="394" t="n">
        <f aca="false">B267</f>
        <v>44287</v>
      </c>
      <c r="AW267" s="374" t="n">
        <v>223</v>
      </c>
    </row>
    <row r="268" customFormat="false" ht="12" hidden="false" customHeight="false" outlineLevel="0" collapsed="false">
      <c r="B268" s="375" t="n">
        <f aca="false">EOMONTH(B267,0)+1</f>
        <v>44317</v>
      </c>
      <c r="C268" s="376" t="n">
        <v>3.8635</v>
      </c>
      <c r="E268" s="376" t="n">
        <v>0.072965090965707</v>
      </c>
      <c r="F268" s="376" t="n">
        <v>0</v>
      </c>
      <c r="G268" s="376" t="n">
        <v>0.064968124</v>
      </c>
      <c r="H268" s="376" t="n">
        <v>0</v>
      </c>
      <c r="I268" s="376" t="n">
        <v>0</v>
      </c>
      <c r="J268" s="376" t="n">
        <v>0.155</v>
      </c>
      <c r="K268" s="376" t="n">
        <v>0</v>
      </c>
      <c r="L268" s="376" t="n">
        <v>0</v>
      </c>
      <c r="M268" s="376" t="n">
        <v>0</v>
      </c>
      <c r="N268" s="376" t="n">
        <v>0</v>
      </c>
      <c r="O268" s="376" t="n">
        <v>0</v>
      </c>
      <c r="P268" s="374" t="n">
        <v>0</v>
      </c>
      <c r="Q268" s="374" t="n">
        <v>0</v>
      </c>
      <c r="R268" s="374" t="n">
        <v>0.00705</v>
      </c>
      <c r="S268" s="374" t="n">
        <v>0</v>
      </c>
      <c r="T268" s="374" t="n">
        <v>0</v>
      </c>
      <c r="U268" s="374" t="n">
        <v>0.2525</v>
      </c>
      <c r="V268" s="374" t="n">
        <v>0</v>
      </c>
      <c r="W268" s="374" t="n">
        <v>0</v>
      </c>
      <c r="X268" s="374" t="n">
        <v>0</v>
      </c>
      <c r="Y268" s="374" t="n">
        <v>0.33</v>
      </c>
      <c r="Z268" s="374" t="n">
        <v>0</v>
      </c>
      <c r="AI268" s="389"/>
      <c r="AJ268" s="389"/>
      <c r="AK268" s="389"/>
      <c r="AM268" s="374" t="n">
        <v>0.072290447425758</v>
      </c>
      <c r="AR268" s="394" t="n">
        <f aca="false">B268</f>
        <v>44317</v>
      </c>
      <c r="AV268" s="394" t="n">
        <f aca="false">B268</f>
        <v>44317</v>
      </c>
      <c r="AW268" s="374" t="n">
        <v>223</v>
      </c>
    </row>
    <row r="269" customFormat="false" ht="12" hidden="false" customHeight="false" outlineLevel="0" collapsed="false">
      <c r="B269" s="375" t="n">
        <f aca="false">EOMONTH(B268,0)+1</f>
        <v>44348</v>
      </c>
      <c r="C269" s="376" t="n">
        <v>3.8835</v>
      </c>
      <c r="E269" s="376" t="n">
        <v>0.072966741332748</v>
      </c>
      <c r="F269" s="376" t="n">
        <v>0</v>
      </c>
      <c r="G269" s="376" t="n">
        <v>0.064968124</v>
      </c>
      <c r="H269" s="376" t="n">
        <v>0</v>
      </c>
      <c r="I269" s="376" t="n">
        <v>0</v>
      </c>
      <c r="J269" s="376" t="n">
        <v>0.155</v>
      </c>
      <c r="K269" s="376" t="n">
        <v>0</v>
      </c>
      <c r="L269" s="376" t="n">
        <v>0</v>
      </c>
      <c r="M269" s="376" t="n">
        <v>0</v>
      </c>
      <c r="N269" s="376" t="n">
        <v>0</v>
      </c>
      <c r="O269" s="376" t="n">
        <v>0</v>
      </c>
      <c r="P269" s="374" t="n">
        <v>0</v>
      </c>
      <c r="Q269" s="374" t="n">
        <v>0</v>
      </c>
      <c r="R269" s="374" t="n">
        <v>0.00705</v>
      </c>
      <c r="S269" s="374" t="n">
        <v>0</v>
      </c>
      <c r="T269" s="374" t="n">
        <v>0</v>
      </c>
      <c r="U269" s="374" t="n">
        <v>0.2525</v>
      </c>
      <c r="V269" s="374" t="n">
        <v>0</v>
      </c>
      <c r="W269" s="374" t="n">
        <v>0</v>
      </c>
      <c r="X269" s="374" t="n">
        <v>0</v>
      </c>
      <c r="Y269" s="374" t="n">
        <v>0.33</v>
      </c>
      <c r="Z269" s="374" t="n">
        <v>0</v>
      </c>
      <c r="AI269" s="389"/>
      <c r="AJ269" s="389"/>
      <c r="AK269" s="389"/>
      <c r="AM269" s="374" t="n">
        <v>0.072291942228842</v>
      </c>
      <c r="AR269" s="394" t="n">
        <f aca="false">B269</f>
        <v>44348</v>
      </c>
      <c r="AV269" s="394" t="n">
        <f aca="false">B269</f>
        <v>44348</v>
      </c>
      <c r="AW269" s="374" t="n">
        <v>223</v>
      </c>
    </row>
    <row r="270" customFormat="false" ht="12" hidden="false" customHeight="false" outlineLevel="0" collapsed="false">
      <c r="B270" s="375" t="n">
        <f aca="false">EOMONTH(B269,0)+1</f>
        <v>44378</v>
      </c>
      <c r="C270" s="376" t="n">
        <v>3.8835</v>
      </c>
      <c r="E270" s="376" t="n">
        <v>0.072968338462144</v>
      </c>
      <c r="F270" s="376" t="n">
        <v>0</v>
      </c>
      <c r="G270" s="376" t="n">
        <v>0.064968124</v>
      </c>
      <c r="H270" s="376" t="n">
        <v>0</v>
      </c>
      <c r="I270" s="376" t="n">
        <v>0</v>
      </c>
      <c r="J270" s="376" t="n">
        <v>0.155</v>
      </c>
      <c r="K270" s="376" t="n">
        <v>0</v>
      </c>
      <c r="L270" s="376" t="n">
        <v>0</v>
      </c>
      <c r="M270" s="376" t="n">
        <v>0</v>
      </c>
      <c r="N270" s="376" t="n">
        <v>0</v>
      </c>
      <c r="O270" s="376" t="n">
        <v>0</v>
      </c>
      <c r="P270" s="374" t="n">
        <v>0</v>
      </c>
      <c r="Q270" s="374" t="n">
        <v>0</v>
      </c>
      <c r="R270" s="374" t="n">
        <v>0.00705</v>
      </c>
      <c r="S270" s="374" t="n">
        <v>0</v>
      </c>
      <c r="T270" s="374" t="n">
        <v>0</v>
      </c>
      <c r="U270" s="374" t="n">
        <v>0.2575</v>
      </c>
      <c r="V270" s="374" t="n">
        <v>0</v>
      </c>
      <c r="W270" s="374" t="n">
        <v>0</v>
      </c>
      <c r="X270" s="374" t="n">
        <v>0</v>
      </c>
      <c r="Y270" s="374" t="n">
        <v>0.33</v>
      </c>
      <c r="Z270" s="374" t="n">
        <v>0</v>
      </c>
      <c r="AI270" s="389"/>
      <c r="AJ270" s="389"/>
      <c r="AK270" s="389"/>
      <c r="AM270" s="374" t="n">
        <v>0.072293388812472</v>
      </c>
      <c r="AR270" s="394" t="n">
        <f aca="false">B270</f>
        <v>44378</v>
      </c>
      <c r="AV270" s="394" t="n">
        <f aca="false">B270</f>
        <v>44378</v>
      </c>
      <c r="AW270" s="374" t="n">
        <v>223</v>
      </c>
    </row>
    <row r="271" customFormat="false" ht="12" hidden="false" customHeight="false" outlineLevel="0" collapsed="false">
      <c r="B271" s="375" t="n">
        <f aca="false">EOMONTH(B270,0)+1</f>
        <v>44409</v>
      </c>
      <c r="C271" s="376" t="n">
        <v>3.8865</v>
      </c>
      <c r="E271" s="376" t="n">
        <v>0.072969988829187</v>
      </c>
      <c r="F271" s="376" t="n">
        <v>0</v>
      </c>
      <c r="G271" s="376" t="n">
        <v>0.064968124</v>
      </c>
      <c r="H271" s="376" t="n">
        <v>0</v>
      </c>
      <c r="I271" s="376" t="n">
        <v>0</v>
      </c>
      <c r="J271" s="376" t="n">
        <v>0.155</v>
      </c>
      <c r="K271" s="376" t="n">
        <v>0</v>
      </c>
      <c r="L271" s="376" t="n">
        <v>0</v>
      </c>
      <c r="M271" s="376" t="n">
        <v>0</v>
      </c>
      <c r="N271" s="376" t="n">
        <v>0</v>
      </c>
      <c r="O271" s="376" t="n">
        <v>0</v>
      </c>
      <c r="P271" s="374" t="n">
        <v>0</v>
      </c>
      <c r="Q271" s="374" t="n">
        <v>0</v>
      </c>
      <c r="R271" s="374" t="n">
        <v>0.00975</v>
      </c>
      <c r="S271" s="374" t="n">
        <v>0</v>
      </c>
      <c r="T271" s="374" t="n">
        <v>0</v>
      </c>
      <c r="U271" s="374" t="n">
        <v>0.2575</v>
      </c>
      <c r="V271" s="374" t="n">
        <v>0</v>
      </c>
      <c r="W271" s="374" t="n">
        <v>0</v>
      </c>
      <c r="X271" s="374" t="n">
        <v>0</v>
      </c>
      <c r="Y271" s="374" t="n">
        <v>0.33</v>
      </c>
      <c r="Z271" s="374" t="n">
        <v>0</v>
      </c>
      <c r="AI271" s="389"/>
      <c r="AJ271" s="389"/>
      <c r="AK271" s="389"/>
      <c r="AM271" s="374" t="n">
        <v>0.072294883615557</v>
      </c>
      <c r="AR271" s="394" t="n">
        <f aca="false">B271</f>
        <v>44409</v>
      </c>
      <c r="AV271" s="394" t="n">
        <f aca="false">B271</f>
        <v>44409</v>
      </c>
      <c r="AW271" s="374" t="n">
        <v>223</v>
      </c>
    </row>
    <row r="272" customFormat="false" ht="12" hidden="false" customHeight="false" outlineLevel="0" collapsed="false">
      <c r="B272" s="375" t="n">
        <f aca="false">EOMONTH(B271,0)+1</f>
        <v>44440</v>
      </c>
      <c r="C272" s="376" t="n">
        <v>3.8725</v>
      </c>
      <c r="E272" s="376" t="n">
        <v>0.07297163919623</v>
      </c>
      <c r="F272" s="376" t="n">
        <v>0</v>
      </c>
      <c r="G272" s="376" t="n">
        <v>0.064968124</v>
      </c>
      <c r="H272" s="376" t="n">
        <v>0</v>
      </c>
      <c r="I272" s="376" t="n">
        <v>0</v>
      </c>
      <c r="J272" s="376" t="n">
        <v>0.155</v>
      </c>
      <c r="K272" s="376" t="n">
        <v>0</v>
      </c>
      <c r="L272" s="376" t="n">
        <v>0</v>
      </c>
      <c r="M272" s="376" t="n">
        <v>0</v>
      </c>
      <c r="N272" s="376" t="n">
        <v>0</v>
      </c>
      <c r="O272" s="376" t="n">
        <v>0</v>
      </c>
      <c r="P272" s="374" t="n">
        <v>0</v>
      </c>
      <c r="Q272" s="374" t="n">
        <v>0</v>
      </c>
      <c r="R272" s="374" t="n">
        <v>0.00975</v>
      </c>
      <c r="S272" s="374" t="n">
        <v>0</v>
      </c>
      <c r="T272" s="374" t="n">
        <v>0</v>
      </c>
      <c r="U272" s="374" t="n">
        <v>0.2525</v>
      </c>
      <c r="V272" s="374" t="n">
        <v>0</v>
      </c>
      <c r="W272" s="374" t="n">
        <v>0</v>
      </c>
      <c r="X272" s="374" t="n">
        <v>0</v>
      </c>
      <c r="Y272" s="374" t="n">
        <v>0.33</v>
      </c>
      <c r="Z272" s="374" t="n">
        <v>0</v>
      </c>
      <c r="AI272" s="389"/>
      <c r="AJ272" s="389"/>
      <c r="AK272" s="389"/>
      <c r="AM272" s="374" t="n">
        <v>0.072296378418643</v>
      </c>
      <c r="AR272" s="394" t="n">
        <f aca="false">B272</f>
        <v>44440</v>
      </c>
      <c r="AV272" s="394" t="n">
        <f aca="false">B272</f>
        <v>44440</v>
      </c>
      <c r="AW272" s="374" t="n">
        <v>223</v>
      </c>
    </row>
    <row r="273" customFormat="false" ht="12" hidden="false" customHeight="false" outlineLevel="0" collapsed="false">
      <c r="B273" s="375" t="n">
        <f aca="false">EOMONTH(B272,0)+1</f>
        <v>44470</v>
      </c>
      <c r="C273" s="376" t="n">
        <v>3.8815</v>
      </c>
      <c r="E273" s="376" t="n">
        <v>0.072973236325629</v>
      </c>
      <c r="F273" s="376" t="n">
        <v>0</v>
      </c>
      <c r="G273" s="376" t="n">
        <v>0.064968124</v>
      </c>
      <c r="H273" s="376" t="n">
        <v>0</v>
      </c>
      <c r="I273" s="376" t="n">
        <v>0</v>
      </c>
      <c r="J273" s="376" t="n">
        <v>0.1575</v>
      </c>
      <c r="K273" s="376" t="n">
        <v>0</v>
      </c>
      <c r="L273" s="376" t="n">
        <v>0</v>
      </c>
      <c r="M273" s="376" t="n">
        <v>0</v>
      </c>
      <c r="N273" s="376" t="n">
        <v>0</v>
      </c>
      <c r="O273" s="376" t="n">
        <v>0</v>
      </c>
      <c r="P273" s="374" t="n">
        <v>0</v>
      </c>
      <c r="Q273" s="374" t="n">
        <v>0</v>
      </c>
      <c r="R273" s="374" t="n">
        <v>-0.011</v>
      </c>
      <c r="S273" s="374" t="n">
        <v>0</v>
      </c>
      <c r="T273" s="374" t="n">
        <v>0</v>
      </c>
      <c r="U273" s="374" t="n">
        <v>0.255</v>
      </c>
      <c r="V273" s="374" t="n">
        <v>0</v>
      </c>
      <c r="W273" s="374" t="n">
        <v>0</v>
      </c>
      <c r="X273" s="374" t="n">
        <v>0</v>
      </c>
      <c r="Y273" s="374" t="n">
        <v>0.33</v>
      </c>
      <c r="Z273" s="374" t="n">
        <v>0</v>
      </c>
      <c r="AI273" s="389"/>
      <c r="AJ273" s="389"/>
      <c r="AK273" s="389"/>
      <c r="AM273" s="374" t="n">
        <v>0.072297825002275</v>
      </c>
    </row>
    <row r="274" customFormat="false" ht="12" hidden="false" customHeight="false" outlineLevel="0" collapsed="false">
      <c r="B274" s="375" t="n">
        <f aca="false">EOMONTH(B273,0)+1</f>
        <v>44501</v>
      </c>
      <c r="C274" s="376" t="n">
        <v>3.9245</v>
      </c>
      <c r="E274" s="376" t="n">
        <v>0.072974886692675</v>
      </c>
      <c r="F274" s="376" t="n">
        <v>0</v>
      </c>
      <c r="G274" s="376" t="n">
        <v>-0.014988713</v>
      </c>
      <c r="H274" s="376" t="n">
        <v>0</v>
      </c>
      <c r="I274" s="376" t="n">
        <v>0</v>
      </c>
      <c r="J274" s="376" t="n">
        <v>0.24</v>
      </c>
      <c r="K274" s="376" t="n">
        <v>0</v>
      </c>
      <c r="L274" s="376" t="n">
        <v>0</v>
      </c>
      <c r="M274" s="376" t="n">
        <v>0</v>
      </c>
      <c r="N274" s="376" t="n">
        <v>0</v>
      </c>
      <c r="O274" s="376" t="n">
        <v>0</v>
      </c>
      <c r="P274" s="374" t="n">
        <v>0</v>
      </c>
      <c r="Q274" s="374" t="n">
        <v>0</v>
      </c>
      <c r="R274" s="374" t="n">
        <v>-0.01</v>
      </c>
      <c r="S274" s="374" t="n">
        <v>0</v>
      </c>
      <c r="T274" s="374" t="n">
        <v>0</v>
      </c>
      <c r="U274" s="374" t="n">
        <v>0.725</v>
      </c>
      <c r="V274" s="374" t="n">
        <v>0</v>
      </c>
      <c r="W274" s="374" t="n">
        <v>0</v>
      </c>
      <c r="X274" s="374" t="n">
        <v>0</v>
      </c>
      <c r="Y274" s="374" t="n">
        <v>0</v>
      </c>
      <c r="Z274" s="374" t="n">
        <v>0</v>
      </c>
      <c r="AI274" s="389"/>
      <c r="AJ274" s="389"/>
      <c r="AK274" s="389"/>
      <c r="AM274" s="374" t="n">
        <v>0.072299319805362</v>
      </c>
    </row>
    <row r="275" customFormat="false" ht="12" hidden="false" customHeight="false" outlineLevel="0" collapsed="false">
      <c r="B275" s="375" t="n">
        <f aca="false">EOMONTH(B274,0)+1</f>
        <v>44531</v>
      </c>
      <c r="C275" s="376" t="n">
        <v>3.9935</v>
      </c>
      <c r="E275" s="376" t="n">
        <v>0.072976483822075</v>
      </c>
      <c r="F275" s="376" t="n">
        <v>0</v>
      </c>
      <c r="G275" s="376" t="n">
        <v>-0.029951938</v>
      </c>
      <c r="H275" s="376" t="n">
        <v>0</v>
      </c>
      <c r="I275" s="376" t="n">
        <v>0</v>
      </c>
      <c r="J275" s="376" t="n">
        <v>0.295</v>
      </c>
      <c r="K275" s="376" t="n">
        <v>0</v>
      </c>
      <c r="L275" s="376" t="n">
        <v>0</v>
      </c>
      <c r="M275" s="376" t="n">
        <v>0</v>
      </c>
      <c r="N275" s="376" t="n">
        <v>0</v>
      </c>
      <c r="O275" s="376" t="n">
        <v>0</v>
      </c>
      <c r="P275" s="374" t="n">
        <v>0</v>
      </c>
      <c r="Q275" s="374" t="n">
        <v>0</v>
      </c>
      <c r="R275" s="374" t="n">
        <v>-0.01</v>
      </c>
      <c r="S275" s="374" t="n">
        <v>0</v>
      </c>
      <c r="T275" s="374" t="n">
        <v>0</v>
      </c>
      <c r="U275" s="374" t="n">
        <v>1.045</v>
      </c>
      <c r="V275" s="374" t="n">
        <v>0</v>
      </c>
      <c r="W275" s="374" t="n">
        <v>0</v>
      </c>
      <c r="X275" s="374" t="n">
        <v>0</v>
      </c>
      <c r="Y275" s="374" t="n">
        <v>0</v>
      </c>
      <c r="Z275" s="374" t="n">
        <v>0</v>
      </c>
      <c r="AI275" s="389"/>
      <c r="AJ275" s="389"/>
      <c r="AK275" s="389"/>
      <c r="AM275" s="374" t="n">
        <v>0.072300766389</v>
      </c>
    </row>
    <row r="276" customFormat="false" ht="12" hidden="false" customHeight="false" outlineLevel="0" collapsed="false">
      <c r="B276" s="375" t="n">
        <f aca="false">EOMONTH(B275,0)+1</f>
        <v>44562</v>
      </c>
      <c r="C276" s="376" t="n">
        <v>4.022</v>
      </c>
      <c r="E276" s="376" t="n">
        <v>0.072978134189122</v>
      </c>
      <c r="F276" s="376" t="n">
        <v>0</v>
      </c>
      <c r="G276" s="376" t="n">
        <v>-0.024955184</v>
      </c>
      <c r="H276" s="376" t="n">
        <v>0</v>
      </c>
      <c r="I276" s="376" t="n">
        <v>0</v>
      </c>
      <c r="J276" s="376" t="n">
        <v>0.3425</v>
      </c>
      <c r="K276" s="376" t="n">
        <v>0</v>
      </c>
      <c r="L276" s="376" t="n">
        <v>0</v>
      </c>
      <c r="M276" s="376" t="n">
        <v>0</v>
      </c>
      <c r="N276" s="376" t="n">
        <v>0</v>
      </c>
      <c r="O276" s="376" t="n">
        <v>0</v>
      </c>
      <c r="P276" s="374" t="n">
        <v>0</v>
      </c>
      <c r="Q276" s="374" t="n">
        <v>0</v>
      </c>
      <c r="R276" s="374" t="n">
        <v>0</v>
      </c>
      <c r="S276" s="374" t="n">
        <v>0</v>
      </c>
      <c r="T276" s="374" t="n">
        <v>0</v>
      </c>
      <c r="U276" s="374" t="n">
        <v>1.52</v>
      </c>
      <c r="V276" s="374" t="n">
        <v>0</v>
      </c>
      <c r="W276" s="374" t="n">
        <v>0</v>
      </c>
      <c r="X276" s="374" t="n">
        <v>0</v>
      </c>
      <c r="Y276" s="374" t="n">
        <v>0</v>
      </c>
      <c r="Z276" s="374" t="n">
        <v>0</v>
      </c>
      <c r="AI276" s="389"/>
      <c r="AJ276" s="389"/>
      <c r="AK276" s="389"/>
      <c r="AM276" s="374" t="n">
        <v>0.072302261192084</v>
      </c>
    </row>
    <row r="277" customFormat="false" ht="12" hidden="false" customHeight="false" outlineLevel="0" collapsed="false">
      <c r="B277" s="375" t="n">
        <f aca="false">EOMONTH(B276,0)+1</f>
        <v>44593</v>
      </c>
      <c r="C277" s="376" t="n">
        <v>3.985</v>
      </c>
      <c r="E277" s="376" t="n">
        <v>0.07297978455617</v>
      </c>
      <c r="F277" s="376" t="n">
        <v>0</v>
      </c>
      <c r="G277" s="376" t="n">
        <v>4.2577E-005</v>
      </c>
      <c r="H277" s="376" t="n">
        <v>0</v>
      </c>
      <c r="I277" s="376" t="n">
        <v>0</v>
      </c>
      <c r="J277" s="376" t="n">
        <v>0.3375</v>
      </c>
      <c r="K277" s="376" t="n">
        <v>0</v>
      </c>
      <c r="L277" s="376" t="n">
        <v>0</v>
      </c>
      <c r="M277" s="376" t="n">
        <v>0</v>
      </c>
      <c r="N277" s="376" t="n">
        <v>0</v>
      </c>
      <c r="O277" s="376" t="n">
        <v>0</v>
      </c>
      <c r="P277" s="374" t="n">
        <v>0</v>
      </c>
      <c r="Q277" s="374" t="n">
        <v>0</v>
      </c>
      <c r="R277" s="374" t="n">
        <v>0</v>
      </c>
      <c r="S277" s="374" t="n">
        <v>0</v>
      </c>
      <c r="T277" s="374" t="n">
        <v>0</v>
      </c>
      <c r="U277" s="374" t="n">
        <v>1.4</v>
      </c>
      <c r="V277" s="374" t="n">
        <v>0</v>
      </c>
      <c r="W277" s="374" t="n">
        <v>0</v>
      </c>
      <c r="X277" s="374" t="n">
        <v>0</v>
      </c>
      <c r="Y277" s="374" t="n">
        <v>0</v>
      </c>
      <c r="Z277" s="374" t="n">
        <v>0</v>
      </c>
      <c r="AI277" s="389"/>
      <c r="AJ277" s="389"/>
      <c r="AK277" s="389"/>
      <c r="AM277" s="374" t="n">
        <v>0.072303755995174</v>
      </c>
    </row>
    <row r="278" customFormat="false" ht="12" hidden="false" customHeight="false" outlineLevel="0" collapsed="false">
      <c r="B278" s="375" t="n">
        <f aca="false">EOMONTH(B277,0)+1</f>
        <v>44621</v>
      </c>
      <c r="C278" s="376" t="n">
        <v>3.927</v>
      </c>
      <c r="E278" s="376" t="n">
        <v>0.072981275210279</v>
      </c>
      <c r="F278" s="376" t="n">
        <v>0</v>
      </c>
      <c r="G278" s="376" t="n">
        <v>0.010042577</v>
      </c>
      <c r="H278" s="376" t="n">
        <v>0</v>
      </c>
      <c r="I278" s="376" t="n">
        <v>0</v>
      </c>
      <c r="J278" s="376" t="n">
        <v>0.26</v>
      </c>
      <c r="K278" s="376" t="n">
        <v>0</v>
      </c>
      <c r="L278" s="376" t="n">
        <v>0</v>
      </c>
      <c r="M278" s="376" t="n">
        <v>0</v>
      </c>
      <c r="N278" s="376" t="n">
        <v>0</v>
      </c>
      <c r="O278" s="376" t="n">
        <v>0</v>
      </c>
      <c r="P278" s="374" t="n">
        <v>0</v>
      </c>
      <c r="Q278" s="374" t="n">
        <v>0</v>
      </c>
      <c r="R278" s="374" t="n">
        <v>0</v>
      </c>
      <c r="S278" s="374" t="n">
        <v>0</v>
      </c>
      <c r="T278" s="374" t="n">
        <v>0</v>
      </c>
      <c r="U278" s="374" t="n">
        <v>0.88</v>
      </c>
      <c r="V278" s="374" t="n">
        <v>0</v>
      </c>
      <c r="W278" s="374" t="n">
        <v>0</v>
      </c>
      <c r="X278" s="374" t="n">
        <v>0</v>
      </c>
      <c r="Y278" s="374" t="n">
        <v>0</v>
      </c>
      <c r="Z278" s="374" t="n">
        <v>0</v>
      </c>
      <c r="AI278" s="389"/>
      <c r="AJ278" s="389"/>
      <c r="AK278" s="389"/>
      <c r="AM278" s="374" t="n">
        <v>0.072305106139901</v>
      </c>
    </row>
    <row r="279" customFormat="false" ht="12" hidden="false" customHeight="false" outlineLevel="0" collapsed="false">
      <c r="B279" s="375" t="n">
        <f aca="false">EOMONTH(B278,0)+1</f>
        <v>44652</v>
      </c>
      <c r="C279" s="376" t="n">
        <v>3.884</v>
      </c>
      <c r="E279" s="376" t="n">
        <v>0.072982925577329</v>
      </c>
      <c r="F279" s="376" t="n">
        <v>0</v>
      </c>
      <c r="G279" s="376" t="n">
        <v>0.069976639</v>
      </c>
      <c r="H279" s="376" t="n">
        <v>0</v>
      </c>
      <c r="I279" s="376" t="n">
        <v>0</v>
      </c>
      <c r="J279" s="376" t="n">
        <v>0.17</v>
      </c>
      <c r="K279" s="376" t="n">
        <v>0</v>
      </c>
      <c r="L279" s="376" t="n">
        <v>0</v>
      </c>
      <c r="M279" s="376" t="n">
        <v>0</v>
      </c>
      <c r="N279" s="376" t="n">
        <v>0</v>
      </c>
      <c r="O279" s="376" t="n">
        <v>0</v>
      </c>
      <c r="P279" s="374" t="n">
        <v>0</v>
      </c>
      <c r="Q279" s="374" t="n">
        <v>0</v>
      </c>
      <c r="R279" s="374" t="n">
        <v>0</v>
      </c>
      <c r="S279" s="374" t="n">
        <v>0</v>
      </c>
      <c r="T279" s="374" t="n">
        <v>0</v>
      </c>
      <c r="U279" s="374" t="n">
        <v>0.37</v>
      </c>
      <c r="V279" s="374" t="n">
        <v>0</v>
      </c>
      <c r="W279" s="374" t="n">
        <v>0</v>
      </c>
      <c r="X279" s="374" t="n">
        <v>0</v>
      </c>
      <c r="Y279" s="374" t="n">
        <v>0</v>
      </c>
      <c r="Z279" s="374" t="n">
        <v>0</v>
      </c>
      <c r="AI279" s="389"/>
      <c r="AJ279" s="389"/>
      <c r="AK279" s="389"/>
      <c r="AM279" s="374" t="n">
        <v>0.072306600943</v>
      </c>
    </row>
    <row r="280" customFormat="false" ht="12" hidden="false" customHeight="false" outlineLevel="0" collapsed="false">
      <c r="B280" s="375" t="n">
        <f aca="false">EOMONTH(B279,0)+1</f>
        <v>44682</v>
      </c>
      <c r="C280" s="376" t="n">
        <v>3.934</v>
      </c>
      <c r="E280" s="376" t="n">
        <v>0.072984522706734</v>
      </c>
      <c r="F280" s="376" t="n">
        <v>0</v>
      </c>
      <c r="G280" s="376" t="n">
        <v>0.069968124</v>
      </c>
      <c r="H280" s="376" t="n">
        <v>0</v>
      </c>
      <c r="I280" s="376" t="n">
        <v>0</v>
      </c>
      <c r="J280" s="376" t="n">
        <v>0.155</v>
      </c>
      <c r="K280" s="376" t="n">
        <v>0</v>
      </c>
      <c r="L280" s="376" t="n">
        <v>0</v>
      </c>
      <c r="M280" s="376" t="n">
        <v>0</v>
      </c>
      <c r="N280" s="376" t="n">
        <v>0</v>
      </c>
      <c r="O280" s="376" t="n">
        <v>0</v>
      </c>
      <c r="P280" s="374" t="n">
        <v>0</v>
      </c>
      <c r="Q280" s="374" t="n">
        <v>0</v>
      </c>
      <c r="R280" s="374" t="n">
        <v>0</v>
      </c>
      <c r="S280" s="374" t="n">
        <v>0</v>
      </c>
      <c r="T280" s="374" t="n">
        <v>0</v>
      </c>
      <c r="U280" s="374" t="n">
        <v>0.2525</v>
      </c>
      <c r="V280" s="374" t="n">
        <v>0</v>
      </c>
      <c r="W280" s="374" t="n">
        <v>0</v>
      </c>
      <c r="X280" s="374" t="n">
        <v>0</v>
      </c>
      <c r="Y280" s="374" t="n">
        <v>0</v>
      </c>
      <c r="Z280" s="374" t="n">
        <v>0</v>
      </c>
      <c r="AI280" s="389"/>
      <c r="AJ280" s="389"/>
      <c r="AK280" s="389"/>
      <c r="AM280" s="374" t="n">
        <v>0.072308047526629</v>
      </c>
    </row>
    <row r="281" customFormat="false" ht="12" hidden="false" customHeight="false" outlineLevel="0" collapsed="false">
      <c r="B281" s="375" t="n">
        <f aca="false">EOMONTH(B280,0)+1</f>
        <v>44713</v>
      </c>
      <c r="C281" s="376" t="n">
        <v>3.955</v>
      </c>
      <c r="E281" s="376" t="n">
        <v>0.072986173073786</v>
      </c>
      <c r="F281" s="376" t="n">
        <v>0</v>
      </c>
      <c r="G281" s="376" t="n">
        <v>0.069968124</v>
      </c>
      <c r="H281" s="376" t="n">
        <v>0</v>
      </c>
      <c r="I281" s="376" t="n">
        <v>0</v>
      </c>
      <c r="J281" s="376" t="n">
        <v>0.155</v>
      </c>
      <c r="K281" s="376" t="n">
        <v>0</v>
      </c>
      <c r="L281" s="376" t="n">
        <v>0</v>
      </c>
      <c r="M281" s="376" t="n">
        <v>0</v>
      </c>
      <c r="N281" s="376" t="n">
        <v>0</v>
      </c>
      <c r="O281" s="376" t="n">
        <v>0</v>
      </c>
      <c r="P281" s="374" t="n">
        <v>0</v>
      </c>
      <c r="Q281" s="374" t="n">
        <v>0</v>
      </c>
      <c r="R281" s="374" t="n">
        <v>0</v>
      </c>
      <c r="S281" s="374" t="n">
        <v>0</v>
      </c>
      <c r="T281" s="374" t="n">
        <v>0</v>
      </c>
      <c r="U281" s="374" t="n">
        <v>0.2525</v>
      </c>
      <c r="V281" s="374" t="n">
        <v>0</v>
      </c>
      <c r="W281" s="374" t="n">
        <v>0</v>
      </c>
      <c r="X281" s="374" t="n">
        <v>0</v>
      </c>
      <c r="Y281" s="374" t="n">
        <v>0</v>
      </c>
      <c r="Z281" s="374" t="n">
        <v>0</v>
      </c>
      <c r="AI281" s="389"/>
      <c r="AJ281" s="389"/>
      <c r="AK281" s="389"/>
      <c r="AM281" s="374" t="n">
        <v>0.072309542329721</v>
      </c>
    </row>
    <row r="282" customFormat="false" ht="12" hidden="false" customHeight="false" outlineLevel="0" collapsed="false">
      <c r="B282" s="375" t="n">
        <f aca="false">EOMONTH(B281,0)+1</f>
        <v>44743</v>
      </c>
      <c r="C282" s="376" t="n">
        <v>3.955</v>
      </c>
      <c r="E282" s="376" t="n">
        <v>0.072987770203191</v>
      </c>
      <c r="F282" s="376" t="n">
        <v>0</v>
      </c>
      <c r="G282" s="376" t="n">
        <v>0.069968124</v>
      </c>
      <c r="H282" s="376" t="n">
        <v>0</v>
      </c>
      <c r="I282" s="376" t="n">
        <v>0</v>
      </c>
      <c r="J282" s="376" t="n">
        <v>0.155</v>
      </c>
      <c r="K282" s="376" t="n">
        <v>0</v>
      </c>
      <c r="L282" s="376" t="n">
        <v>0</v>
      </c>
      <c r="M282" s="376" t="n">
        <v>0</v>
      </c>
      <c r="N282" s="376" t="n">
        <v>0</v>
      </c>
      <c r="O282" s="376" t="n">
        <v>0</v>
      </c>
      <c r="P282" s="374" t="n">
        <v>0</v>
      </c>
      <c r="Q282" s="374" t="n">
        <v>0</v>
      </c>
      <c r="R282" s="374" t="n">
        <v>0</v>
      </c>
      <c r="S282" s="374" t="n">
        <v>0</v>
      </c>
      <c r="T282" s="374" t="n">
        <v>0</v>
      </c>
      <c r="U282" s="374" t="n">
        <v>0.2575</v>
      </c>
      <c r="V282" s="374" t="n">
        <v>0</v>
      </c>
      <c r="W282" s="374" t="n">
        <v>0</v>
      </c>
      <c r="X282" s="374" t="n">
        <v>0</v>
      </c>
      <c r="Y282" s="374" t="n">
        <v>0</v>
      </c>
      <c r="Z282" s="374" t="n">
        <v>0</v>
      </c>
      <c r="AI282" s="389"/>
      <c r="AJ282" s="389"/>
      <c r="AK282" s="389"/>
      <c r="AM282" s="374" t="n">
        <v>0.07231098891336</v>
      </c>
    </row>
    <row r="283" customFormat="false" ht="12" hidden="false" customHeight="false" outlineLevel="0" collapsed="false">
      <c r="B283" s="375" t="n">
        <f aca="false">EOMONTH(B282,0)+1</f>
        <v>44774</v>
      </c>
      <c r="C283" s="376" t="n">
        <v>3.958</v>
      </c>
      <c r="E283" s="376" t="n">
        <v>0.072989420570245</v>
      </c>
      <c r="F283" s="376" t="n">
        <v>0</v>
      </c>
      <c r="G283" s="376" t="n">
        <v>0.069968124</v>
      </c>
      <c r="H283" s="376" t="n">
        <v>0</v>
      </c>
      <c r="I283" s="376" t="n">
        <v>0</v>
      </c>
      <c r="J283" s="376" t="n">
        <v>0.155</v>
      </c>
      <c r="K283" s="376" t="n">
        <v>0</v>
      </c>
      <c r="L283" s="376" t="n">
        <v>0</v>
      </c>
      <c r="M283" s="376" t="n">
        <v>0</v>
      </c>
      <c r="N283" s="376" t="n">
        <v>0</v>
      </c>
      <c r="O283" s="376" t="n">
        <v>0</v>
      </c>
      <c r="P283" s="374" t="n">
        <v>0</v>
      </c>
      <c r="Q283" s="374" t="n">
        <v>0</v>
      </c>
      <c r="R283" s="374" t="n">
        <v>0</v>
      </c>
      <c r="S283" s="374" t="n">
        <v>0</v>
      </c>
      <c r="T283" s="374" t="n">
        <v>0</v>
      </c>
      <c r="U283" s="374" t="n">
        <v>0.2575</v>
      </c>
      <c r="V283" s="374" t="n">
        <v>0</v>
      </c>
      <c r="W283" s="374" t="n">
        <v>0</v>
      </c>
      <c r="X283" s="374" t="n">
        <v>0</v>
      </c>
      <c r="Y283" s="374" t="n">
        <v>0</v>
      </c>
      <c r="Z283" s="374" t="n">
        <v>0</v>
      </c>
      <c r="AI283" s="389"/>
      <c r="AJ283" s="389"/>
      <c r="AK283" s="389"/>
      <c r="AM283" s="374" t="n">
        <v>0.072312483716453</v>
      </c>
    </row>
    <row r="284" customFormat="false" ht="12" hidden="false" customHeight="false" outlineLevel="0" collapsed="false">
      <c r="B284" s="375" t="n">
        <f aca="false">EOMONTH(B283,0)+1</f>
        <v>44805</v>
      </c>
      <c r="C284" s="376" t="n">
        <v>3.943</v>
      </c>
      <c r="E284" s="376" t="n">
        <v>0.0729910709373</v>
      </c>
      <c r="F284" s="376" t="n">
        <v>0</v>
      </c>
      <c r="G284" s="376" t="n">
        <v>0.069968124</v>
      </c>
      <c r="H284" s="376" t="n">
        <v>0</v>
      </c>
      <c r="I284" s="376" t="n">
        <v>0</v>
      </c>
      <c r="J284" s="376" t="n">
        <v>0.155</v>
      </c>
      <c r="K284" s="376" t="n">
        <v>0</v>
      </c>
      <c r="L284" s="376" t="n">
        <v>0</v>
      </c>
      <c r="M284" s="376" t="n">
        <v>0</v>
      </c>
      <c r="N284" s="376" t="n">
        <v>0</v>
      </c>
      <c r="O284" s="376" t="n">
        <v>0</v>
      </c>
      <c r="P284" s="374" t="n">
        <v>0</v>
      </c>
      <c r="Q284" s="374" t="n">
        <v>0</v>
      </c>
      <c r="R284" s="374" t="n">
        <v>0</v>
      </c>
      <c r="S284" s="374" t="n">
        <v>0</v>
      </c>
      <c r="T284" s="374" t="n">
        <v>0</v>
      </c>
      <c r="U284" s="374" t="n">
        <v>0.2525</v>
      </c>
      <c r="V284" s="374" t="n">
        <v>0</v>
      </c>
      <c r="W284" s="374" t="n">
        <v>0</v>
      </c>
      <c r="X284" s="374" t="n">
        <v>0</v>
      </c>
      <c r="Y284" s="374" t="n">
        <v>0</v>
      </c>
      <c r="Z284" s="374" t="n">
        <v>0</v>
      </c>
      <c r="AI284" s="389"/>
      <c r="AJ284" s="389"/>
      <c r="AK284" s="389"/>
      <c r="AM284" s="374" t="n">
        <v>0.072313978519547</v>
      </c>
    </row>
    <row r="285" customFormat="false" ht="12" hidden="false" customHeight="false" outlineLevel="0" collapsed="false">
      <c r="B285" s="375" t="n">
        <f aca="false">EOMONTH(B284,0)+1</f>
        <v>44835</v>
      </c>
      <c r="C285" s="376" t="n">
        <v>3.951</v>
      </c>
      <c r="E285" s="376" t="n">
        <v>0.072992668066708</v>
      </c>
      <c r="F285" s="376" t="n">
        <v>0</v>
      </c>
      <c r="G285" s="376" t="n">
        <v>0.069968124</v>
      </c>
      <c r="H285" s="376" t="n">
        <v>0</v>
      </c>
      <c r="I285" s="376" t="n">
        <v>0</v>
      </c>
      <c r="J285" s="376" t="n">
        <v>0.1575</v>
      </c>
      <c r="K285" s="376" t="n">
        <v>0</v>
      </c>
      <c r="L285" s="376" t="n">
        <v>0</v>
      </c>
      <c r="M285" s="376" t="n">
        <v>0</v>
      </c>
      <c r="N285" s="376" t="n">
        <v>0</v>
      </c>
      <c r="O285" s="376" t="n">
        <v>0</v>
      </c>
      <c r="P285" s="374" t="n">
        <v>0</v>
      </c>
      <c r="Q285" s="374" t="n">
        <v>0</v>
      </c>
      <c r="R285" s="374" t="n">
        <v>0</v>
      </c>
      <c r="S285" s="374" t="n">
        <v>0</v>
      </c>
      <c r="T285" s="374" t="n">
        <v>0</v>
      </c>
      <c r="U285" s="374" t="n">
        <v>0.255</v>
      </c>
      <c r="V285" s="374" t="n">
        <v>0</v>
      </c>
      <c r="W285" s="374" t="n">
        <v>0</v>
      </c>
      <c r="X285" s="374" t="n">
        <v>0</v>
      </c>
      <c r="Y285" s="374" t="n">
        <v>0</v>
      </c>
      <c r="Z285" s="374" t="n">
        <v>0</v>
      </c>
      <c r="AI285" s="389"/>
      <c r="AJ285" s="389"/>
      <c r="AK285" s="389"/>
      <c r="AM285" s="374" t="n">
        <v>0.072315425103188</v>
      </c>
    </row>
    <row r="286" customFormat="false" ht="12" hidden="false" customHeight="false" outlineLevel="0" collapsed="false">
      <c r="B286" s="375" t="n">
        <f aca="false">EOMONTH(B285,0)+1</f>
        <v>44866</v>
      </c>
      <c r="C286" s="376" t="n">
        <v>3.989</v>
      </c>
      <c r="E286" s="376" t="n">
        <v>0.072994318433764</v>
      </c>
      <c r="F286" s="376" t="n">
        <v>0</v>
      </c>
      <c r="G286" s="376" t="n">
        <v>-0.009988713</v>
      </c>
      <c r="H286" s="376" t="n">
        <v>0</v>
      </c>
      <c r="I286" s="376" t="n">
        <v>0</v>
      </c>
      <c r="J286" s="376" t="n">
        <v>0.24</v>
      </c>
      <c r="K286" s="376" t="n">
        <v>0</v>
      </c>
      <c r="L286" s="376" t="n">
        <v>0</v>
      </c>
      <c r="M286" s="376" t="n">
        <v>0</v>
      </c>
      <c r="N286" s="376" t="n">
        <v>0</v>
      </c>
      <c r="O286" s="376" t="n">
        <v>0</v>
      </c>
      <c r="P286" s="374" t="n">
        <v>0</v>
      </c>
      <c r="Q286" s="374" t="n">
        <v>0</v>
      </c>
      <c r="R286" s="374" t="n">
        <v>0</v>
      </c>
      <c r="S286" s="374" t="n">
        <v>0</v>
      </c>
      <c r="T286" s="374" t="n">
        <v>0</v>
      </c>
      <c r="U286" s="374" t="n">
        <v>0.725</v>
      </c>
      <c r="V286" s="374" t="n">
        <v>0</v>
      </c>
      <c r="W286" s="374" t="n">
        <v>0</v>
      </c>
      <c r="X286" s="374" t="n">
        <v>0</v>
      </c>
      <c r="Y286" s="374" t="n">
        <v>0</v>
      </c>
      <c r="Z286" s="374" t="n">
        <v>0</v>
      </c>
      <c r="AI286" s="389"/>
      <c r="AJ286" s="389"/>
      <c r="AK286" s="389"/>
      <c r="AM286" s="374" t="n">
        <v>0.072316919906284</v>
      </c>
    </row>
    <row r="287" customFormat="false" ht="12" hidden="false" customHeight="false" outlineLevel="0" collapsed="false">
      <c r="B287" s="375" t="n">
        <f aca="false">EOMONTH(B286,0)+1</f>
        <v>44896</v>
      </c>
      <c r="C287" s="376" t="n">
        <v>4.055</v>
      </c>
      <c r="E287" s="376" t="n">
        <v>0.072995915563174</v>
      </c>
      <c r="F287" s="376" t="n">
        <v>0</v>
      </c>
      <c r="G287" s="376" t="n">
        <v>-0.024951938</v>
      </c>
      <c r="H287" s="376" t="n">
        <v>0</v>
      </c>
      <c r="I287" s="376" t="n">
        <v>0</v>
      </c>
      <c r="J287" s="376" t="n">
        <v>0.295</v>
      </c>
      <c r="K287" s="376" t="n">
        <v>0</v>
      </c>
      <c r="L287" s="376" t="n">
        <v>0</v>
      </c>
      <c r="M287" s="376" t="n">
        <v>0</v>
      </c>
      <c r="N287" s="376" t="n">
        <v>0</v>
      </c>
      <c r="O287" s="376" t="n">
        <v>0</v>
      </c>
      <c r="P287" s="374" t="n">
        <v>0</v>
      </c>
      <c r="Q287" s="374" t="n">
        <v>0</v>
      </c>
      <c r="R287" s="374" t="n">
        <v>0</v>
      </c>
      <c r="S287" s="374" t="n">
        <v>0</v>
      </c>
      <c r="T287" s="374" t="n">
        <v>0</v>
      </c>
      <c r="U287" s="374" t="n">
        <v>1.045</v>
      </c>
      <c r="V287" s="374" t="n">
        <v>0</v>
      </c>
      <c r="W287" s="374" t="n">
        <v>0</v>
      </c>
      <c r="X287" s="374" t="n">
        <v>0</v>
      </c>
      <c r="Y287" s="374" t="n">
        <v>0</v>
      </c>
      <c r="Z287" s="374" t="n">
        <v>0</v>
      </c>
      <c r="AI287" s="389"/>
      <c r="AJ287" s="389"/>
      <c r="AK287" s="389"/>
      <c r="AM287" s="374" t="n">
        <v>0.072318366489926</v>
      </c>
    </row>
    <row r="288" customFormat="false" ht="12" hidden="false" customHeight="false" outlineLevel="0" collapsed="false">
      <c r="B288" s="375" t="n">
        <f aca="false">EOMONTH(B287,0)+1</f>
        <v>44927</v>
      </c>
      <c r="C288" s="376" t="n">
        <v>4.0815</v>
      </c>
      <c r="E288" s="376" t="n">
        <v>0.072997565930232</v>
      </c>
      <c r="F288" s="376" t="n">
        <v>0</v>
      </c>
      <c r="G288" s="376" t="n">
        <v>-0.019955184</v>
      </c>
      <c r="H288" s="376" t="n">
        <v>0</v>
      </c>
      <c r="I288" s="376" t="n">
        <v>0</v>
      </c>
      <c r="J288" s="376" t="n">
        <v>0.3425</v>
      </c>
      <c r="K288" s="376" t="n">
        <v>0</v>
      </c>
      <c r="L288" s="376" t="n">
        <v>0</v>
      </c>
      <c r="M288" s="376" t="n">
        <v>0</v>
      </c>
      <c r="N288" s="376" t="n">
        <v>0</v>
      </c>
      <c r="O288" s="376" t="n">
        <v>0</v>
      </c>
      <c r="P288" s="374" t="n">
        <v>0</v>
      </c>
      <c r="Q288" s="374" t="n">
        <v>0</v>
      </c>
      <c r="R288" s="374" t="n">
        <v>0</v>
      </c>
      <c r="S288" s="374" t="n">
        <v>0</v>
      </c>
      <c r="T288" s="374" t="n">
        <v>0</v>
      </c>
      <c r="U288" s="374" t="n">
        <v>1.52</v>
      </c>
      <c r="V288" s="374" t="n">
        <v>0</v>
      </c>
      <c r="W288" s="374" t="n">
        <v>0</v>
      </c>
      <c r="X288" s="374" t="n">
        <v>0</v>
      </c>
      <c r="Y288" s="374" t="n">
        <v>0</v>
      </c>
      <c r="Z288" s="374" t="n">
        <v>0</v>
      </c>
      <c r="AI288" s="389"/>
      <c r="AJ288" s="389"/>
      <c r="AK288" s="389"/>
      <c r="AM288" s="374" t="n">
        <v>0.072319861293023</v>
      </c>
    </row>
    <row r="289" customFormat="false" ht="12" hidden="false" customHeight="false" outlineLevel="0" collapsed="false">
      <c r="B289" s="375" t="n">
        <f aca="false">EOMONTH(B288,0)+1</f>
        <v>44958</v>
      </c>
      <c r="C289" s="376" t="n">
        <v>4.0485</v>
      </c>
      <c r="E289" s="376" t="n">
        <v>0.072999216297291</v>
      </c>
      <c r="F289" s="376" t="n">
        <v>0</v>
      </c>
      <c r="G289" s="376" t="n">
        <v>0.005042577</v>
      </c>
      <c r="H289" s="376" t="n">
        <v>0</v>
      </c>
      <c r="I289" s="376" t="n">
        <v>0</v>
      </c>
      <c r="J289" s="376" t="n">
        <v>0.3375</v>
      </c>
      <c r="K289" s="376" t="n">
        <v>0</v>
      </c>
      <c r="L289" s="376" t="n">
        <v>0</v>
      </c>
      <c r="M289" s="376" t="n">
        <v>0</v>
      </c>
      <c r="N289" s="376" t="n">
        <v>0</v>
      </c>
      <c r="O289" s="376" t="n">
        <v>0</v>
      </c>
      <c r="P289" s="374" t="n">
        <v>0</v>
      </c>
      <c r="Q289" s="374" t="n">
        <v>0</v>
      </c>
      <c r="R289" s="374" t="n">
        <v>0</v>
      </c>
      <c r="S289" s="374" t="n">
        <v>0</v>
      </c>
      <c r="T289" s="374" t="n">
        <v>0</v>
      </c>
      <c r="U289" s="374" t="n">
        <v>1.4</v>
      </c>
      <c r="V289" s="374" t="n">
        <v>0</v>
      </c>
      <c r="W289" s="374" t="n">
        <v>0</v>
      </c>
      <c r="X289" s="374" t="n">
        <v>0</v>
      </c>
      <c r="Y289" s="374" t="n">
        <v>0</v>
      </c>
      <c r="Z289" s="374" t="n">
        <v>0</v>
      </c>
      <c r="AI289" s="389"/>
      <c r="AJ289" s="389"/>
      <c r="AK289" s="389"/>
      <c r="AM289" s="374" t="n">
        <v>0.072321356096121</v>
      </c>
    </row>
    <row r="290" customFormat="false" ht="12" hidden="false" customHeight="false" outlineLevel="0" collapsed="false">
      <c r="B290" s="375" t="n">
        <f aca="false">EOMONTH(B289,0)+1</f>
        <v>44986</v>
      </c>
      <c r="C290" s="376" t="n">
        <v>3.9935</v>
      </c>
      <c r="E290" s="376" t="n">
        <v>0.07300070695141</v>
      </c>
      <c r="F290" s="376" t="n">
        <v>0</v>
      </c>
      <c r="G290" s="376" t="n">
        <v>0.015042577</v>
      </c>
      <c r="H290" s="376" t="n">
        <v>0</v>
      </c>
      <c r="I290" s="376" t="n">
        <v>0</v>
      </c>
      <c r="J290" s="376" t="n">
        <v>0.26</v>
      </c>
      <c r="K290" s="376" t="n">
        <v>0</v>
      </c>
      <c r="L290" s="376" t="n">
        <v>0</v>
      </c>
      <c r="M290" s="376" t="n">
        <v>0</v>
      </c>
      <c r="N290" s="376" t="n">
        <v>0</v>
      </c>
      <c r="O290" s="376" t="n">
        <v>0</v>
      </c>
      <c r="P290" s="374" t="n">
        <v>0</v>
      </c>
      <c r="Q290" s="374" t="n">
        <v>0</v>
      </c>
      <c r="R290" s="374" t="n">
        <v>0</v>
      </c>
      <c r="S290" s="374" t="n">
        <v>0</v>
      </c>
      <c r="T290" s="374" t="n">
        <v>0</v>
      </c>
      <c r="U290" s="374" t="n">
        <v>0.88</v>
      </c>
      <c r="V290" s="374" t="n">
        <v>0</v>
      </c>
      <c r="W290" s="374" t="n">
        <v>0</v>
      </c>
      <c r="X290" s="374" t="n">
        <v>0</v>
      </c>
      <c r="Y290" s="374" t="n">
        <v>0</v>
      </c>
      <c r="Z290" s="374" t="n">
        <v>0</v>
      </c>
      <c r="AI290" s="389"/>
      <c r="AJ290" s="389"/>
      <c r="AK290" s="389"/>
      <c r="AM290" s="374" t="n">
        <v>0.072322706240856</v>
      </c>
    </row>
    <row r="291" customFormat="false" ht="12" hidden="false" customHeight="false" outlineLevel="0" collapsed="false">
      <c r="B291" s="375" t="n">
        <f aca="false">EOMONTH(B290,0)+1</f>
        <v>45017</v>
      </c>
      <c r="C291" s="376" t="n">
        <v>3.9535</v>
      </c>
      <c r="E291" s="376" t="n">
        <v>0.073002357318471</v>
      </c>
      <c r="F291" s="376" t="n">
        <v>0</v>
      </c>
      <c r="G291" s="376" t="n">
        <v>0.074976639</v>
      </c>
      <c r="H291" s="376" t="n">
        <v>0</v>
      </c>
      <c r="I291" s="376" t="n">
        <v>0</v>
      </c>
      <c r="J291" s="376" t="n">
        <v>0.17</v>
      </c>
      <c r="K291" s="376" t="n">
        <v>0</v>
      </c>
      <c r="L291" s="376" t="n">
        <v>0</v>
      </c>
      <c r="M291" s="376" t="n">
        <v>0</v>
      </c>
      <c r="N291" s="376" t="n">
        <v>0</v>
      </c>
      <c r="O291" s="376" t="n">
        <v>0</v>
      </c>
      <c r="P291" s="374" t="n">
        <v>0</v>
      </c>
      <c r="Q291" s="374" t="n">
        <v>0</v>
      </c>
      <c r="R291" s="374" t="n">
        <v>0</v>
      </c>
      <c r="S291" s="374" t="n">
        <v>0</v>
      </c>
      <c r="T291" s="374" t="n">
        <v>0</v>
      </c>
      <c r="U291" s="374" t="n">
        <v>0.37</v>
      </c>
      <c r="V291" s="374" t="n">
        <v>0</v>
      </c>
      <c r="W291" s="374" t="n">
        <v>0</v>
      </c>
      <c r="X291" s="374" t="n">
        <v>0</v>
      </c>
      <c r="Y291" s="374" t="n">
        <v>0</v>
      </c>
      <c r="Z291" s="374" t="n">
        <v>0</v>
      </c>
      <c r="AI291" s="389"/>
      <c r="AJ291" s="389"/>
      <c r="AK291" s="389"/>
      <c r="AM291" s="374" t="n">
        <v>0.072324201043955</v>
      </c>
    </row>
    <row r="292" customFormat="false" ht="12" hidden="false" customHeight="false" outlineLevel="0" collapsed="false">
      <c r="B292" s="375" t="n">
        <f aca="false">EOMONTH(B291,0)+1</f>
        <v>45047</v>
      </c>
      <c r="C292" s="376" t="n">
        <v>4.0045</v>
      </c>
      <c r="E292" s="376" t="n">
        <v>0.073003954447885</v>
      </c>
      <c r="F292" s="376" t="n">
        <v>0</v>
      </c>
      <c r="G292" s="376" t="n">
        <v>0.074968124</v>
      </c>
      <c r="H292" s="376" t="n">
        <v>0</v>
      </c>
      <c r="I292" s="376" t="n">
        <v>0</v>
      </c>
      <c r="J292" s="376" t="n">
        <v>0.155</v>
      </c>
      <c r="K292" s="376" t="n">
        <v>0</v>
      </c>
      <c r="L292" s="376" t="n">
        <v>0</v>
      </c>
      <c r="M292" s="376" t="n">
        <v>0</v>
      </c>
      <c r="N292" s="376" t="n">
        <v>0</v>
      </c>
      <c r="O292" s="376" t="n">
        <v>0</v>
      </c>
      <c r="P292" s="374" t="n">
        <v>0</v>
      </c>
      <c r="Q292" s="374" t="n">
        <v>0</v>
      </c>
      <c r="R292" s="374" t="n">
        <v>0</v>
      </c>
      <c r="S292" s="374" t="n">
        <v>0</v>
      </c>
      <c r="T292" s="374" t="n">
        <v>0</v>
      </c>
      <c r="U292" s="374" t="n">
        <v>0.2525</v>
      </c>
      <c r="V292" s="374" t="n">
        <v>0</v>
      </c>
      <c r="W292" s="374" t="n">
        <v>0</v>
      </c>
      <c r="X292" s="374" t="n">
        <v>0</v>
      </c>
      <c r="Y292" s="374" t="n">
        <v>0</v>
      </c>
      <c r="Z292" s="374" t="n">
        <v>0</v>
      </c>
      <c r="AI292" s="389"/>
      <c r="AJ292" s="389"/>
      <c r="AK292" s="389"/>
      <c r="AM292" s="374" t="n">
        <v>0.072325647627601</v>
      </c>
    </row>
    <row r="293" customFormat="false" ht="12" hidden="false" customHeight="false" outlineLevel="0" collapsed="false">
      <c r="B293" s="375" t="n">
        <f aca="false">EOMONTH(B292,0)+1</f>
        <v>45078</v>
      </c>
      <c r="C293" s="376" t="n">
        <v>4.0265</v>
      </c>
      <c r="E293" s="376" t="n">
        <v>0.073005604814947</v>
      </c>
      <c r="F293" s="376" t="n">
        <v>0</v>
      </c>
      <c r="G293" s="376" t="n">
        <v>0.074968124</v>
      </c>
      <c r="H293" s="376" t="n">
        <v>0</v>
      </c>
      <c r="I293" s="376" t="n">
        <v>0</v>
      </c>
      <c r="J293" s="376" t="n">
        <v>0.155</v>
      </c>
      <c r="K293" s="376" t="n">
        <v>0</v>
      </c>
      <c r="L293" s="376" t="n">
        <v>0</v>
      </c>
      <c r="M293" s="376" t="n">
        <v>0</v>
      </c>
      <c r="N293" s="376" t="n">
        <v>0</v>
      </c>
      <c r="O293" s="376" t="n">
        <v>0</v>
      </c>
      <c r="P293" s="374" t="n">
        <v>0</v>
      </c>
      <c r="Q293" s="374" t="n">
        <v>0</v>
      </c>
      <c r="R293" s="374" t="n">
        <v>0</v>
      </c>
      <c r="S293" s="374" t="n">
        <v>0</v>
      </c>
      <c r="T293" s="374" t="n">
        <v>0</v>
      </c>
      <c r="U293" s="374" t="n">
        <v>0.2525</v>
      </c>
      <c r="V293" s="374" t="n">
        <v>0</v>
      </c>
      <c r="W293" s="374" t="n">
        <v>0</v>
      </c>
      <c r="X293" s="374" t="n">
        <v>0</v>
      </c>
      <c r="Y293" s="374" t="n">
        <v>0</v>
      </c>
      <c r="Z293" s="374" t="n">
        <v>0</v>
      </c>
      <c r="AI293" s="389"/>
      <c r="AJ293" s="389"/>
      <c r="AK293" s="389"/>
      <c r="AM293" s="374" t="n">
        <v>0.072327142430702</v>
      </c>
    </row>
    <row r="294" customFormat="false" ht="12" hidden="false" customHeight="false" outlineLevel="0" collapsed="false">
      <c r="B294" s="375" t="n">
        <f aca="false">EOMONTH(B293,0)+1</f>
        <v>45108</v>
      </c>
      <c r="C294" s="376" t="n">
        <v>4.0265</v>
      </c>
      <c r="E294" s="376" t="n">
        <v>0.073007201944363</v>
      </c>
      <c r="F294" s="376" t="n">
        <v>0</v>
      </c>
      <c r="G294" s="376" t="n">
        <v>0.074968124</v>
      </c>
      <c r="H294" s="376" t="n">
        <v>0</v>
      </c>
      <c r="I294" s="376" t="n">
        <v>0</v>
      </c>
      <c r="J294" s="376" t="n">
        <v>0.155</v>
      </c>
      <c r="K294" s="376" t="n">
        <v>0</v>
      </c>
      <c r="L294" s="376" t="n">
        <v>0</v>
      </c>
      <c r="M294" s="376" t="n">
        <v>0</v>
      </c>
      <c r="N294" s="376" t="n">
        <v>0</v>
      </c>
      <c r="O294" s="376" t="n">
        <v>0</v>
      </c>
      <c r="P294" s="374" t="n">
        <v>0</v>
      </c>
      <c r="Q294" s="374" t="n">
        <v>0</v>
      </c>
      <c r="R294" s="374" t="n">
        <v>0</v>
      </c>
      <c r="S294" s="374" t="n">
        <v>0</v>
      </c>
      <c r="T294" s="374" t="n">
        <v>0</v>
      </c>
      <c r="U294" s="374" t="n">
        <v>0.2575</v>
      </c>
      <c r="V294" s="374" t="n">
        <v>0</v>
      </c>
      <c r="W294" s="374" t="n">
        <v>0</v>
      </c>
      <c r="X294" s="374" t="n">
        <v>0</v>
      </c>
      <c r="Y294" s="374" t="n">
        <v>0</v>
      </c>
      <c r="Z294" s="374" t="n">
        <v>0</v>
      </c>
      <c r="AI294" s="389"/>
      <c r="AJ294" s="389"/>
      <c r="AK294" s="389"/>
      <c r="AM294" s="374" t="n">
        <v>0.072328589014349</v>
      </c>
    </row>
    <row r="295" customFormat="false" ht="12" hidden="false" customHeight="false" outlineLevel="0" collapsed="false">
      <c r="B295" s="375" t="n">
        <f aca="false">EOMONTH(B294,0)+1</f>
        <v>45139</v>
      </c>
      <c r="C295" s="376" t="n">
        <v>4.0295</v>
      </c>
      <c r="E295" s="376" t="n">
        <v>0.073008852311428</v>
      </c>
      <c r="F295" s="376" t="n">
        <v>0</v>
      </c>
      <c r="G295" s="376" t="n">
        <v>0.074968124</v>
      </c>
      <c r="H295" s="376" t="n">
        <v>0</v>
      </c>
      <c r="I295" s="376" t="n">
        <v>0</v>
      </c>
      <c r="J295" s="376" t="n">
        <v>0.155</v>
      </c>
      <c r="K295" s="376" t="n">
        <v>0</v>
      </c>
      <c r="L295" s="376" t="n">
        <v>0</v>
      </c>
      <c r="M295" s="376" t="n">
        <v>0</v>
      </c>
      <c r="N295" s="376" t="n">
        <v>0</v>
      </c>
      <c r="O295" s="376" t="n">
        <v>0</v>
      </c>
      <c r="P295" s="374" t="n">
        <v>0</v>
      </c>
      <c r="Q295" s="374" t="n">
        <v>0</v>
      </c>
      <c r="R295" s="374" t="n">
        <v>0</v>
      </c>
      <c r="S295" s="374" t="n">
        <v>0</v>
      </c>
      <c r="T295" s="374" t="n">
        <v>0</v>
      </c>
      <c r="U295" s="374" t="n">
        <v>0.2575</v>
      </c>
      <c r="V295" s="374" t="n">
        <v>0</v>
      </c>
      <c r="W295" s="374" t="n">
        <v>0</v>
      </c>
      <c r="X295" s="374" t="n">
        <v>0</v>
      </c>
      <c r="Y295" s="374" t="n">
        <v>0</v>
      </c>
      <c r="Z295" s="374" t="n">
        <v>0</v>
      </c>
      <c r="AI295" s="389"/>
      <c r="AJ295" s="389"/>
      <c r="AK295" s="389"/>
      <c r="AM295" s="374" t="n">
        <v>0.072330083817451</v>
      </c>
    </row>
    <row r="296" customFormat="false" ht="12" hidden="false" customHeight="false" outlineLevel="0" collapsed="false">
      <c r="B296" s="375" t="n">
        <f aca="false">EOMONTH(B295,0)+1</f>
        <v>45170</v>
      </c>
      <c r="C296" s="376" t="n">
        <v>4.0135</v>
      </c>
      <c r="E296" s="376" t="n">
        <v>0.073010502678493</v>
      </c>
      <c r="F296" s="376" t="n">
        <v>0</v>
      </c>
      <c r="G296" s="376" t="n">
        <v>0.074968124</v>
      </c>
      <c r="H296" s="376" t="n">
        <v>0</v>
      </c>
      <c r="I296" s="376" t="n">
        <v>0</v>
      </c>
      <c r="J296" s="376" t="n">
        <v>0.155</v>
      </c>
      <c r="K296" s="376" t="n">
        <v>0</v>
      </c>
      <c r="L296" s="376" t="n">
        <v>0</v>
      </c>
      <c r="M296" s="376" t="n">
        <v>0</v>
      </c>
      <c r="N296" s="376" t="n">
        <v>0</v>
      </c>
      <c r="O296" s="376" t="n">
        <v>0</v>
      </c>
      <c r="P296" s="374" t="n">
        <v>0</v>
      </c>
      <c r="Q296" s="374" t="n">
        <v>0</v>
      </c>
      <c r="R296" s="374" t="n">
        <v>0</v>
      </c>
      <c r="S296" s="374" t="n">
        <v>0</v>
      </c>
      <c r="T296" s="374" t="n">
        <v>0</v>
      </c>
      <c r="U296" s="374" t="n">
        <v>0.2525</v>
      </c>
      <c r="V296" s="374" t="n">
        <v>0</v>
      </c>
      <c r="W296" s="374" t="n">
        <v>0</v>
      </c>
      <c r="X296" s="374" t="n">
        <v>0</v>
      </c>
      <c r="Y296" s="374" t="n">
        <v>0</v>
      </c>
      <c r="Z296" s="374" t="n">
        <v>0</v>
      </c>
      <c r="AI296" s="389"/>
      <c r="AJ296" s="389"/>
      <c r="AK296" s="389"/>
      <c r="AM296" s="374" t="n">
        <v>0.072331578620554</v>
      </c>
    </row>
    <row r="297" customFormat="false" ht="12" hidden="false" customHeight="false" outlineLevel="0" collapsed="false">
      <c r="B297" s="375" t="n">
        <f aca="false">EOMONTH(B296,0)+1</f>
        <v>45200</v>
      </c>
      <c r="C297" s="376" t="n">
        <v>4.0205</v>
      </c>
      <c r="E297" s="376" t="n">
        <v>0.073012099807911</v>
      </c>
      <c r="F297" s="376" t="n">
        <v>0</v>
      </c>
      <c r="G297" s="376" t="n">
        <v>0.074968124</v>
      </c>
      <c r="H297" s="376" t="n">
        <v>0</v>
      </c>
      <c r="I297" s="376" t="n">
        <v>0</v>
      </c>
      <c r="J297" s="376" t="n">
        <v>0.1575</v>
      </c>
      <c r="K297" s="376" t="n">
        <v>0</v>
      </c>
      <c r="L297" s="376" t="n">
        <v>0</v>
      </c>
      <c r="M297" s="376" t="n">
        <v>0</v>
      </c>
      <c r="N297" s="376" t="n">
        <v>0</v>
      </c>
      <c r="O297" s="376" t="n">
        <v>0</v>
      </c>
      <c r="P297" s="374" t="n">
        <v>0</v>
      </c>
      <c r="Q297" s="374" t="n">
        <v>0</v>
      </c>
      <c r="R297" s="374" t="n">
        <v>0</v>
      </c>
      <c r="S297" s="374" t="n">
        <v>0</v>
      </c>
      <c r="T297" s="374" t="n">
        <v>0</v>
      </c>
      <c r="U297" s="374" t="n">
        <v>0.255</v>
      </c>
      <c r="V297" s="374" t="n">
        <v>0</v>
      </c>
      <c r="W297" s="374" t="n">
        <v>0</v>
      </c>
      <c r="X297" s="374" t="n">
        <v>0</v>
      </c>
      <c r="Y297" s="374" t="n">
        <v>0</v>
      </c>
      <c r="Z297" s="374" t="n">
        <v>0</v>
      </c>
      <c r="AI297" s="389"/>
      <c r="AJ297" s="389"/>
      <c r="AK297" s="389"/>
      <c r="AM297" s="374" t="n">
        <v>0.072333025204203</v>
      </c>
    </row>
    <row r="298" customFormat="false" ht="12" hidden="false" customHeight="false" outlineLevel="0" collapsed="false">
      <c r="B298" s="375" t="n">
        <f aca="false">EOMONTH(B297,0)+1</f>
        <v>45231</v>
      </c>
      <c r="C298" s="376" t="n">
        <v>4.0535</v>
      </c>
      <c r="E298" s="376" t="n">
        <v>0.073013750174979</v>
      </c>
      <c r="F298" s="376" t="n">
        <v>0</v>
      </c>
      <c r="G298" s="376" t="n">
        <v>-0.004988713</v>
      </c>
      <c r="H298" s="376" t="n">
        <v>0</v>
      </c>
      <c r="I298" s="376" t="n">
        <v>0</v>
      </c>
      <c r="J298" s="376" t="n">
        <v>0.24</v>
      </c>
      <c r="K298" s="376" t="n">
        <v>0</v>
      </c>
      <c r="L298" s="376" t="n">
        <v>0</v>
      </c>
      <c r="M298" s="376" t="n">
        <v>0</v>
      </c>
      <c r="N298" s="376" t="n">
        <v>0</v>
      </c>
      <c r="O298" s="376" t="n">
        <v>0</v>
      </c>
      <c r="P298" s="374" t="n">
        <v>0</v>
      </c>
      <c r="Q298" s="374" t="n">
        <v>0</v>
      </c>
      <c r="R298" s="374" t="n">
        <v>0</v>
      </c>
      <c r="S298" s="374" t="n">
        <v>0</v>
      </c>
      <c r="T298" s="374" t="n">
        <v>0</v>
      </c>
      <c r="U298" s="374" t="n">
        <v>0.725</v>
      </c>
      <c r="V298" s="374" t="n">
        <v>0</v>
      </c>
      <c r="W298" s="374" t="n">
        <v>0</v>
      </c>
      <c r="X298" s="374" t="n">
        <v>0</v>
      </c>
      <c r="Y298" s="374" t="n">
        <v>0</v>
      </c>
      <c r="Z298" s="374" t="n">
        <v>0</v>
      </c>
      <c r="AI298" s="389"/>
      <c r="AJ298" s="389"/>
      <c r="AK298" s="389"/>
      <c r="AM298" s="374" t="n">
        <v>0.072334520007308</v>
      </c>
    </row>
    <row r="299" customFormat="false" ht="12" hidden="false" customHeight="false" outlineLevel="0" collapsed="false">
      <c r="B299" s="375" t="n">
        <f aca="false">EOMONTH(B298,0)+1</f>
        <v>45261</v>
      </c>
      <c r="C299" s="376" t="n">
        <v>4.1165</v>
      </c>
      <c r="E299" s="376" t="n">
        <v>0.073015347304399</v>
      </c>
      <c r="F299" s="376" t="n">
        <v>0</v>
      </c>
      <c r="G299" s="376" t="n">
        <v>-0.019951938</v>
      </c>
      <c r="H299" s="376" t="n">
        <v>0</v>
      </c>
      <c r="I299" s="376" t="n">
        <v>0</v>
      </c>
      <c r="J299" s="376" t="n">
        <v>0.295</v>
      </c>
      <c r="K299" s="376" t="n">
        <v>0</v>
      </c>
      <c r="L299" s="376" t="n">
        <v>0</v>
      </c>
      <c r="M299" s="376" t="n">
        <v>0</v>
      </c>
      <c r="N299" s="376" t="n">
        <v>0</v>
      </c>
      <c r="O299" s="376" t="n">
        <v>0</v>
      </c>
      <c r="P299" s="374" t="n">
        <v>0</v>
      </c>
      <c r="Q299" s="374" t="n">
        <v>0</v>
      </c>
      <c r="R299" s="374" t="n">
        <v>0</v>
      </c>
      <c r="S299" s="374" t="n">
        <v>0</v>
      </c>
      <c r="T299" s="374" t="n">
        <v>0</v>
      </c>
      <c r="U299" s="374" t="n">
        <v>1.045</v>
      </c>
      <c r="V299" s="374" t="n">
        <v>0</v>
      </c>
      <c r="W299" s="374" t="n">
        <v>0</v>
      </c>
      <c r="X299" s="374" t="n">
        <v>0</v>
      </c>
      <c r="Y299" s="374" t="n">
        <v>0</v>
      </c>
      <c r="Z299" s="374" t="n">
        <v>0</v>
      </c>
      <c r="AI299" s="389"/>
      <c r="AJ299" s="389"/>
      <c r="AK299" s="389"/>
      <c r="AM299" s="374" t="n">
        <v>0.072335966590958</v>
      </c>
    </row>
    <row r="300" customFormat="false" ht="12" hidden="false" customHeight="false" outlineLevel="0" collapsed="false">
      <c r="B300" s="375" t="n">
        <f aca="false">EOMONTH(B299,0)+1</f>
        <v>45292</v>
      </c>
      <c r="C300" s="376" t="n">
        <v>4.141</v>
      </c>
      <c r="E300" s="376" t="n">
        <v>0.073016997671467</v>
      </c>
      <c r="F300" s="376" t="n">
        <v>0</v>
      </c>
      <c r="G300" s="376" t="n">
        <v>-0.014955184</v>
      </c>
      <c r="H300" s="376" t="n">
        <v>0</v>
      </c>
      <c r="I300" s="376" t="n">
        <v>0</v>
      </c>
      <c r="J300" s="376" t="n">
        <v>0.3425</v>
      </c>
      <c r="K300" s="376" t="n">
        <v>0</v>
      </c>
      <c r="L300" s="376" t="n">
        <v>0</v>
      </c>
      <c r="M300" s="376" t="n">
        <v>0</v>
      </c>
      <c r="N300" s="376" t="n">
        <v>0</v>
      </c>
      <c r="O300" s="376" t="n">
        <v>0</v>
      </c>
      <c r="P300" s="374" t="n">
        <v>0</v>
      </c>
      <c r="Q300" s="374" t="n">
        <v>0</v>
      </c>
      <c r="R300" s="374" t="n">
        <v>0</v>
      </c>
      <c r="S300" s="374" t="n">
        <v>0</v>
      </c>
      <c r="T300" s="374" t="n">
        <v>0</v>
      </c>
      <c r="U300" s="374" t="n">
        <v>1.52</v>
      </c>
      <c r="V300" s="374" t="n">
        <v>0</v>
      </c>
      <c r="W300" s="374" t="n">
        <v>0</v>
      </c>
      <c r="X300" s="374" t="n">
        <v>0</v>
      </c>
      <c r="Y300" s="374" t="n">
        <v>0</v>
      </c>
      <c r="Z300" s="374" t="n">
        <v>0</v>
      </c>
      <c r="AI300" s="389"/>
      <c r="AJ300" s="389"/>
      <c r="AK300" s="389"/>
      <c r="AM300" s="374" t="n">
        <v>0.072337461394064</v>
      </c>
    </row>
    <row r="301" customFormat="false" ht="12" hidden="false" customHeight="false" outlineLevel="0" collapsed="false">
      <c r="B301" s="375" t="n">
        <f aca="false">EOMONTH(B300,0)+1</f>
        <v>45323</v>
      </c>
      <c r="C301" s="376" t="n">
        <v>4.112</v>
      </c>
      <c r="E301" s="376" t="n">
        <v>0.073018648038537</v>
      </c>
      <c r="F301" s="376" t="n">
        <v>0</v>
      </c>
      <c r="G301" s="376" t="n">
        <v>0.010042577</v>
      </c>
      <c r="H301" s="376" t="n">
        <v>0</v>
      </c>
      <c r="I301" s="376" t="n">
        <v>0</v>
      </c>
      <c r="J301" s="376" t="n">
        <v>0.3375</v>
      </c>
      <c r="K301" s="376" t="n">
        <v>0</v>
      </c>
      <c r="L301" s="376" t="n">
        <v>0</v>
      </c>
      <c r="M301" s="376" t="n">
        <v>0</v>
      </c>
      <c r="N301" s="376" t="n">
        <v>0</v>
      </c>
      <c r="O301" s="376" t="n">
        <v>0</v>
      </c>
      <c r="P301" s="374" t="n">
        <v>0</v>
      </c>
      <c r="Q301" s="374" t="n">
        <v>0</v>
      </c>
      <c r="R301" s="374" t="n">
        <v>0</v>
      </c>
      <c r="S301" s="374" t="n">
        <v>0</v>
      </c>
      <c r="T301" s="374" t="n">
        <v>0</v>
      </c>
      <c r="U301" s="374" t="n">
        <v>1.4</v>
      </c>
      <c r="V301" s="374" t="n">
        <v>0</v>
      </c>
      <c r="W301" s="374" t="n">
        <v>0</v>
      </c>
      <c r="X301" s="374" t="n">
        <v>0</v>
      </c>
      <c r="Y301" s="374" t="n">
        <v>0</v>
      </c>
      <c r="Z301" s="374" t="n">
        <v>0</v>
      </c>
      <c r="AI301" s="389"/>
      <c r="AJ301" s="389"/>
      <c r="AK301" s="389"/>
      <c r="AM301" s="374" t="n">
        <v>0.072338956197171</v>
      </c>
    </row>
    <row r="302" customFormat="false" ht="12" hidden="false" customHeight="false" outlineLevel="0" collapsed="false">
      <c r="B302" s="375" t="n">
        <f aca="false">EOMONTH(B301,0)+1</f>
        <v>45352</v>
      </c>
      <c r="C302" s="376" t="n">
        <v>4.06</v>
      </c>
      <c r="E302" s="376" t="n">
        <v>0.073020191930313</v>
      </c>
      <c r="F302" s="376" t="n">
        <v>0</v>
      </c>
      <c r="G302" s="376" t="n">
        <v>0.020042577</v>
      </c>
      <c r="H302" s="376" t="n">
        <v>0</v>
      </c>
      <c r="I302" s="376" t="n">
        <v>0</v>
      </c>
      <c r="J302" s="376" t="n">
        <v>0.26</v>
      </c>
      <c r="K302" s="376" t="n">
        <v>0</v>
      </c>
      <c r="L302" s="376" t="n">
        <v>0</v>
      </c>
      <c r="M302" s="376" t="n">
        <v>0</v>
      </c>
      <c r="N302" s="376" t="n">
        <v>0</v>
      </c>
      <c r="O302" s="376" t="n">
        <v>0</v>
      </c>
      <c r="P302" s="374" t="n">
        <v>0</v>
      </c>
      <c r="Q302" s="374" t="n">
        <v>0</v>
      </c>
      <c r="R302" s="374" t="n">
        <v>0</v>
      </c>
      <c r="S302" s="374" t="n">
        <v>0</v>
      </c>
      <c r="T302" s="374" t="n">
        <v>0</v>
      </c>
      <c r="U302" s="374" t="n">
        <v>0.88</v>
      </c>
      <c r="V302" s="374" t="n">
        <v>0</v>
      </c>
      <c r="W302" s="374" t="n">
        <v>0</v>
      </c>
      <c r="X302" s="374" t="n">
        <v>0</v>
      </c>
      <c r="Y302" s="374" t="n">
        <v>0</v>
      </c>
      <c r="Z302" s="374" t="n">
        <v>0</v>
      </c>
      <c r="AI302" s="389"/>
      <c r="AJ302" s="389"/>
      <c r="AK302" s="389"/>
      <c r="AM302" s="374" t="n">
        <v>0.072340354561368</v>
      </c>
    </row>
    <row r="303" customFormat="false" ht="12" hidden="false" customHeight="false" outlineLevel="0" collapsed="false">
      <c r="B303" s="375" t="n">
        <f aca="false">EOMONTH(B302,0)+1</f>
        <v>45383</v>
      </c>
      <c r="C303" s="376" t="n">
        <v>4.023</v>
      </c>
      <c r="E303" s="376" t="n">
        <v>0.073021842297384</v>
      </c>
      <c r="F303" s="376" t="n">
        <v>0</v>
      </c>
      <c r="G303" s="376" t="n">
        <v>0.079976639</v>
      </c>
      <c r="H303" s="376" t="n">
        <v>0</v>
      </c>
      <c r="I303" s="376" t="n">
        <v>0</v>
      </c>
      <c r="J303" s="376" t="n">
        <v>0.17</v>
      </c>
      <c r="K303" s="376" t="n">
        <v>0</v>
      </c>
      <c r="L303" s="376" t="n">
        <v>0</v>
      </c>
      <c r="M303" s="376" t="n">
        <v>0</v>
      </c>
      <c r="N303" s="376" t="n">
        <v>0</v>
      </c>
      <c r="O303" s="376" t="n">
        <v>0</v>
      </c>
      <c r="P303" s="374" t="n">
        <v>0</v>
      </c>
      <c r="Q303" s="374" t="n">
        <v>0</v>
      </c>
      <c r="R303" s="374" t="n">
        <v>0</v>
      </c>
      <c r="S303" s="374" t="n">
        <v>0</v>
      </c>
      <c r="T303" s="374" t="n">
        <v>0</v>
      </c>
      <c r="U303" s="374" t="n">
        <v>0.37</v>
      </c>
      <c r="V303" s="374" t="n">
        <v>0</v>
      </c>
      <c r="W303" s="374" t="n">
        <v>0</v>
      </c>
      <c r="X303" s="374" t="n">
        <v>0</v>
      </c>
      <c r="Y303" s="374" t="n">
        <v>0</v>
      </c>
      <c r="Z303" s="374" t="n">
        <v>0</v>
      </c>
      <c r="AI303" s="389"/>
      <c r="AJ303" s="389"/>
      <c r="AK303" s="389"/>
      <c r="AM303" s="374" t="n">
        <v>0.072341849364477</v>
      </c>
    </row>
    <row r="304" customFormat="false" ht="12" hidden="false" customHeight="false" outlineLevel="0" collapsed="false">
      <c r="B304" s="375" t="n">
        <f aca="false">EOMONTH(B303,0)+1</f>
        <v>45413</v>
      </c>
      <c r="C304" s="376" t="n">
        <v>4.075</v>
      </c>
      <c r="E304" s="376" t="n">
        <v>0.073023439426809</v>
      </c>
      <c r="F304" s="376" t="n">
        <v>0</v>
      </c>
      <c r="G304" s="376" t="n">
        <v>0.079968124</v>
      </c>
      <c r="H304" s="376" t="n">
        <v>0</v>
      </c>
      <c r="I304" s="376" t="n">
        <v>0</v>
      </c>
      <c r="J304" s="376" t="n">
        <v>0.155</v>
      </c>
      <c r="K304" s="376" t="n">
        <v>0</v>
      </c>
      <c r="L304" s="376" t="n">
        <v>0</v>
      </c>
      <c r="M304" s="376" t="n">
        <v>0</v>
      </c>
      <c r="N304" s="376" t="n">
        <v>0</v>
      </c>
      <c r="O304" s="376" t="n">
        <v>0</v>
      </c>
      <c r="P304" s="374" t="n">
        <v>0</v>
      </c>
      <c r="Q304" s="374" t="n">
        <v>0</v>
      </c>
      <c r="R304" s="374" t="n">
        <v>0</v>
      </c>
      <c r="S304" s="374" t="n">
        <v>0</v>
      </c>
      <c r="T304" s="374" t="n">
        <v>0</v>
      </c>
      <c r="U304" s="374" t="n">
        <v>0.2525</v>
      </c>
      <c r="V304" s="374" t="n">
        <v>0</v>
      </c>
      <c r="W304" s="374" t="n">
        <v>0</v>
      </c>
      <c r="X304" s="374" t="n">
        <v>0</v>
      </c>
      <c r="Y304" s="374" t="n">
        <v>0</v>
      </c>
      <c r="Z304" s="374" t="n">
        <v>0</v>
      </c>
      <c r="AI304" s="389"/>
      <c r="AJ304" s="389"/>
      <c r="AK304" s="389"/>
      <c r="AM304" s="374" t="n">
        <v>0.07234329594813</v>
      </c>
    </row>
    <row r="305" customFormat="false" ht="12" hidden="false" customHeight="false" outlineLevel="0" collapsed="false">
      <c r="B305" s="375" t="n">
        <f aca="false">EOMONTH(B304,0)+1</f>
        <v>45444</v>
      </c>
      <c r="E305" s="376" t="n">
        <v>0.073025089793882</v>
      </c>
      <c r="F305" s="376" t="n">
        <v>0</v>
      </c>
      <c r="G305" s="376" t="n">
        <v>0.079968124</v>
      </c>
      <c r="H305" s="376" t="n">
        <v>0</v>
      </c>
      <c r="I305" s="376" t="n">
        <v>0</v>
      </c>
      <c r="J305" s="376" t="n">
        <v>0.155</v>
      </c>
      <c r="K305" s="376" t="n">
        <v>0</v>
      </c>
      <c r="L305" s="376" t="n">
        <v>0</v>
      </c>
      <c r="M305" s="376" t="n">
        <v>0</v>
      </c>
      <c r="N305" s="376" t="n">
        <v>0</v>
      </c>
      <c r="O305" s="376" t="n">
        <v>0</v>
      </c>
      <c r="P305" s="374" t="n">
        <v>0</v>
      </c>
      <c r="Q305" s="374" t="n">
        <v>0</v>
      </c>
      <c r="R305" s="374" t="n">
        <v>0</v>
      </c>
      <c r="S305" s="374" t="n">
        <v>0</v>
      </c>
      <c r="T305" s="374" t="n">
        <v>0</v>
      </c>
      <c r="U305" s="374" t="n">
        <v>0.2525</v>
      </c>
      <c r="V305" s="374" t="n">
        <v>0</v>
      </c>
      <c r="W305" s="374" t="n">
        <v>0</v>
      </c>
      <c r="X305" s="374" t="n">
        <v>0</v>
      </c>
      <c r="Y305" s="374" t="n">
        <v>0</v>
      </c>
      <c r="Z305" s="374" t="n">
        <v>0</v>
      </c>
      <c r="AI305" s="389"/>
      <c r="AJ305" s="389"/>
      <c r="AK305" s="389"/>
      <c r="AM305" s="374" t="n">
        <v>0.07234479075124</v>
      </c>
    </row>
    <row r="306" customFormat="false" ht="12" hidden="false" customHeight="false" outlineLevel="0" collapsed="false">
      <c r="B306" s="375" t="n">
        <f aca="false">EOMONTH(B305,0)+1</f>
        <v>45474</v>
      </c>
      <c r="E306" s="376" t="n">
        <v>0.073026686923308</v>
      </c>
      <c r="F306" s="376" t="n">
        <v>0</v>
      </c>
      <c r="G306" s="376" t="n">
        <v>0.079968124</v>
      </c>
      <c r="H306" s="376" t="n">
        <v>0</v>
      </c>
      <c r="I306" s="376" t="n">
        <v>0</v>
      </c>
      <c r="J306" s="376" t="n">
        <v>0.155</v>
      </c>
      <c r="K306" s="376" t="n">
        <v>0</v>
      </c>
      <c r="L306" s="376" t="n">
        <v>0</v>
      </c>
      <c r="M306" s="376" t="n">
        <v>0</v>
      </c>
      <c r="N306" s="376" t="n">
        <v>0</v>
      </c>
      <c r="O306" s="376" t="n">
        <v>0</v>
      </c>
      <c r="P306" s="374" t="n">
        <v>0</v>
      </c>
      <c r="Q306" s="374" t="n">
        <v>0</v>
      </c>
      <c r="R306" s="374" t="n">
        <v>0</v>
      </c>
      <c r="S306" s="374" t="n">
        <v>0</v>
      </c>
      <c r="T306" s="374" t="n">
        <v>0</v>
      </c>
      <c r="U306" s="374" t="n">
        <v>0.2575</v>
      </c>
      <c r="V306" s="374" t="n">
        <v>0</v>
      </c>
      <c r="W306" s="374" t="n">
        <v>0</v>
      </c>
      <c r="X306" s="374" t="n">
        <v>0</v>
      </c>
      <c r="Y306" s="374" t="n">
        <v>0</v>
      </c>
      <c r="Z306" s="374" t="n">
        <v>0</v>
      </c>
      <c r="AI306" s="389"/>
      <c r="AJ306" s="389"/>
      <c r="AK306" s="389"/>
      <c r="AM306" s="374" t="n">
        <v>0.072346237334895</v>
      </c>
    </row>
    <row r="307" customFormat="false" ht="12" hidden="false" customHeight="false" outlineLevel="0" collapsed="false">
      <c r="B307" s="375" t="n">
        <f aca="false">EOMONTH(B306,0)+1</f>
        <v>45505</v>
      </c>
      <c r="E307" s="376" t="n">
        <v>0.073028337290383</v>
      </c>
      <c r="F307" s="376" t="n">
        <v>0</v>
      </c>
      <c r="G307" s="376" t="n">
        <v>0.079968124</v>
      </c>
      <c r="H307" s="376" t="n">
        <v>0</v>
      </c>
      <c r="I307" s="376" t="n">
        <v>0</v>
      </c>
      <c r="J307" s="376" t="n">
        <v>0.155</v>
      </c>
      <c r="K307" s="376" t="n">
        <v>0</v>
      </c>
      <c r="L307" s="376" t="n">
        <v>0</v>
      </c>
      <c r="M307" s="376" t="n">
        <v>0</v>
      </c>
      <c r="N307" s="376" t="n">
        <v>0</v>
      </c>
      <c r="O307" s="376" t="n">
        <v>0</v>
      </c>
      <c r="P307" s="374" t="n">
        <v>0</v>
      </c>
      <c r="Q307" s="374" t="n">
        <v>0</v>
      </c>
      <c r="R307" s="374" t="n">
        <v>0</v>
      </c>
      <c r="S307" s="374" t="n">
        <v>0</v>
      </c>
      <c r="T307" s="374" t="n">
        <v>0</v>
      </c>
      <c r="U307" s="374" t="n">
        <v>0.2575</v>
      </c>
      <c r="V307" s="374" t="n">
        <v>0</v>
      </c>
      <c r="W307" s="374" t="n">
        <v>0</v>
      </c>
      <c r="X307" s="374" t="n">
        <v>0</v>
      </c>
      <c r="Y307" s="374" t="n">
        <v>0</v>
      </c>
      <c r="Z307" s="374" t="n">
        <v>0</v>
      </c>
      <c r="AI307" s="389"/>
      <c r="AJ307" s="389"/>
      <c r="AK307" s="389"/>
      <c r="AM307" s="374" t="n">
        <v>0.072347732138006</v>
      </c>
    </row>
    <row r="308" customFormat="false" ht="12" hidden="false" customHeight="false" outlineLevel="0" collapsed="false">
      <c r="B308" s="375" t="n">
        <f aca="false">EOMONTH(B307,0)+1</f>
        <v>45536</v>
      </c>
      <c r="E308" s="376" t="n">
        <v>0.073029987657458</v>
      </c>
      <c r="F308" s="376" t="n">
        <v>0</v>
      </c>
      <c r="G308" s="376" t="n">
        <v>0.079968124</v>
      </c>
      <c r="H308" s="376" t="n">
        <v>0</v>
      </c>
      <c r="I308" s="376" t="n">
        <v>0</v>
      </c>
      <c r="J308" s="376" t="n">
        <v>0.155</v>
      </c>
      <c r="K308" s="376" t="n">
        <v>0</v>
      </c>
      <c r="L308" s="376" t="n">
        <v>0</v>
      </c>
      <c r="M308" s="376" t="n">
        <v>0</v>
      </c>
      <c r="N308" s="376" t="n">
        <v>0</v>
      </c>
      <c r="O308" s="376" t="n">
        <v>0</v>
      </c>
      <c r="P308" s="374" t="n">
        <v>0</v>
      </c>
      <c r="Q308" s="374" t="n">
        <v>0</v>
      </c>
      <c r="R308" s="374" t="n">
        <v>0</v>
      </c>
      <c r="S308" s="374" t="n">
        <v>0</v>
      </c>
      <c r="T308" s="374" t="n">
        <v>0</v>
      </c>
      <c r="U308" s="374" t="n">
        <v>0.2525</v>
      </c>
      <c r="V308" s="374" t="n">
        <v>0</v>
      </c>
      <c r="W308" s="374" t="n">
        <v>0</v>
      </c>
      <c r="X308" s="374" t="n">
        <v>0</v>
      </c>
      <c r="Y308" s="374" t="n">
        <v>0</v>
      </c>
      <c r="Z308" s="374" t="n">
        <v>0</v>
      </c>
      <c r="AI308" s="389"/>
      <c r="AJ308" s="389"/>
      <c r="AK308" s="389"/>
      <c r="AM308" s="374" t="n">
        <v>0.072349226941118</v>
      </c>
    </row>
    <row r="309" customFormat="false" ht="12" hidden="false" customHeight="false" outlineLevel="0" collapsed="false">
      <c r="B309" s="375" t="n">
        <f aca="false">EOMONTH(B308,0)+1</f>
        <v>45566</v>
      </c>
      <c r="E309" s="376" t="n">
        <v>0.073031584786888</v>
      </c>
      <c r="F309" s="376" t="n">
        <v>0</v>
      </c>
      <c r="G309" s="376" t="n">
        <v>0.079968124</v>
      </c>
      <c r="H309" s="376" t="n">
        <v>0</v>
      </c>
      <c r="I309" s="376" t="n">
        <v>0</v>
      </c>
      <c r="J309" s="376" t="n">
        <v>0.1575</v>
      </c>
      <c r="K309" s="376" t="n">
        <v>0</v>
      </c>
      <c r="L309" s="376" t="n">
        <v>0</v>
      </c>
      <c r="M309" s="376" t="n">
        <v>0</v>
      </c>
      <c r="N309" s="376" t="n">
        <v>0</v>
      </c>
      <c r="O309" s="376" t="n">
        <v>0</v>
      </c>
      <c r="P309" s="374" t="n">
        <v>0</v>
      </c>
      <c r="Q309" s="374" t="n">
        <v>0</v>
      </c>
      <c r="R309" s="374" t="n">
        <v>0</v>
      </c>
      <c r="S309" s="374" t="n">
        <v>0</v>
      </c>
      <c r="T309" s="374" t="n">
        <v>0</v>
      </c>
      <c r="U309" s="374" t="n">
        <v>0.255</v>
      </c>
      <c r="V309" s="374" t="n">
        <v>0</v>
      </c>
      <c r="W309" s="374" t="n">
        <v>0</v>
      </c>
      <c r="X309" s="374" t="n">
        <v>0</v>
      </c>
      <c r="Y309" s="374" t="n">
        <v>0</v>
      </c>
      <c r="Z309" s="374" t="n">
        <v>0</v>
      </c>
      <c r="AI309" s="389"/>
      <c r="AJ309" s="389"/>
      <c r="AK309" s="389"/>
      <c r="AM309" s="374" t="n">
        <v>0.072350673524776</v>
      </c>
    </row>
    <row r="310" customFormat="false" ht="12" hidden="false" customHeight="false" outlineLevel="0" collapsed="false">
      <c r="B310" s="375" t="n">
        <f aca="false">EOMONTH(B309,0)+1</f>
        <v>45597</v>
      </c>
      <c r="E310" s="376" t="n">
        <v>0.073033235153965</v>
      </c>
      <c r="F310" s="376" t="n">
        <v>0</v>
      </c>
      <c r="G310" s="376" t="n">
        <v>1.1287E-005</v>
      </c>
      <c r="H310" s="376" t="n">
        <v>0</v>
      </c>
      <c r="I310" s="376" t="n">
        <v>0</v>
      </c>
      <c r="J310" s="376" t="n">
        <v>0.24</v>
      </c>
      <c r="K310" s="376" t="n">
        <v>0</v>
      </c>
      <c r="L310" s="376" t="n">
        <v>0</v>
      </c>
      <c r="M310" s="376" t="n">
        <v>0</v>
      </c>
      <c r="N310" s="376" t="n">
        <v>0</v>
      </c>
      <c r="O310" s="376" t="n">
        <v>0</v>
      </c>
      <c r="P310" s="374" t="n">
        <v>0</v>
      </c>
      <c r="Q310" s="374" t="n">
        <v>0</v>
      </c>
      <c r="R310" s="374" t="n">
        <v>0</v>
      </c>
      <c r="S310" s="374" t="n">
        <v>0</v>
      </c>
      <c r="T310" s="374" t="n">
        <v>0</v>
      </c>
      <c r="U310" s="374" t="n">
        <v>0.725</v>
      </c>
      <c r="V310" s="374" t="n">
        <v>0</v>
      </c>
      <c r="W310" s="374" t="n">
        <v>0</v>
      </c>
      <c r="X310" s="374" t="n">
        <v>0</v>
      </c>
      <c r="Y310" s="374" t="n">
        <v>0</v>
      </c>
      <c r="Z310" s="374" t="n">
        <v>0</v>
      </c>
      <c r="AI310" s="389"/>
      <c r="AJ310" s="389"/>
      <c r="AK310" s="389"/>
      <c r="AM310" s="374" t="n">
        <v>0.072352168327889</v>
      </c>
    </row>
    <row r="311" customFormat="false" ht="12" hidden="false" customHeight="false" outlineLevel="0" collapsed="false">
      <c r="B311" s="375" t="n">
        <f aca="false">EOMONTH(B310,0)+1</f>
        <v>45627</v>
      </c>
      <c r="E311" s="376" t="n">
        <v>0.073034832283396</v>
      </c>
      <c r="F311" s="376" t="n">
        <v>0</v>
      </c>
      <c r="G311" s="376" t="n">
        <v>-0.014951938</v>
      </c>
      <c r="H311" s="376" t="n">
        <v>0</v>
      </c>
      <c r="I311" s="376" t="n">
        <v>0</v>
      </c>
      <c r="J311" s="376" t="n">
        <v>0.295</v>
      </c>
      <c r="K311" s="376" t="n">
        <v>0</v>
      </c>
      <c r="L311" s="376" t="n">
        <v>0</v>
      </c>
      <c r="M311" s="376" t="n">
        <v>0</v>
      </c>
      <c r="N311" s="376" t="n">
        <v>0</v>
      </c>
      <c r="O311" s="376" t="n">
        <v>0</v>
      </c>
      <c r="P311" s="374" t="n">
        <v>0</v>
      </c>
      <c r="Q311" s="374" t="n">
        <v>0</v>
      </c>
      <c r="R311" s="374" t="n">
        <v>0</v>
      </c>
      <c r="S311" s="374" t="n">
        <v>0</v>
      </c>
      <c r="T311" s="374" t="n">
        <v>0</v>
      </c>
      <c r="U311" s="374" t="n">
        <v>1.045</v>
      </c>
      <c r="V311" s="374" t="n">
        <v>0</v>
      </c>
      <c r="W311" s="374" t="n">
        <v>0</v>
      </c>
      <c r="X311" s="374" t="n">
        <v>0</v>
      </c>
      <c r="Y311" s="374" t="n">
        <v>0</v>
      </c>
      <c r="Z311" s="374" t="n">
        <v>0</v>
      </c>
      <c r="AI311" s="389"/>
      <c r="AJ311" s="389"/>
      <c r="AK311" s="389"/>
      <c r="AM311" s="374" t="n">
        <v>0.072353614911547</v>
      </c>
    </row>
    <row r="312" customFormat="false" ht="12" hidden="false" customHeight="false" outlineLevel="0" collapsed="false">
      <c r="E312" s="376" t="n">
        <v>0.073036482650475</v>
      </c>
      <c r="F312" s="376" t="n">
        <v>0</v>
      </c>
      <c r="G312" s="376" t="n">
        <v>-0.009955184</v>
      </c>
      <c r="H312" s="376" t="n">
        <v>0</v>
      </c>
      <c r="I312" s="376" t="n">
        <v>0</v>
      </c>
      <c r="J312" s="376" t="n">
        <v>0.3425</v>
      </c>
      <c r="K312" s="376" t="n">
        <v>0</v>
      </c>
      <c r="L312" s="376" t="n">
        <v>0</v>
      </c>
      <c r="M312" s="376" t="n">
        <v>0</v>
      </c>
      <c r="N312" s="376" t="n">
        <v>0</v>
      </c>
      <c r="O312" s="376" t="n">
        <v>0</v>
      </c>
      <c r="P312" s="374" t="n">
        <v>0</v>
      </c>
      <c r="Q312" s="374" t="n">
        <v>0</v>
      </c>
      <c r="R312" s="374" t="n">
        <v>0</v>
      </c>
      <c r="S312" s="374" t="n">
        <v>0</v>
      </c>
      <c r="T312" s="374" t="n">
        <v>0</v>
      </c>
      <c r="U312" s="374" t="n">
        <v>1.52</v>
      </c>
      <c r="V312" s="374" t="n">
        <v>0</v>
      </c>
      <c r="W312" s="374" t="n">
        <v>0</v>
      </c>
      <c r="X312" s="374" t="n">
        <v>0</v>
      </c>
      <c r="Y312" s="374" t="n">
        <v>0</v>
      </c>
      <c r="Z312" s="374" t="n">
        <v>0</v>
      </c>
      <c r="AI312" s="389"/>
      <c r="AJ312" s="389"/>
      <c r="AK312" s="389"/>
      <c r="AM312" s="374" t="n">
        <v>0.072355109714662</v>
      </c>
    </row>
    <row r="313" customFormat="false" ht="12" hidden="false" customHeight="false" outlineLevel="0" collapsed="false">
      <c r="E313" s="376" t="n">
        <v>0.073038133017555</v>
      </c>
      <c r="F313" s="376" t="n">
        <v>0</v>
      </c>
      <c r="G313" s="376" t="n">
        <v>0.015042577</v>
      </c>
      <c r="H313" s="376" t="n">
        <v>0</v>
      </c>
      <c r="I313" s="376" t="n">
        <v>0</v>
      </c>
      <c r="J313" s="376" t="n">
        <v>0.3375</v>
      </c>
      <c r="K313" s="376" t="n">
        <v>0</v>
      </c>
      <c r="L313" s="376" t="n">
        <v>0</v>
      </c>
      <c r="M313" s="376" t="n">
        <v>0</v>
      </c>
      <c r="N313" s="376" t="n">
        <v>0</v>
      </c>
      <c r="O313" s="376" t="n">
        <v>0</v>
      </c>
      <c r="P313" s="374" t="n">
        <v>0</v>
      </c>
      <c r="Q313" s="374" t="n">
        <v>0</v>
      </c>
      <c r="R313" s="374" t="n">
        <v>0</v>
      </c>
      <c r="S313" s="374" t="n">
        <v>0</v>
      </c>
      <c r="T313" s="374" t="n">
        <v>0</v>
      </c>
      <c r="U313" s="374" t="n">
        <v>1.4</v>
      </c>
      <c r="V313" s="374" t="n">
        <v>0</v>
      </c>
      <c r="W313" s="374" t="n">
        <v>0</v>
      </c>
      <c r="X313" s="374" t="n">
        <v>0</v>
      </c>
      <c r="Y313" s="374" t="n">
        <v>0</v>
      </c>
      <c r="Z313" s="374" t="n">
        <v>0</v>
      </c>
      <c r="AI313" s="389"/>
      <c r="AJ313" s="389"/>
      <c r="AK313" s="389"/>
      <c r="AM313" s="374" t="n">
        <v>0.072356604517778</v>
      </c>
    </row>
    <row r="314" customFormat="false" ht="12" hidden="false" customHeight="false" outlineLevel="0" collapsed="false">
      <c r="E314" s="376" t="n">
        <v>0.073039623671693</v>
      </c>
      <c r="F314" s="376" t="n">
        <v>0</v>
      </c>
      <c r="G314" s="376" t="n">
        <v>0.025042577</v>
      </c>
      <c r="H314" s="376" t="n">
        <v>0</v>
      </c>
      <c r="I314" s="376" t="n">
        <v>0</v>
      </c>
      <c r="J314" s="376" t="n">
        <v>0.26</v>
      </c>
      <c r="K314" s="376" t="n">
        <v>0</v>
      </c>
      <c r="L314" s="376" t="n">
        <v>0</v>
      </c>
      <c r="M314" s="376" t="n">
        <v>0</v>
      </c>
      <c r="N314" s="376" t="n">
        <v>0</v>
      </c>
      <c r="O314" s="376" t="n">
        <v>0</v>
      </c>
      <c r="P314" s="374" t="n">
        <v>0</v>
      </c>
      <c r="Q314" s="374" t="n">
        <v>0</v>
      </c>
      <c r="R314" s="374" t="n">
        <v>0</v>
      </c>
      <c r="S314" s="374" t="n">
        <v>0</v>
      </c>
      <c r="T314" s="374" t="n">
        <v>0</v>
      </c>
      <c r="U314" s="374" t="n">
        <v>0.88</v>
      </c>
      <c r="V314" s="374" t="n">
        <v>0</v>
      </c>
      <c r="W314" s="374" t="n">
        <v>0</v>
      </c>
      <c r="X314" s="374" t="n">
        <v>0</v>
      </c>
      <c r="Y314" s="374" t="n">
        <v>0</v>
      </c>
      <c r="Z314" s="374" t="n">
        <v>0</v>
      </c>
      <c r="AI314" s="389"/>
      <c r="AJ314" s="389"/>
      <c r="AK314" s="389"/>
      <c r="AM314" s="374" t="n">
        <v>0.072357954662528</v>
      </c>
    </row>
    <row r="315" customFormat="false" ht="12" hidden="false" customHeight="false" outlineLevel="0" collapsed="false">
      <c r="E315" s="376" t="n">
        <v>0.073041274038775</v>
      </c>
      <c r="F315" s="376" t="n">
        <v>0</v>
      </c>
      <c r="G315" s="376" t="n">
        <v>0.084976639</v>
      </c>
      <c r="H315" s="376" t="n">
        <v>0</v>
      </c>
      <c r="I315" s="376" t="n">
        <v>0</v>
      </c>
      <c r="J315" s="376" t="n">
        <v>0.17</v>
      </c>
      <c r="K315" s="376" t="n">
        <v>0</v>
      </c>
      <c r="L315" s="376" t="n">
        <v>0</v>
      </c>
      <c r="M315" s="376" t="n">
        <v>0</v>
      </c>
      <c r="N315" s="376" t="n">
        <v>0</v>
      </c>
      <c r="O315" s="376" t="n">
        <v>0</v>
      </c>
      <c r="P315" s="374" t="n">
        <v>0</v>
      </c>
      <c r="Q315" s="374" t="n">
        <v>0</v>
      </c>
      <c r="R315" s="374" t="n">
        <v>0</v>
      </c>
      <c r="S315" s="374" t="n">
        <v>0</v>
      </c>
      <c r="T315" s="374" t="n">
        <v>0</v>
      </c>
      <c r="U315" s="374" t="n">
        <v>0.37</v>
      </c>
      <c r="V315" s="374" t="n">
        <v>0</v>
      </c>
      <c r="W315" s="374" t="n">
        <v>0</v>
      </c>
      <c r="X315" s="374" t="n">
        <v>0</v>
      </c>
      <c r="Y315" s="374" t="n">
        <v>0</v>
      </c>
      <c r="Z315" s="374" t="n">
        <v>0</v>
      </c>
      <c r="AI315" s="389"/>
      <c r="AJ315" s="389"/>
      <c r="AK315" s="389"/>
      <c r="AM315" s="374" t="n">
        <v>0.072359449465645</v>
      </c>
    </row>
    <row r="316" customFormat="false" ht="12" hidden="false" customHeight="false" outlineLevel="0" collapsed="false">
      <c r="E316" s="376" t="n">
        <v>0.07304287116821</v>
      </c>
      <c r="F316" s="376" t="n">
        <v>0</v>
      </c>
      <c r="G316" s="376" t="n">
        <v>0.084968124</v>
      </c>
      <c r="H316" s="376" t="n">
        <v>0</v>
      </c>
      <c r="I316" s="376" t="n">
        <v>0</v>
      </c>
      <c r="J316" s="376" t="n">
        <v>0.155</v>
      </c>
      <c r="K316" s="376" t="n">
        <v>0</v>
      </c>
      <c r="L316" s="376" t="n">
        <v>0</v>
      </c>
      <c r="M316" s="376" t="n">
        <v>0</v>
      </c>
      <c r="N316" s="376" t="n">
        <v>0</v>
      </c>
      <c r="O316" s="376" t="n">
        <v>0</v>
      </c>
      <c r="P316" s="374" t="n">
        <v>0</v>
      </c>
      <c r="Q316" s="374" t="n">
        <v>0</v>
      </c>
      <c r="R316" s="374" t="n">
        <v>0</v>
      </c>
      <c r="S316" s="374" t="n">
        <v>0</v>
      </c>
      <c r="T316" s="374" t="n">
        <v>0</v>
      </c>
      <c r="U316" s="374" t="n">
        <v>0.2525</v>
      </c>
      <c r="V316" s="374" t="n">
        <v>0</v>
      </c>
      <c r="W316" s="374" t="n">
        <v>0</v>
      </c>
      <c r="X316" s="374" t="n">
        <v>0</v>
      </c>
      <c r="Y316" s="374" t="n">
        <v>0</v>
      </c>
      <c r="Z316" s="374" t="n">
        <v>0</v>
      </c>
      <c r="AI316" s="389"/>
      <c r="AJ316" s="389"/>
      <c r="AK316" s="389"/>
      <c r="AM316" s="374" t="n">
        <v>0.072360896049307</v>
      </c>
    </row>
    <row r="317" customFormat="false" ht="12" hidden="false" customHeight="false" outlineLevel="0" collapsed="false">
      <c r="E317" s="376" t="n">
        <v>0.073044521535294</v>
      </c>
      <c r="F317" s="376" t="n">
        <v>0</v>
      </c>
      <c r="G317" s="376" t="n">
        <v>0.084968124</v>
      </c>
      <c r="H317" s="376" t="n">
        <v>0</v>
      </c>
      <c r="I317" s="376" t="n">
        <v>0</v>
      </c>
      <c r="J317" s="376" t="n">
        <v>0.155</v>
      </c>
      <c r="K317" s="376" t="n">
        <v>0</v>
      </c>
      <c r="L317" s="376" t="n">
        <v>0</v>
      </c>
      <c r="M317" s="376" t="n">
        <v>0</v>
      </c>
      <c r="N317" s="376" t="n">
        <v>0</v>
      </c>
      <c r="O317" s="376" t="n">
        <v>0</v>
      </c>
      <c r="P317" s="374" t="n">
        <v>0</v>
      </c>
      <c r="Q317" s="374" t="n">
        <v>0</v>
      </c>
      <c r="R317" s="374" t="n">
        <v>0</v>
      </c>
      <c r="S317" s="374" t="n">
        <v>0</v>
      </c>
      <c r="T317" s="374" t="n">
        <v>0</v>
      </c>
      <c r="U317" s="374" t="n">
        <v>0.2525</v>
      </c>
      <c r="V317" s="374" t="n">
        <v>0</v>
      </c>
      <c r="W317" s="374" t="n">
        <v>0</v>
      </c>
      <c r="X317" s="374" t="n">
        <v>0</v>
      </c>
      <c r="Y317" s="374" t="n">
        <v>0</v>
      </c>
      <c r="Z317" s="374" t="n">
        <v>0</v>
      </c>
      <c r="AI317" s="389"/>
      <c r="AJ317" s="389"/>
      <c r="AK317" s="389"/>
      <c r="AM317" s="374" t="n">
        <v>0.072362390852425</v>
      </c>
    </row>
    <row r="318" customFormat="false" ht="12" hidden="false" customHeight="false" outlineLevel="0" collapsed="false">
      <c r="E318" s="376" t="n">
        <v>0.07304611866473</v>
      </c>
      <c r="F318" s="376" t="n">
        <v>0</v>
      </c>
      <c r="G318" s="376" t="n">
        <v>0.084968124</v>
      </c>
      <c r="H318" s="376" t="n">
        <v>0</v>
      </c>
      <c r="I318" s="376" t="n">
        <v>0</v>
      </c>
      <c r="J318" s="376" t="n">
        <v>0.155</v>
      </c>
      <c r="K318" s="376" t="n">
        <v>0</v>
      </c>
      <c r="L318" s="376" t="n">
        <v>0</v>
      </c>
      <c r="M318" s="376" t="n">
        <v>0</v>
      </c>
      <c r="N318" s="376" t="n">
        <v>0</v>
      </c>
      <c r="O318" s="376" t="n">
        <v>0</v>
      </c>
      <c r="P318" s="374" t="n">
        <v>0</v>
      </c>
      <c r="Q318" s="374" t="n">
        <v>0</v>
      </c>
      <c r="R318" s="374" t="n">
        <v>0</v>
      </c>
      <c r="S318" s="374" t="n">
        <v>0</v>
      </c>
      <c r="T318" s="374" t="n">
        <v>0</v>
      </c>
      <c r="U318" s="374" t="n">
        <v>0.2575</v>
      </c>
      <c r="V318" s="374" t="n">
        <v>0</v>
      </c>
      <c r="W318" s="374" t="n">
        <v>0</v>
      </c>
      <c r="X318" s="374" t="n">
        <v>0</v>
      </c>
      <c r="Y318" s="374" t="n">
        <v>0</v>
      </c>
      <c r="Z318" s="374" t="n">
        <v>0</v>
      </c>
      <c r="AI318" s="389"/>
      <c r="AJ318" s="389"/>
      <c r="AK318" s="389"/>
      <c r="AM318" s="374" t="n">
        <v>0.07236383743609</v>
      </c>
    </row>
    <row r="319" customFormat="false" ht="12" hidden="false" customHeight="false" outlineLevel="0" collapsed="false">
      <c r="E319" s="376" t="n">
        <v>0.073047769031815</v>
      </c>
      <c r="F319" s="376" t="n">
        <v>0</v>
      </c>
      <c r="G319" s="376" t="n">
        <v>0.084968124</v>
      </c>
      <c r="H319" s="376" t="n">
        <v>0</v>
      </c>
      <c r="I319" s="376" t="n">
        <v>0</v>
      </c>
      <c r="J319" s="376" t="n">
        <v>0.155</v>
      </c>
      <c r="K319" s="376" t="n">
        <v>0</v>
      </c>
      <c r="L319" s="376" t="n">
        <v>0</v>
      </c>
      <c r="M319" s="376" t="n">
        <v>0</v>
      </c>
      <c r="N319" s="376" t="n">
        <v>0</v>
      </c>
      <c r="O319" s="376" t="n">
        <v>0</v>
      </c>
      <c r="P319" s="374" t="n">
        <v>0</v>
      </c>
      <c r="Q319" s="374" t="n">
        <v>0</v>
      </c>
      <c r="R319" s="374" t="n">
        <v>0</v>
      </c>
      <c r="S319" s="374" t="n">
        <v>0</v>
      </c>
      <c r="T319" s="374" t="n">
        <v>0</v>
      </c>
      <c r="U319" s="374" t="n">
        <v>0.2575</v>
      </c>
      <c r="V319" s="374" t="n">
        <v>0</v>
      </c>
      <c r="W319" s="374" t="n">
        <v>0</v>
      </c>
      <c r="X319" s="374" t="n">
        <v>0</v>
      </c>
      <c r="Y319" s="374" t="n">
        <v>0</v>
      </c>
      <c r="Z319" s="374" t="n">
        <v>0</v>
      </c>
      <c r="AI319" s="389"/>
      <c r="AJ319" s="389"/>
      <c r="AK319" s="389"/>
      <c r="AM319" s="374" t="n">
        <v>0.072365332239209</v>
      </c>
    </row>
    <row r="320" customFormat="false" ht="12" hidden="false" customHeight="false" outlineLevel="0" collapsed="false">
      <c r="E320" s="376" t="n">
        <v>0.073049419398902</v>
      </c>
      <c r="F320" s="376" t="n">
        <v>0</v>
      </c>
      <c r="G320" s="376" t="n">
        <v>0.084968124</v>
      </c>
      <c r="H320" s="376" t="n">
        <v>0</v>
      </c>
      <c r="I320" s="376" t="n">
        <v>0</v>
      </c>
      <c r="J320" s="376" t="n">
        <v>0.155</v>
      </c>
      <c r="K320" s="376" t="n">
        <v>0</v>
      </c>
      <c r="L320" s="376" t="n">
        <v>0</v>
      </c>
      <c r="M320" s="376" t="n">
        <v>0</v>
      </c>
      <c r="N320" s="376" t="n">
        <v>0</v>
      </c>
      <c r="O320" s="376" t="n">
        <v>0</v>
      </c>
      <c r="P320" s="374" t="n">
        <v>0</v>
      </c>
      <c r="Q320" s="374" t="n">
        <v>0</v>
      </c>
      <c r="R320" s="374" t="n">
        <v>0</v>
      </c>
      <c r="S320" s="374" t="n">
        <v>0</v>
      </c>
      <c r="T320" s="374" t="n">
        <v>0</v>
      </c>
      <c r="U320" s="374" t="n">
        <v>0.2525</v>
      </c>
      <c r="V320" s="374" t="n">
        <v>0</v>
      </c>
      <c r="W320" s="374" t="n">
        <v>0</v>
      </c>
      <c r="X320" s="374" t="n">
        <v>0</v>
      </c>
      <c r="Y320" s="374" t="n">
        <v>0</v>
      </c>
      <c r="Z320" s="374" t="n">
        <v>0</v>
      </c>
      <c r="AI320" s="389"/>
      <c r="AJ320" s="389"/>
      <c r="AK320" s="389"/>
      <c r="AM320" s="374" t="n">
        <v>0.07236682704233</v>
      </c>
    </row>
    <row r="321" customFormat="false" ht="12" hidden="false" customHeight="false" outlineLevel="0" collapsed="false">
      <c r="E321" s="376" t="n">
        <v>0.073051016528341</v>
      </c>
      <c r="F321" s="376" t="n">
        <v>0</v>
      </c>
      <c r="G321" s="376" t="n">
        <v>0.084968124</v>
      </c>
      <c r="H321" s="376" t="n">
        <v>0</v>
      </c>
      <c r="I321" s="376" t="n">
        <v>0</v>
      </c>
      <c r="J321" s="376" t="n">
        <v>0.1575</v>
      </c>
      <c r="K321" s="376" t="n">
        <v>0</v>
      </c>
      <c r="L321" s="376" t="n">
        <v>0</v>
      </c>
      <c r="M321" s="376" t="n">
        <v>0</v>
      </c>
      <c r="N321" s="376" t="n">
        <v>0</v>
      </c>
      <c r="O321" s="376" t="n">
        <v>0</v>
      </c>
      <c r="P321" s="374" t="n">
        <v>0</v>
      </c>
      <c r="Q321" s="374" t="n">
        <v>0</v>
      </c>
      <c r="R321" s="374" t="n">
        <v>0</v>
      </c>
      <c r="S321" s="374" t="n">
        <v>0</v>
      </c>
      <c r="T321" s="374" t="n">
        <v>0</v>
      </c>
      <c r="U321" s="374" t="n">
        <v>0.255</v>
      </c>
      <c r="V321" s="374" t="n">
        <v>0</v>
      </c>
      <c r="W321" s="374" t="n">
        <v>0</v>
      </c>
      <c r="X321" s="374" t="n">
        <v>0</v>
      </c>
      <c r="Y321" s="374" t="n">
        <v>0</v>
      </c>
      <c r="Z321" s="374" t="n">
        <v>0</v>
      </c>
      <c r="AI321" s="389"/>
      <c r="AJ321" s="389"/>
      <c r="AK321" s="389"/>
      <c r="AM321" s="374" t="n">
        <v>0.072368273626</v>
      </c>
    </row>
    <row r="322" customFormat="false" ht="12" hidden="false" customHeight="false" outlineLevel="0" collapsed="false">
      <c r="E322" s="376" t="n">
        <v>0.073052666895429</v>
      </c>
      <c r="F322" s="376" t="n">
        <v>0</v>
      </c>
      <c r="G322" s="376" t="n">
        <v>0.005011287</v>
      </c>
      <c r="H322" s="376" t="n">
        <v>0</v>
      </c>
      <c r="I322" s="376" t="n">
        <v>0</v>
      </c>
      <c r="J322" s="376" t="n">
        <v>0.24</v>
      </c>
      <c r="K322" s="376" t="n">
        <v>0</v>
      </c>
      <c r="L322" s="376" t="n">
        <v>0</v>
      </c>
      <c r="M322" s="376" t="n">
        <v>0</v>
      </c>
      <c r="N322" s="376" t="n">
        <v>0</v>
      </c>
      <c r="O322" s="376" t="n">
        <v>0</v>
      </c>
      <c r="P322" s="374" t="n">
        <v>0</v>
      </c>
      <c r="Q322" s="374" t="n">
        <v>0</v>
      </c>
      <c r="R322" s="374" t="n">
        <v>0</v>
      </c>
      <c r="S322" s="374" t="n">
        <v>0</v>
      </c>
      <c r="T322" s="374" t="n">
        <v>0</v>
      </c>
      <c r="U322" s="374" t="n">
        <v>0.725</v>
      </c>
      <c r="V322" s="374" t="n">
        <v>0</v>
      </c>
      <c r="W322" s="374" t="n">
        <v>0</v>
      </c>
      <c r="X322" s="374" t="n">
        <v>0</v>
      </c>
      <c r="Y322" s="374" t="n">
        <v>0</v>
      </c>
      <c r="Z322" s="374" t="n">
        <v>0</v>
      </c>
      <c r="AI322" s="389"/>
      <c r="AJ322" s="389"/>
      <c r="AK322" s="389"/>
      <c r="AM322" s="374" t="n">
        <v>0.072369768429118</v>
      </c>
    </row>
    <row r="323" customFormat="false" ht="12" hidden="false" customHeight="false" outlineLevel="0" collapsed="false">
      <c r="E323" s="376" t="n">
        <v>0.07305426402487</v>
      </c>
      <c r="F323" s="376" t="n">
        <v>0</v>
      </c>
      <c r="G323" s="376" t="n">
        <v>-0.009951938</v>
      </c>
      <c r="H323" s="376" t="n">
        <v>0</v>
      </c>
      <c r="I323" s="376" t="n">
        <v>0</v>
      </c>
      <c r="J323" s="376" t="n">
        <v>0.295</v>
      </c>
      <c r="K323" s="376" t="n">
        <v>0</v>
      </c>
      <c r="L323" s="376" t="n">
        <v>0</v>
      </c>
      <c r="M323" s="376" t="n">
        <v>0</v>
      </c>
      <c r="N323" s="376" t="n">
        <v>0</v>
      </c>
      <c r="O323" s="376" t="n">
        <v>0</v>
      </c>
      <c r="P323" s="374" t="n">
        <v>0</v>
      </c>
      <c r="Q323" s="374" t="n">
        <v>0</v>
      </c>
      <c r="R323" s="374" t="n">
        <v>0</v>
      </c>
      <c r="S323" s="374" t="n">
        <v>0</v>
      </c>
      <c r="T323" s="374" t="n">
        <v>0</v>
      </c>
      <c r="U323" s="374" t="n">
        <v>1.045</v>
      </c>
      <c r="V323" s="374" t="n">
        <v>0</v>
      </c>
      <c r="W323" s="374" t="n">
        <v>0</v>
      </c>
      <c r="X323" s="374" t="n">
        <v>0</v>
      </c>
      <c r="Y323" s="374" t="n">
        <v>0</v>
      </c>
      <c r="Z323" s="374" t="n">
        <v>0</v>
      </c>
      <c r="AI323" s="389"/>
      <c r="AJ323" s="389"/>
      <c r="AK323" s="389"/>
      <c r="AM323" s="374" t="n">
        <v>0.072371215012784</v>
      </c>
    </row>
    <row r="324" customFormat="false" ht="12" hidden="false" customHeight="false" outlineLevel="0" collapsed="false">
      <c r="E324" s="376" t="n">
        <v>0.07305591439196</v>
      </c>
      <c r="F324" s="376" t="n">
        <v>0</v>
      </c>
      <c r="G324" s="376" t="n">
        <v>-0.004955184</v>
      </c>
      <c r="H324" s="376" t="n">
        <v>0</v>
      </c>
      <c r="I324" s="376" t="n">
        <v>0</v>
      </c>
      <c r="J324" s="376" t="n">
        <v>0.3425</v>
      </c>
      <c r="K324" s="376" t="n">
        <v>0</v>
      </c>
      <c r="L324" s="376" t="n">
        <v>0</v>
      </c>
      <c r="M324" s="376" t="n">
        <v>0</v>
      </c>
      <c r="N324" s="376" t="n">
        <v>0</v>
      </c>
      <c r="O324" s="376" t="n">
        <v>0</v>
      </c>
      <c r="P324" s="374" t="n">
        <v>0</v>
      </c>
      <c r="Q324" s="374" t="n">
        <v>0</v>
      </c>
      <c r="R324" s="374" t="n">
        <v>0</v>
      </c>
      <c r="S324" s="374" t="n">
        <v>0</v>
      </c>
      <c r="T324" s="374" t="n">
        <v>0</v>
      </c>
      <c r="U324" s="374" t="n">
        <v>1.52</v>
      </c>
      <c r="V324" s="374" t="n">
        <v>0</v>
      </c>
      <c r="W324" s="374" t="n">
        <v>0</v>
      </c>
      <c r="X324" s="374" t="n">
        <v>0</v>
      </c>
      <c r="Y324" s="374" t="n">
        <v>0</v>
      </c>
      <c r="Z324" s="374" t="n">
        <v>0</v>
      </c>
      <c r="AI324" s="389"/>
      <c r="AJ324" s="389"/>
      <c r="AK324" s="389"/>
      <c r="AM324" s="374" t="n">
        <v>0.072372709815908</v>
      </c>
    </row>
    <row r="325" customFormat="false" ht="12" hidden="false" customHeight="false" outlineLevel="0" collapsed="false">
      <c r="E325" s="376" t="n">
        <v>0.07305756475905</v>
      </c>
      <c r="F325" s="376" t="n">
        <v>0</v>
      </c>
      <c r="G325" s="376" t="n">
        <v>0.020042577</v>
      </c>
      <c r="H325" s="376" t="n">
        <v>0</v>
      </c>
      <c r="I325" s="376" t="n">
        <v>0</v>
      </c>
      <c r="J325" s="376" t="n">
        <v>0.3375</v>
      </c>
      <c r="K325" s="376" t="n">
        <v>0</v>
      </c>
      <c r="L325" s="376" t="n">
        <v>0</v>
      </c>
      <c r="M325" s="376" t="n">
        <v>0</v>
      </c>
      <c r="N325" s="376" t="n">
        <v>0</v>
      </c>
      <c r="O325" s="376" t="n">
        <v>0</v>
      </c>
      <c r="P325" s="374" t="n">
        <v>0</v>
      </c>
      <c r="Q325" s="374" t="n">
        <v>0</v>
      </c>
      <c r="R325" s="374" t="n">
        <v>0</v>
      </c>
      <c r="S325" s="374" t="n">
        <v>0</v>
      </c>
      <c r="T325" s="374" t="n">
        <v>0</v>
      </c>
      <c r="U325" s="374" t="n">
        <v>1.4</v>
      </c>
      <c r="V325" s="374" t="n">
        <v>0</v>
      </c>
      <c r="W325" s="374" t="n">
        <v>0</v>
      </c>
      <c r="X325" s="374" t="n">
        <v>0</v>
      </c>
      <c r="Y325" s="374" t="n">
        <v>0</v>
      </c>
      <c r="Z325" s="374" t="n">
        <v>0</v>
      </c>
      <c r="AI325" s="389"/>
      <c r="AJ325" s="389"/>
      <c r="AK325" s="389"/>
      <c r="AM325" s="374" t="n">
        <v>0.072374204619032</v>
      </c>
    </row>
    <row r="326" customFormat="false" ht="12" hidden="false" customHeight="false" outlineLevel="0" collapsed="false">
      <c r="E326" s="376" t="n">
        <v>0.073059055413198</v>
      </c>
      <c r="F326" s="376" t="n">
        <v>0</v>
      </c>
      <c r="G326" s="376" t="n">
        <v>0.030042577</v>
      </c>
      <c r="H326" s="376" t="n">
        <v>0</v>
      </c>
      <c r="I326" s="376" t="n">
        <v>0</v>
      </c>
      <c r="J326" s="376" t="n">
        <v>0.26</v>
      </c>
      <c r="K326" s="376" t="n">
        <v>0</v>
      </c>
      <c r="L326" s="376" t="n">
        <v>0</v>
      </c>
      <c r="M326" s="376" t="n">
        <v>0</v>
      </c>
      <c r="N326" s="376" t="n">
        <v>0</v>
      </c>
      <c r="O326" s="376" t="n">
        <v>0</v>
      </c>
      <c r="P326" s="374" t="n">
        <v>0</v>
      </c>
      <c r="Q326" s="374" t="n">
        <v>0</v>
      </c>
      <c r="R326" s="374" t="n">
        <v>0</v>
      </c>
      <c r="S326" s="374" t="n">
        <v>0</v>
      </c>
      <c r="T326" s="374" t="n">
        <v>0</v>
      </c>
      <c r="U326" s="374" t="n">
        <v>0.88</v>
      </c>
      <c r="V326" s="374" t="n">
        <v>0</v>
      </c>
      <c r="W326" s="374" t="n">
        <v>0</v>
      </c>
      <c r="X326" s="374" t="n">
        <v>0</v>
      </c>
      <c r="Y326" s="374" t="n">
        <v>0</v>
      </c>
      <c r="Z326" s="374" t="n">
        <v>0</v>
      </c>
      <c r="AI326" s="389"/>
      <c r="AJ326" s="389"/>
      <c r="AK326" s="389"/>
      <c r="AM326" s="374" t="n">
        <v>0.072375554763791</v>
      </c>
    </row>
    <row r="327" customFormat="false" ht="12" hidden="false" customHeight="false" outlineLevel="0" collapsed="false">
      <c r="E327" s="376" t="n">
        <v>0.073060705780291</v>
      </c>
      <c r="F327" s="376" t="n">
        <v>0</v>
      </c>
      <c r="G327" s="376" t="n">
        <v>0.089976639</v>
      </c>
      <c r="H327" s="376" t="n">
        <v>0</v>
      </c>
      <c r="I327" s="376" t="n">
        <v>0</v>
      </c>
      <c r="J327" s="376" t="n">
        <v>0.17</v>
      </c>
      <c r="K327" s="376" t="n">
        <v>0</v>
      </c>
      <c r="L327" s="376" t="n">
        <v>0</v>
      </c>
      <c r="M327" s="376" t="n">
        <v>0</v>
      </c>
      <c r="N327" s="376" t="n">
        <v>0</v>
      </c>
      <c r="O327" s="376" t="n">
        <v>0</v>
      </c>
      <c r="P327" s="374" t="n">
        <v>0</v>
      </c>
      <c r="Q327" s="374" t="n">
        <v>0</v>
      </c>
      <c r="R327" s="374" t="n">
        <v>0</v>
      </c>
      <c r="S327" s="374" t="n">
        <v>0</v>
      </c>
      <c r="T327" s="374" t="n">
        <v>0</v>
      </c>
      <c r="U327" s="374" t="n">
        <v>0.37</v>
      </c>
      <c r="V327" s="374" t="n">
        <v>0</v>
      </c>
      <c r="W327" s="374" t="n">
        <v>0</v>
      </c>
      <c r="X327" s="374" t="n">
        <v>0</v>
      </c>
      <c r="Y327" s="374" t="n">
        <v>0</v>
      </c>
      <c r="Z327" s="374" t="n">
        <v>0</v>
      </c>
      <c r="AI327" s="389"/>
      <c r="AJ327" s="389"/>
      <c r="AK327" s="389"/>
      <c r="AM327" s="374" t="n">
        <v>0.072377049566916</v>
      </c>
    </row>
    <row r="328" customFormat="false" ht="12" hidden="false" customHeight="false" outlineLevel="0" collapsed="false">
      <c r="E328" s="376" t="n">
        <v>0.073062302909735</v>
      </c>
      <c r="F328" s="376" t="n">
        <v>0</v>
      </c>
      <c r="G328" s="376" t="n">
        <v>0.089968124</v>
      </c>
      <c r="H328" s="376" t="n">
        <v>0</v>
      </c>
      <c r="I328" s="376" t="n">
        <v>0</v>
      </c>
      <c r="J328" s="376" t="n">
        <v>0.155</v>
      </c>
      <c r="K328" s="376" t="n">
        <v>0</v>
      </c>
      <c r="L328" s="376" t="n">
        <v>0</v>
      </c>
      <c r="M328" s="376" t="n">
        <v>0</v>
      </c>
      <c r="N328" s="376" t="n">
        <v>0</v>
      </c>
      <c r="O328" s="376" t="n">
        <v>0</v>
      </c>
      <c r="P328" s="374" t="n">
        <v>0</v>
      </c>
      <c r="Q328" s="374" t="n">
        <v>0</v>
      </c>
      <c r="R328" s="374" t="n">
        <v>0</v>
      </c>
      <c r="S328" s="374" t="n">
        <v>0</v>
      </c>
      <c r="T328" s="374" t="n">
        <v>0</v>
      </c>
      <c r="U328" s="374" t="n">
        <v>0.2525</v>
      </c>
      <c r="V328" s="374" t="n">
        <v>0</v>
      </c>
      <c r="W328" s="374" t="n">
        <v>0</v>
      </c>
      <c r="X328" s="374" t="n">
        <v>0</v>
      </c>
      <c r="Y328" s="374" t="n">
        <v>0</v>
      </c>
      <c r="Z328" s="374" t="n">
        <v>0</v>
      </c>
      <c r="AI328" s="389"/>
      <c r="AJ328" s="389"/>
      <c r="AK328" s="389"/>
      <c r="AM328" s="374" t="n">
        <v>0.072378496150586</v>
      </c>
    </row>
    <row r="329" customFormat="false" ht="12" hidden="false" customHeight="false" outlineLevel="0" collapsed="false">
      <c r="E329" s="376" t="n">
        <v>0.07306395327683</v>
      </c>
      <c r="F329" s="376" t="n">
        <v>0</v>
      </c>
      <c r="G329" s="376" t="n">
        <v>0.089968124</v>
      </c>
      <c r="H329" s="376" t="n">
        <v>0</v>
      </c>
      <c r="I329" s="376" t="n">
        <v>0</v>
      </c>
      <c r="J329" s="376" t="n">
        <v>0.155</v>
      </c>
      <c r="K329" s="376" t="n">
        <v>0</v>
      </c>
      <c r="L329" s="376" t="n">
        <v>0</v>
      </c>
      <c r="M329" s="376" t="n">
        <v>0</v>
      </c>
      <c r="N329" s="376" t="n">
        <v>0</v>
      </c>
      <c r="O329" s="376" t="n">
        <v>0</v>
      </c>
      <c r="P329" s="374" t="n">
        <v>0</v>
      </c>
      <c r="Q329" s="374" t="n">
        <v>0</v>
      </c>
      <c r="R329" s="374" t="n">
        <v>0</v>
      </c>
      <c r="S329" s="374" t="n">
        <v>0</v>
      </c>
      <c r="T329" s="374" t="n">
        <v>0</v>
      </c>
      <c r="U329" s="374" t="n">
        <v>0.2525</v>
      </c>
      <c r="V329" s="374" t="n">
        <v>0</v>
      </c>
      <c r="W329" s="374" t="n">
        <v>0</v>
      </c>
      <c r="X329" s="374" t="n">
        <v>0</v>
      </c>
      <c r="Y329" s="374" t="n">
        <v>0</v>
      </c>
      <c r="Z329" s="374" t="n">
        <v>0</v>
      </c>
      <c r="AI329" s="389"/>
      <c r="AJ329" s="389"/>
      <c r="AK329" s="389"/>
      <c r="AM329" s="374" t="n">
        <v>0.072379990953714</v>
      </c>
    </row>
    <row r="330" customFormat="false" ht="12" hidden="false" customHeight="false" outlineLevel="0" collapsed="false">
      <c r="E330" s="376" t="n">
        <v>0.073065550406277</v>
      </c>
      <c r="F330" s="376" t="n">
        <v>0</v>
      </c>
      <c r="G330" s="376" t="n">
        <v>0.089968124</v>
      </c>
      <c r="H330" s="376" t="n">
        <v>0</v>
      </c>
      <c r="I330" s="376" t="n">
        <v>0</v>
      </c>
      <c r="J330" s="376" t="n">
        <v>0.155</v>
      </c>
      <c r="K330" s="376" t="n">
        <v>0</v>
      </c>
      <c r="L330" s="376" t="n">
        <v>0</v>
      </c>
      <c r="M330" s="376" t="n">
        <v>0</v>
      </c>
      <c r="N330" s="376" t="n">
        <v>0</v>
      </c>
      <c r="O330" s="376" t="n">
        <v>0</v>
      </c>
      <c r="P330" s="374" t="n">
        <v>0</v>
      </c>
      <c r="Q330" s="374" t="n">
        <v>0</v>
      </c>
      <c r="R330" s="374" t="n">
        <v>0</v>
      </c>
      <c r="S330" s="374" t="n">
        <v>0</v>
      </c>
      <c r="T330" s="374" t="n">
        <v>0</v>
      </c>
      <c r="U330" s="374" t="n">
        <v>0.2575</v>
      </c>
      <c r="V330" s="374" t="n">
        <v>0</v>
      </c>
      <c r="W330" s="374" t="n">
        <v>0</v>
      </c>
      <c r="X330" s="374" t="n">
        <v>0</v>
      </c>
      <c r="Y330" s="374" t="n">
        <v>0</v>
      </c>
      <c r="Z330" s="374" t="n">
        <v>0</v>
      </c>
      <c r="AI330" s="389"/>
      <c r="AJ330" s="389"/>
      <c r="AK330" s="389"/>
      <c r="AM330" s="374" t="n">
        <v>0.072381437537386</v>
      </c>
    </row>
    <row r="331" customFormat="false" ht="12" hidden="false" customHeight="false" outlineLevel="0" collapsed="false">
      <c r="E331" s="376" t="n">
        <v>0.073067200773372</v>
      </c>
      <c r="F331" s="376" t="n">
        <v>0</v>
      </c>
      <c r="G331" s="376" t="n">
        <v>0.089968124</v>
      </c>
      <c r="H331" s="376" t="n">
        <v>0</v>
      </c>
      <c r="I331" s="376" t="n">
        <v>0</v>
      </c>
      <c r="J331" s="376" t="n">
        <v>0.155</v>
      </c>
      <c r="K331" s="376" t="n">
        <v>0</v>
      </c>
      <c r="L331" s="376" t="n">
        <v>0</v>
      </c>
      <c r="M331" s="376" t="n">
        <v>0</v>
      </c>
      <c r="N331" s="376" t="n">
        <v>0</v>
      </c>
      <c r="O331" s="376" t="n">
        <v>0</v>
      </c>
      <c r="P331" s="374" t="n">
        <v>0</v>
      </c>
      <c r="Q331" s="374" t="n">
        <v>0</v>
      </c>
      <c r="R331" s="374" t="n">
        <v>0</v>
      </c>
      <c r="S331" s="374" t="n">
        <v>0</v>
      </c>
      <c r="T331" s="374" t="n">
        <v>0</v>
      </c>
      <c r="U331" s="374" t="n">
        <v>0.2575</v>
      </c>
      <c r="V331" s="374" t="n">
        <v>0</v>
      </c>
      <c r="W331" s="374" t="n">
        <v>0</v>
      </c>
      <c r="X331" s="374" t="n">
        <v>0</v>
      </c>
      <c r="Y331" s="374" t="n">
        <v>0</v>
      </c>
      <c r="Z331" s="374" t="n">
        <v>0</v>
      </c>
      <c r="AI331" s="389"/>
      <c r="AJ331" s="389"/>
      <c r="AK331" s="389"/>
      <c r="AM331" s="374" t="n">
        <v>0.072382932340515</v>
      </c>
    </row>
    <row r="332" customFormat="false" ht="12" hidden="false" customHeight="false" outlineLevel="0" collapsed="false">
      <c r="E332" s="376" t="n">
        <v>0.073068851140469</v>
      </c>
      <c r="F332" s="376" t="n">
        <v>0</v>
      </c>
      <c r="G332" s="376" t="n">
        <v>0.089968124</v>
      </c>
      <c r="H332" s="376" t="n">
        <v>0</v>
      </c>
      <c r="I332" s="376" t="n">
        <v>0</v>
      </c>
      <c r="J332" s="376" t="n">
        <v>0.155</v>
      </c>
      <c r="K332" s="376" t="n">
        <v>0</v>
      </c>
      <c r="L332" s="376" t="n">
        <v>0</v>
      </c>
      <c r="M332" s="376" t="n">
        <v>0</v>
      </c>
      <c r="N332" s="376" t="n">
        <v>0</v>
      </c>
      <c r="O332" s="376" t="n">
        <v>0</v>
      </c>
      <c r="P332" s="374" t="n">
        <v>0</v>
      </c>
      <c r="Q332" s="374" t="n">
        <v>0</v>
      </c>
      <c r="R332" s="374" t="n">
        <v>0</v>
      </c>
      <c r="S332" s="374" t="n">
        <v>0</v>
      </c>
      <c r="T332" s="374" t="n">
        <v>0</v>
      </c>
      <c r="U332" s="374" t="n">
        <v>0.2525</v>
      </c>
      <c r="V332" s="374" t="n">
        <v>0</v>
      </c>
      <c r="W332" s="374" t="n">
        <v>0</v>
      </c>
      <c r="X332" s="374" t="n">
        <v>0</v>
      </c>
      <c r="Y332" s="374" t="n">
        <v>0</v>
      </c>
      <c r="Z332" s="374" t="n">
        <v>0</v>
      </c>
      <c r="AI332" s="389"/>
      <c r="AJ332" s="389"/>
      <c r="AK332" s="389"/>
      <c r="AM332" s="374" t="n">
        <v>0.072384427143643</v>
      </c>
    </row>
    <row r="333" customFormat="false" ht="12" hidden="false" customHeight="false" outlineLevel="0" collapsed="false">
      <c r="E333" s="376" t="n">
        <v>0.073070448269919</v>
      </c>
      <c r="F333" s="376" t="n">
        <v>0</v>
      </c>
      <c r="G333" s="376" t="n">
        <v>0.089968124</v>
      </c>
      <c r="H333" s="376" t="n">
        <v>0</v>
      </c>
      <c r="I333" s="376" t="n">
        <v>0</v>
      </c>
      <c r="J333" s="376" t="n">
        <v>0.1575</v>
      </c>
      <c r="K333" s="376" t="n">
        <v>0</v>
      </c>
      <c r="L333" s="376" t="n">
        <v>0</v>
      </c>
      <c r="M333" s="376" t="n">
        <v>0</v>
      </c>
      <c r="N333" s="376" t="n">
        <v>0</v>
      </c>
      <c r="O333" s="376" t="n">
        <v>0</v>
      </c>
      <c r="P333" s="374" t="n">
        <v>0</v>
      </c>
      <c r="Q333" s="374" t="n">
        <v>0</v>
      </c>
      <c r="R333" s="374" t="n">
        <v>0</v>
      </c>
      <c r="S333" s="374" t="n">
        <v>0</v>
      </c>
      <c r="T333" s="374" t="n">
        <v>0</v>
      </c>
      <c r="U333" s="374" t="n">
        <v>0.255</v>
      </c>
      <c r="V333" s="374" t="n">
        <v>0</v>
      </c>
      <c r="W333" s="374" t="n">
        <v>0</v>
      </c>
      <c r="X333" s="374" t="n">
        <v>0</v>
      </c>
      <c r="Y333" s="374" t="n">
        <v>0</v>
      </c>
      <c r="Z333" s="374" t="n">
        <v>0</v>
      </c>
      <c r="AI333" s="389"/>
      <c r="AJ333" s="389"/>
      <c r="AK333" s="389"/>
      <c r="AM333" s="374" t="n">
        <v>0.072385873727318</v>
      </c>
    </row>
    <row r="334" customFormat="false" ht="12" hidden="false" customHeight="false" outlineLevel="0" collapsed="false">
      <c r="E334" s="376" t="n">
        <v>0.073072098637017</v>
      </c>
      <c r="F334" s="376" t="n">
        <v>0</v>
      </c>
      <c r="G334" s="376" t="n">
        <v>0.010011287</v>
      </c>
      <c r="H334" s="376" t="n">
        <v>0</v>
      </c>
      <c r="I334" s="376" t="n">
        <v>0</v>
      </c>
      <c r="J334" s="376" t="n">
        <v>0.24</v>
      </c>
      <c r="K334" s="376" t="n">
        <v>0</v>
      </c>
      <c r="L334" s="376" t="n">
        <v>0</v>
      </c>
      <c r="M334" s="376" t="n">
        <v>0</v>
      </c>
      <c r="N334" s="376" t="n">
        <v>0</v>
      </c>
      <c r="O334" s="376" t="n">
        <v>0</v>
      </c>
      <c r="P334" s="374" t="n">
        <v>0</v>
      </c>
      <c r="Q334" s="374" t="n">
        <v>0</v>
      </c>
      <c r="R334" s="374" t="n">
        <v>0</v>
      </c>
      <c r="S334" s="374" t="n">
        <v>0</v>
      </c>
      <c r="T334" s="374" t="n">
        <v>0</v>
      </c>
      <c r="U334" s="374" t="n">
        <v>0.725</v>
      </c>
      <c r="V334" s="374" t="n">
        <v>0</v>
      </c>
      <c r="W334" s="374" t="n">
        <v>0</v>
      </c>
      <c r="X334" s="374" t="n">
        <v>0</v>
      </c>
      <c r="Y334" s="374" t="n">
        <v>0</v>
      </c>
      <c r="Z334" s="374" t="n">
        <v>0</v>
      </c>
      <c r="AI334" s="389"/>
      <c r="AJ334" s="389"/>
      <c r="AK334" s="389"/>
      <c r="AM334" s="374" t="n">
        <v>0.072387368530448</v>
      </c>
    </row>
    <row r="335" customFormat="false" ht="12" hidden="false" customHeight="false" outlineLevel="0" collapsed="false">
      <c r="E335" s="376" t="n">
        <v>0.073073695766469</v>
      </c>
      <c r="F335" s="376" t="n">
        <v>0</v>
      </c>
      <c r="G335" s="376" t="n">
        <v>-0.004951938</v>
      </c>
      <c r="H335" s="376" t="n">
        <v>0</v>
      </c>
      <c r="I335" s="376" t="n">
        <v>0</v>
      </c>
      <c r="J335" s="376" t="n">
        <v>0.295</v>
      </c>
      <c r="K335" s="376" t="n">
        <v>0</v>
      </c>
      <c r="L335" s="376" t="n">
        <v>0</v>
      </c>
      <c r="M335" s="376" t="n">
        <v>0</v>
      </c>
      <c r="N335" s="376" t="n">
        <v>0</v>
      </c>
      <c r="O335" s="376" t="n">
        <v>0</v>
      </c>
      <c r="P335" s="374" t="n">
        <v>0</v>
      </c>
      <c r="Q335" s="374" t="n">
        <v>0</v>
      </c>
      <c r="R335" s="374" t="n">
        <v>0</v>
      </c>
      <c r="S335" s="374" t="n">
        <v>0</v>
      </c>
      <c r="T335" s="374" t="n">
        <v>0</v>
      </c>
      <c r="U335" s="374" t="n">
        <v>1.045</v>
      </c>
      <c r="V335" s="374" t="n">
        <v>0</v>
      </c>
      <c r="W335" s="374" t="n">
        <v>0</v>
      </c>
      <c r="X335" s="374" t="n">
        <v>0</v>
      </c>
      <c r="Y335" s="374" t="n">
        <v>0</v>
      </c>
      <c r="Z335" s="374" t="n">
        <v>0</v>
      </c>
      <c r="AI335" s="389"/>
      <c r="AJ335" s="389"/>
      <c r="AK335" s="389"/>
      <c r="AM335" s="374" t="n">
        <v>0.072388815114124</v>
      </c>
    </row>
    <row r="336" customFormat="false" ht="12" hidden="false" customHeight="false" outlineLevel="0" collapsed="false">
      <c r="E336" s="376" t="n">
        <v>0.073075346133569</v>
      </c>
      <c r="F336" s="376" t="n">
        <v>0</v>
      </c>
      <c r="G336" s="376" t="n">
        <v>4.4816E-005</v>
      </c>
      <c r="H336" s="376" t="n">
        <v>0</v>
      </c>
      <c r="I336" s="376" t="n">
        <v>0</v>
      </c>
      <c r="J336" s="376" t="n">
        <v>0.3425</v>
      </c>
      <c r="K336" s="376" t="n">
        <v>0</v>
      </c>
      <c r="L336" s="376" t="n">
        <v>0</v>
      </c>
      <c r="M336" s="376" t="n">
        <v>0</v>
      </c>
      <c r="N336" s="376" t="n">
        <v>0</v>
      </c>
      <c r="O336" s="376" t="n">
        <v>0</v>
      </c>
      <c r="P336" s="374" t="n">
        <v>0</v>
      </c>
      <c r="Q336" s="374" t="n">
        <v>0</v>
      </c>
      <c r="R336" s="374" t="n">
        <v>0</v>
      </c>
      <c r="S336" s="374" t="n">
        <v>0</v>
      </c>
      <c r="T336" s="374" t="n">
        <v>0</v>
      </c>
      <c r="U336" s="374" t="n">
        <v>1.52</v>
      </c>
      <c r="V336" s="374" t="n">
        <v>0</v>
      </c>
      <c r="W336" s="374" t="n">
        <v>0</v>
      </c>
      <c r="X336" s="374" t="n">
        <v>0</v>
      </c>
      <c r="Y336" s="374" t="n">
        <v>0</v>
      </c>
      <c r="Z336" s="374" t="n">
        <v>0</v>
      </c>
      <c r="AI336" s="389"/>
      <c r="AJ336" s="389"/>
      <c r="AK336" s="389"/>
      <c r="AM336" s="374" t="n">
        <v>0.072390309917256</v>
      </c>
    </row>
    <row r="337" customFormat="false" ht="12" hidden="false" customHeight="false" outlineLevel="0" collapsed="false">
      <c r="E337" s="376" t="n">
        <v>0.073076996500671</v>
      </c>
      <c r="F337" s="376" t="n">
        <v>0</v>
      </c>
      <c r="G337" s="376" t="n">
        <v>0.025042577</v>
      </c>
      <c r="H337" s="376" t="n">
        <v>0</v>
      </c>
      <c r="I337" s="376" t="n">
        <v>0</v>
      </c>
      <c r="J337" s="376" t="n">
        <v>0.3375</v>
      </c>
      <c r="K337" s="376" t="n">
        <v>0</v>
      </c>
      <c r="L337" s="376" t="n">
        <v>0</v>
      </c>
      <c r="M337" s="376" t="n">
        <v>0</v>
      </c>
      <c r="N337" s="376" t="n">
        <v>0</v>
      </c>
      <c r="O337" s="376" t="n">
        <v>0</v>
      </c>
      <c r="P337" s="374" t="n">
        <v>0</v>
      </c>
      <c r="Q337" s="374" t="n">
        <v>0</v>
      </c>
      <c r="R337" s="374" t="n">
        <v>0</v>
      </c>
      <c r="S337" s="374" t="n">
        <v>0</v>
      </c>
      <c r="T337" s="374" t="n">
        <v>0</v>
      </c>
      <c r="U337" s="374" t="n">
        <v>1.4</v>
      </c>
      <c r="V337" s="374" t="n">
        <v>0</v>
      </c>
      <c r="W337" s="374" t="n">
        <v>0</v>
      </c>
      <c r="X337" s="374" t="n">
        <v>0</v>
      </c>
      <c r="Y337" s="374" t="n">
        <v>0</v>
      </c>
      <c r="Z337" s="374" t="n">
        <v>0</v>
      </c>
      <c r="AI337" s="389"/>
      <c r="AJ337" s="389"/>
      <c r="AK337" s="389"/>
      <c r="AM337" s="374" t="n">
        <v>0.07239180472039</v>
      </c>
    </row>
    <row r="338" customFormat="false" ht="12" hidden="false" customHeight="false" outlineLevel="0" collapsed="false">
      <c r="E338" s="376" t="n">
        <v>0.073078487154827</v>
      </c>
      <c r="F338" s="376" t="n">
        <v>0</v>
      </c>
      <c r="G338" s="376" t="n">
        <v>0.035042577</v>
      </c>
      <c r="H338" s="376" t="n">
        <v>0</v>
      </c>
      <c r="I338" s="376" t="n">
        <v>0</v>
      </c>
      <c r="J338" s="376" t="n">
        <v>0.26</v>
      </c>
      <c r="K338" s="376" t="n">
        <v>0</v>
      </c>
      <c r="L338" s="376" t="n">
        <v>0</v>
      </c>
      <c r="M338" s="376" t="n">
        <v>0</v>
      </c>
      <c r="N338" s="376" t="n">
        <v>0</v>
      </c>
      <c r="O338" s="376" t="n">
        <v>0</v>
      </c>
      <c r="P338" s="374" t="n">
        <v>0</v>
      </c>
      <c r="Q338" s="374" t="n">
        <v>0</v>
      </c>
      <c r="R338" s="374" t="n">
        <v>0</v>
      </c>
      <c r="S338" s="374" t="n">
        <v>0</v>
      </c>
      <c r="T338" s="374" t="n">
        <v>0</v>
      </c>
      <c r="U338" s="374" t="n">
        <v>0.88</v>
      </c>
      <c r="V338" s="374" t="n">
        <v>0</v>
      </c>
      <c r="W338" s="374" t="n">
        <v>0</v>
      </c>
      <c r="X338" s="374" t="n">
        <v>0</v>
      </c>
      <c r="Y338" s="374" t="n">
        <v>0</v>
      </c>
      <c r="Z338" s="374" t="n">
        <v>0</v>
      </c>
      <c r="AI338" s="389"/>
      <c r="AJ338" s="389"/>
      <c r="AK338" s="389"/>
      <c r="AM338" s="374" t="n">
        <v>0.072393154865155</v>
      </c>
    </row>
    <row r="339" customFormat="false" ht="12" hidden="false" customHeight="false" outlineLevel="0" collapsed="false">
      <c r="E339" s="376" t="n">
        <v>0.07308013752193</v>
      </c>
      <c r="F339" s="376" t="n">
        <v>0</v>
      </c>
      <c r="G339" s="376" t="n">
        <v>0.094976639</v>
      </c>
      <c r="H339" s="376" t="n">
        <v>0</v>
      </c>
      <c r="I339" s="376" t="n">
        <v>0</v>
      </c>
      <c r="J339" s="376" t="n">
        <v>0</v>
      </c>
      <c r="K339" s="376" t="n">
        <v>0</v>
      </c>
      <c r="L339" s="376" t="n">
        <v>0</v>
      </c>
      <c r="M339" s="376" t="n">
        <v>0</v>
      </c>
      <c r="N339" s="376" t="n">
        <v>0</v>
      </c>
      <c r="O339" s="376" t="n">
        <v>0</v>
      </c>
      <c r="P339" s="374" t="n">
        <v>0</v>
      </c>
      <c r="Q339" s="374" t="n">
        <v>0</v>
      </c>
      <c r="R339" s="374" t="n">
        <v>0</v>
      </c>
      <c r="S339" s="374" t="n">
        <v>0</v>
      </c>
      <c r="T339" s="374" t="n">
        <v>0</v>
      </c>
      <c r="U339" s="374" t="n">
        <v>0.37</v>
      </c>
      <c r="V339" s="374" t="n">
        <v>0</v>
      </c>
      <c r="W339" s="374" t="n">
        <v>0</v>
      </c>
      <c r="X339" s="374" t="n">
        <v>0</v>
      </c>
      <c r="Y339" s="374" t="n">
        <v>0</v>
      </c>
      <c r="Z339" s="374" t="n">
        <v>0</v>
      </c>
      <c r="AI339" s="389"/>
      <c r="AJ339" s="389"/>
      <c r="AK339" s="389"/>
      <c r="AM339" s="374" t="n">
        <v>0.072394649668289</v>
      </c>
    </row>
    <row r="340" customFormat="false" ht="12" hidden="false" customHeight="false" outlineLevel="0" collapsed="false">
      <c r="E340" s="376" t="n">
        <v>0.073081734651386</v>
      </c>
      <c r="F340" s="376" t="n">
        <v>0</v>
      </c>
      <c r="G340" s="376" t="n">
        <v>0.094968124</v>
      </c>
      <c r="H340" s="376" t="n">
        <v>0</v>
      </c>
      <c r="I340" s="376" t="n">
        <v>0</v>
      </c>
      <c r="J340" s="376" t="n">
        <v>0</v>
      </c>
      <c r="K340" s="376" t="n">
        <v>0</v>
      </c>
      <c r="L340" s="376" t="n">
        <v>0</v>
      </c>
      <c r="M340" s="376" t="n">
        <v>0</v>
      </c>
      <c r="N340" s="376" t="n">
        <v>0</v>
      </c>
      <c r="O340" s="376" t="n">
        <v>0</v>
      </c>
      <c r="P340" s="374" t="n">
        <v>0</v>
      </c>
      <c r="Q340" s="374" t="n">
        <v>0</v>
      </c>
      <c r="R340" s="374" t="n">
        <v>0</v>
      </c>
      <c r="S340" s="374" t="n">
        <v>0</v>
      </c>
      <c r="T340" s="374" t="n">
        <v>0</v>
      </c>
      <c r="U340" s="374" t="n">
        <v>0.2525</v>
      </c>
      <c r="V340" s="374" t="n">
        <v>0</v>
      </c>
      <c r="W340" s="374" t="n">
        <v>0</v>
      </c>
      <c r="X340" s="374" t="n">
        <v>0</v>
      </c>
      <c r="Y340" s="374" t="n">
        <v>0</v>
      </c>
      <c r="Z340" s="374" t="n">
        <v>0</v>
      </c>
      <c r="AI340" s="389"/>
      <c r="AJ340" s="389"/>
      <c r="AK340" s="389"/>
      <c r="AM340" s="374" t="n">
        <v>0.072396096251968</v>
      </c>
    </row>
    <row r="341" customFormat="false" ht="12" hidden="false" customHeight="false" outlineLevel="0" collapsed="false">
      <c r="E341" s="376" t="n">
        <v>0.07308338501849</v>
      </c>
      <c r="F341" s="376" t="n">
        <v>0</v>
      </c>
      <c r="G341" s="376" t="n">
        <v>0.094968124</v>
      </c>
      <c r="H341" s="376" t="n">
        <v>0</v>
      </c>
      <c r="I341" s="376" t="n">
        <v>0</v>
      </c>
      <c r="J341" s="376" t="n">
        <v>0</v>
      </c>
      <c r="K341" s="376" t="n">
        <v>0</v>
      </c>
      <c r="L341" s="376" t="n">
        <v>0</v>
      </c>
      <c r="M341" s="376" t="n">
        <v>0</v>
      </c>
      <c r="N341" s="376" t="n">
        <v>0</v>
      </c>
      <c r="O341" s="376" t="n">
        <v>0</v>
      </c>
      <c r="P341" s="374" t="n">
        <v>0</v>
      </c>
      <c r="Q341" s="374" t="n">
        <v>0</v>
      </c>
      <c r="R341" s="374" t="n">
        <v>0</v>
      </c>
      <c r="S341" s="374" t="n">
        <v>0</v>
      </c>
      <c r="T341" s="374" t="n">
        <v>0</v>
      </c>
      <c r="U341" s="374" t="n">
        <v>0.2525</v>
      </c>
      <c r="V341" s="374" t="n">
        <v>0</v>
      </c>
      <c r="W341" s="374" t="n">
        <v>0</v>
      </c>
      <c r="X341" s="374" t="n">
        <v>0</v>
      </c>
      <c r="Y341" s="374" t="n">
        <v>0</v>
      </c>
      <c r="Z341" s="374" t="n">
        <v>0</v>
      </c>
      <c r="AI341" s="389"/>
      <c r="AJ341" s="389"/>
      <c r="AK341" s="389"/>
      <c r="AM341" s="374" t="n">
        <v>0.072397591055104</v>
      </c>
    </row>
    <row r="342" customFormat="false" ht="12" hidden="false" customHeight="false" outlineLevel="0" collapsed="false">
      <c r="E342" s="376" t="n">
        <v>0.073084982147947</v>
      </c>
      <c r="F342" s="376" t="n">
        <v>0</v>
      </c>
      <c r="G342" s="376" t="n">
        <v>0.094968124</v>
      </c>
      <c r="H342" s="376" t="n">
        <v>0</v>
      </c>
      <c r="I342" s="376" t="n">
        <v>0</v>
      </c>
      <c r="J342" s="376" t="n">
        <v>0</v>
      </c>
      <c r="K342" s="376" t="n">
        <v>0</v>
      </c>
      <c r="L342" s="376" t="n">
        <v>0</v>
      </c>
      <c r="M342" s="376" t="n">
        <v>0</v>
      </c>
      <c r="N342" s="376" t="n">
        <v>0</v>
      </c>
      <c r="O342" s="376" t="n">
        <v>0</v>
      </c>
      <c r="P342" s="374" t="n">
        <v>0</v>
      </c>
      <c r="Q342" s="374" t="n">
        <v>0</v>
      </c>
      <c r="R342" s="374" t="n">
        <v>0</v>
      </c>
      <c r="S342" s="374" t="n">
        <v>0</v>
      </c>
      <c r="T342" s="374" t="n">
        <v>0</v>
      </c>
      <c r="U342" s="374" t="n">
        <v>0.2575</v>
      </c>
      <c r="V342" s="374" t="n">
        <v>0</v>
      </c>
      <c r="W342" s="374" t="n">
        <v>0</v>
      </c>
      <c r="X342" s="374" t="n">
        <v>0</v>
      </c>
      <c r="Y342" s="374" t="n">
        <v>0</v>
      </c>
      <c r="Z342" s="374" t="n">
        <v>0</v>
      </c>
      <c r="AI342" s="389"/>
      <c r="AJ342" s="389"/>
      <c r="AK342" s="389"/>
      <c r="AM342" s="374" t="n">
        <v>0.072399037638785</v>
      </c>
    </row>
    <row r="343" customFormat="false" ht="12" hidden="false" customHeight="false" outlineLevel="0" collapsed="false">
      <c r="E343" s="376" t="n">
        <v>0.073086632515055</v>
      </c>
      <c r="F343" s="376" t="n">
        <v>0</v>
      </c>
      <c r="G343" s="376" t="n">
        <v>0.094968124</v>
      </c>
      <c r="H343" s="376" t="n">
        <v>0</v>
      </c>
      <c r="I343" s="376" t="n">
        <v>0</v>
      </c>
      <c r="J343" s="376" t="n">
        <v>0</v>
      </c>
      <c r="K343" s="376" t="n">
        <v>0</v>
      </c>
      <c r="L343" s="376" t="n">
        <v>0</v>
      </c>
      <c r="M343" s="376" t="n">
        <v>0</v>
      </c>
      <c r="N343" s="376" t="n">
        <v>0</v>
      </c>
      <c r="O343" s="376" t="n">
        <v>0</v>
      </c>
      <c r="P343" s="374" t="n">
        <v>0</v>
      </c>
      <c r="Q343" s="374" t="n">
        <v>0</v>
      </c>
      <c r="R343" s="374" t="n">
        <v>0</v>
      </c>
      <c r="S343" s="374" t="n">
        <v>0</v>
      </c>
      <c r="T343" s="374" t="n">
        <v>0</v>
      </c>
      <c r="U343" s="374" t="n">
        <v>0.2575</v>
      </c>
      <c r="V343" s="374" t="n">
        <v>0</v>
      </c>
      <c r="W343" s="374" t="n">
        <v>0</v>
      </c>
      <c r="X343" s="374" t="n">
        <v>0</v>
      </c>
      <c r="Y343" s="374" t="n">
        <v>0</v>
      </c>
      <c r="Z343" s="374" t="n">
        <v>0</v>
      </c>
      <c r="AI343" s="389"/>
      <c r="AJ343" s="389"/>
      <c r="AK343" s="389"/>
      <c r="AM343" s="374" t="n">
        <v>0.072400532441922</v>
      </c>
    </row>
    <row r="344" customFormat="false" ht="12" hidden="false" customHeight="false" outlineLevel="0" collapsed="false">
      <c r="E344" s="376" t="n">
        <v>0.073088282882162</v>
      </c>
      <c r="F344" s="376" t="n">
        <v>0</v>
      </c>
      <c r="G344" s="376" t="n">
        <v>0.094968124</v>
      </c>
      <c r="H344" s="376" t="n">
        <v>0</v>
      </c>
      <c r="I344" s="376" t="n">
        <v>0</v>
      </c>
      <c r="J344" s="376" t="n">
        <v>0</v>
      </c>
      <c r="K344" s="376" t="n">
        <v>0</v>
      </c>
      <c r="L344" s="376" t="n">
        <v>0</v>
      </c>
      <c r="M344" s="376" t="n">
        <v>0</v>
      </c>
      <c r="N344" s="376" t="n">
        <v>0</v>
      </c>
      <c r="O344" s="376" t="n">
        <v>0</v>
      </c>
      <c r="P344" s="374" t="n">
        <v>0</v>
      </c>
      <c r="Q344" s="374" t="n">
        <v>0</v>
      </c>
      <c r="R344" s="374" t="n">
        <v>0</v>
      </c>
      <c r="S344" s="374" t="n">
        <v>0</v>
      </c>
      <c r="T344" s="374" t="n">
        <v>0</v>
      </c>
      <c r="U344" s="374" t="n">
        <v>0.2525</v>
      </c>
      <c r="V344" s="374" t="n">
        <v>0</v>
      </c>
      <c r="W344" s="374" t="n">
        <v>0</v>
      </c>
      <c r="X344" s="374" t="n">
        <v>0</v>
      </c>
      <c r="Y344" s="374" t="n">
        <v>0</v>
      </c>
      <c r="Z344" s="374" t="n">
        <v>0</v>
      </c>
      <c r="AI344" s="389"/>
      <c r="AJ344" s="389"/>
      <c r="AK344" s="389"/>
      <c r="AM344" s="374" t="n">
        <v>0.07240202724506</v>
      </c>
    </row>
    <row r="345" customFormat="false" ht="12" hidden="false" customHeight="false" outlineLevel="0" collapsed="false">
      <c r="E345" s="376" t="n">
        <v>0.073089880011622</v>
      </c>
      <c r="F345" s="376" t="n">
        <v>0</v>
      </c>
      <c r="G345" s="376" t="n">
        <v>0.094968124</v>
      </c>
      <c r="H345" s="376" t="n">
        <v>0</v>
      </c>
      <c r="I345" s="376" t="n">
        <v>0</v>
      </c>
      <c r="J345" s="376" t="n">
        <v>0</v>
      </c>
      <c r="K345" s="376" t="n">
        <v>0</v>
      </c>
      <c r="L345" s="376" t="n">
        <v>0</v>
      </c>
      <c r="M345" s="376" t="n">
        <v>0</v>
      </c>
      <c r="N345" s="376" t="n">
        <v>0</v>
      </c>
      <c r="O345" s="376" t="n">
        <v>0</v>
      </c>
      <c r="P345" s="374" t="n">
        <v>0</v>
      </c>
      <c r="Q345" s="374" t="n">
        <v>0</v>
      </c>
      <c r="R345" s="374" t="n">
        <v>0</v>
      </c>
      <c r="S345" s="374" t="n">
        <v>0</v>
      </c>
      <c r="T345" s="374" t="n">
        <v>0</v>
      </c>
      <c r="U345" s="374" t="n">
        <v>0.255</v>
      </c>
      <c r="V345" s="374" t="n">
        <v>0</v>
      </c>
      <c r="W345" s="374" t="n">
        <v>0</v>
      </c>
      <c r="X345" s="374" t="n">
        <v>0</v>
      </c>
      <c r="Y345" s="374" t="n">
        <v>0</v>
      </c>
      <c r="Z345" s="374" t="n">
        <v>0</v>
      </c>
      <c r="AI345" s="389"/>
      <c r="AJ345" s="389"/>
      <c r="AK345" s="389"/>
      <c r="AM345" s="374" t="n">
        <v>0.072403473828742</v>
      </c>
    </row>
    <row r="346" customFormat="false" ht="12" hidden="false" customHeight="false" outlineLevel="0" collapsed="false">
      <c r="E346" s="376" t="n">
        <v>0.073091530378731</v>
      </c>
      <c r="F346" s="376" t="n">
        <v>0</v>
      </c>
      <c r="G346" s="376" t="n">
        <v>0.015011287</v>
      </c>
      <c r="H346" s="376" t="n">
        <v>0</v>
      </c>
      <c r="I346" s="376" t="n">
        <v>0</v>
      </c>
      <c r="J346" s="376" t="n">
        <v>0</v>
      </c>
      <c r="K346" s="376" t="n">
        <v>0</v>
      </c>
      <c r="L346" s="376" t="n">
        <v>0</v>
      </c>
      <c r="M346" s="376" t="n">
        <v>0</v>
      </c>
      <c r="N346" s="376" t="n">
        <v>0</v>
      </c>
      <c r="O346" s="376" t="n">
        <v>0</v>
      </c>
      <c r="P346" s="374" t="n">
        <v>0</v>
      </c>
      <c r="Q346" s="374" t="n">
        <v>0</v>
      </c>
      <c r="R346" s="374" t="n">
        <v>0</v>
      </c>
      <c r="S346" s="374" t="n">
        <v>0</v>
      </c>
      <c r="T346" s="374" t="n">
        <v>0</v>
      </c>
      <c r="U346" s="374" t="n">
        <v>0.725</v>
      </c>
      <c r="V346" s="374" t="n">
        <v>0</v>
      </c>
      <c r="W346" s="374" t="n">
        <v>0</v>
      </c>
      <c r="X346" s="374" t="n">
        <v>0</v>
      </c>
      <c r="Y346" s="374" t="n">
        <v>0</v>
      </c>
      <c r="Z346" s="374" t="n">
        <v>0</v>
      </c>
      <c r="AI346" s="389"/>
      <c r="AJ346" s="389"/>
      <c r="AK346" s="389"/>
      <c r="AM346" s="374" t="n">
        <v>0.072404968631882</v>
      </c>
    </row>
    <row r="347" customFormat="false" ht="12" hidden="false" customHeight="false" outlineLevel="0" collapsed="false">
      <c r="E347" s="376" t="n">
        <v>0.073093127508192</v>
      </c>
      <c r="F347" s="376" t="n">
        <v>0</v>
      </c>
      <c r="G347" s="376" t="n">
        <v>4.8062E-005</v>
      </c>
      <c r="H347" s="376" t="n">
        <v>0</v>
      </c>
      <c r="I347" s="376" t="n">
        <v>0</v>
      </c>
      <c r="J347" s="376" t="n">
        <v>0</v>
      </c>
      <c r="K347" s="376" t="n">
        <v>0</v>
      </c>
      <c r="L347" s="376" t="n">
        <v>0</v>
      </c>
      <c r="M347" s="376" t="n">
        <v>0</v>
      </c>
      <c r="N347" s="376" t="n">
        <v>0</v>
      </c>
      <c r="O347" s="376" t="n">
        <v>0</v>
      </c>
      <c r="P347" s="374" t="n">
        <v>0</v>
      </c>
      <c r="Q347" s="374" t="n">
        <v>0</v>
      </c>
      <c r="R347" s="374" t="n">
        <v>0</v>
      </c>
      <c r="S347" s="374" t="n">
        <v>0</v>
      </c>
      <c r="T347" s="374" t="n">
        <v>0</v>
      </c>
      <c r="U347" s="374" t="n">
        <v>1.045</v>
      </c>
      <c r="V347" s="374" t="n">
        <v>0</v>
      </c>
      <c r="W347" s="374" t="n">
        <v>0</v>
      </c>
      <c r="X347" s="374" t="n">
        <v>0</v>
      </c>
      <c r="Y347" s="374" t="n">
        <v>0</v>
      </c>
      <c r="Z347" s="374" t="n">
        <v>0</v>
      </c>
      <c r="AI347" s="389"/>
      <c r="AJ347" s="389"/>
      <c r="AK347" s="389"/>
      <c r="AM347" s="374" t="n">
        <v>0.072406415215566</v>
      </c>
    </row>
    <row r="348" customFormat="false" ht="12" hidden="false" customHeight="false" outlineLevel="0" collapsed="false">
      <c r="E348" s="376" t="n">
        <v>0.073094777875303</v>
      </c>
      <c r="F348" s="376" t="n">
        <v>0</v>
      </c>
      <c r="G348" s="376" t="n">
        <v>0.005044816</v>
      </c>
      <c r="H348" s="376" t="n">
        <v>0</v>
      </c>
      <c r="I348" s="376" t="n">
        <v>0</v>
      </c>
      <c r="J348" s="376" t="n">
        <v>0</v>
      </c>
      <c r="K348" s="376" t="n">
        <v>0</v>
      </c>
      <c r="L348" s="376" t="n">
        <v>0</v>
      </c>
      <c r="M348" s="376" t="n">
        <v>0</v>
      </c>
      <c r="N348" s="376" t="n">
        <v>0</v>
      </c>
      <c r="O348" s="376" t="n">
        <v>0</v>
      </c>
      <c r="P348" s="374" t="n">
        <v>0</v>
      </c>
      <c r="Q348" s="374" t="n">
        <v>0</v>
      </c>
      <c r="R348" s="374" t="n">
        <v>0</v>
      </c>
      <c r="S348" s="374" t="n">
        <v>0</v>
      </c>
      <c r="T348" s="374" t="n">
        <v>0</v>
      </c>
      <c r="U348" s="374" t="n">
        <v>1.52</v>
      </c>
      <c r="V348" s="374" t="n">
        <v>0</v>
      </c>
      <c r="W348" s="374" t="n">
        <v>0</v>
      </c>
      <c r="X348" s="374" t="n">
        <v>0</v>
      </c>
      <c r="Y348" s="374" t="n">
        <v>0</v>
      </c>
      <c r="Z348" s="374" t="n">
        <v>0</v>
      </c>
      <c r="AI348" s="389"/>
      <c r="AJ348" s="389"/>
      <c r="AK348" s="389"/>
      <c r="AM348" s="374" t="n">
        <v>0.072407910018707</v>
      </c>
    </row>
    <row r="349" customFormat="false" ht="12" hidden="false" customHeight="false" outlineLevel="0" collapsed="false">
      <c r="E349" s="376" t="n">
        <v>0.073096428242415</v>
      </c>
      <c r="F349" s="376" t="n">
        <v>0</v>
      </c>
      <c r="G349" s="376" t="n">
        <v>0.030042577</v>
      </c>
      <c r="H349" s="376" t="n">
        <v>0</v>
      </c>
      <c r="I349" s="376" t="n">
        <v>0</v>
      </c>
      <c r="J349" s="376" t="n">
        <v>0</v>
      </c>
      <c r="K349" s="376" t="n">
        <v>0</v>
      </c>
      <c r="L349" s="376" t="n">
        <v>0</v>
      </c>
      <c r="M349" s="376" t="n">
        <v>0</v>
      </c>
      <c r="N349" s="376" t="n">
        <v>0</v>
      </c>
      <c r="O349" s="376" t="n">
        <v>0</v>
      </c>
      <c r="P349" s="374" t="n">
        <v>0</v>
      </c>
      <c r="Q349" s="374" t="n">
        <v>0</v>
      </c>
      <c r="R349" s="374" t="n">
        <v>0</v>
      </c>
      <c r="S349" s="374" t="n">
        <v>0</v>
      </c>
      <c r="T349" s="374" t="n">
        <v>0</v>
      </c>
      <c r="U349" s="374" t="n">
        <v>1.4</v>
      </c>
      <c r="V349" s="374" t="n">
        <v>0</v>
      </c>
      <c r="W349" s="374" t="n">
        <v>0</v>
      </c>
      <c r="X349" s="374" t="n">
        <v>0</v>
      </c>
      <c r="Y349" s="374" t="n">
        <v>0</v>
      </c>
      <c r="Z349" s="374" t="n">
        <v>0</v>
      </c>
      <c r="AI349" s="389"/>
      <c r="AJ349" s="389"/>
      <c r="AK349" s="389"/>
      <c r="AM349" s="374" t="n">
        <v>0.072409404821848</v>
      </c>
    </row>
    <row r="350" customFormat="false" ht="12" hidden="false" customHeight="false" outlineLevel="0" collapsed="false">
      <c r="E350" s="376" t="n">
        <v>0.073097972134231</v>
      </c>
      <c r="F350" s="376" t="n">
        <v>0</v>
      </c>
      <c r="G350" s="376" t="n">
        <v>0.040042577</v>
      </c>
      <c r="H350" s="376" t="n">
        <v>0</v>
      </c>
      <c r="I350" s="376" t="n">
        <v>0</v>
      </c>
      <c r="J350" s="376" t="n">
        <v>0</v>
      </c>
      <c r="K350" s="376" t="n">
        <v>0</v>
      </c>
      <c r="L350" s="376" t="n">
        <v>0</v>
      </c>
      <c r="M350" s="376" t="n">
        <v>0</v>
      </c>
      <c r="N350" s="376" t="n">
        <v>0</v>
      </c>
      <c r="O350" s="376" t="n">
        <v>0</v>
      </c>
      <c r="P350" s="374" t="n">
        <v>0</v>
      </c>
      <c r="Q350" s="374" t="n">
        <v>0</v>
      </c>
      <c r="R350" s="374" t="n">
        <v>0</v>
      </c>
      <c r="S350" s="374" t="n">
        <v>0</v>
      </c>
      <c r="T350" s="374" t="n">
        <v>0</v>
      </c>
      <c r="U350" s="374" t="n">
        <v>0.88</v>
      </c>
      <c r="V350" s="374" t="n">
        <v>0</v>
      </c>
      <c r="W350" s="374" t="n">
        <v>0</v>
      </c>
      <c r="X350" s="374" t="n">
        <v>0</v>
      </c>
      <c r="Y350" s="374" t="n">
        <v>0</v>
      </c>
      <c r="Z350" s="374" t="n">
        <v>0</v>
      </c>
      <c r="AI350" s="389"/>
      <c r="AJ350" s="389"/>
      <c r="AK350" s="389"/>
      <c r="AM350" s="374" t="n">
        <v>0.072410803186078</v>
      </c>
    </row>
    <row r="351" customFormat="false" ht="12" hidden="false" customHeight="false" outlineLevel="0" collapsed="false">
      <c r="E351" s="376" t="n">
        <v>0.073099622501344</v>
      </c>
      <c r="F351" s="376" t="n">
        <v>0</v>
      </c>
      <c r="G351" s="376" t="n">
        <v>0.099976639</v>
      </c>
      <c r="H351" s="376" t="n">
        <v>0</v>
      </c>
      <c r="I351" s="376" t="n">
        <v>0</v>
      </c>
      <c r="J351" s="376" t="n">
        <v>0</v>
      </c>
      <c r="K351" s="376" t="n">
        <v>0</v>
      </c>
      <c r="L351" s="376" t="n">
        <v>0</v>
      </c>
      <c r="M351" s="376" t="n">
        <v>0</v>
      </c>
      <c r="N351" s="376" t="n">
        <v>0</v>
      </c>
      <c r="O351" s="376" t="n">
        <v>0</v>
      </c>
      <c r="P351" s="374" t="n">
        <v>0</v>
      </c>
      <c r="Q351" s="374" t="n">
        <v>0</v>
      </c>
      <c r="R351" s="374" t="n">
        <v>0</v>
      </c>
      <c r="S351" s="374" t="n">
        <v>0</v>
      </c>
      <c r="T351" s="374" t="n">
        <v>0</v>
      </c>
      <c r="U351" s="374" t="n">
        <v>0.37</v>
      </c>
      <c r="V351" s="374" t="n">
        <v>0</v>
      </c>
      <c r="W351" s="374" t="n">
        <v>0</v>
      </c>
      <c r="X351" s="374" t="n">
        <v>0</v>
      </c>
      <c r="Y351" s="374" t="n">
        <v>0</v>
      </c>
      <c r="Z351" s="374" t="n">
        <v>0</v>
      </c>
      <c r="AI351" s="389"/>
      <c r="AJ351" s="389"/>
      <c r="AK351" s="389"/>
      <c r="AM351" s="374" t="n">
        <v>0.072412297989221</v>
      </c>
    </row>
    <row r="352" customFormat="false" ht="12" hidden="false" customHeight="false" outlineLevel="0" collapsed="false">
      <c r="E352" s="376" t="n">
        <v>0.07310121963081</v>
      </c>
      <c r="F352" s="376" t="n">
        <v>0</v>
      </c>
      <c r="G352" s="376" t="n">
        <v>0.099968124</v>
      </c>
      <c r="H352" s="376" t="n">
        <v>0</v>
      </c>
      <c r="I352" s="376" t="n">
        <v>0</v>
      </c>
      <c r="J352" s="376" t="n">
        <v>0</v>
      </c>
      <c r="K352" s="376" t="n">
        <v>0</v>
      </c>
      <c r="L352" s="376" t="n">
        <v>0</v>
      </c>
      <c r="M352" s="376" t="n">
        <v>0</v>
      </c>
      <c r="N352" s="376" t="n">
        <v>0</v>
      </c>
      <c r="O352" s="376" t="n">
        <v>0</v>
      </c>
      <c r="P352" s="374" t="n">
        <v>0</v>
      </c>
      <c r="Q352" s="374" t="n">
        <v>0</v>
      </c>
      <c r="R352" s="374" t="n">
        <v>0</v>
      </c>
      <c r="S352" s="374" t="n">
        <v>0</v>
      </c>
      <c r="T352" s="374" t="n">
        <v>0</v>
      </c>
      <c r="U352" s="374" t="n">
        <v>0.2525</v>
      </c>
      <c r="V352" s="374" t="n">
        <v>0</v>
      </c>
      <c r="W352" s="374" t="n">
        <v>0</v>
      </c>
      <c r="X352" s="374" t="n">
        <v>0</v>
      </c>
      <c r="Y352" s="374" t="n">
        <v>0</v>
      </c>
      <c r="Z352" s="374" t="n">
        <v>0</v>
      </c>
      <c r="AI352" s="389"/>
      <c r="AJ352" s="389"/>
      <c r="AK352" s="389"/>
      <c r="AM352" s="374" t="n">
        <v>0.072413744572909</v>
      </c>
    </row>
    <row r="353" customFormat="false" ht="12" hidden="false" customHeight="false" outlineLevel="0" collapsed="false">
      <c r="E353" s="376" t="n">
        <v>0.073102869997925</v>
      </c>
      <c r="F353" s="376" t="n">
        <v>0</v>
      </c>
      <c r="G353" s="376" t="n">
        <v>0.099968124</v>
      </c>
      <c r="H353" s="376" t="n">
        <v>0</v>
      </c>
      <c r="I353" s="376" t="n">
        <v>0</v>
      </c>
      <c r="J353" s="376" t="n">
        <v>0</v>
      </c>
      <c r="K353" s="376" t="n">
        <v>0</v>
      </c>
      <c r="L353" s="376" t="n">
        <v>0</v>
      </c>
      <c r="M353" s="376" t="n">
        <v>0</v>
      </c>
      <c r="N353" s="376" t="n">
        <v>0</v>
      </c>
      <c r="O353" s="376" t="n">
        <v>0</v>
      </c>
      <c r="P353" s="374" t="n">
        <v>0</v>
      </c>
      <c r="Q353" s="374" t="n">
        <v>0</v>
      </c>
      <c r="R353" s="374" t="n">
        <v>0</v>
      </c>
      <c r="S353" s="374" t="n">
        <v>0</v>
      </c>
      <c r="T353" s="374" t="n">
        <v>0</v>
      </c>
      <c r="U353" s="374" t="n">
        <v>0.2525</v>
      </c>
      <c r="V353" s="374" t="n">
        <v>0</v>
      </c>
      <c r="W353" s="374" t="n">
        <v>0</v>
      </c>
      <c r="X353" s="374" t="n">
        <v>0</v>
      </c>
      <c r="Y353" s="374" t="n">
        <v>0</v>
      </c>
      <c r="Z353" s="374" t="n">
        <v>0</v>
      </c>
      <c r="AI353" s="389"/>
      <c r="AJ353" s="389"/>
      <c r="AK353" s="389"/>
      <c r="AM353" s="374" t="n">
        <v>0.072415239376053</v>
      </c>
    </row>
    <row r="354" customFormat="false" ht="12" hidden="false" customHeight="false" outlineLevel="0" collapsed="false">
      <c r="E354" s="376" t="n">
        <v>0.073104467127393</v>
      </c>
      <c r="F354" s="376" t="n">
        <v>0</v>
      </c>
      <c r="G354" s="376" t="n">
        <v>0.099968124</v>
      </c>
      <c r="H354" s="376" t="n">
        <v>0</v>
      </c>
      <c r="I354" s="376" t="n">
        <v>0</v>
      </c>
      <c r="J354" s="376" t="n">
        <v>0</v>
      </c>
      <c r="K354" s="376" t="n">
        <v>0</v>
      </c>
      <c r="L354" s="376" t="n">
        <v>0</v>
      </c>
      <c r="M354" s="376" t="n">
        <v>0</v>
      </c>
      <c r="N354" s="376" t="n">
        <v>0</v>
      </c>
      <c r="O354" s="376" t="n">
        <v>0</v>
      </c>
      <c r="P354" s="374" t="n">
        <v>0</v>
      </c>
      <c r="Q354" s="374" t="n">
        <v>0</v>
      </c>
      <c r="R354" s="374" t="n">
        <v>0</v>
      </c>
      <c r="S354" s="374" t="n">
        <v>0</v>
      </c>
      <c r="T354" s="374" t="n">
        <v>0</v>
      </c>
      <c r="U354" s="374" t="n">
        <v>0.2575</v>
      </c>
      <c r="V354" s="374" t="n">
        <v>0</v>
      </c>
      <c r="W354" s="374" t="n">
        <v>0</v>
      </c>
      <c r="X354" s="374" t="n">
        <v>0</v>
      </c>
      <c r="Y354" s="374" t="n">
        <v>0</v>
      </c>
      <c r="Z354" s="374" t="n">
        <v>0</v>
      </c>
      <c r="AI354" s="389"/>
      <c r="AJ354" s="389"/>
      <c r="AK354" s="389"/>
      <c r="AM354" s="374" t="n">
        <v>0.072416685959742</v>
      </c>
    </row>
    <row r="355" customFormat="false" ht="12" hidden="false" customHeight="false" outlineLevel="0" collapsed="false">
      <c r="E355" s="376" t="n">
        <v>0.07310611749451</v>
      </c>
      <c r="F355" s="376" t="n">
        <v>0</v>
      </c>
      <c r="G355" s="376" t="n">
        <v>0.099968124</v>
      </c>
      <c r="H355" s="376" t="n">
        <v>0</v>
      </c>
      <c r="I355" s="376" t="n">
        <v>0</v>
      </c>
      <c r="J355" s="376" t="n">
        <v>0</v>
      </c>
      <c r="K355" s="376" t="n">
        <v>0</v>
      </c>
      <c r="L355" s="376" t="n">
        <v>0</v>
      </c>
      <c r="M355" s="376" t="n">
        <v>0</v>
      </c>
      <c r="N355" s="376" t="n">
        <v>0</v>
      </c>
      <c r="O355" s="376" t="n">
        <v>0</v>
      </c>
      <c r="P355" s="374" t="n">
        <v>0</v>
      </c>
      <c r="Q355" s="374" t="n">
        <v>0</v>
      </c>
      <c r="R355" s="374" t="n">
        <v>0</v>
      </c>
      <c r="S355" s="374" t="n">
        <v>0</v>
      </c>
      <c r="T355" s="374" t="n">
        <v>0</v>
      </c>
      <c r="U355" s="374" t="n">
        <v>0.2575</v>
      </c>
      <c r="V355" s="374" t="n">
        <v>0</v>
      </c>
      <c r="W355" s="374" t="n">
        <v>0</v>
      </c>
      <c r="X355" s="374" t="n">
        <v>0</v>
      </c>
      <c r="Y355" s="374" t="n">
        <v>0</v>
      </c>
      <c r="Z355" s="374" t="n">
        <v>0</v>
      </c>
      <c r="AI355" s="389"/>
      <c r="AJ355" s="389"/>
      <c r="AK355" s="389"/>
      <c r="AM355" s="374" t="n">
        <v>0.072418180762888</v>
      </c>
    </row>
    <row r="356" customFormat="false" ht="12" hidden="false" customHeight="false" outlineLevel="0" collapsed="false">
      <c r="E356" s="376" t="n">
        <v>0.073107767861628</v>
      </c>
      <c r="F356" s="376" t="n">
        <v>0</v>
      </c>
      <c r="G356" s="376" t="n">
        <v>0.099968124</v>
      </c>
      <c r="H356" s="376" t="n">
        <v>0</v>
      </c>
      <c r="I356" s="376" t="n">
        <v>0</v>
      </c>
      <c r="J356" s="376" t="n">
        <v>0</v>
      </c>
      <c r="K356" s="376" t="n">
        <v>0</v>
      </c>
      <c r="L356" s="376" t="n">
        <v>0</v>
      </c>
      <c r="M356" s="376" t="n">
        <v>0</v>
      </c>
      <c r="N356" s="376" t="n">
        <v>0</v>
      </c>
      <c r="O356" s="376" t="n">
        <v>0</v>
      </c>
      <c r="P356" s="374" t="n">
        <v>0</v>
      </c>
      <c r="Q356" s="374" t="n">
        <v>0</v>
      </c>
      <c r="R356" s="374" t="n">
        <v>0</v>
      </c>
      <c r="S356" s="374" t="n">
        <v>0</v>
      </c>
      <c r="T356" s="374" t="n">
        <v>0</v>
      </c>
      <c r="U356" s="374" t="n">
        <v>0.2525</v>
      </c>
      <c r="V356" s="374" t="n">
        <v>0</v>
      </c>
      <c r="W356" s="374" t="n">
        <v>0</v>
      </c>
      <c r="X356" s="374" t="n">
        <v>0</v>
      </c>
      <c r="Y356" s="374" t="n">
        <v>0</v>
      </c>
      <c r="Z356" s="374" t="n">
        <v>0</v>
      </c>
      <c r="AI356" s="389"/>
      <c r="AJ356" s="389"/>
      <c r="AK356" s="389"/>
      <c r="AM356" s="374" t="n">
        <v>0.072419675566035</v>
      </c>
    </row>
    <row r="357" customFormat="false" ht="12" hidden="false" customHeight="false" outlineLevel="0" collapsed="false">
      <c r="E357" s="376" t="n">
        <v>0.073109364991098</v>
      </c>
      <c r="F357" s="376" t="n">
        <v>0</v>
      </c>
      <c r="G357" s="376" t="n">
        <v>0.099968124</v>
      </c>
      <c r="H357" s="376" t="n">
        <v>0</v>
      </c>
      <c r="I357" s="376" t="n">
        <v>0</v>
      </c>
      <c r="J357" s="376" t="n">
        <v>0</v>
      </c>
      <c r="K357" s="376" t="n">
        <v>0</v>
      </c>
      <c r="L357" s="376" t="n">
        <v>0</v>
      </c>
      <c r="M357" s="376" t="n">
        <v>0</v>
      </c>
      <c r="N357" s="376" t="n">
        <v>0</v>
      </c>
      <c r="O357" s="376" t="n">
        <v>0</v>
      </c>
      <c r="P357" s="374" t="n">
        <v>0</v>
      </c>
      <c r="Q357" s="374" t="n">
        <v>0</v>
      </c>
      <c r="R357" s="374" t="n">
        <v>0</v>
      </c>
      <c r="S357" s="374" t="n">
        <v>0</v>
      </c>
      <c r="T357" s="374" t="n">
        <v>0</v>
      </c>
      <c r="U357" s="374" t="n">
        <v>0.255</v>
      </c>
      <c r="V357" s="374" t="n">
        <v>0</v>
      </c>
      <c r="W357" s="374" t="n">
        <v>0</v>
      </c>
      <c r="X357" s="374" t="n">
        <v>0</v>
      </c>
      <c r="Y357" s="374" t="n">
        <v>0</v>
      </c>
      <c r="Z357" s="374" t="n">
        <v>0</v>
      </c>
      <c r="AI357" s="389"/>
      <c r="AJ357" s="389"/>
      <c r="AK357" s="389"/>
      <c r="AM357" s="374" t="n">
        <v>0.072421122149725</v>
      </c>
    </row>
    <row r="358" customFormat="false" ht="12" hidden="false" customHeight="false" outlineLevel="0" collapsed="false">
      <c r="E358" s="376" t="n">
        <v>0.073111015358218</v>
      </c>
      <c r="F358" s="376" t="n">
        <v>0</v>
      </c>
      <c r="G358" s="376" t="n">
        <v>0.020011287</v>
      </c>
      <c r="H358" s="376" t="n">
        <v>0</v>
      </c>
      <c r="I358" s="376" t="n">
        <v>0</v>
      </c>
      <c r="J358" s="376" t="n">
        <v>0</v>
      </c>
      <c r="K358" s="376" t="n">
        <v>0</v>
      </c>
      <c r="L358" s="376" t="n">
        <v>0</v>
      </c>
      <c r="M358" s="376" t="n">
        <v>0</v>
      </c>
      <c r="N358" s="376" t="n">
        <v>0</v>
      </c>
      <c r="O358" s="376" t="n">
        <v>0</v>
      </c>
      <c r="P358" s="374" t="n">
        <v>0</v>
      </c>
      <c r="Q358" s="374" t="n">
        <v>0</v>
      </c>
      <c r="R358" s="374" t="n">
        <v>0</v>
      </c>
      <c r="S358" s="374" t="n">
        <v>0</v>
      </c>
      <c r="T358" s="374" t="n">
        <v>0</v>
      </c>
      <c r="U358" s="374" t="n">
        <v>0.725</v>
      </c>
      <c r="V358" s="374" t="n">
        <v>0</v>
      </c>
      <c r="W358" s="374" t="n">
        <v>0</v>
      </c>
      <c r="X358" s="374" t="n">
        <v>0</v>
      </c>
      <c r="Y358" s="374" t="n">
        <v>0</v>
      </c>
      <c r="Z358" s="374" t="n">
        <v>0</v>
      </c>
      <c r="AI358" s="389"/>
      <c r="AJ358" s="389"/>
      <c r="AK358" s="389"/>
      <c r="AM358" s="374" t="n">
        <v>0.072422616952874</v>
      </c>
    </row>
    <row r="359" customFormat="false" ht="12" hidden="false" customHeight="false" outlineLevel="0" collapsed="false">
      <c r="E359" s="376" t="n">
        <v>0.07311261248769</v>
      </c>
      <c r="F359" s="376" t="n">
        <v>0</v>
      </c>
      <c r="G359" s="376" t="n">
        <v>0.005048062</v>
      </c>
      <c r="H359" s="376" t="n">
        <v>0</v>
      </c>
      <c r="I359" s="376" t="n">
        <v>0</v>
      </c>
      <c r="J359" s="376" t="n">
        <v>0</v>
      </c>
      <c r="K359" s="376" t="n">
        <v>0</v>
      </c>
      <c r="L359" s="376" t="n">
        <v>0</v>
      </c>
      <c r="M359" s="376" t="n">
        <v>0</v>
      </c>
      <c r="N359" s="376" t="n">
        <v>0</v>
      </c>
      <c r="O359" s="376" t="n">
        <v>0</v>
      </c>
      <c r="P359" s="374" t="n">
        <v>0</v>
      </c>
      <c r="Q359" s="374" t="n">
        <v>0</v>
      </c>
      <c r="R359" s="374" t="n">
        <v>0</v>
      </c>
      <c r="S359" s="374" t="n">
        <v>0</v>
      </c>
      <c r="T359" s="374" t="n">
        <v>0</v>
      </c>
      <c r="U359" s="374" t="n">
        <v>1.045</v>
      </c>
      <c r="V359" s="374" t="n">
        <v>0</v>
      </c>
      <c r="W359" s="374" t="n">
        <v>0</v>
      </c>
      <c r="X359" s="374" t="n">
        <v>0</v>
      </c>
      <c r="Y359" s="374" t="n">
        <v>0</v>
      </c>
      <c r="Z359" s="374" t="n">
        <v>0</v>
      </c>
      <c r="AI359" s="389"/>
      <c r="AJ359" s="389"/>
      <c r="AK359" s="389"/>
      <c r="AM359" s="374" t="n">
        <v>0.072424063536566</v>
      </c>
    </row>
    <row r="360" customFormat="false" ht="12" hidden="false" customHeight="false" outlineLevel="0" collapsed="false">
      <c r="E360" s="376" t="n">
        <v>0.073114262854811</v>
      </c>
      <c r="F360" s="376" t="n">
        <v>0</v>
      </c>
      <c r="G360" s="376" t="n">
        <v>0.010044816</v>
      </c>
      <c r="H360" s="376" t="n">
        <v>0</v>
      </c>
      <c r="I360" s="376" t="n">
        <v>0</v>
      </c>
      <c r="J360" s="376" t="n">
        <v>0</v>
      </c>
      <c r="K360" s="376" t="n">
        <v>0</v>
      </c>
      <c r="L360" s="376" t="n">
        <v>0</v>
      </c>
      <c r="M360" s="376" t="n">
        <v>0</v>
      </c>
      <c r="N360" s="376" t="n">
        <v>0</v>
      </c>
      <c r="O360" s="376" t="n">
        <v>0</v>
      </c>
      <c r="P360" s="374" t="n">
        <v>0</v>
      </c>
      <c r="Q360" s="374" t="n">
        <v>0</v>
      </c>
      <c r="R360" s="374" t="n">
        <v>0</v>
      </c>
      <c r="S360" s="374" t="n">
        <v>0</v>
      </c>
      <c r="T360" s="374" t="n">
        <v>0</v>
      </c>
      <c r="U360" s="374" t="n">
        <v>1.52</v>
      </c>
      <c r="V360" s="374" t="n">
        <v>0</v>
      </c>
      <c r="W360" s="374" t="n">
        <v>0</v>
      </c>
      <c r="X360" s="374" t="n">
        <v>0</v>
      </c>
      <c r="Y360" s="374" t="n">
        <v>0</v>
      </c>
      <c r="Z360" s="374" t="n">
        <v>0</v>
      </c>
      <c r="AI360" s="389"/>
      <c r="AJ360" s="389"/>
      <c r="AK360" s="389"/>
      <c r="AM360" s="374" t="n">
        <v>0.072425558339716</v>
      </c>
    </row>
    <row r="361" customFormat="false" ht="12" hidden="false" customHeight="false" outlineLevel="0" collapsed="false">
      <c r="E361" s="376" t="n">
        <v>0.073115913221934</v>
      </c>
      <c r="F361" s="376" t="n">
        <v>0</v>
      </c>
      <c r="G361" s="376" t="n">
        <v>0.035042577</v>
      </c>
      <c r="H361" s="376" t="n">
        <v>0</v>
      </c>
      <c r="I361" s="376" t="n">
        <v>0</v>
      </c>
      <c r="J361" s="376" t="n">
        <v>0</v>
      </c>
      <c r="K361" s="376" t="n">
        <v>0</v>
      </c>
      <c r="L361" s="376" t="n">
        <v>0</v>
      </c>
      <c r="M361" s="376" t="n">
        <v>0</v>
      </c>
      <c r="N361" s="376" t="n">
        <v>0</v>
      </c>
      <c r="O361" s="376" t="n">
        <v>0</v>
      </c>
      <c r="P361" s="374" t="n">
        <v>0</v>
      </c>
      <c r="Q361" s="374" t="n">
        <v>0</v>
      </c>
      <c r="R361" s="374" t="n">
        <v>0</v>
      </c>
      <c r="S361" s="374" t="n">
        <v>0</v>
      </c>
      <c r="T361" s="374" t="n">
        <v>0</v>
      </c>
      <c r="U361" s="374" t="n">
        <v>1.4</v>
      </c>
      <c r="V361" s="374" t="n">
        <v>0</v>
      </c>
      <c r="W361" s="374" t="n">
        <v>0</v>
      </c>
      <c r="X361" s="374" t="n">
        <v>0</v>
      </c>
      <c r="Y361" s="374" t="n">
        <v>0</v>
      </c>
      <c r="Z361" s="374" t="n">
        <v>0</v>
      </c>
      <c r="AI361" s="389"/>
      <c r="AJ361" s="389"/>
      <c r="AK361" s="389"/>
      <c r="AM361" s="374" t="n">
        <v>0.072427053142866</v>
      </c>
    </row>
    <row r="362" customFormat="false" ht="12" hidden="false" customHeight="false" outlineLevel="0" collapsed="false">
      <c r="E362" s="376" t="n">
        <v>0.07311740387611</v>
      </c>
      <c r="F362" s="376" t="n">
        <v>0</v>
      </c>
      <c r="G362" s="376" t="n">
        <v>0.045042577</v>
      </c>
      <c r="H362" s="376" t="n">
        <v>0</v>
      </c>
      <c r="I362" s="376" t="n">
        <v>0</v>
      </c>
      <c r="J362" s="376" t="n">
        <v>0</v>
      </c>
      <c r="K362" s="376" t="n">
        <v>0</v>
      </c>
      <c r="L362" s="376" t="n">
        <v>0</v>
      </c>
      <c r="M362" s="376" t="n">
        <v>0</v>
      </c>
      <c r="N362" s="376" t="n">
        <v>0</v>
      </c>
      <c r="O362" s="376" t="n">
        <v>0</v>
      </c>
      <c r="P362" s="374" t="n">
        <v>0</v>
      </c>
      <c r="Q362" s="374" t="n">
        <v>0</v>
      </c>
      <c r="R362" s="374" t="n">
        <v>0</v>
      </c>
      <c r="S362" s="374" t="n">
        <v>0</v>
      </c>
      <c r="T362" s="374" t="n">
        <v>0</v>
      </c>
      <c r="U362" s="374" t="n">
        <v>0.88</v>
      </c>
      <c r="V362" s="374" t="n">
        <v>0</v>
      </c>
      <c r="W362" s="374" t="n">
        <v>0</v>
      </c>
      <c r="X362" s="374" t="n">
        <v>0</v>
      </c>
      <c r="Y362" s="374" t="n">
        <v>0</v>
      </c>
      <c r="Z362" s="374" t="n">
        <v>0</v>
      </c>
      <c r="AI362" s="389"/>
      <c r="AJ362" s="389"/>
      <c r="AK362" s="389"/>
      <c r="AM362" s="374" t="n">
        <v>0.072428403287648</v>
      </c>
    </row>
    <row r="363" customFormat="false" ht="12" hidden="false" customHeight="false" outlineLevel="0" collapsed="false">
      <c r="E363" s="376" t="n">
        <v>0.073119054243234</v>
      </c>
      <c r="F363" s="376" t="n">
        <v>0</v>
      </c>
      <c r="G363" s="376" t="n">
        <v>0.104976639</v>
      </c>
      <c r="H363" s="376" t="n">
        <v>0</v>
      </c>
      <c r="I363" s="376" t="n">
        <v>0</v>
      </c>
      <c r="K363" s="376" t="n">
        <v>0</v>
      </c>
      <c r="L363" s="376" t="n">
        <v>0</v>
      </c>
      <c r="M363" s="376" t="n">
        <v>0</v>
      </c>
      <c r="N363" s="376" t="n">
        <v>0</v>
      </c>
      <c r="O363" s="376" t="n">
        <v>0</v>
      </c>
      <c r="P363" s="374" t="n">
        <v>0</v>
      </c>
      <c r="Q363" s="374" t="n">
        <v>0</v>
      </c>
      <c r="R363" s="374" t="n">
        <v>0</v>
      </c>
      <c r="S363" s="374" t="n">
        <v>0</v>
      </c>
      <c r="T363" s="374" t="n">
        <v>0</v>
      </c>
      <c r="U363" s="374" t="n">
        <v>0.37</v>
      </c>
      <c r="V363" s="374" t="n">
        <v>0</v>
      </c>
      <c r="W363" s="374" t="n">
        <v>0</v>
      </c>
      <c r="X363" s="374" t="n">
        <v>0</v>
      </c>
      <c r="Y363" s="374" t="n">
        <v>0</v>
      </c>
      <c r="Z363" s="374" t="n">
        <v>0</v>
      </c>
      <c r="AI363" s="389"/>
      <c r="AJ363" s="389"/>
      <c r="AK363" s="389"/>
      <c r="AM363" s="374" t="n">
        <v>0.0724298980908</v>
      </c>
    </row>
    <row r="364" customFormat="false" ht="12" hidden="false" customHeight="false" outlineLevel="0" collapsed="false">
      <c r="E364" s="376" t="n">
        <v>0.07312065137271</v>
      </c>
      <c r="F364" s="376" t="n">
        <v>0</v>
      </c>
      <c r="G364" s="376" t="n">
        <v>0.104968124</v>
      </c>
      <c r="H364" s="376" t="n">
        <v>0</v>
      </c>
      <c r="I364" s="376" t="n">
        <v>0</v>
      </c>
      <c r="K364" s="376" t="n">
        <v>0</v>
      </c>
      <c r="L364" s="376" t="n">
        <v>0</v>
      </c>
      <c r="M364" s="376" t="n">
        <v>0</v>
      </c>
      <c r="N364" s="376" t="n">
        <v>0</v>
      </c>
      <c r="O364" s="376" t="n">
        <v>0</v>
      </c>
      <c r="P364" s="374" t="n">
        <v>0</v>
      </c>
      <c r="Q364" s="374" t="n">
        <v>0</v>
      </c>
      <c r="R364" s="374" t="n">
        <v>0</v>
      </c>
      <c r="S364" s="374" t="n">
        <v>0</v>
      </c>
      <c r="T364" s="374" t="n">
        <v>0</v>
      </c>
      <c r="U364" s="374" t="n">
        <v>0.2525</v>
      </c>
      <c r="V364" s="374" t="n">
        <v>0</v>
      </c>
      <c r="W364" s="374" t="n">
        <v>0</v>
      </c>
      <c r="X364" s="374" t="n">
        <v>0</v>
      </c>
      <c r="Y364" s="374" t="n">
        <v>0</v>
      </c>
      <c r="Z364" s="374" t="n">
        <v>0</v>
      </c>
      <c r="AI364" s="389"/>
      <c r="AJ364" s="389"/>
      <c r="AK364" s="389"/>
      <c r="AM364" s="374" t="n">
        <v>0.072431344674495</v>
      </c>
    </row>
    <row r="365" customFormat="false" ht="12" hidden="false" customHeight="false" outlineLevel="0" collapsed="false">
      <c r="E365" s="376" t="n">
        <v>0.073122301739836</v>
      </c>
      <c r="F365" s="376" t="n">
        <v>0</v>
      </c>
      <c r="G365" s="376" t="n">
        <v>0.104968124</v>
      </c>
      <c r="H365" s="376" t="n">
        <v>0</v>
      </c>
      <c r="I365" s="376" t="n">
        <v>0</v>
      </c>
      <c r="K365" s="376" t="n">
        <v>0</v>
      </c>
      <c r="L365" s="376" t="n">
        <v>0</v>
      </c>
      <c r="M365" s="376" t="n">
        <v>0</v>
      </c>
      <c r="N365" s="376" t="n">
        <v>0</v>
      </c>
      <c r="O365" s="376" t="n">
        <v>0</v>
      </c>
      <c r="P365" s="374" t="n">
        <v>0</v>
      </c>
      <c r="Q365" s="374" t="n">
        <v>0</v>
      </c>
      <c r="R365" s="374" t="n">
        <v>0</v>
      </c>
      <c r="S365" s="374" t="n">
        <v>0</v>
      </c>
      <c r="T365" s="374" t="n">
        <v>0</v>
      </c>
      <c r="U365" s="374" t="n">
        <v>0.2525</v>
      </c>
      <c r="V365" s="374" t="n">
        <v>0</v>
      </c>
      <c r="W365" s="374" t="n">
        <v>0</v>
      </c>
      <c r="X365" s="374" t="n">
        <v>0</v>
      </c>
      <c r="Y365" s="374" t="n">
        <v>0</v>
      </c>
      <c r="Z365" s="374" t="n">
        <v>0</v>
      </c>
      <c r="AI365" s="389"/>
      <c r="AJ365" s="389"/>
      <c r="AK365" s="389"/>
      <c r="AM365" s="374" t="n">
        <v>0.072432839477648</v>
      </c>
    </row>
    <row r="366" customFormat="false" ht="12" hidden="false" customHeight="false" outlineLevel="0" collapsed="false">
      <c r="E366" s="376" t="n">
        <v>0.073123898869313</v>
      </c>
      <c r="F366" s="376" t="n">
        <v>0</v>
      </c>
      <c r="G366" s="376" t="n">
        <v>0.104968124</v>
      </c>
      <c r="H366" s="376" t="n">
        <v>0</v>
      </c>
      <c r="I366" s="376" t="n">
        <v>0</v>
      </c>
      <c r="K366" s="376" t="n">
        <v>0</v>
      </c>
      <c r="L366" s="376" t="n">
        <v>0</v>
      </c>
      <c r="M366" s="376" t="n">
        <v>0</v>
      </c>
      <c r="N366" s="376" t="n">
        <v>0</v>
      </c>
      <c r="O366" s="376" t="n">
        <v>0</v>
      </c>
      <c r="P366" s="374" t="n">
        <v>0</v>
      </c>
      <c r="Q366" s="374" t="n">
        <v>0</v>
      </c>
      <c r="R366" s="374" t="n">
        <v>0</v>
      </c>
      <c r="S366" s="374" t="n">
        <v>0</v>
      </c>
      <c r="T366" s="374" t="n">
        <v>0</v>
      </c>
      <c r="U366" s="374" t="n">
        <v>0.2575</v>
      </c>
      <c r="V366" s="374" t="n">
        <v>0</v>
      </c>
      <c r="W366" s="374" t="n">
        <v>0</v>
      </c>
      <c r="X366" s="374" t="n">
        <v>0</v>
      </c>
      <c r="Y366" s="374" t="n">
        <v>0</v>
      </c>
      <c r="Z366" s="374" t="n">
        <v>0</v>
      </c>
      <c r="AI366" s="389"/>
      <c r="AJ366" s="389"/>
      <c r="AK366" s="389"/>
      <c r="AM366" s="374" t="n">
        <v>0.072434286061346</v>
      </c>
    </row>
    <row r="367" customFormat="false" ht="12" hidden="false" customHeight="false" outlineLevel="0" collapsed="false">
      <c r="E367" s="376" t="n">
        <v>0.073125549236441</v>
      </c>
      <c r="F367" s="376" t="n">
        <v>0</v>
      </c>
      <c r="G367" s="376" t="n">
        <v>0.104968124</v>
      </c>
      <c r="H367" s="376" t="n">
        <v>0</v>
      </c>
      <c r="I367" s="376" t="n">
        <v>0</v>
      </c>
      <c r="K367" s="376" t="n">
        <v>0</v>
      </c>
      <c r="L367" s="376" t="n">
        <v>0</v>
      </c>
      <c r="M367" s="376" t="n">
        <v>0</v>
      </c>
      <c r="N367" s="376" t="n">
        <v>0</v>
      </c>
      <c r="O367" s="376" t="n">
        <v>0</v>
      </c>
      <c r="P367" s="374" t="n">
        <v>0</v>
      </c>
      <c r="Q367" s="374" t="n">
        <v>0</v>
      </c>
      <c r="R367" s="374" t="n">
        <v>0</v>
      </c>
      <c r="S367" s="374" t="n">
        <v>0</v>
      </c>
      <c r="T367" s="374" t="n">
        <v>0</v>
      </c>
      <c r="U367" s="374" t="n">
        <v>0.2575</v>
      </c>
      <c r="V367" s="374" t="n">
        <v>0</v>
      </c>
      <c r="W367" s="374" t="n">
        <v>0</v>
      </c>
      <c r="X367" s="374" t="n">
        <v>0</v>
      </c>
      <c r="Y367" s="374" t="n">
        <v>0</v>
      </c>
      <c r="Z367" s="374" t="n">
        <v>0</v>
      </c>
      <c r="AI367" s="389"/>
      <c r="AJ367" s="389"/>
      <c r="AK367" s="389"/>
      <c r="AM367" s="374" t="n">
        <v>0.072435780864501</v>
      </c>
    </row>
    <row r="368" customFormat="false" ht="12" hidden="false" customHeight="false" outlineLevel="0" collapsed="false">
      <c r="E368" s="376" t="n">
        <v>0.07312719960357</v>
      </c>
      <c r="F368" s="376" t="n">
        <v>0</v>
      </c>
      <c r="G368" s="376" t="n">
        <v>0.104968124</v>
      </c>
      <c r="H368" s="376" t="n">
        <v>0</v>
      </c>
      <c r="I368" s="376" t="n">
        <v>0</v>
      </c>
      <c r="K368" s="376" t="n">
        <v>0</v>
      </c>
      <c r="L368" s="376" t="n">
        <v>0</v>
      </c>
      <c r="M368" s="376" t="n">
        <v>0</v>
      </c>
      <c r="N368" s="376" t="n">
        <v>0</v>
      </c>
      <c r="O368" s="376" t="n">
        <v>0</v>
      </c>
      <c r="P368" s="374" t="n">
        <v>0</v>
      </c>
      <c r="Q368" s="374" t="n">
        <v>0</v>
      </c>
      <c r="R368" s="374" t="n">
        <v>0</v>
      </c>
      <c r="S368" s="374" t="n">
        <v>0</v>
      </c>
      <c r="T368" s="374" t="n">
        <v>0</v>
      </c>
      <c r="U368" s="374" t="n">
        <v>0.2525</v>
      </c>
      <c r="V368" s="374" t="n">
        <v>0</v>
      </c>
      <c r="W368" s="374" t="n">
        <v>0</v>
      </c>
      <c r="X368" s="374" t="n">
        <v>0</v>
      </c>
      <c r="Y368" s="374" t="n">
        <v>0</v>
      </c>
      <c r="Z368" s="374" t="n">
        <v>0</v>
      </c>
      <c r="AM368" s="374" t="n">
        <v>0.072437275667656</v>
      </c>
    </row>
    <row r="369" customFormat="false" ht="12" hidden="false" customHeight="false" outlineLevel="0" collapsed="false">
      <c r="E369" s="376" t="n">
        <v>0.07312879673305</v>
      </c>
      <c r="F369" s="376" t="n">
        <v>0</v>
      </c>
      <c r="G369" s="376" t="n">
        <v>0.104968124</v>
      </c>
      <c r="H369" s="376" t="n">
        <v>0</v>
      </c>
      <c r="I369" s="376" t="n">
        <v>0</v>
      </c>
      <c r="K369" s="376" t="n">
        <v>0</v>
      </c>
      <c r="L369" s="376" t="n">
        <v>0</v>
      </c>
      <c r="M369" s="376" t="n">
        <v>0</v>
      </c>
      <c r="N369" s="376" t="n">
        <v>0</v>
      </c>
      <c r="O369" s="376" t="n">
        <v>0</v>
      </c>
      <c r="P369" s="374" t="n">
        <v>0</v>
      </c>
      <c r="Q369" s="374" t="n">
        <v>0</v>
      </c>
      <c r="R369" s="374" t="n">
        <v>0</v>
      </c>
      <c r="S369" s="374" t="n">
        <v>0</v>
      </c>
      <c r="T369" s="374" t="n">
        <v>0</v>
      </c>
      <c r="U369" s="374" t="n">
        <v>0.255</v>
      </c>
      <c r="V369" s="374" t="n">
        <v>0</v>
      </c>
      <c r="W369" s="374" t="n">
        <v>0</v>
      </c>
      <c r="X369" s="374" t="n">
        <v>0</v>
      </c>
      <c r="Y369" s="374" t="n">
        <v>0</v>
      </c>
      <c r="Z369" s="374" t="n">
        <v>0</v>
      </c>
      <c r="AM369" s="374" t="n">
        <v>0.072438722251355</v>
      </c>
    </row>
    <row r="370" customFormat="false" ht="12" hidden="false" customHeight="false" outlineLevel="0" collapsed="false">
      <c r="E370" s="376" t="n">
        <v>0.07313044710018</v>
      </c>
      <c r="F370" s="376" t="n">
        <v>0</v>
      </c>
      <c r="G370" s="376" t="n">
        <v>0.025011287</v>
      </c>
      <c r="H370" s="376" t="n">
        <v>0</v>
      </c>
      <c r="I370" s="376" t="n">
        <v>0</v>
      </c>
      <c r="K370" s="376" t="n">
        <v>0</v>
      </c>
      <c r="L370" s="376" t="n">
        <v>0</v>
      </c>
      <c r="M370" s="376" t="n">
        <v>0</v>
      </c>
      <c r="N370" s="376" t="n">
        <v>0</v>
      </c>
      <c r="O370" s="376" t="n">
        <v>0</v>
      </c>
      <c r="P370" s="374" t="n">
        <v>0</v>
      </c>
      <c r="Q370" s="374" t="n">
        <v>0</v>
      </c>
      <c r="R370" s="374" t="n">
        <v>0</v>
      </c>
      <c r="S370" s="374" t="n">
        <v>0</v>
      </c>
      <c r="T370" s="374" t="n">
        <v>0</v>
      </c>
      <c r="U370" s="374" t="n">
        <v>0.725</v>
      </c>
      <c r="V370" s="374" t="n">
        <v>0</v>
      </c>
      <c r="W370" s="374" t="n">
        <v>0</v>
      </c>
      <c r="X370" s="374" t="n">
        <v>0</v>
      </c>
      <c r="Y370" s="374" t="n">
        <v>0</v>
      </c>
      <c r="Z370" s="374" t="n">
        <v>0</v>
      </c>
      <c r="AM370" s="374" t="n">
        <v>0.072440217054512</v>
      </c>
    </row>
    <row r="371" customFormat="false" ht="12" hidden="false" customHeight="false" outlineLevel="0" collapsed="false">
      <c r="E371" s="376" t="n">
        <v>0.073132044229663</v>
      </c>
      <c r="F371" s="376" t="n">
        <v>0</v>
      </c>
      <c r="G371" s="376" t="n">
        <v>0.010048062</v>
      </c>
      <c r="H371" s="376" t="n">
        <v>0</v>
      </c>
      <c r="I371" s="376" t="n">
        <v>0</v>
      </c>
      <c r="K371" s="376" t="n">
        <v>0</v>
      </c>
      <c r="L371" s="376" t="n">
        <v>0</v>
      </c>
      <c r="M371" s="376" t="n">
        <v>0</v>
      </c>
      <c r="N371" s="376" t="n">
        <v>0</v>
      </c>
      <c r="O371" s="376" t="n">
        <v>0</v>
      </c>
      <c r="P371" s="374" t="n">
        <v>0</v>
      </c>
      <c r="Q371" s="374" t="n">
        <v>0</v>
      </c>
      <c r="R371" s="374" t="n">
        <v>0</v>
      </c>
      <c r="S371" s="374" t="n">
        <v>0</v>
      </c>
      <c r="T371" s="374" t="n">
        <v>0</v>
      </c>
      <c r="U371" s="374" t="n">
        <v>1.045</v>
      </c>
      <c r="V371" s="374" t="n">
        <v>0</v>
      </c>
      <c r="W371" s="374" t="n">
        <v>0</v>
      </c>
      <c r="X371" s="374" t="n">
        <v>0</v>
      </c>
      <c r="Y371" s="374" t="n">
        <v>0</v>
      </c>
      <c r="Z371" s="374" t="n">
        <v>0</v>
      </c>
      <c r="AM371" s="374" t="n">
        <v>0.072441663638213</v>
      </c>
    </row>
    <row r="372" customFormat="false" ht="12" hidden="false" customHeight="false" outlineLevel="0" collapsed="false">
      <c r="E372" s="376" t="n">
        <v>0.073133694596795</v>
      </c>
      <c r="AM372" s="374" t="n">
        <v>0.072443158441371</v>
      </c>
    </row>
    <row r="373" customFormat="false" ht="12" hidden="false" customHeight="false" outlineLevel="0" collapsed="false">
      <c r="E373" s="376" t="n">
        <v>0.073135344963928</v>
      </c>
      <c r="AM373" s="374" t="n">
        <v>0.07244465324453</v>
      </c>
    </row>
    <row r="374" customFormat="false" ht="12" hidden="false" customHeight="false" outlineLevel="0" collapsed="false">
      <c r="E374" s="376" t="n">
        <v>0.073136835618114</v>
      </c>
      <c r="AM374" s="374" t="n">
        <v>0.07244600338932</v>
      </c>
    </row>
    <row r="375" customFormat="false" ht="12" hidden="false" customHeight="false" outlineLevel="0" collapsed="false">
      <c r="E375" s="376" t="n">
        <v>0.073138485985249</v>
      </c>
      <c r="AM375" s="374" t="n">
        <v>0.07244749819248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V1000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C11" activeCellId="0" sqref="C11:AQ235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1" min="1" style="66" width="20.13"/>
    <col collapsed="false" customWidth="true" hidden="false" outlineLevel="0" max="2" min="2" style="66" width="16.13"/>
    <col collapsed="false" customWidth="true" hidden="false" outlineLevel="0" max="3" min="3" style="66" width="14.14"/>
    <col collapsed="false" customWidth="true" hidden="false" outlineLevel="0" max="4" min="4" style="400" width="12.7"/>
    <col collapsed="false" customWidth="true" hidden="false" outlineLevel="0" max="6" min="5" style="401" width="16.7"/>
    <col collapsed="false" customWidth="true" hidden="false" outlineLevel="0" max="7" min="7" style="400" width="16.7"/>
    <col collapsed="false" customWidth="true" hidden="false" outlineLevel="0" max="8" min="8" style="66" width="16.7"/>
    <col collapsed="false" customWidth="true" hidden="false" outlineLevel="0" max="9" min="9" style="400" width="16.7"/>
    <col collapsed="false" customWidth="true" hidden="false" outlineLevel="0" max="10" min="10" style="66" width="16.7"/>
    <col collapsed="false" customWidth="true" hidden="false" outlineLevel="0" max="36" min="11" style="402" width="16.7"/>
    <col collapsed="false" customWidth="true" hidden="false" outlineLevel="0" max="39" min="37" style="66" width="12.14"/>
    <col collapsed="false" customWidth="true" hidden="false" outlineLevel="0" max="40" min="40" style="66" width="15.41"/>
    <col collapsed="false" customWidth="true" hidden="false" outlineLevel="0" max="41" min="41" style="66" width="12.99"/>
    <col collapsed="false" customWidth="true" hidden="false" outlineLevel="0" max="43" min="42" style="66" width="13.14"/>
    <col collapsed="false" customWidth="true" hidden="false" outlineLevel="0" max="44" min="44" style="66" width="15.56"/>
    <col collapsed="false" customWidth="true" hidden="false" outlineLevel="0" max="46" min="45" style="66" width="14.14"/>
    <col collapsed="false" customWidth="true" hidden="false" outlineLevel="0" max="47" min="47" style="66" width="17.99"/>
    <col collapsed="false" customWidth="true" hidden="false" outlineLevel="0" max="48" min="48" style="66" width="14.14"/>
    <col collapsed="false" customWidth="true" hidden="false" outlineLevel="0" max="49" min="49" style="66" width="12.28"/>
    <col collapsed="false" customWidth="true" hidden="false" outlineLevel="0" max="50" min="50" style="66" width="13.99"/>
    <col collapsed="false" customWidth="true" hidden="false" outlineLevel="0" max="51" min="51" style="66" width="10.56"/>
    <col collapsed="false" customWidth="true" hidden="false" outlineLevel="0" max="52" min="52" style="66" width="8.99"/>
    <col collapsed="false" customWidth="true" hidden="false" outlineLevel="0" max="53" min="53" style="66" width="10.85"/>
    <col collapsed="false" customWidth="true" hidden="false" outlineLevel="0" max="54" min="54" style="66" width="16.13"/>
    <col collapsed="false" customWidth="true" hidden="false" outlineLevel="0" max="55" min="55" style="66" width="14.14"/>
    <col collapsed="false" customWidth="true" hidden="false" outlineLevel="0" max="56" min="56" style="66" width="15.41"/>
    <col collapsed="false" customWidth="true" hidden="false" outlineLevel="0" max="57" min="57" style="66" width="14.14"/>
    <col collapsed="false" customWidth="true" hidden="false" outlineLevel="0" max="58" min="58" style="66" width="17.99"/>
    <col collapsed="false" customWidth="true" hidden="false" outlineLevel="0" max="59" min="59" style="66" width="13.14"/>
    <col collapsed="false" customWidth="true" hidden="false" outlineLevel="0" max="60" min="60" style="66" width="15.56"/>
    <col collapsed="false" customWidth="true" hidden="false" outlineLevel="0" max="63" min="61" style="66" width="14.14"/>
    <col collapsed="false" customWidth="true" hidden="false" outlineLevel="0" max="64" min="64" style="66" width="12.28"/>
    <col collapsed="false" customWidth="true" hidden="false" outlineLevel="0" max="65" min="65" style="66" width="13.99"/>
    <col collapsed="false" customWidth="true" hidden="false" outlineLevel="0" max="66" min="66" style="66" width="12.99"/>
    <col collapsed="false" customWidth="false" hidden="false" outlineLevel="0" max="257" min="67" style="66" width="9.14"/>
  </cols>
  <sheetData>
    <row r="1" customFormat="false" ht="12.75" hidden="false" customHeight="false" outlineLevel="0" collapsed="false">
      <c r="A1" s="400"/>
      <c r="D1" s="403"/>
      <c r="E1" s="404"/>
      <c r="F1" s="404"/>
      <c r="G1" s="404"/>
      <c r="H1" s="404"/>
      <c r="I1" s="404"/>
      <c r="J1" s="404"/>
      <c r="K1" s="404"/>
      <c r="L1" s="404"/>
      <c r="M1" s="404"/>
      <c r="N1" s="404"/>
      <c r="O1" s="404"/>
      <c r="P1" s="404"/>
      <c r="Q1" s="404"/>
      <c r="R1" s="404"/>
      <c r="S1" s="404"/>
      <c r="T1" s="404"/>
      <c r="U1" s="404"/>
      <c r="V1" s="404"/>
      <c r="W1" s="404"/>
      <c r="X1" s="404"/>
      <c r="Y1" s="404"/>
      <c r="Z1" s="404"/>
      <c r="AA1" s="404"/>
      <c r="AB1" s="404"/>
      <c r="AC1" s="404"/>
      <c r="AD1" s="404"/>
      <c r="AE1" s="404"/>
      <c r="AF1" s="404"/>
      <c r="AG1" s="404"/>
      <c r="AH1" s="404"/>
      <c r="AI1" s="404"/>
      <c r="AJ1" s="404"/>
      <c r="AK1" s="404"/>
      <c r="AL1" s="404"/>
      <c r="AM1" s="404"/>
      <c r="AN1" s="404"/>
      <c r="AO1" s="404"/>
      <c r="AP1" s="404"/>
      <c r="AQ1" s="404"/>
      <c r="AR1" s="404"/>
      <c r="AS1" s="404"/>
      <c r="AT1" s="404"/>
      <c r="AU1" s="404"/>
      <c r="AV1" s="404"/>
      <c r="AW1" s="404"/>
      <c r="AX1" s="404"/>
      <c r="AY1" s="404"/>
      <c r="AZ1" s="404"/>
      <c r="BA1" s="404"/>
      <c r="BB1" s="404"/>
      <c r="BC1" s="404"/>
      <c r="BD1" s="404"/>
      <c r="BE1" s="404"/>
      <c r="BF1" s="404"/>
      <c r="BG1" s="404"/>
      <c r="BH1" s="404"/>
      <c r="BI1" s="404"/>
      <c r="BJ1" s="404"/>
      <c r="BK1" s="404"/>
      <c r="BL1" s="404"/>
      <c r="BM1" s="404"/>
      <c r="BN1" s="404"/>
    </row>
    <row r="2" customFormat="false" ht="12.75" hidden="false" customHeight="false" outlineLevel="0" collapsed="false">
      <c r="B2" s="405"/>
      <c r="C2" s="400"/>
      <c r="D2" s="406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  <c r="AW2" s="407"/>
      <c r="AX2" s="407"/>
      <c r="AY2" s="407"/>
      <c r="AZ2" s="407"/>
      <c r="BA2" s="407"/>
      <c r="BB2" s="407"/>
      <c r="BC2" s="407"/>
      <c r="BD2" s="407"/>
      <c r="BE2" s="407"/>
      <c r="BF2" s="407"/>
      <c r="BG2" s="407"/>
      <c r="BH2" s="407"/>
      <c r="BI2" s="407"/>
      <c r="BJ2" s="407"/>
      <c r="BK2" s="407"/>
      <c r="BL2" s="407"/>
      <c r="BM2" s="407"/>
      <c r="BN2" s="407"/>
    </row>
    <row r="3" customFormat="false" ht="12.75" hidden="false" customHeight="false" outlineLevel="0" collapsed="false">
      <c r="B3" s="408"/>
      <c r="D3" s="406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409"/>
      <c r="S3" s="409"/>
      <c r="T3" s="409"/>
      <c r="U3" s="409"/>
      <c r="V3" s="409"/>
      <c r="W3" s="409"/>
      <c r="X3" s="409"/>
      <c r="Y3" s="409"/>
      <c r="Z3" s="409"/>
      <c r="AA3" s="409"/>
      <c r="AB3" s="409"/>
      <c r="AC3" s="409"/>
      <c r="AD3" s="409"/>
      <c r="AE3" s="409"/>
      <c r="AF3" s="409"/>
      <c r="AG3" s="409"/>
      <c r="AH3" s="409"/>
      <c r="AI3" s="409"/>
      <c r="AJ3" s="409"/>
      <c r="AK3" s="409"/>
      <c r="AL3" s="409"/>
      <c r="AM3" s="409"/>
      <c r="AN3" s="409"/>
      <c r="AO3" s="409"/>
      <c r="AP3" s="409"/>
      <c r="AQ3" s="409"/>
      <c r="AR3" s="409"/>
      <c r="AS3" s="409"/>
      <c r="AT3" s="409"/>
      <c r="AU3" s="409"/>
      <c r="AV3" s="409"/>
      <c r="AW3" s="409"/>
      <c r="AX3" s="409"/>
      <c r="AY3" s="409"/>
      <c r="AZ3" s="409"/>
      <c r="BA3" s="409"/>
      <c r="BB3" s="409"/>
      <c r="BC3" s="409"/>
      <c r="BD3" s="409"/>
      <c r="BE3" s="409"/>
      <c r="BF3" s="409"/>
      <c r="BG3" s="409"/>
      <c r="BH3" s="409"/>
      <c r="BI3" s="409"/>
      <c r="BJ3" s="409"/>
      <c r="BK3" s="409"/>
      <c r="BL3" s="409"/>
      <c r="BM3" s="409"/>
      <c r="BN3" s="409"/>
    </row>
    <row r="4" customFormat="false" ht="12.75" hidden="false" customHeight="false" outlineLevel="0" collapsed="false">
      <c r="B4" s="408"/>
      <c r="D4" s="406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W4" s="409"/>
      <c r="AX4" s="409"/>
      <c r="AY4" s="409"/>
      <c r="AZ4" s="409"/>
      <c r="BA4" s="409"/>
      <c r="BB4" s="409"/>
      <c r="BC4" s="409"/>
      <c r="BD4" s="409"/>
      <c r="BE4" s="409"/>
      <c r="BF4" s="409"/>
      <c r="BG4" s="409"/>
      <c r="BH4" s="409"/>
      <c r="BI4" s="409"/>
      <c r="BJ4" s="409"/>
      <c r="BK4" s="409"/>
      <c r="BL4" s="409"/>
      <c r="BM4" s="409"/>
      <c r="BN4" s="409"/>
    </row>
    <row r="5" customFormat="false" ht="12.75" hidden="false" customHeight="false" outlineLevel="0" collapsed="false">
      <c r="B5" s="410"/>
      <c r="D5" s="406"/>
      <c r="E5" s="411"/>
      <c r="F5" s="411"/>
      <c r="G5" s="411"/>
      <c r="H5" s="411"/>
      <c r="I5" s="411"/>
      <c r="J5" s="404"/>
      <c r="K5" s="404"/>
      <c r="L5" s="411"/>
      <c r="M5" s="404"/>
      <c r="N5" s="404"/>
      <c r="O5" s="411"/>
      <c r="P5" s="404"/>
      <c r="Q5" s="404"/>
      <c r="R5" s="404"/>
      <c r="S5" s="404"/>
      <c r="T5" s="404"/>
      <c r="U5" s="404"/>
      <c r="V5" s="404"/>
      <c r="W5" s="411"/>
      <c r="X5" s="404"/>
      <c r="Y5" s="404"/>
      <c r="Z5" s="404"/>
      <c r="AA5" s="404"/>
      <c r="AB5" s="404"/>
      <c r="AC5" s="404"/>
      <c r="AD5" s="404"/>
      <c r="AE5" s="404"/>
      <c r="AF5" s="404"/>
      <c r="AG5" s="411"/>
      <c r="AH5" s="411"/>
      <c r="AI5" s="411"/>
      <c r="AJ5" s="411"/>
      <c r="AK5" s="411"/>
      <c r="AL5" s="411"/>
      <c r="AM5" s="411"/>
      <c r="AN5" s="411"/>
      <c r="AO5" s="411"/>
      <c r="AP5" s="404"/>
      <c r="AQ5" s="404"/>
      <c r="AR5" s="404"/>
      <c r="AS5" s="411"/>
      <c r="AT5" s="404"/>
      <c r="AU5" s="404"/>
      <c r="AV5" s="411"/>
      <c r="AW5" s="404"/>
      <c r="AX5" s="404"/>
      <c r="AY5" s="404"/>
      <c r="AZ5" s="404"/>
      <c r="BA5" s="404"/>
      <c r="BB5" s="404"/>
      <c r="BC5" s="404"/>
      <c r="BD5" s="411"/>
      <c r="BE5" s="404"/>
      <c r="BF5" s="404"/>
      <c r="BG5" s="404"/>
      <c r="BH5" s="404"/>
      <c r="BI5" s="404"/>
      <c r="BJ5" s="404"/>
      <c r="BK5" s="404"/>
      <c r="BL5" s="404"/>
      <c r="BM5" s="404"/>
      <c r="BN5" s="411"/>
    </row>
    <row r="6" customFormat="false" ht="12.75" hidden="false" customHeight="false" outlineLevel="0" collapsed="false">
      <c r="B6" s="410"/>
      <c r="D6" s="406"/>
      <c r="E6" s="411"/>
      <c r="F6" s="411"/>
      <c r="G6" s="411"/>
      <c r="H6" s="411"/>
      <c r="I6" s="411"/>
      <c r="J6" s="404"/>
      <c r="K6" s="404"/>
      <c r="L6" s="411"/>
      <c r="M6" s="404"/>
      <c r="N6" s="404"/>
      <c r="O6" s="411"/>
      <c r="P6" s="404"/>
      <c r="Q6" s="404"/>
      <c r="R6" s="404"/>
      <c r="S6" s="404"/>
      <c r="T6" s="404"/>
      <c r="U6" s="404"/>
      <c r="V6" s="404"/>
      <c r="W6" s="411"/>
      <c r="X6" s="404"/>
      <c r="Y6" s="404"/>
      <c r="Z6" s="404"/>
      <c r="AA6" s="404"/>
      <c r="AB6" s="404"/>
      <c r="AC6" s="404"/>
      <c r="AD6" s="404"/>
      <c r="AE6" s="404"/>
      <c r="AF6" s="404"/>
      <c r="AG6" s="411"/>
      <c r="AH6" s="411"/>
      <c r="AI6" s="411"/>
      <c r="AJ6" s="411"/>
      <c r="AK6" s="411"/>
      <c r="AL6" s="411"/>
      <c r="AM6" s="411"/>
      <c r="AN6" s="411"/>
      <c r="AO6" s="411"/>
      <c r="AP6" s="404"/>
      <c r="AQ6" s="404"/>
      <c r="AR6" s="404"/>
      <c r="AS6" s="411"/>
      <c r="AT6" s="404"/>
      <c r="AU6" s="404"/>
      <c r="AV6" s="411"/>
      <c r="AW6" s="404"/>
      <c r="AX6" s="404"/>
      <c r="AY6" s="404"/>
      <c r="AZ6" s="404"/>
      <c r="BA6" s="404"/>
      <c r="BB6" s="404"/>
      <c r="BC6" s="404"/>
      <c r="BD6" s="411"/>
      <c r="BE6" s="404"/>
      <c r="BF6" s="404"/>
      <c r="BG6" s="404"/>
      <c r="BH6" s="404"/>
      <c r="BI6" s="404"/>
      <c r="BJ6" s="404"/>
      <c r="BK6" s="404"/>
      <c r="BL6" s="404"/>
      <c r="BM6" s="404"/>
      <c r="BN6" s="411"/>
    </row>
    <row r="7" customFormat="false" ht="12.75" hidden="false" customHeight="false" outlineLevel="0" collapsed="false">
      <c r="B7" s="410"/>
      <c r="D7" s="406"/>
      <c r="E7" s="411"/>
      <c r="F7" s="411"/>
      <c r="G7" s="411"/>
      <c r="H7" s="411"/>
      <c r="I7" s="411"/>
      <c r="J7" s="411"/>
      <c r="K7" s="411"/>
      <c r="L7" s="411"/>
      <c r="M7" s="411"/>
      <c r="N7" s="411"/>
      <c r="O7" s="411"/>
      <c r="P7" s="411"/>
      <c r="Q7" s="411"/>
      <c r="R7" s="411"/>
      <c r="S7" s="411"/>
      <c r="T7" s="411"/>
      <c r="U7" s="411"/>
      <c r="V7" s="411"/>
      <c r="W7" s="411"/>
      <c r="X7" s="411"/>
      <c r="Y7" s="411"/>
      <c r="Z7" s="411"/>
      <c r="AA7" s="411"/>
      <c r="AB7" s="411"/>
      <c r="AC7" s="411"/>
      <c r="AD7" s="411"/>
      <c r="AE7" s="411"/>
      <c r="AF7" s="411"/>
      <c r="AG7" s="411"/>
      <c r="AH7" s="411"/>
      <c r="AI7" s="411"/>
      <c r="AJ7" s="411"/>
      <c r="AK7" s="411"/>
      <c r="AL7" s="411"/>
      <c r="AM7" s="411"/>
      <c r="AN7" s="411"/>
      <c r="AO7" s="411"/>
      <c r="AP7" s="411"/>
      <c r="AQ7" s="411"/>
      <c r="AR7" s="411"/>
      <c r="AS7" s="411"/>
      <c r="AT7" s="411"/>
      <c r="AU7" s="411"/>
      <c r="AV7" s="411"/>
      <c r="AW7" s="411"/>
      <c r="AX7" s="411"/>
      <c r="AY7" s="411"/>
      <c r="AZ7" s="411"/>
      <c r="BA7" s="411"/>
      <c r="BB7" s="411"/>
      <c r="BC7" s="411"/>
      <c r="BD7" s="411"/>
      <c r="BE7" s="411"/>
      <c r="BF7" s="411"/>
      <c r="BG7" s="411"/>
      <c r="BH7" s="411"/>
      <c r="BI7" s="411"/>
      <c r="BJ7" s="411"/>
      <c r="BK7" s="411"/>
      <c r="BL7" s="411"/>
      <c r="BM7" s="411"/>
      <c r="BN7" s="411"/>
    </row>
    <row r="8" customFormat="false" ht="12.75" hidden="false" customHeight="false" outlineLevel="0" collapsed="false">
      <c r="B8" s="412"/>
      <c r="D8" s="413"/>
      <c r="E8" s="414"/>
      <c r="F8" s="414"/>
      <c r="G8" s="414"/>
      <c r="H8" s="414"/>
      <c r="I8" s="414"/>
      <c r="J8" s="414"/>
      <c r="K8" s="414"/>
      <c r="L8" s="414"/>
      <c r="M8" s="414"/>
      <c r="N8" s="414"/>
      <c r="O8" s="414"/>
      <c r="P8" s="414"/>
      <c r="Q8" s="414"/>
      <c r="R8" s="414"/>
      <c r="S8" s="414"/>
      <c r="T8" s="414"/>
      <c r="U8" s="414"/>
      <c r="V8" s="414"/>
      <c r="W8" s="414"/>
      <c r="X8" s="414"/>
      <c r="Y8" s="414"/>
      <c r="Z8" s="414"/>
      <c r="AA8" s="414"/>
      <c r="AB8" s="414"/>
      <c r="AC8" s="414"/>
      <c r="AD8" s="414"/>
      <c r="AE8" s="414"/>
      <c r="AF8" s="414"/>
      <c r="AG8" s="414"/>
      <c r="AH8" s="414"/>
      <c r="AI8" s="414"/>
      <c r="AJ8" s="414"/>
      <c r="AK8" s="415"/>
      <c r="AL8" s="414"/>
    </row>
    <row r="9" customFormat="false" ht="15.75" hidden="false" customHeight="false" outlineLevel="0" collapsed="false">
      <c r="B9" s="416"/>
      <c r="C9" s="417"/>
      <c r="D9" s="413"/>
      <c r="E9" s="414"/>
      <c r="F9" s="414"/>
      <c r="G9" s="414"/>
      <c r="H9" s="414"/>
      <c r="I9" s="414"/>
      <c r="J9" s="414"/>
      <c r="K9" s="414"/>
      <c r="L9" s="414"/>
      <c r="M9" s="414"/>
      <c r="N9" s="414"/>
      <c r="O9" s="414"/>
      <c r="P9" s="414"/>
      <c r="Q9" s="414"/>
      <c r="R9" s="414"/>
      <c r="S9" s="414"/>
      <c r="T9" s="414"/>
      <c r="U9" s="414"/>
      <c r="V9" s="414"/>
      <c r="W9" s="414"/>
      <c r="X9" s="414"/>
      <c r="Y9" s="414"/>
      <c r="Z9" s="414"/>
      <c r="AA9" s="414"/>
      <c r="AB9" s="414"/>
      <c r="AC9" s="414"/>
      <c r="AD9" s="414"/>
      <c r="AE9" s="414"/>
      <c r="AF9" s="414"/>
      <c r="AG9" s="414"/>
      <c r="AH9" s="414"/>
      <c r="AI9" s="414"/>
      <c r="AJ9" s="414"/>
      <c r="AK9" s="415"/>
      <c r="AL9" s="414"/>
    </row>
    <row r="10" customFormat="false" ht="12.75" hidden="false" customHeight="false" outlineLevel="0" collapsed="false">
      <c r="B10" s="375"/>
      <c r="C10" s="376" t="n">
        <v>1</v>
      </c>
      <c r="D10" s="376" t="n">
        <v>2</v>
      </c>
      <c r="E10" s="376" t="n">
        <v>3</v>
      </c>
      <c r="F10" s="376" t="n">
        <v>4</v>
      </c>
      <c r="G10" s="376" t="n">
        <v>5</v>
      </c>
      <c r="H10" s="376" t="n">
        <v>6</v>
      </c>
      <c r="I10" s="376" t="n">
        <v>7</v>
      </c>
      <c r="J10" s="376" t="n">
        <v>8</v>
      </c>
      <c r="K10" s="376" t="n">
        <v>9</v>
      </c>
      <c r="L10" s="376" t="n">
        <v>10</v>
      </c>
      <c r="M10" s="376" t="n">
        <v>11</v>
      </c>
      <c r="N10" s="376" t="n">
        <v>12</v>
      </c>
      <c r="O10" s="376" t="n">
        <v>13</v>
      </c>
      <c r="P10" s="376" t="n">
        <v>14</v>
      </c>
      <c r="Q10" s="376" t="n">
        <v>15</v>
      </c>
      <c r="R10" s="376" t="n">
        <v>16</v>
      </c>
      <c r="S10" s="376" t="n">
        <v>17</v>
      </c>
      <c r="T10" s="376" t="n">
        <v>18</v>
      </c>
      <c r="U10" s="376" t="n">
        <v>19</v>
      </c>
      <c r="V10" s="376" t="n">
        <v>20</v>
      </c>
      <c r="W10" s="376" t="n">
        <v>21</v>
      </c>
      <c r="X10" s="376" t="n">
        <v>22</v>
      </c>
      <c r="Y10" s="376" t="n">
        <v>23</v>
      </c>
      <c r="Z10" s="376" t="n">
        <v>24</v>
      </c>
      <c r="AA10" s="376" t="n">
        <v>25</v>
      </c>
      <c r="AB10" s="376" t="n">
        <v>26</v>
      </c>
      <c r="AC10" s="376" t="n">
        <v>27</v>
      </c>
      <c r="AD10" s="376" t="n">
        <v>28</v>
      </c>
      <c r="AE10" s="376" t="n">
        <v>29</v>
      </c>
      <c r="AF10" s="376" t="n">
        <v>30</v>
      </c>
      <c r="AG10" s="376" t="n">
        <v>31</v>
      </c>
      <c r="AH10" s="414"/>
      <c r="AI10" s="414"/>
      <c r="AJ10" s="376"/>
      <c r="AK10" s="415"/>
      <c r="AL10" s="414"/>
    </row>
    <row r="11" customFormat="false" ht="12.75" hidden="false" customHeight="false" outlineLevel="0" collapsed="false">
      <c r="B11" s="383" t="s">
        <v>253</v>
      </c>
      <c r="C11" s="384" t="n">
        <f aca="false">EffDt</f>
        <v>36633</v>
      </c>
      <c r="D11" s="384" t="n">
        <f aca="false">EffDt</f>
        <v>36633</v>
      </c>
      <c r="E11" s="384" t="n">
        <f aca="false">EffDt</f>
        <v>36633</v>
      </c>
      <c r="F11" s="384" t="n">
        <f aca="false">EffDt</f>
        <v>36633</v>
      </c>
      <c r="G11" s="384" t="n">
        <f aca="false">EffDt</f>
        <v>36633</v>
      </c>
      <c r="H11" s="384" t="n">
        <f aca="false">EffDt</f>
        <v>36633</v>
      </c>
      <c r="I11" s="384" t="n">
        <f aca="false">EffDt</f>
        <v>36633</v>
      </c>
      <c r="J11" s="384" t="n">
        <f aca="false">EffDt</f>
        <v>36633</v>
      </c>
      <c r="K11" s="384" t="n">
        <f aca="false">EffDt</f>
        <v>36633</v>
      </c>
      <c r="L11" s="384" t="n">
        <f aca="false">EffDt</f>
        <v>36633</v>
      </c>
      <c r="M11" s="384" t="n">
        <f aca="false">EffDt</f>
        <v>36633</v>
      </c>
      <c r="N11" s="384" t="n">
        <f aca="false">EffDt</f>
        <v>36633</v>
      </c>
      <c r="O11" s="384" t="n">
        <f aca="false">EffDt</f>
        <v>36633</v>
      </c>
      <c r="P11" s="384" t="n">
        <f aca="false">EffDt</f>
        <v>36633</v>
      </c>
      <c r="Q11" s="384" t="n">
        <f aca="false">EffDt</f>
        <v>36633</v>
      </c>
      <c r="R11" s="384" t="n">
        <f aca="false">EffDt</f>
        <v>36633</v>
      </c>
      <c r="S11" s="384" t="n">
        <f aca="false">EffDt</f>
        <v>36633</v>
      </c>
      <c r="T11" s="384" t="n">
        <f aca="false">EffDt</f>
        <v>36633</v>
      </c>
      <c r="U11" s="384" t="n">
        <f aca="false">EffDt</f>
        <v>36633</v>
      </c>
      <c r="V11" s="384" t="n">
        <f aca="false">EffDt</f>
        <v>36633</v>
      </c>
      <c r="W11" s="384" t="n">
        <f aca="false">EffDt</f>
        <v>36633</v>
      </c>
      <c r="X11" s="384" t="n">
        <f aca="false">EffDt</f>
        <v>36633</v>
      </c>
      <c r="Y11" s="384" t="n">
        <f aca="false">EffDt</f>
        <v>36633</v>
      </c>
      <c r="Z11" s="384" t="n">
        <f aca="false">EffDt</f>
        <v>36633</v>
      </c>
      <c r="AA11" s="384" t="n">
        <f aca="false">EffDt</f>
        <v>36633</v>
      </c>
      <c r="AB11" s="384" t="n">
        <f aca="false">EffDt</f>
        <v>36633</v>
      </c>
      <c r="AC11" s="384" t="n">
        <f aca="false">EffDt</f>
        <v>36633</v>
      </c>
      <c r="AD11" s="384" t="n">
        <f aca="false">EffDt</f>
        <v>36633</v>
      </c>
      <c r="AE11" s="384" t="n">
        <f aca="false">EffDt</f>
        <v>36633</v>
      </c>
      <c r="AF11" s="384" t="n">
        <f aca="false">EffDt</f>
        <v>36633</v>
      </c>
      <c r="AG11" s="384" t="n">
        <f aca="false">EffDt</f>
        <v>36633</v>
      </c>
      <c r="AH11" s="384" t="n">
        <f aca="false">EffDt</f>
        <v>36633</v>
      </c>
      <c r="AI11" s="384" t="n">
        <f aca="false">EffDt</f>
        <v>36633</v>
      </c>
      <c r="AJ11" s="384" t="n">
        <f aca="false">EffDt</f>
        <v>36633</v>
      </c>
      <c r="AK11" s="384" t="n">
        <f aca="false">EffDt</f>
        <v>36633</v>
      </c>
      <c r="AL11" s="384" t="n">
        <f aca="false">EffDt</f>
        <v>36633</v>
      </c>
      <c r="AM11" s="384" t="n">
        <f aca="false">WORKDAY(AL11,-1)</f>
        <v>36630</v>
      </c>
      <c r="AN11" s="384"/>
      <c r="AO11" s="384" t="n">
        <f aca="false">EffDt</f>
        <v>36633</v>
      </c>
      <c r="AP11" s="384" t="n">
        <f aca="false">EffDt</f>
        <v>36633</v>
      </c>
      <c r="AQ11" s="384" t="n">
        <f aca="false">EffDt</f>
        <v>36633</v>
      </c>
    </row>
    <row r="12" customFormat="false" ht="12.75" hidden="false" customHeight="false" outlineLevel="0" collapsed="false">
      <c r="B12" s="383" t="s">
        <v>254</v>
      </c>
      <c r="C12" s="377" t="n">
        <f aca="false">EOMONTH(C11,0)+1</f>
        <v>36647</v>
      </c>
      <c r="D12" s="377" t="n">
        <f aca="false">EOMONTH(D11,0)+1</f>
        <v>36647</v>
      </c>
      <c r="E12" s="377" t="n">
        <f aca="false">EOMONTH(E11,0)+1</f>
        <v>36647</v>
      </c>
      <c r="F12" s="377" t="n">
        <f aca="false">EOMONTH(F11,0)+1</f>
        <v>36647</v>
      </c>
      <c r="G12" s="377" t="n">
        <f aca="false">EOMONTH(G11,0)+1</f>
        <v>36647</v>
      </c>
      <c r="H12" s="377" t="n">
        <f aca="false">EOMONTH(H11,0)+1</f>
        <v>36647</v>
      </c>
      <c r="I12" s="377" t="n">
        <f aca="false">EOMONTH(I11,0)+1</f>
        <v>36647</v>
      </c>
      <c r="J12" s="377" t="n">
        <f aca="false">EOMONTH(J11,0)+1</f>
        <v>36647</v>
      </c>
      <c r="K12" s="377" t="n">
        <f aca="false">EOMONTH(K11,0)+1</f>
        <v>36647</v>
      </c>
      <c r="L12" s="377" t="n">
        <f aca="false">EOMONTH(L11,0)+1</f>
        <v>36647</v>
      </c>
      <c r="M12" s="377" t="n">
        <f aca="false">EOMONTH(M11,0)+1</f>
        <v>36647</v>
      </c>
      <c r="N12" s="377" t="n">
        <f aca="false">EOMONTH(N11,0)+1</f>
        <v>36647</v>
      </c>
      <c r="O12" s="377" t="n">
        <f aca="false">EOMONTH(O11,0)+1</f>
        <v>36647</v>
      </c>
      <c r="P12" s="377" t="n">
        <f aca="false">EOMONTH(P11,0)+1</f>
        <v>36647</v>
      </c>
      <c r="Q12" s="377" t="n">
        <f aca="false">EOMONTH(Q11,0)+1</f>
        <v>36647</v>
      </c>
      <c r="R12" s="377" t="n">
        <f aca="false">EOMONTH(R11,0)+1</f>
        <v>36647</v>
      </c>
      <c r="S12" s="377" t="n">
        <f aca="false">EOMONTH(S11,0)+1</f>
        <v>36647</v>
      </c>
      <c r="T12" s="377" t="n">
        <f aca="false">EOMONTH(T11,0)+1</f>
        <v>36647</v>
      </c>
      <c r="U12" s="377" t="n">
        <f aca="false">EOMONTH(U11,0)+1</f>
        <v>36647</v>
      </c>
      <c r="V12" s="377" t="n">
        <f aca="false">EOMONTH(V11,0)+1</f>
        <v>36647</v>
      </c>
      <c r="W12" s="377" t="n">
        <f aca="false">EOMONTH(W11,0)+1</f>
        <v>36647</v>
      </c>
      <c r="X12" s="377" t="n">
        <f aca="false">EOMONTH(X11,0)+1</f>
        <v>36647</v>
      </c>
      <c r="Y12" s="377" t="n">
        <f aca="false">EOMONTH(Y11,0)+1</f>
        <v>36647</v>
      </c>
      <c r="Z12" s="377" t="n">
        <f aca="false">EOMONTH(Z11,0)+1</f>
        <v>36647</v>
      </c>
      <c r="AA12" s="377" t="n">
        <f aca="false">EOMONTH(AA11,0)+1</f>
        <v>36647</v>
      </c>
      <c r="AB12" s="377" t="n">
        <f aca="false">EOMONTH(AB11,0)+1</f>
        <v>36647</v>
      </c>
      <c r="AC12" s="377" t="n">
        <f aca="false">EOMONTH(AC11,0)+1</f>
        <v>36647</v>
      </c>
      <c r="AD12" s="377" t="n">
        <f aca="false">EOMONTH(AD11,0)+1</f>
        <v>36647</v>
      </c>
      <c r="AE12" s="377" t="n">
        <f aca="false">EOMONTH(AE11,0)+1</f>
        <v>36647</v>
      </c>
      <c r="AF12" s="377" t="n">
        <f aca="false">EOMONTH(AF11,0)+1</f>
        <v>36647</v>
      </c>
      <c r="AG12" s="377" t="n">
        <f aca="false">EOMONTH(AG11,0)+1</f>
        <v>36647</v>
      </c>
      <c r="AH12" s="377" t="n">
        <f aca="false">EOMONTH(AH11,0)+1</f>
        <v>36647</v>
      </c>
      <c r="AI12" s="377" t="n">
        <f aca="false">EOMONTH(AI11,0)+1</f>
        <v>36647</v>
      </c>
      <c r="AJ12" s="377" t="n">
        <f aca="false">EOMONTH(AJ11,0)+1</f>
        <v>36647</v>
      </c>
      <c r="AK12" s="377" t="n">
        <f aca="false">EOMONTH(AK11,0)+1</f>
        <v>36647</v>
      </c>
      <c r="AL12" s="377" t="n">
        <f aca="false">EOMONTH(AL11,0)+1</f>
        <v>36647</v>
      </c>
      <c r="AM12" s="377" t="n">
        <f aca="false">EOMONTH(AM11,0)+1</f>
        <v>36647</v>
      </c>
      <c r="AN12" s="377"/>
      <c r="AO12" s="377" t="n">
        <f aca="false">EOMONTH(AO11,0)+1</f>
        <v>36647</v>
      </c>
      <c r="AP12" s="377" t="n">
        <f aca="false">EOMONTH(AP11,0)+1</f>
        <v>36647</v>
      </c>
      <c r="AQ12" s="377" t="n">
        <f aca="false">EOMONTH(AQ11,0)+1</f>
        <v>36647</v>
      </c>
    </row>
    <row r="13" customFormat="false" ht="12.75" hidden="false" customHeight="false" outlineLevel="0" collapsed="false">
      <c r="B13" s="383" t="s">
        <v>255</v>
      </c>
      <c r="C13" s="376" t="s">
        <v>256</v>
      </c>
      <c r="D13" s="385" t="s">
        <v>256</v>
      </c>
      <c r="E13" s="385" t="s">
        <v>257</v>
      </c>
      <c r="F13" s="385" t="s">
        <v>209</v>
      </c>
      <c r="G13" s="385" t="s">
        <v>72</v>
      </c>
      <c r="H13" s="385" t="s">
        <v>66</v>
      </c>
      <c r="I13" s="385" t="s">
        <v>148</v>
      </c>
      <c r="J13" s="385" t="s">
        <v>146</v>
      </c>
      <c r="K13" s="385" t="s">
        <v>69</v>
      </c>
      <c r="L13" s="386" t="s">
        <v>70</v>
      </c>
      <c r="M13" s="385" t="s">
        <v>147</v>
      </c>
      <c r="N13" s="385" t="s">
        <v>71</v>
      </c>
      <c r="O13" s="385" t="s">
        <v>67</v>
      </c>
      <c r="P13" s="385" t="s">
        <v>68</v>
      </c>
      <c r="Q13" s="385" t="s">
        <v>121</v>
      </c>
      <c r="R13" s="385" t="s">
        <v>124</v>
      </c>
      <c r="S13" s="385" t="s">
        <v>125</v>
      </c>
      <c r="T13" s="385" t="s">
        <v>126</v>
      </c>
      <c r="U13" s="385" t="s">
        <v>145</v>
      </c>
      <c r="V13" s="379" t="s">
        <v>149</v>
      </c>
      <c r="W13" s="379" t="s">
        <v>208</v>
      </c>
      <c r="X13" s="379" t="s">
        <v>258</v>
      </c>
      <c r="Y13" s="379" t="s">
        <v>259</v>
      </c>
      <c r="Z13" s="379" t="s">
        <v>259</v>
      </c>
      <c r="AA13" s="385" t="s">
        <v>72</v>
      </c>
      <c r="AB13" s="379" t="s">
        <v>145</v>
      </c>
      <c r="AC13" s="379" t="s">
        <v>147</v>
      </c>
      <c r="AD13" s="379" t="s">
        <v>148</v>
      </c>
      <c r="AE13" s="379" t="s">
        <v>146</v>
      </c>
      <c r="AF13" s="379" t="s">
        <v>71</v>
      </c>
      <c r="AG13" s="379" t="s">
        <v>68</v>
      </c>
      <c r="AH13" s="379" t="s">
        <v>66</v>
      </c>
      <c r="AI13" s="379" t="s">
        <v>149</v>
      </c>
      <c r="AJ13" s="379" t="s">
        <v>208</v>
      </c>
      <c r="AK13" s="379" t="s">
        <v>126</v>
      </c>
      <c r="AL13" s="387" t="s">
        <v>209</v>
      </c>
      <c r="AM13" s="385" t="s">
        <v>257</v>
      </c>
      <c r="AN13" s="387"/>
      <c r="AO13" s="379" t="s">
        <v>69</v>
      </c>
      <c r="AP13" s="379" t="s">
        <v>70</v>
      </c>
      <c r="AQ13" s="379" t="s">
        <v>67</v>
      </c>
    </row>
    <row r="14" customFormat="false" ht="12.75" hidden="false" customHeight="false" outlineLevel="0" collapsed="false">
      <c r="B14" s="383" t="s">
        <v>262</v>
      </c>
      <c r="C14" s="376" t="s">
        <v>263</v>
      </c>
      <c r="D14" s="376" t="s">
        <v>264</v>
      </c>
      <c r="E14" s="376" t="s">
        <v>265</v>
      </c>
      <c r="F14" s="376" t="s">
        <v>263</v>
      </c>
      <c r="G14" s="376" t="s">
        <v>263</v>
      </c>
      <c r="H14" s="376" t="s">
        <v>263</v>
      </c>
      <c r="I14" s="376" t="s">
        <v>263</v>
      </c>
      <c r="J14" s="376" t="s">
        <v>263</v>
      </c>
      <c r="K14" s="376" t="s">
        <v>263</v>
      </c>
      <c r="L14" s="376" t="s">
        <v>263</v>
      </c>
      <c r="M14" s="376" t="s">
        <v>263</v>
      </c>
      <c r="N14" s="376" t="s">
        <v>263</v>
      </c>
      <c r="O14" s="376" t="s">
        <v>263</v>
      </c>
      <c r="P14" s="376" t="s">
        <v>263</v>
      </c>
      <c r="Q14" s="376" t="s">
        <v>263</v>
      </c>
      <c r="R14" s="376" t="s">
        <v>263</v>
      </c>
      <c r="S14" s="376" t="s">
        <v>263</v>
      </c>
      <c r="T14" s="376" t="s">
        <v>263</v>
      </c>
      <c r="U14" s="376" t="s">
        <v>263</v>
      </c>
      <c r="V14" s="381" t="s">
        <v>263</v>
      </c>
      <c r="W14" s="381" t="s">
        <v>263</v>
      </c>
      <c r="X14" s="381" t="s">
        <v>263</v>
      </c>
      <c r="Y14" s="381" t="s">
        <v>263</v>
      </c>
      <c r="Z14" s="381" t="s">
        <v>263</v>
      </c>
      <c r="AA14" s="376" t="s">
        <v>264</v>
      </c>
      <c r="AB14" s="381" t="s">
        <v>264</v>
      </c>
      <c r="AC14" s="381" t="s">
        <v>264</v>
      </c>
      <c r="AD14" s="381" t="s">
        <v>264</v>
      </c>
      <c r="AE14" s="381" t="s">
        <v>264</v>
      </c>
      <c r="AF14" s="381" t="s">
        <v>264</v>
      </c>
      <c r="AG14" s="381" t="s">
        <v>264</v>
      </c>
      <c r="AH14" s="381" t="s">
        <v>264</v>
      </c>
      <c r="AI14" s="381" t="s">
        <v>264</v>
      </c>
      <c r="AJ14" s="381" t="s">
        <v>264</v>
      </c>
      <c r="AK14" s="381" t="s">
        <v>264</v>
      </c>
      <c r="AL14" s="376" t="s">
        <v>264</v>
      </c>
      <c r="AM14" s="376" t="s">
        <v>265</v>
      </c>
      <c r="AN14" s="376"/>
      <c r="AO14" s="381" t="s">
        <v>264</v>
      </c>
      <c r="AP14" s="381" t="s">
        <v>264</v>
      </c>
      <c r="AQ14" s="381" t="s">
        <v>264</v>
      </c>
    </row>
    <row r="15" customFormat="false" ht="12.75" hidden="false" customHeight="false" outlineLevel="0" collapsed="false">
      <c r="A15" s="418"/>
      <c r="B15" s="383" t="s">
        <v>266</v>
      </c>
      <c r="C15" s="376" t="s">
        <v>123</v>
      </c>
      <c r="D15" s="376" t="s">
        <v>123</v>
      </c>
      <c r="E15" s="376" t="s">
        <v>267</v>
      </c>
      <c r="F15" s="376" t="s">
        <v>268</v>
      </c>
      <c r="G15" s="376" t="s">
        <v>268</v>
      </c>
      <c r="H15" s="376" t="s">
        <v>268</v>
      </c>
      <c r="I15" s="376" t="s">
        <v>268</v>
      </c>
      <c r="J15" s="376" t="s">
        <v>268</v>
      </c>
      <c r="K15" s="376" t="s">
        <v>268</v>
      </c>
      <c r="L15" s="376" t="s">
        <v>268</v>
      </c>
      <c r="M15" s="376" t="s">
        <v>268</v>
      </c>
      <c r="N15" s="376" t="s">
        <v>268</v>
      </c>
      <c r="O15" s="376" t="s">
        <v>268</v>
      </c>
      <c r="P15" s="376" t="s">
        <v>268</v>
      </c>
      <c r="Q15" s="376" t="s">
        <v>268</v>
      </c>
      <c r="R15" s="376" t="s">
        <v>268</v>
      </c>
      <c r="S15" s="376" t="s">
        <v>268</v>
      </c>
      <c r="T15" s="376" t="s">
        <v>268</v>
      </c>
      <c r="U15" s="376" t="s">
        <v>268</v>
      </c>
      <c r="V15" s="381" t="s">
        <v>268</v>
      </c>
      <c r="W15" s="381" t="s">
        <v>268</v>
      </c>
      <c r="X15" s="381" t="s">
        <v>268</v>
      </c>
      <c r="Y15" s="381" t="s">
        <v>268</v>
      </c>
      <c r="Z15" s="381" t="s">
        <v>159</v>
      </c>
      <c r="AA15" s="376" t="s">
        <v>123</v>
      </c>
      <c r="AB15" s="381" t="s">
        <v>123</v>
      </c>
      <c r="AC15" s="381" t="s">
        <v>123</v>
      </c>
      <c r="AD15" s="381" t="s">
        <v>123</v>
      </c>
      <c r="AE15" s="381" t="s">
        <v>123</v>
      </c>
      <c r="AF15" s="381" t="s">
        <v>123</v>
      </c>
      <c r="AG15" s="381" t="s">
        <v>123</v>
      </c>
      <c r="AH15" s="381" t="s">
        <v>123</v>
      </c>
      <c r="AI15" s="381" t="s">
        <v>123</v>
      </c>
      <c r="AJ15" s="381" t="s">
        <v>123</v>
      </c>
      <c r="AK15" s="381" t="s">
        <v>123</v>
      </c>
      <c r="AL15" s="376" t="s">
        <v>123</v>
      </c>
      <c r="AM15" s="376" t="s">
        <v>267</v>
      </c>
      <c r="AN15" s="376"/>
      <c r="AO15" s="381" t="s">
        <v>123</v>
      </c>
      <c r="AP15" s="381" t="s">
        <v>123</v>
      </c>
      <c r="AQ15" s="381" t="s">
        <v>123</v>
      </c>
      <c r="IU15" s="394" t="n">
        <f aca="false">B16</f>
        <v>36647</v>
      </c>
      <c r="IV15" s="374" t="n">
        <v>4</v>
      </c>
    </row>
    <row r="16" customFormat="false" ht="12.75" hidden="false" customHeight="false" outlineLevel="0" collapsed="false">
      <c r="A16" s="415"/>
      <c r="B16" s="375" t="n">
        <f aca="false">EOMONTH(EffDt,0)+1</f>
        <v>36647</v>
      </c>
      <c r="C16" s="376" t="n">
        <v>3.078</v>
      </c>
      <c r="D16" s="376" t="n">
        <v>0.355</v>
      </c>
      <c r="E16" s="376" t="n">
        <v>0.062586250879323</v>
      </c>
      <c r="F16" s="376" t="n">
        <v>-0.105</v>
      </c>
      <c r="G16" s="376" t="n">
        <v>0.0075</v>
      </c>
      <c r="H16" s="376" t="n">
        <v>-0.105</v>
      </c>
      <c r="I16" s="376" t="n">
        <v>0.055</v>
      </c>
      <c r="J16" s="376" t="n">
        <v>0.16</v>
      </c>
      <c r="K16" s="376" t="n">
        <v>-0.055</v>
      </c>
      <c r="L16" s="376" t="n">
        <v>-0.025</v>
      </c>
      <c r="M16" s="376" t="n">
        <v>-0.3125</v>
      </c>
      <c r="N16" s="376" t="n">
        <v>0.005</v>
      </c>
      <c r="O16" s="376" t="n">
        <v>-0.005</v>
      </c>
      <c r="P16" s="374" t="n">
        <v>-0.025</v>
      </c>
      <c r="Q16" s="374" t="n">
        <v>-0.0525</v>
      </c>
      <c r="R16" s="374" t="n">
        <v>-0.03</v>
      </c>
      <c r="S16" s="374" t="n">
        <v>-0.0725</v>
      </c>
      <c r="T16" s="374" t="n">
        <v>-0.16</v>
      </c>
      <c r="U16" s="374" t="n">
        <v>0.29</v>
      </c>
      <c r="V16" s="374" t="n">
        <v>0.0025</v>
      </c>
      <c r="W16" s="374" t="n">
        <v>-0.2625</v>
      </c>
      <c r="X16" s="374" t="n">
        <v>-0.02</v>
      </c>
      <c r="Y16" s="389" t="n">
        <v>-0.02</v>
      </c>
      <c r="Z16" s="389" t="n">
        <v>-0.0075</v>
      </c>
      <c r="AA16" s="390" t="n">
        <v>0.355</v>
      </c>
      <c r="AB16" s="390" t="n">
        <v>0.348</v>
      </c>
      <c r="AC16" s="390" t="n">
        <v>0.327</v>
      </c>
      <c r="AD16" s="390" t="n">
        <v>0.355</v>
      </c>
      <c r="AE16" s="390" t="n">
        <v>0.348</v>
      </c>
      <c r="AF16" s="390" t="n">
        <v>0.355</v>
      </c>
      <c r="AG16" s="390" t="n">
        <v>0.355</v>
      </c>
      <c r="AH16" s="390" t="n">
        <v>0.355</v>
      </c>
      <c r="AI16" s="391" t="n">
        <v>0.355</v>
      </c>
      <c r="AJ16" s="391" t="n">
        <v>0.327</v>
      </c>
      <c r="AK16" s="391" t="n">
        <v>0.355</v>
      </c>
      <c r="AL16" s="390" t="n">
        <v>0.355</v>
      </c>
      <c r="AM16" s="392" t="n">
        <v>0.062607387228132</v>
      </c>
      <c r="AN16" s="392"/>
      <c r="AO16" s="389" t="n">
        <f aca="false">AB16</f>
        <v>0.348</v>
      </c>
      <c r="AP16" s="389" t="n">
        <f aca="false">AB16</f>
        <v>0.348</v>
      </c>
      <c r="AQ16" s="393" t="n">
        <f aca="false">AB16</f>
        <v>0.348</v>
      </c>
      <c r="IU16" s="394" t="n">
        <f aca="false">B17</f>
        <v>36678</v>
      </c>
      <c r="IV16" s="374" t="n">
        <v>5</v>
      </c>
    </row>
    <row r="17" customFormat="false" ht="12.75" hidden="false" customHeight="false" outlineLevel="0" collapsed="false">
      <c r="A17" s="415"/>
      <c r="B17" s="375" t="n">
        <f aca="false">EOMONTH(B16,0)+1</f>
        <v>36678</v>
      </c>
      <c r="C17" s="376" t="n">
        <v>3.089</v>
      </c>
      <c r="D17" s="376" t="n">
        <v>0.3725</v>
      </c>
      <c r="E17" s="376" t="n">
        <v>0.063014700465</v>
      </c>
      <c r="F17" s="376" t="n">
        <v>-0.1075</v>
      </c>
      <c r="G17" s="376" t="n">
        <v>0.0175</v>
      </c>
      <c r="H17" s="376" t="n">
        <v>-0.1075</v>
      </c>
      <c r="I17" s="376" t="n">
        <v>0.0525</v>
      </c>
      <c r="J17" s="376" t="n">
        <v>0.1675</v>
      </c>
      <c r="K17" s="376" t="n">
        <v>-0.0525</v>
      </c>
      <c r="L17" s="376" t="n">
        <v>-0.0225</v>
      </c>
      <c r="M17" s="376" t="n">
        <v>-0.315</v>
      </c>
      <c r="N17" s="376" t="n">
        <v>0.0075</v>
      </c>
      <c r="O17" s="376" t="n">
        <v>0</v>
      </c>
      <c r="P17" s="374" t="n">
        <v>-0.025</v>
      </c>
      <c r="Q17" s="374" t="n">
        <v>-0.0525</v>
      </c>
      <c r="R17" s="374" t="n">
        <v>-0.025</v>
      </c>
      <c r="S17" s="374" t="n">
        <v>-0.065</v>
      </c>
      <c r="T17" s="374" t="n">
        <v>-0.145</v>
      </c>
      <c r="U17" s="374" t="n">
        <v>0.29</v>
      </c>
      <c r="V17" s="374" t="n">
        <v>0.005</v>
      </c>
      <c r="W17" s="374" t="n">
        <v>-0.255</v>
      </c>
      <c r="X17" s="374" t="n">
        <v>-0.0225</v>
      </c>
      <c r="Y17" s="389" t="n">
        <v>0</v>
      </c>
      <c r="Z17" s="389" t="n">
        <v>-0.0075</v>
      </c>
      <c r="AA17" s="390" t="n">
        <v>0.373</v>
      </c>
      <c r="AB17" s="390" t="n">
        <v>0.365</v>
      </c>
      <c r="AC17" s="390" t="n">
        <v>0.365</v>
      </c>
      <c r="AD17" s="390" t="n">
        <v>0.373</v>
      </c>
      <c r="AE17" s="390" t="n">
        <v>0.365</v>
      </c>
      <c r="AF17" s="390" t="n">
        <v>0.373</v>
      </c>
      <c r="AG17" s="390" t="n">
        <v>0.373</v>
      </c>
      <c r="AH17" s="390" t="n">
        <v>0.373</v>
      </c>
      <c r="AI17" s="391" t="n">
        <v>0.373</v>
      </c>
      <c r="AJ17" s="391" t="n">
        <v>0.365</v>
      </c>
      <c r="AK17" s="391" t="n">
        <v>0.373</v>
      </c>
      <c r="AL17" s="390" t="n">
        <v>0.373</v>
      </c>
      <c r="AM17" s="392" t="n">
        <v>0.063008946259673</v>
      </c>
      <c r="AN17" s="392"/>
      <c r="AO17" s="389" t="n">
        <f aca="false">AB17</f>
        <v>0.365</v>
      </c>
      <c r="AP17" s="389" t="n">
        <f aca="false">AB17</f>
        <v>0.365</v>
      </c>
      <c r="AQ17" s="393" t="n">
        <f aca="false">AB17</f>
        <v>0.365</v>
      </c>
      <c r="IU17" s="394" t="n">
        <f aca="false">B18</f>
        <v>36708</v>
      </c>
      <c r="IV17" s="374" t="n">
        <v>6</v>
      </c>
    </row>
    <row r="18" customFormat="false" ht="12.75" hidden="false" customHeight="false" outlineLevel="0" collapsed="false">
      <c r="A18" s="415"/>
      <c r="B18" s="375" t="n">
        <f aca="false">EOMONTH(B17,0)+1</f>
        <v>36708</v>
      </c>
      <c r="C18" s="376" t="n">
        <v>3.102</v>
      </c>
      <c r="D18" s="376" t="n">
        <v>0.385</v>
      </c>
      <c r="E18" s="376" t="n">
        <v>0.063649858745369</v>
      </c>
      <c r="F18" s="376" t="n">
        <v>-0.1075</v>
      </c>
      <c r="G18" s="376" t="n">
        <v>0.0225</v>
      </c>
      <c r="H18" s="376" t="n">
        <v>-0.1075</v>
      </c>
      <c r="I18" s="376" t="n">
        <v>0.0525</v>
      </c>
      <c r="J18" s="376" t="n">
        <v>0.17</v>
      </c>
      <c r="K18" s="376" t="n">
        <v>-0.0525</v>
      </c>
      <c r="L18" s="376" t="n">
        <v>-0.0225</v>
      </c>
      <c r="M18" s="376" t="n">
        <v>-0.3075</v>
      </c>
      <c r="N18" s="376" t="n">
        <v>0.0075</v>
      </c>
      <c r="O18" s="376" t="n">
        <v>0</v>
      </c>
      <c r="P18" s="374" t="n">
        <v>-0.025</v>
      </c>
      <c r="Q18" s="374" t="n">
        <v>-0.0525</v>
      </c>
      <c r="R18" s="374" t="n">
        <v>-0.025</v>
      </c>
      <c r="S18" s="374" t="n">
        <v>-0.065</v>
      </c>
      <c r="T18" s="374" t="n">
        <v>-0.115</v>
      </c>
      <c r="U18" s="374" t="n">
        <v>0.33</v>
      </c>
      <c r="V18" s="374" t="n">
        <v>0.005</v>
      </c>
      <c r="W18" s="374" t="n">
        <v>-0.23</v>
      </c>
      <c r="X18" s="374" t="n">
        <v>-0.0225</v>
      </c>
      <c r="Y18" s="389" t="n">
        <v>0.09</v>
      </c>
      <c r="Z18" s="389" t="n">
        <v>-0.0075</v>
      </c>
      <c r="AA18" s="390" t="n">
        <v>0.385</v>
      </c>
      <c r="AB18" s="390" t="n">
        <v>0.377</v>
      </c>
      <c r="AC18" s="390" t="n">
        <v>0.377</v>
      </c>
      <c r="AD18" s="390" t="n">
        <v>0.385</v>
      </c>
      <c r="AE18" s="390" t="n">
        <v>0.377</v>
      </c>
      <c r="AF18" s="390" t="n">
        <v>0.385</v>
      </c>
      <c r="AG18" s="390" t="n">
        <v>0.385</v>
      </c>
      <c r="AH18" s="390" t="n">
        <v>0.385</v>
      </c>
      <c r="AI18" s="391" t="n">
        <v>0.385</v>
      </c>
      <c r="AJ18" s="391" t="n">
        <v>0.377</v>
      </c>
      <c r="AK18" s="391" t="n">
        <v>0.385</v>
      </c>
      <c r="AL18" s="390" t="n">
        <v>0.385</v>
      </c>
      <c r="AM18" s="392" t="n">
        <v>0.063658643943399</v>
      </c>
      <c r="AN18" s="392"/>
      <c r="AO18" s="389" t="n">
        <f aca="false">AB18</f>
        <v>0.377</v>
      </c>
      <c r="AP18" s="389" t="n">
        <f aca="false">AB18</f>
        <v>0.377</v>
      </c>
      <c r="AQ18" s="393" t="n">
        <f aca="false">AB18</f>
        <v>0.377</v>
      </c>
      <c r="IU18" s="394" t="n">
        <f aca="false">B19</f>
        <v>36739</v>
      </c>
      <c r="IV18" s="374" t="n">
        <v>7</v>
      </c>
    </row>
    <row r="19" customFormat="false" ht="12.75" hidden="false" customHeight="false" outlineLevel="0" collapsed="false">
      <c r="A19" s="415"/>
      <c r="B19" s="375" t="n">
        <f aca="false">EOMONTH(B18,0)+1</f>
        <v>36739</v>
      </c>
      <c r="C19" s="376" t="n">
        <v>3.105</v>
      </c>
      <c r="D19" s="376" t="n">
        <v>0.4025</v>
      </c>
      <c r="E19" s="376" t="n">
        <v>0.064474341076842</v>
      </c>
      <c r="F19" s="376" t="n">
        <v>-0.105</v>
      </c>
      <c r="G19" s="376" t="n">
        <v>0.025</v>
      </c>
      <c r="H19" s="376" t="n">
        <v>-0.105</v>
      </c>
      <c r="I19" s="376" t="n">
        <v>0.0575</v>
      </c>
      <c r="J19" s="376" t="n">
        <v>0.1675</v>
      </c>
      <c r="K19" s="376" t="n">
        <v>-0.0525</v>
      </c>
      <c r="L19" s="376" t="n">
        <v>-0.0225</v>
      </c>
      <c r="M19" s="376" t="n">
        <v>-0.3075</v>
      </c>
      <c r="N19" s="376" t="n">
        <v>0.0075</v>
      </c>
      <c r="O19" s="376" t="n">
        <v>0</v>
      </c>
      <c r="P19" s="374" t="n">
        <v>-0.025</v>
      </c>
      <c r="Q19" s="374" t="n">
        <v>-0.0525</v>
      </c>
      <c r="R19" s="374" t="n">
        <v>-0.025</v>
      </c>
      <c r="S19" s="374" t="n">
        <v>-0.065</v>
      </c>
      <c r="T19" s="374" t="n">
        <v>-0.1125</v>
      </c>
      <c r="U19" s="374" t="n">
        <v>0.33</v>
      </c>
      <c r="V19" s="374" t="n">
        <v>0.005</v>
      </c>
      <c r="W19" s="374" t="n">
        <v>-0.2275</v>
      </c>
      <c r="X19" s="374" t="n">
        <v>-0.0225</v>
      </c>
      <c r="Y19" s="389" t="n">
        <v>0.135</v>
      </c>
      <c r="Z19" s="389" t="n">
        <v>-0.0075</v>
      </c>
      <c r="AA19" s="390" t="n">
        <v>0.403</v>
      </c>
      <c r="AB19" s="390" t="n">
        <v>0.394</v>
      </c>
      <c r="AC19" s="390" t="n">
        <v>0.394</v>
      </c>
      <c r="AD19" s="390" t="n">
        <v>0.403</v>
      </c>
      <c r="AE19" s="390" t="n">
        <v>0.394</v>
      </c>
      <c r="AF19" s="390" t="n">
        <v>0.403</v>
      </c>
      <c r="AG19" s="390" t="n">
        <v>0.403</v>
      </c>
      <c r="AH19" s="390" t="n">
        <v>0.403</v>
      </c>
      <c r="AI19" s="391" t="n">
        <v>0.403</v>
      </c>
      <c r="AJ19" s="391" t="n">
        <v>0.394</v>
      </c>
      <c r="AK19" s="391" t="n">
        <v>0.403</v>
      </c>
      <c r="AL19" s="390" t="n">
        <v>0.403</v>
      </c>
      <c r="AM19" s="392" t="n">
        <v>0.064489326747177</v>
      </c>
      <c r="AN19" s="392"/>
      <c r="AO19" s="389" t="n">
        <f aca="false">AB19</f>
        <v>0.394</v>
      </c>
      <c r="AP19" s="389" t="n">
        <f aca="false">AB19</f>
        <v>0.394</v>
      </c>
      <c r="AQ19" s="393" t="n">
        <f aca="false">AB19</f>
        <v>0.394</v>
      </c>
      <c r="IU19" s="394" t="n">
        <f aca="false">B20</f>
        <v>36770</v>
      </c>
      <c r="IV19" s="374" t="n">
        <v>8</v>
      </c>
    </row>
    <row r="20" customFormat="false" ht="12.75" hidden="false" customHeight="false" outlineLevel="0" collapsed="false">
      <c r="A20" s="415"/>
      <c r="B20" s="375" t="n">
        <f aca="false">EOMONTH(B19,0)+1</f>
        <v>36770</v>
      </c>
      <c r="C20" s="376" t="n">
        <v>3.096</v>
      </c>
      <c r="D20" s="376" t="n">
        <v>0.41</v>
      </c>
      <c r="E20" s="376" t="n">
        <v>0.065225433954021</v>
      </c>
      <c r="F20" s="376" t="n">
        <v>-0.1025</v>
      </c>
      <c r="G20" s="376" t="n">
        <v>0.02</v>
      </c>
      <c r="H20" s="376" t="n">
        <v>-0.1025</v>
      </c>
      <c r="I20" s="376" t="n">
        <v>0.0525</v>
      </c>
      <c r="J20" s="376" t="n">
        <v>0.1675</v>
      </c>
      <c r="K20" s="376" t="n">
        <v>-0.055</v>
      </c>
      <c r="L20" s="376" t="n">
        <v>-0.025</v>
      </c>
      <c r="M20" s="376" t="n">
        <v>-0.3075</v>
      </c>
      <c r="N20" s="376" t="n">
        <v>0.005</v>
      </c>
      <c r="O20" s="376" t="n">
        <v>-0.005</v>
      </c>
      <c r="P20" s="374" t="n">
        <v>-0.025</v>
      </c>
      <c r="Q20" s="374" t="n">
        <v>-0.0525</v>
      </c>
      <c r="R20" s="374" t="n">
        <v>-0.0275</v>
      </c>
      <c r="S20" s="374" t="n">
        <v>-0.0725</v>
      </c>
      <c r="T20" s="374" t="n">
        <v>-0.1125</v>
      </c>
      <c r="U20" s="374" t="n">
        <v>0.2975</v>
      </c>
      <c r="V20" s="374" t="n">
        <v>0.005</v>
      </c>
      <c r="W20" s="374" t="n">
        <v>-0.23</v>
      </c>
      <c r="X20" s="374" t="n">
        <v>-0.025</v>
      </c>
      <c r="Y20" s="389" t="n">
        <v>0.1125</v>
      </c>
      <c r="Z20" s="389" t="n">
        <v>-0.0075</v>
      </c>
      <c r="AA20" s="390" t="n">
        <v>0.41</v>
      </c>
      <c r="AB20" s="390" t="n">
        <v>0.402</v>
      </c>
      <c r="AC20" s="390" t="n">
        <v>0.402</v>
      </c>
      <c r="AD20" s="390" t="n">
        <v>0.41</v>
      </c>
      <c r="AE20" s="390" t="n">
        <v>0.402</v>
      </c>
      <c r="AF20" s="390" t="n">
        <v>0.41</v>
      </c>
      <c r="AG20" s="390" t="n">
        <v>0.41</v>
      </c>
      <c r="AH20" s="390" t="n">
        <v>0.41</v>
      </c>
      <c r="AI20" s="391" t="n">
        <v>0.41</v>
      </c>
      <c r="AJ20" s="391" t="n">
        <v>0.402</v>
      </c>
      <c r="AK20" s="391" t="n">
        <v>0.41</v>
      </c>
      <c r="AL20" s="390" t="n">
        <v>0.41</v>
      </c>
      <c r="AM20" s="392" t="n">
        <v>0.06522131715633</v>
      </c>
      <c r="AN20" s="392"/>
      <c r="AO20" s="389" t="n">
        <f aca="false">AB20</f>
        <v>0.402</v>
      </c>
      <c r="AP20" s="389" t="n">
        <f aca="false">AB20</f>
        <v>0.402</v>
      </c>
      <c r="AQ20" s="393" t="n">
        <f aca="false">AB20</f>
        <v>0.402</v>
      </c>
      <c r="IU20" s="394" t="n">
        <f aca="false">B21</f>
        <v>36800</v>
      </c>
      <c r="IV20" s="374" t="n">
        <v>9</v>
      </c>
    </row>
    <row r="21" customFormat="false" ht="12.75" hidden="false" customHeight="false" outlineLevel="0" collapsed="false">
      <c r="A21" s="415"/>
      <c r="B21" s="375" t="n">
        <f aca="false">EOMONTH(B20,0)+1</f>
        <v>36800</v>
      </c>
      <c r="C21" s="376" t="n">
        <v>3.106</v>
      </c>
      <c r="D21" s="376" t="n">
        <v>0.4125</v>
      </c>
      <c r="E21" s="376" t="n">
        <v>0.065854112767072</v>
      </c>
      <c r="F21" s="376" t="n">
        <v>-0.1025</v>
      </c>
      <c r="G21" s="376" t="n">
        <v>0.01</v>
      </c>
      <c r="H21" s="376" t="n">
        <v>-0.1025</v>
      </c>
      <c r="I21" s="376" t="n">
        <v>0.06</v>
      </c>
      <c r="J21" s="376" t="n">
        <v>0.165</v>
      </c>
      <c r="K21" s="376" t="n">
        <v>-0.055</v>
      </c>
      <c r="L21" s="376" t="n">
        <v>-0.025</v>
      </c>
      <c r="M21" s="376" t="n">
        <v>-0.2825</v>
      </c>
      <c r="N21" s="376" t="n">
        <v>0.005</v>
      </c>
      <c r="O21" s="376" t="n">
        <v>-0.005</v>
      </c>
      <c r="P21" s="374" t="n">
        <v>-0.025</v>
      </c>
      <c r="Q21" s="374" t="n">
        <v>-0.0525</v>
      </c>
      <c r="R21" s="374" t="n">
        <v>-0.0275</v>
      </c>
      <c r="S21" s="374" t="n">
        <v>-0.0725</v>
      </c>
      <c r="T21" s="374" t="n">
        <v>-0.135</v>
      </c>
      <c r="U21" s="374" t="n">
        <v>0.3225</v>
      </c>
      <c r="V21" s="374" t="n">
        <v>0.005</v>
      </c>
      <c r="W21" s="374" t="n">
        <v>-0.265</v>
      </c>
      <c r="X21" s="374" t="n">
        <v>-0.025</v>
      </c>
      <c r="Y21" s="389" t="n">
        <v>0.06</v>
      </c>
      <c r="Z21" s="389" t="n">
        <v>-0.0075</v>
      </c>
      <c r="AA21" s="390" t="n">
        <v>0.413</v>
      </c>
      <c r="AB21" s="390" t="n">
        <v>0.404</v>
      </c>
      <c r="AC21" s="390" t="n">
        <v>0.404</v>
      </c>
      <c r="AD21" s="390" t="n">
        <v>0.413</v>
      </c>
      <c r="AE21" s="390" t="n">
        <v>0.404</v>
      </c>
      <c r="AF21" s="390" t="n">
        <v>0.413</v>
      </c>
      <c r="AG21" s="390" t="n">
        <v>0.413</v>
      </c>
      <c r="AH21" s="390" t="n">
        <v>0.413</v>
      </c>
      <c r="AI21" s="391" t="n">
        <v>0.413</v>
      </c>
      <c r="AJ21" s="391" t="n">
        <v>0.404</v>
      </c>
      <c r="AK21" s="391" t="n">
        <v>0.413</v>
      </c>
      <c r="AL21" s="390" t="n">
        <v>0.413</v>
      </c>
      <c r="AM21" s="392" t="n">
        <v>0.065838099435237</v>
      </c>
      <c r="AN21" s="392"/>
      <c r="AO21" s="389" t="n">
        <f aca="false">AB21</f>
        <v>0.404</v>
      </c>
      <c r="AP21" s="389" t="n">
        <f aca="false">AB21</f>
        <v>0.404</v>
      </c>
      <c r="AQ21" s="393" t="n">
        <f aca="false">AB21</f>
        <v>0.404</v>
      </c>
      <c r="IU21" s="394" t="n">
        <f aca="false">B22</f>
        <v>36831</v>
      </c>
      <c r="IV21" s="374" t="n">
        <v>10</v>
      </c>
    </row>
    <row r="22" customFormat="false" ht="12.75" hidden="false" customHeight="false" outlineLevel="0" collapsed="false">
      <c r="A22" s="415"/>
      <c r="B22" s="375" t="n">
        <f aca="false">EOMONTH(B21,0)+1</f>
        <v>36831</v>
      </c>
      <c r="C22" s="376" t="n">
        <v>3.199</v>
      </c>
      <c r="D22" s="376" t="n">
        <v>0.4225</v>
      </c>
      <c r="E22" s="376" t="n">
        <v>0.066317250099527</v>
      </c>
      <c r="F22" s="376" t="n">
        <v>-0.11</v>
      </c>
      <c r="G22" s="376" t="n">
        <v>-0.0275</v>
      </c>
      <c r="H22" s="376" t="n">
        <v>-0.11</v>
      </c>
      <c r="I22" s="376" t="n">
        <v>0.105</v>
      </c>
      <c r="J22" s="376" t="n">
        <v>0.195</v>
      </c>
      <c r="K22" s="376" t="n">
        <v>-0.0615</v>
      </c>
      <c r="L22" s="376" t="n">
        <v>-0.03</v>
      </c>
      <c r="M22" s="376" t="n">
        <v>-0.25</v>
      </c>
      <c r="N22" s="376" t="n">
        <v>0.0075</v>
      </c>
      <c r="O22" s="376" t="n">
        <v>-0.005</v>
      </c>
      <c r="P22" s="374" t="n">
        <v>-0.0275</v>
      </c>
      <c r="Q22" s="374" t="n">
        <v>-0.065</v>
      </c>
      <c r="R22" s="374" t="n">
        <v>-0.04</v>
      </c>
      <c r="S22" s="374" t="n">
        <v>-0.0875</v>
      </c>
      <c r="T22" s="374" t="n">
        <v>-0.16</v>
      </c>
      <c r="U22" s="374" t="n">
        <v>0.7075</v>
      </c>
      <c r="V22" s="374" t="n">
        <v>0.005</v>
      </c>
      <c r="W22" s="374" t="n">
        <v>-0.2275</v>
      </c>
      <c r="X22" s="374" t="n">
        <v>-0.0225</v>
      </c>
      <c r="Y22" s="389" t="n">
        <v>0.0475</v>
      </c>
      <c r="Z22" s="389" t="n">
        <v>-0.0075</v>
      </c>
      <c r="AA22" s="390" t="n">
        <v>0.423</v>
      </c>
      <c r="AB22" s="390" t="n">
        <v>0.423</v>
      </c>
      <c r="AC22" s="390" t="n">
        <v>0.423</v>
      </c>
      <c r="AD22" s="390" t="n">
        <v>0.423</v>
      </c>
      <c r="AE22" s="390" t="n">
        <v>0.423</v>
      </c>
      <c r="AF22" s="390" t="n">
        <v>0.423</v>
      </c>
      <c r="AG22" s="390" t="n">
        <v>0.423</v>
      </c>
      <c r="AH22" s="390" t="n">
        <v>0.423</v>
      </c>
      <c r="AI22" s="391" t="n">
        <v>0.423</v>
      </c>
      <c r="AJ22" s="391" t="n">
        <v>0.423</v>
      </c>
      <c r="AK22" s="391" t="n">
        <v>0.423</v>
      </c>
      <c r="AL22" s="390" t="n">
        <v>0.423</v>
      </c>
      <c r="AM22" s="392" t="n">
        <v>0.06630142471689</v>
      </c>
      <c r="AN22" s="392"/>
      <c r="AO22" s="389" t="n">
        <f aca="false">AB22</f>
        <v>0.423</v>
      </c>
      <c r="AP22" s="389" t="n">
        <f aca="false">AB22</f>
        <v>0.423</v>
      </c>
      <c r="AQ22" s="393" t="n">
        <f aca="false">AB22</f>
        <v>0.423</v>
      </c>
      <c r="IU22" s="394" t="n">
        <f aca="false">B23</f>
        <v>36861</v>
      </c>
      <c r="IV22" s="374" t="n">
        <v>11</v>
      </c>
    </row>
    <row r="23" customFormat="false" ht="12.75" hidden="false" customHeight="false" outlineLevel="0" collapsed="false">
      <c r="A23" s="415"/>
      <c r="B23" s="375" t="n">
        <f aca="false">EOMONTH(B22,0)+1</f>
        <v>36861</v>
      </c>
      <c r="C23" s="376" t="n">
        <v>3.293</v>
      </c>
      <c r="D23" s="376" t="n">
        <v>0.425</v>
      </c>
      <c r="E23" s="376" t="n">
        <v>0.066765447585681</v>
      </c>
      <c r="F23" s="376" t="n">
        <v>-0.1125</v>
      </c>
      <c r="G23" s="376" t="n">
        <v>-0.0525</v>
      </c>
      <c r="H23" s="376" t="n">
        <v>-0.1125</v>
      </c>
      <c r="I23" s="376" t="n">
        <v>0.115</v>
      </c>
      <c r="J23" s="376" t="n">
        <v>0.2725</v>
      </c>
      <c r="K23" s="376" t="n">
        <v>-0.0615</v>
      </c>
      <c r="L23" s="376" t="n">
        <v>-0.0325</v>
      </c>
      <c r="M23" s="376" t="n">
        <v>-0.225</v>
      </c>
      <c r="N23" s="376" t="n">
        <v>0.0075</v>
      </c>
      <c r="O23" s="376" t="n">
        <v>-0.005</v>
      </c>
      <c r="P23" s="374" t="n">
        <v>-0.0275</v>
      </c>
      <c r="Q23" s="374" t="n">
        <v>-0.065</v>
      </c>
      <c r="R23" s="374" t="n">
        <v>-0.04</v>
      </c>
      <c r="S23" s="374" t="n">
        <v>-0.1025</v>
      </c>
      <c r="T23" s="374" t="n">
        <v>-0.16</v>
      </c>
      <c r="U23" s="374" t="n">
        <v>1.2225</v>
      </c>
      <c r="V23" s="374" t="n">
        <v>0.005</v>
      </c>
      <c r="W23" s="374" t="n">
        <v>-0.2275</v>
      </c>
      <c r="X23" s="374" t="n">
        <v>-0.0225</v>
      </c>
      <c r="Y23" s="389" t="n">
        <v>0.035</v>
      </c>
      <c r="Z23" s="389" t="n">
        <v>-0.0075</v>
      </c>
      <c r="AA23" s="390" t="n">
        <v>0.425</v>
      </c>
      <c r="AB23" s="390" t="n">
        <v>0.468</v>
      </c>
      <c r="AC23" s="390" t="n">
        <v>0.425</v>
      </c>
      <c r="AD23" s="390" t="n">
        <v>0.425</v>
      </c>
      <c r="AE23" s="390" t="n">
        <v>0.425</v>
      </c>
      <c r="AF23" s="390" t="n">
        <v>0.425</v>
      </c>
      <c r="AG23" s="390" t="n">
        <v>0.425</v>
      </c>
      <c r="AH23" s="390" t="n">
        <v>0.425</v>
      </c>
      <c r="AI23" s="391" t="n">
        <v>0.425</v>
      </c>
      <c r="AJ23" s="391" t="n">
        <v>0.425</v>
      </c>
      <c r="AK23" s="391" t="n">
        <v>0.425</v>
      </c>
      <c r="AL23" s="390" t="n">
        <v>0.425</v>
      </c>
      <c r="AM23" s="392" t="n">
        <v>0.066749804089421</v>
      </c>
      <c r="AN23" s="392"/>
      <c r="AO23" s="389" t="n">
        <f aca="false">AB23</f>
        <v>0.468</v>
      </c>
      <c r="AP23" s="389" t="n">
        <f aca="false">AB23</f>
        <v>0.468</v>
      </c>
      <c r="AQ23" s="393" t="n">
        <f aca="false">AB23</f>
        <v>0.468</v>
      </c>
      <c r="IU23" s="394" t="n">
        <f aca="false">B24</f>
        <v>36892</v>
      </c>
      <c r="IV23" s="374" t="n">
        <v>12</v>
      </c>
    </row>
    <row r="24" customFormat="false" ht="12.75" hidden="false" customHeight="false" outlineLevel="0" collapsed="false">
      <c r="A24" s="415"/>
      <c r="B24" s="375" t="n">
        <f aca="false">EOMONTH(B23,0)+1</f>
        <v>36892</v>
      </c>
      <c r="C24" s="376" t="n">
        <v>3.308</v>
      </c>
      <c r="D24" s="376" t="n">
        <v>0.4275</v>
      </c>
      <c r="E24" s="376" t="n">
        <v>0.067199546407635</v>
      </c>
      <c r="F24" s="376" t="n">
        <v>-0.115</v>
      </c>
      <c r="G24" s="376" t="n">
        <v>-0.055</v>
      </c>
      <c r="H24" s="376" t="n">
        <v>-0.115</v>
      </c>
      <c r="I24" s="376" t="n">
        <v>0.1225</v>
      </c>
      <c r="J24" s="376" t="n">
        <v>0.31</v>
      </c>
      <c r="K24" s="376" t="n">
        <v>-0.0655</v>
      </c>
      <c r="L24" s="376" t="n">
        <v>-0.0265</v>
      </c>
      <c r="M24" s="376" t="n">
        <v>-0.225</v>
      </c>
      <c r="N24" s="376" t="n">
        <v>0.0075</v>
      </c>
      <c r="O24" s="376" t="n">
        <v>-0.005</v>
      </c>
      <c r="P24" s="374" t="n">
        <v>-0.0275</v>
      </c>
      <c r="Q24" s="374" t="n">
        <v>-0.065</v>
      </c>
      <c r="R24" s="374" t="n">
        <v>-0.04</v>
      </c>
      <c r="S24" s="374" t="n">
        <v>-0.1125</v>
      </c>
      <c r="T24" s="374" t="n">
        <v>-0.16</v>
      </c>
      <c r="U24" s="374" t="n">
        <v>1.4575</v>
      </c>
      <c r="V24" s="374" t="n">
        <v>0.005</v>
      </c>
      <c r="W24" s="374" t="n">
        <v>-0.2175</v>
      </c>
      <c r="X24" s="374" t="n">
        <v>-0.0225</v>
      </c>
      <c r="Y24" s="389" t="n">
        <v>0.0425</v>
      </c>
      <c r="Z24" s="389" t="n">
        <v>-0.0075</v>
      </c>
      <c r="AA24" s="390" t="n">
        <v>0.428</v>
      </c>
      <c r="AB24" s="390" t="n">
        <v>0.428</v>
      </c>
      <c r="AC24" s="390" t="n">
        <v>0.428</v>
      </c>
      <c r="AD24" s="390" t="n">
        <v>0.428</v>
      </c>
      <c r="AE24" s="390" t="n">
        <v>0.428</v>
      </c>
      <c r="AF24" s="390" t="n">
        <v>0.428</v>
      </c>
      <c r="AG24" s="390" t="n">
        <v>0.428</v>
      </c>
      <c r="AH24" s="390" t="n">
        <v>0.428</v>
      </c>
      <c r="AI24" s="391" t="n">
        <v>0.428</v>
      </c>
      <c r="AJ24" s="391" t="n">
        <v>0.428</v>
      </c>
      <c r="AK24" s="391" t="n">
        <v>0.428</v>
      </c>
      <c r="AL24" s="390" t="n">
        <v>0.428</v>
      </c>
      <c r="AM24" s="392" t="n">
        <v>0.067184123019318</v>
      </c>
      <c r="AN24" s="392"/>
      <c r="AO24" s="389" t="n">
        <f aca="false">AB24</f>
        <v>0.428</v>
      </c>
      <c r="AP24" s="389" t="n">
        <f aca="false">AB24</f>
        <v>0.428</v>
      </c>
      <c r="AQ24" s="393" t="n">
        <f aca="false">AB24</f>
        <v>0.428</v>
      </c>
      <c r="IU24" s="394" t="n">
        <f aca="false">B25</f>
        <v>36923</v>
      </c>
      <c r="IV24" s="374" t="n">
        <v>13</v>
      </c>
    </row>
    <row r="25" customFormat="false" ht="12.75" hidden="false" customHeight="false" outlineLevel="0" collapsed="false">
      <c r="A25" s="415"/>
      <c r="B25" s="375" t="n">
        <f aca="false">EOMONTH(B24,0)+1</f>
        <v>36923</v>
      </c>
      <c r="C25" s="376" t="n">
        <v>3.144</v>
      </c>
      <c r="D25" s="376" t="n">
        <v>0.4175</v>
      </c>
      <c r="E25" s="376" t="n">
        <v>0.067587667422978</v>
      </c>
      <c r="F25" s="376" t="n">
        <v>-0.1075</v>
      </c>
      <c r="G25" s="376" t="n">
        <v>-0.035</v>
      </c>
      <c r="H25" s="376" t="n">
        <v>-0.1075</v>
      </c>
      <c r="I25" s="376" t="n">
        <v>0.125</v>
      </c>
      <c r="J25" s="376" t="n">
        <v>0.31</v>
      </c>
      <c r="K25" s="376" t="n">
        <v>-0.0615</v>
      </c>
      <c r="L25" s="376" t="n">
        <v>-0.0325</v>
      </c>
      <c r="M25" s="376" t="n">
        <v>-0.25</v>
      </c>
      <c r="N25" s="376" t="n">
        <v>0.0075</v>
      </c>
      <c r="O25" s="376" t="n">
        <v>-0.005</v>
      </c>
      <c r="P25" s="374" t="n">
        <v>-0.0275</v>
      </c>
      <c r="Q25" s="374" t="n">
        <v>-0.065</v>
      </c>
      <c r="R25" s="374" t="n">
        <v>-0.04</v>
      </c>
      <c r="S25" s="374" t="n">
        <v>-0.1</v>
      </c>
      <c r="T25" s="374" t="n">
        <v>-0.16</v>
      </c>
      <c r="U25" s="374" t="n">
        <v>1.43</v>
      </c>
      <c r="V25" s="374" t="n">
        <v>0.005</v>
      </c>
      <c r="W25" s="374" t="n">
        <v>-0.2175</v>
      </c>
      <c r="X25" s="374" t="n">
        <v>-0.0225</v>
      </c>
      <c r="Y25" s="389" t="n">
        <v>0.06</v>
      </c>
      <c r="Z25" s="389" t="n">
        <v>-0.0075</v>
      </c>
      <c r="AA25" s="390" t="n">
        <v>0.418</v>
      </c>
      <c r="AB25" s="390" t="n">
        <v>0.459</v>
      </c>
      <c r="AC25" s="390" t="n">
        <v>0.418</v>
      </c>
      <c r="AD25" s="390" t="n">
        <v>0.418</v>
      </c>
      <c r="AE25" s="390" t="n">
        <v>0.418</v>
      </c>
      <c r="AF25" s="390" t="n">
        <v>0.418</v>
      </c>
      <c r="AG25" s="390" t="n">
        <v>0.418</v>
      </c>
      <c r="AH25" s="390" t="n">
        <v>0.418</v>
      </c>
      <c r="AI25" s="391" t="n">
        <v>0.418</v>
      </c>
      <c r="AJ25" s="391" t="n">
        <v>0.418</v>
      </c>
      <c r="AK25" s="391" t="n">
        <v>0.418</v>
      </c>
      <c r="AL25" s="390" t="n">
        <v>0.418</v>
      </c>
      <c r="AM25" s="392" t="n">
        <v>0.067572515060499</v>
      </c>
      <c r="AN25" s="392"/>
      <c r="AO25" s="389" t="n">
        <f aca="false">AB25</f>
        <v>0.459</v>
      </c>
      <c r="AP25" s="389" t="n">
        <f aca="false">AB25</f>
        <v>0.459</v>
      </c>
      <c r="AQ25" s="393" t="n">
        <f aca="false">AB25</f>
        <v>0.459</v>
      </c>
      <c r="IU25" s="394" t="n">
        <f aca="false">B26</f>
        <v>36951</v>
      </c>
      <c r="IV25" s="374" t="n">
        <v>14</v>
      </c>
    </row>
    <row r="26" customFormat="false" ht="12.75" hidden="false" customHeight="false" outlineLevel="0" collapsed="false">
      <c r="A26" s="415"/>
      <c r="B26" s="375" t="n">
        <f aca="false">EOMONTH(B25,0)+1</f>
        <v>36951</v>
      </c>
      <c r="C26" s="376" t="n">
        <v>2.975</v>
      </c>
      <c r="D26" s="376" t="n">
        <v>0.37</v>
      </c>
      <c r="E26" s="376" t="n">
        <v>0.067938228382925</v>
      </c>
      <c r="F26" s="376" t="n">
        <v>-0.105</v>
      </c>
      <c r="G26" s="376" t="n">
        <v>-0.03</v>
      </c>
      <c r="H26" s="376" t="n">
        <v>-0.105</v>
      </c>
      <c r="I26" s="376" t="n">
        <v>0.1325</v>
      </c>
      <c r="J26" s="376" t="n">
        <v>0.2375</v>
      </c>
      <c r="K26" s="376" t="n">
        <v>-0.063</v>
      </c>
      <c r="L26" s="376" t="n">
        <v>-0.0355</v>
      </c>
      <c r="M26" s="376" t="n">
        <v>-0.25</v>
      </c>
      <c r="N26" s="376" t="n">
        <v>0.0075</v>
      </c>
      <c r="O26" s="376" t="n">
        <v>-0.005</v>
      </c>
      <c r="P26" s="374" t="n">
        <v>-0.0275</v>
      </c>
      <c r="Q26" s="374" t="n">
        <v>-0.065</v>
      </c>
      <c r="R26" s="374" t="n">
        <v>-0.04</v>
      </c>
      <c r="S26" s="374" t="n">
        <v>-0.0875</v>
      </c>
      <c r="T26" s="374" t="n">
        <v>-0.16</v>
      </c>
      <c r="U26" s="374" t="n">
        <v>0.995</v>
      </c>
      <c r="V26" s="374" t="n">
        <v>0.005</v>
      </c>
      <c r="W26" s="374" t="n">
        <v>-0.2175</v>
      </c>
      <c r="X26" s="374" t="n">
        <v>-0.0225</v>
      </c>
      <c r="Y26" s="389" t="n">
        <v>0.06</v>
      </c>
      <c r="Z26" s="389" t="n">
        <v>-0.0075</v>
      </c>
      <c r="AA26" s="390" t="n">
        <v>0.37</v>
      </c>
      <c r="AB26" s="390" t="n">
        <v>0.407</v>
      </c>
      <c r="AC26" s="390" t="n">
        <v>0.37</v>
      </c>
      <c r="AD26" s="390" t="n">
        <v>0.37</v>
      </c>
      <c r="AE26" s="390" t="n">
        <v>0.37</v>
      </c>
      <c r="AF26" s="390" t="n">
        <v>0.37</v>
      </c>
      <c r="AG26" s="390" t="n">
        <v>0.37</v>
      </c>
      <c r="AH26" s="390" t="n">
        <v>0.37</v>
      </c>
      <c r="AI26" s="391" t="n">
        <v>0.37</v>
      </c>
      <c r="AJ26" s="391" t="n">
        <v>0.37</v>
      </c>
      <c r="AK26" s="391" t="n">
        <v>0.37</v>
      </c>
      <c r="AL26" s="390" t="n">
        <v>0.37</v>
      </c>
      <c r="AM26" s="392" t="n">
        <v>0.067923320818037</v>
      </c>
      <c r="AN26" s="392"/>
      <c r="AO26" s="389" t="n">
        <f aca="false">AB26</f>
        <v>0.407</v>
      </c>
      <c r="AP26" s="389" t="n">
        <f aca="false">AB26</f>
        <v>0.407</v>
      </c>
      <c r="AQ26" s="393" t="n">
        <f aca="false">AB26</f>
        <v>0.407</v>
      </c>
      <c r="IU26" s="394" t="n">
        <f aca="false">B27</f>
        <v>36982</v>
      </c>
      <c r="IV26" s="374" t="n">
        <v>15</v>
      </c>
    </row>
    <row r="27" customFormat="false" ht="12.75" hidden="false" customHeight="false" outlineLevel="0" collapsed="false">
      <c r="A27" s="415"/>
      <c r="B27" s="375" t="n">
        <f aca="false">EOMONTH(B26,0)+1</f>
        <v>36982</v>
      </c>
      <c r="C27" s="376" t="n">
        <v>2.825</v>
      </c>
      <c r="D27" s="376" t="n">
        <v>0.2975</v>
      </c>
      <c r="E27" s="376" t="n">
        <v>0.068276243673053</v>
      </c>
      <c r="F27" s="376" t="n">
        <v>-0.1075</v>
      </c>
      <c r="G27" s="376" t="n">
        <v>0.015</v>
      </c>
      <c r="H27" s="376" t="n">
        <v>-0.1075</v>
      </c>
      <c r="I27" s="376" t="n">
        <v>0.0675</v>
      </c>
      <c r="J27" s="376" t="n">
        <v>0.165</v>
      </c>
      <c r="K27" s="376" t="n">
        <v>-0.078</v>
      </c>
      <c r="L27" s="376" t="n">
        <v>-0.048</v>
      </c>
      <c r="M27" s="376" t="n">
        <v>-0.2875</v>
      </c>
      <c r="N27" s="376" t="n">
        <v>0.005</v>
      </c>
      <c r="O27" s="376" t="n">
        <v>-0.0075</v>
      </c>
      <c r="P27" s="374" t="n">
        <v>-0.0275</v>
      </c>
      <c r="Q27" s="374" t="n">
        <v>-0.055</v>
      </c>
      <c r="R27" s="374" t="n">
        <v>-0.0277</v>
      </c>
      <c r="S27" s="374" t="n">
        <v>-0.0725</v>
      </c>
      <c r="T27" s="374" t="n">
        <v>-0.115</v>
      </c>
      <c r="U27" s="374" t="n">
        <v>0.37</v>
      </c>
      <c r="V27" s="374" t="n">
        <v>0.005</v>
      </c>
      <c r="W27" s="374" t="n">
        <v>-0.2025</v>
      </c>
      <c r="X27" s="374" t="n">
        <v>-0.0225</v>
      </c>
      <c r="Y27" s="389" t="n">
        <v>0.0425</v>
      </c>
      <c r="Z27" s="389" t="n">
        <v>0.005</v>
      </c>
      <c r="AA27" s="390" t="n">
        <v>0.298</v>
      </c>
      <c r="AB27" s="390" t="n">
        <v>0.292</v>
      </c>
      <c r="AC27" s="390" t="n">
        <v>0.298</v>
      </c>
      <c r="AD27" s="390" t="n">
        <v>0.298</v>
      </c>
      <c r="AE27" s="390" t="n">
        <v>0.292</v>
      </c>
      <c r="AF27" s="390" t="n">
        <v>0.298</v>
      </c>
      <c r="AG27" s="390" t="n">
        <v>0.298</v>
      </c>
      <c r="AH27" s="390" t="n">
        <v>0.298</v>
      </c>
      <c r="AI27" s="391" t="n">
        <v>0.298</v>
      </c>
      <c r="AJ27" s="391" t="n">
        <v>0.298</v>
      </c>
      <c r="AK27" s="391" t="n">
        <v>0.298</v>
      </c>
      <c r="AL27" s="390" t="n">
        <v>0.298</v>
      </c>
      <c r="AM27" s="392" t="n">
        <v>0.068261744467951</v>
      </c>
      <c r="AN27" s="392"/>
      <c r="AO27" s="389" t="n">
        <f aca="false">AB27</f>
        <v>0.292</v>
      </c>
      <c r="AP27" s="389" t="n">
        <f aca="false">AB27</f>
        <v>0.292</v>
      </c>
      <c r="AQ27" s="393" t="n">
        <f aca="false">AB27</f>
        <v>0.292</v>
      </c>
      <c r="IU27" s="394" t="n">
        <f aca="false">B28</f>
        <v>37012</v>
      </c>
      <c r="IV27" s="374" t="n">
        <v>16</v>
      </c>
    </row>
    <row r="28" customFormat="false" ht="12.75" hidden="false" customHeight="false" outlineLevel="0" collapsed="false">
      <c r="A28" s="415"/>
      <c r="B28" s="375" t="n">
        <f aca="false">EOMONTH(B27,0)+1</f>
        <v>37012</v>
      </c>
      <c r="C28" s="376" t="n">
        <v>2.774</v>
      </c>
      <c r="D28" s="376" t="n">
        <v>0.2625</v>
      </c>
      <c r="E28" s="376" t="n">
        <v>0.06851649819647</v>
      </c>
      <c r="F28" s="376" t="n">
        <v>-0.1075</v>
      </c>
      <c r="G28" s="376" t="n">
        <v>0.015</v>
      </c>
      <c r="H28" s="376" t="n">
        <v>-0.1075</v>
      </c>
      <c r="I28" s="376" t="n">
        <v>0.055</v>
      </c>
      <c r="J28" s="376" t="n">
        <v>0.16</v>
      </c>
      <c r="K28" s="376" t="n">
        <v>-0.053</v>
      </c>
      <c r="L28" s="376" t="n">
        <v>-0.023</v>
      </c>
      <c r="M28" s="376" t="n">
        <v>-0.2875</v>
      </c>
      <c r="N28" s="376" t="n">
        <v>0.005</v>
      </c>
      <c r="O28" s="376" t="n">
        <v>-0.0075</v>
      </c>
      <c r="P28" s="374" t="n">
        <v>-0.0275</v>
      </c>
      <c r="Q28" s="374" t="n">
        <v>-0.055</v>
      </c>
      <c r="R28" s="374" t="n">
        <v>-0.02775</v>
      </c>
      <c r="S28" s="374" t="n">
        <v>-0.0725</v>
      </c>
      <c r="T28" s="374" t="n">
        <v>-0.115</v>
      </c>
      <c r="U28" s="374" t="n">
        <v>0.2525</v>
      </c>
      <c r="V28" s="374" t="n">
        <v>0.005</v>
      </c>
      <c r="W28" s="374" t="n">
        <v>-0.2025</v>
      </c>
      <c r="X28" s="374" t="n">
        <v>-0.019</v>
      </c>
      <c r="Y28" s="389" t="n">
        <v>0.0525</v>
      </c>
      <c r="Z28" s="389" t="n">
        <v>0.005</v>
      </c>
      <c r="AA28" s="390" t="n">
        <v>0.263</v>
      </c>
      <c r="AB28" s="390" t="n">
        <v>0.257</v>
      </c>
      <c r="AC28" s="390" t="n">
        <v>0.263</v>
      </c>
      <c r="AD28" s="390" t="n">
        <v>0.263</v>
      </c>
      <c r="AE28" s="390" t="n">
        <v>0.257</v>
      </c>
      <c r="AF28" s="390" t="n">
        <v>0.263</v>
      </c>
      <c r="AG28" s="390" t="n">
        <v>0.263</v>
      </c>
      <c r="AH28" s="390" t="n">
        <v>0.263</v>
      </c>
      <c r="AI28" s="391" t="n">
        <v>0.263</v>
      </c>
      <c r="AJ28" s="391" t="n">
        <v>0.263</v>
      </c>
      <c r="AK28" s="391" t="n">
        <v>0.263</v>
      </c>
      <c r="AL28" s="390" t="n">
        <v>0.263</v>
      </c>
      <c r="AM28" s="392" t="n">
        <v>0.068502619990058</v>
      </c>
      <c r="AN28" s="392"/>
      <c r="AO28" s="389" t="n">
        <f aca="false">AB28</f>
        <v>0.257</v>
      </c>
      <c r="AP28" s="389" t="n">
        <f aca="false">AB28</f>
        <v>0.257</v>
      </c>
      <c r="AQ28" s="393" t="n">
        <f aca="false">AB28</f>
        <v>0.257</v>
      </c>
      <c r="IU28" s="394" t="n">
        <f aca="false">B29</f>
        <v>37043</v>
      </c>
      <c r="IV28" s="374" t="n">
        <v>17</v>
      </c>
    </row>
    <row r="29" customFormat="false" ht="12.75" hidden="false" customHeight="false" outlineLevel="0" collapsed="false">
      <c r="A29" s="415"/>
      <c r="B29" s="375" t="n">
        <f aca="false">EOMONTH(B28,0)+1</f>
        <v>37043</v>
      </c>
      <c r="C29" s="376" t="n">
        <v>2.776</v>
      </c>
      <c r="D29" s="376" t="n">
        <v>0.255</v>
      </c>
      <c r="E29" s="376" t="n">
        <v>0.068764761224066</v>
      </c>
      <c r="F29" s="376" t="n">
        <v>-0.1075</v>
      </c>
      <c r="G29" s="376" t="n">
        <v>0.02</v>
      </c>
      <c r="H29" s="376" t="n">
        <v>-0.1075</v>
      </c>
      <c r="I29" s="376" t="n">
        <v>0.05</v>
      </c>
      <c r="J29" s="376" t="n">
        <v>0.16</v>
      </c>
      <c r="K29" s="376" t="n">
        <v>-0.0505</v>
      </c>
      <c r="L29" s="376" t="n">
        <v>-0.0205</v>
      </c>
      <c r="M29" s="376" t="n">
        <v>-0.2875</v>
      </c>
      <c r="N29" s="376" t="n">
        <v>0.005</v>
      </c>
      <c r="O29" s="376" t="n">
        <v>-0.0075</v>
      </c>
      <c r="P29" s="374" t="n">
        <v>-0.025</v>
      </c>
      <c r="Q29" s="374" t="n">
        <v>-0.055</v>
      </c>
      <c r="R29" s="374" t="n">
        <v>-0.02775</v>
      </c>
      <c r="S29" s="374" t="n">
        <v>-0.065</v>
      </c>
      <c r="T29" s="374" t="n">
        <v>-0.115</v>
      </c>
      <c r="U29" s="374" t="n">
        <v>0.2525</v>
      </c>
      <c r="V29" s="374" t="n">
        <v>0.005</v>
      </c>
      <c r="W29" s="374" t="n">
        <v>-0.2025</v>
      </c>
      <c r="X29" s="374" t="n">
        <v>-0.0215</v>
      </c>
      <c r="Y29" s="389" t="n">
        <v>0.075</v>
      </c>
      <c r="Z29" s="389" t="n">
        <v>0.005</v>
      </c>
      <c r="AA29" s="390" t="n">
        <v>0.255</v>
      </c>
      <c r="AB29" s="390" t="n">
        <v>0.25</v>
      </c>
      <c r="AC29" s="390" t="n">
        <v>0.255</v>
      </c>
      <c r="AD29" s="390" t="n">
        <v>0.255</v>
      </c>
      <c r="AE29" s="390" t="n">
        <v>0.25</v>
      </c>
      <c r="AF29" s="390" t="n">
        <v>0.255</v>
      </c>
      <c r="AG29" s="390" t="n">
        <v>0.255</v>
      </c>
      <c r="AH29" s="390" t="n">
        <v>0.255</v>
      </c>
      <c r="AI29" s="391" t="n">
        <v>0.255</v>
      </c>
      <c r="AJ29" s="391" t="n">
        <v>0.255</v>
      </c>
      <c r="AK29" s="391" t="n">
        <v>0.255</v>
      </c>
      <c r="AL29" s="390" t="n">
        <v>0.255</v>
      </c>
      <c r="AM29" s="392" t="n">
        <v>0.068751524716405</v>
      </c>
      <c r="AN29" s="392"/>
      <c r="AO29" s="389" t="n">
        <f aca="false">AB29</f>
        <v>0.25</v>
      </c>
      <c r="AP29" s="389" t="n">
        <f aca="false">AB29</f>
        <v>0.25</v>
      </c>
      <c r="AQ29" s="393" t="n">
        <f aca="false">AB29</f>
        <v>0.25</v>
      </c>
      <c r="IU29" s="394" t="n">
        <f aca="false">B30</f>
        <v>37073</v>
      </c>
      <c r="IV29" s="374" t="n">
        <v>18</v>
      </c>
    </row>
    <row r="30" customFormat="false" ht="12.75" hidden="false" customHeight="false" outlineLevel="0" collapsed="false">
      <c r="A30" s="415"/>
      <c r="B30" s="375" t="n">
        <f aca="false">EOMONTH(B29,0)+1</f>
        <v>37073</v>
      </c>
      <c r="C30" s="376" t="n">
        <v>2.777</v>
      </c>
      <c r="D30" s="376" t="n">
        <v>0.2525</v>
      </c>
      <c r="E30" s="376" t="n">
        <v>0.069000464437051</v>
      </c>
      <c r="F30" s="376" t="n">
        <v>-0.1075</v>
      </c>
      <c r="G30" s="376" t="n">
        <v>0.0225</v>
      </c>
      <c r="H30" s="376" t="n">
        <v>-0.1075</v>
      </c>
      <c r="I30" s="376" t="n">
        <v>0.0425</v>
      </c>
      <c r="J30" s="376" t="n">
        <v>0.16</v>
      </c>
      <c r="K30" s="376" t="n">
        <v>-0.0505</v>
      </c>
      <c r="L30" s="376" t="n">
        <v>-0.0205</v>
      </c>
      <c r="M30" s="376" t="n">
        <v>-0.2875</v>
      </c>
      <c r="N30" s="376" t="n">
        <v>0.005</v>
      </c>
      <c r="O30" s="376" t="n">
        <v>-0.0075</v>
      </c>
      <c r="P30" s="374" t="n">
        <v>-0.025</v>
      </c>
      <c r="Q30" s="374" t="n">
        <v>-0.055</v>
      </c>
      <c r="R30" s="374" t="n">
        <v>-0.02775</v>
      </c>
      <c r="S30" s="374" t="n">
        <v>-0.065</v>
      </c>
      <c r="T30" s="374" t="n">
        <v>-0.115</v>
      </c>
      <c r="U30" s="374" t="n">
        <v>0.2575</v>
      </c>
      <c r="V30" s="374" t="n">
        <v>0.005</v>
      </c>
      <c r="W30" s="374" t="n">
        <v>-0.2025</v>
      </c>
      <c r="X30" s="374" t="n">
        <v>-0.0215</v>
      </c>
      <c r="Y30" s="389" t="n">
        <v>0.19</v>
      </c>
      <c r="Z30" s="389" t="n">
        <v>0.005</v>
      </c>
      <c r="AA30" s="390" t="n">
        <v>0.253</v>
      </c>
      <c r="AB30" s="390" t="n">
        <v>0.247</v>
      </c>
      <c r="AC30" s="390" t="n">
        <v>0.253</v>
      </c>
      <c r="AD30" s="390" t="n">
        <v>0.253</v>
      </c>
      <c r="AE30" s="390" t="n">
        <v>0.247</v>
      </c>
      <c r="AF30" s="390" t="n">
        <v>0.253</v>
      </c>
      <c r="AG30" s="390" t="n">
        <v>0.253</v>
      </c>
      <c r="AH30" s="390" t="n">
        <v>0.253</v>
      </c>
      <c r="AI30" s="391" t="n">
        <v>0.253</v>
      </c>
      <c r="AJ30" s="391" t="n">
        <v>0.253</v>
      </c>
      <c r="AK30" s="391" t="n">
        <v>0.253</v>
      </c>
      <c r="AL30" s="390" t="n">
        <v>0.253</v>
      </c>
      <c r="AM30" s="392" t="n">
        <v>0.068979340885644</v>
      </c>
      <c r="AN30" s="392"/>
      <c r="AO30" s="389" t="n">
        <f aca="false">AB30</f>
        <v>0.247</v>
      </c>
      <c r="AP30" s="389" t="n">
        <f aca="false">AB30</f>
        <v>0.247</v>
      </c>
      <c r="AQ30" s="393" t="n">
        <f aca="false">AB30</f>
        <v>0.247</v>
      </c>
      <c r="IU30" s="394" t="n">
        <f aca="false">B31</f>
        <v>37104</v>
      </c>
      <c r="IV30" s="374" t="n">
        <v>19</v>
      </c>
    </row>
    <row r="31" customFormat="false" ht="12.75" hidden="false" customHeight="false" outlineLevel="0" collapsed="false">
      <c r="A31" s="415"/>
      <c r="B31" s="375" t="n">
        <f aca="false">EOMONTH(B30,0)+1</f>
        <v>37104</v>
      </c>
      <c r="C31" s="376" t="n">
        <v>2.779</v>
      </c>
      <c r="D31" s="376" t="n">
        <v>0.2525</v>
      </c>
      <c r="E31" s="376" t="n">
        <v>0.069235449822754</v>
      </c>
      <c r="F31" s="376" t="n">
        <v>-0.1075</v>
      </c>
      <c r="G31" s="376" t="n">
        <v>0.025</v>
      </c>
      <c r="H31" s="376" t="n">
        <v>-0.1075</v>
      </c>
      <c r="I31" s="376" t="n">
        <v>0.04</v>
      </c>
      <c r="J31" s="376" t="n">
        <v>0.16</v>
      </c>
      <c r="K31" s="376" t="n">
        <v>-0.0505</v>
      </c>
      <c r="L31" s="376" t="n">
        <v>-0.0205</v>
      </c>
      <c r="M31" s="376" t="n">
        <v>-0.2875</v>
      </c>
      <c r="N31" s="376" t="n">
        <v>0.005</v>
      </c>
      <c r="O31" s="376" t="n">
        <v>-0.0075</v>
      </c>
      <c r="P31" s="374" t="n">
        <v>-0.025</v>
      </c>
      <c r="Q31" s="374" t="n">
        <v>-0.055</v>
      </c>
      <c r="R31" s="374" t="n">
        <v>-0.02775</v>
      </c>
      <c r="S31" s="374" t="n">
        <v>-0.065</v>
      </c>
      <c r="T31" s="374" t="n">
        <v>-0.115</v>
      </c>
      <c r="U31" s="374" t="n">
        <v>0.2575</v>
      </c>
      <c r="V31" s="374" t="n">
        <v>0.005</v>
      </c>
      <c r="W31" s="374" t="n">
        <v>-0.2025</v>
      </c>
      <c r="X31" s="374" t="n">
        <v>-0.0215</v>
      </c>
      <c r="Y31" s="389" t="n">
        <v>0.25</v>
      </c>
      <c r="Z31" s="389" t="n">
        <v>0.005</v>
      </c>
      <c r="AA31" s="390" t="n">
        <v>0.253</v>
      </c>
      <c r="AB31" s="390" t="n">
        <v>0.247</v>
      </c>
      <c r="AC31" s="390" t="n">
        <v>0.253</v>
      </c>
      <c r="AD31" s="390" t="n">
        <v>0.253</v>
      </c>
      <c r="AE31" s="390" t="n">
        <v>0.247</v>
      </c>
      <c r="AF31" s="390" t="n">
        <v>0.253</v>
      </c>
      <c r="AG31" s="390" t="n">
        <v>0.253</v>
      </c>
      <c r="AH31" s="390" t="n">
        <v>0.253</v>
      </c>
      <c r="AI31" s="391" t="n">
        <v>0.253</v>
      </c>
      <c r="AJ31" s="391" t="n">
        <v>0.253</v>
      </c>
      <c r="AK31" s="391" t="n">
        <v>0.253</v>
      </c>
      <c r="AL31" s="390" t="n">
        <v>0.253</v>
      </c>
      <c r="AM31" s="392" t="n">
        <v>0.069190093529796</v>
      </c>
      <c r="AN31" s="392"/>
      <c r="AO31" s="389" t="n">
        <f aca="false">AB31</f>
        <v>0.247</v>
      </c>
      <c r="AP31" s="389" t="n">
        <f aca="false">AB31</f>
        <v>0.247</v>
      </c>
      <c r="AQ31" s="393" t="n">
        <f aca="false">AB31</f>
        <v>0.247</v>
      </c>
      <c r="IU31" s="394" t="n">
        <f aca="false">B32</f>
        <v>37135</v>
      </c>
      <c r="IV31" s="374" t="n">
        <v>20</v>
      </c>
    </row>
    <row r="32" customFormat="false" ht="12.75" hidden="false" customHeight="false" outlineLevel="0" collapsed="false">
      <c r="A32" s="415"/>
      <c r="B32" s="375" t="n">
        <f aca="false">EOMONTH(B31,0)+1</f>
        <v>37135</v>
      </c>
      <c r="C32" s="376" t="n">
        <v>2.783</v>
      </c>
      <c r="D32" s="376" t="n">
        <v>0.255</v>
      </c>
      <c r="E32" s="376" t="n">
        <v>0.069470435226722</v>
      </c>
      <c r="F32" s="376" t="n">
        <v>-0.1075</v>
      </c>
      <c r="G32" s="376" t="n">
        <v>0.0175</v>
      </c>
      <c r="H32" s="376" t="n">
        <v>-0.1075</v>
      </c>
      <c r="I32" s="376" t="n">
        <v>0.04</v>
      </c>
      <c r="J32" s="376" t="n">
        <v>0.155</v>
      </c>
      <c r="K32" s="376" t="n">
        <v>-0.053</v>
      </c>
      <c r="L32" s="376" t="n">
        <v>-0.023</v>
      </c>
      <c r="M32" s="376" t="n">
        <v>-0.2875</v>
      </c>
      <c r="N32" s="376" t="n">
        <v>0.005</v>
      </c>
      <c r="O32" s="376" t="n">
        <v>-0.0075</v>
      </c>
      <c r="P32" s="374" t="n">
        <v>-0.025</v>
      </c>
      <c r="Q32" s="374" t="n">
        <v>-0.055</v>
      </c>
      <c r="R32" s="374" t="n">
        <v>-0.02525</v>
      </c>
      <c r="S32" s="374" t="n">
        <v>-0.0725</v>
      </c>
      <c r="T32" s="374" t="n">
        <v>-0.115</v>
      </c>
      <c r="U32" s="374" t="n">
        <v>0.2525</v>
      </c>
      <c r="V32" s="374" t="n">
        <v>0.005</v>
      </c>
      <c r="W32" s="374" t="n">
        <v>-0.2025</v>
      </c>
      <c r="X32" s="374" t="n">
        <v>-0.024</v>
      </c>
      <c r="Y32" s="389" t="n">
        <v>0.22</v>
      </c>
      <c r="Z32" s="389" t="n">
        <v>0.005</v>
      </c>
      <c r="AA32" s="390" t="n">
        <v>0.255</v>
      </c>
      <c r="AB32" s="390" t="n">
        <v>0.25</v>
      </c>
      <c r="AC32" s="390" t="n">
        <v>0.255</v>
      </c>
      <c r="AD32" s="390" t="n">
        <v>0.255</v>
      </c>
      <c r="AE32" s="390" t="n">
        <v>0.25</v>
      </c>
      <c r="AF32" s="390" t="n">
        <v>0.255</v>
      </c>
      <c r="AG32" s="390" t="n">
        <v>0.255</v>
      </c>
      <c r="AH32" s="390" t="n">
        <v>0.255</v>
      </c>
      <c r="AI32" s="391" t="n">
        <v>0.255</v>
      </c>
      <c r="AJ32" s="391" t="n">
        <v>0.255</v>
      </c>
      <c r="AK32" s="391" t="n">
        <v>0.255</v>
      </c>
      <c r="AL32" s="390" t="n">
        <v>0.255</v>
      </c>
      <c r="AM32" s="392" t="n">
        <v>0.06940084618864</v>
      </c>
      <c r="AN32" s="392"/>
      <c r="AO32" s="389" t="n">
        <f aca="false">AB32</f>
        <v>0.25</v>
      </c>
      <c r="AP32" s="389" t="n">
        <f aca="false">AB32</f>
        <v>0.25</v>
      </c>
      <c r="AQ32" s="393" t="n">
        <f aca="false">AB32</f>
        <v>0.25</v>
      </c>
      <c r="IU32" s="394" t="n">
        <f aca="false">B33</f>
        <v>37165</v>
      </c>
      <c r="IV32" s="374" t="n">
        <v>21</v>
      </c>
    </row>
    <row r="33" customFormat="false" ht="12.75" hidden="false" customHeight="false" outlineLevel="0" collapsed="false">
      <c r="A33" s="415"/>
      <c r="B33" s="375" t="n">
        <f aca="false">EOMONTH(B32,0)+1</f>
        <v>37165</v>
      </c>
      <c r="C33" s="376" t="n">
        <v>2.803</v>
      </c>
      <c r="D33" s="376" t="n">
        <v>0.26</v>
      </c>
      <c r="E33" s="376" t="n">
        <v>0.069672448481415</v>
      </c>
      <c r="F33" s="376" t="n">
        <v>-0.1075</v>
      </c>
      <c r="G33" s="376" t="n">
        <v>0.0075</v>
      </c>
      <c r="H33" s="376" t="n">
        <v>-0.1075</v>
      </c>
      <c r="I33" s="376" t="n">
        <v>0.055</v>
      </c>
      <c r="J33" s="376" t="n">
        <v>0.16</v>
      </c>
      <c r="K33" s="376" t="n">
        <v>-0.053</v>
      </c>
      <c r="L33" s="376" t="n">
        <v>-0.023</v>
      </c>
      <c r="M33" s="376" t="n">
        <v>-0.2875</v>
      </c>
      <c r="N33" s="376" t="n">
        <v>0.005</v>
      </c>
      <c r="O33" s="376" t="n">
        <v>-0.0075</v>
      </c>
      <c r="P33" s="374" t="n">
        <v>-0.025</v>
      </c>
      <c r="Q33" s="374" t="n">
        <v>-0.055</v>
      </c>
      <c r="R33" s="374" t="n">
        <v>-0.02525</v>
      </c>
      <c r="S33" s="374" t="n">
        <v>-0.0725</v>
      </c>
      <c r="T33" s="374" t="n">
        <v>-0.115</v>
      </c>
      <c r="U33" s="374" t="n">
        <v>0.255</v>
      </c>
      <c r="V33" s="374" t="n">
        <v>0.005</v>
      </c>
      <c r="W33" s="374" t="n">
        <v>-0.2025</v>
      </c>
      <c r="X33" s="374" t="n">
        <v>-0.024</v>
      </c>
      <c r="Y33" s="389" t="n">
        <v>0.1525</v>
      </c>
      <c r="Z33" s="389" t="n">
        <v>0.005</v>
      </c>
      <c r="AA33" s="390" t="n">
        <v>0.26</v>
      </c>
      <c r="AB33" s="390" t="n">
        <v>0.255</v>
      </c>
      <c r="AC33" s="390" t="n">
        <v>0.26</v>
      </c>
      <c r="AD33" s="390" t="n">
        <v>0.26</v>
      </c>
      <c r="AE33" s="390" t="n">
        <v>0.255</v>
      </c>
      <c r="AF33" s="390" t="n">
        <v>0.26</v>
      </c>
      <c r="AG33" s="390" t="n">
        <v>0.26</v>
      </c>
      <c r="AH33" s="390" t="n">
        <v>0.26</v>
      </c>
      <c r="AI33" s="391" t="n">
        <v>0.26</v>
      </c>
      <c r="AJ33" s="391" t="n">
        <v>0.26</v>
      </c>
      <c r="AK33" s="391" t="n">
        <v>0.26</v>
      </c>
      <c r="AL33" s="390" t="n">
        <v>0.26</v>
      </c>
      <c r="AM33" s="392" t="n">
        <v>0.069584129126052</v>
      </c>
      <c r="AN33" s="392"/>
      <c r="AO33" s="389" t="n">
        <f aca="false">AB33</f>
        <v>0.255</v>
      </c>
      <c r="AP33" s="389" t="n">
        <f aca="false">AB33</f>
        <v>0.255</v>
      </c>
      <c r="AQ33" s="393" t="n">
        <f aca="false">AB33</f>
        <v>0.255</v>
      </c>
      <c r="IU33" s="394" t="n">
        <f aca="false">B34</f>
        <v>37196</v>
      </c>
      <c r="IV33" s="374" t="n">
        <v>22</v>
      </c>
    </row>
    <row r="34" customFormat="false" ht="12.75" hidden="false" customHeight="false" outlineLevel="0" collapsed="false">
      <c r="B34" s="375" t="n">
        <f aca="false">EOMONTH(B33,0)+1</f>
        <v>37196</v>
      </c>
      <c r="C34" s="376" t="n">
        <v>2.912</v>
      </c>
      <c r="D34" s="376" t="n">
        <v>0.264</v>
      </c>
      <c r="E34" s="376" t="n">
        <v>0.06983949618128</v>
      </c>
      <c r="F34" s="376" t="n">
        <v>-0.12</v>
      </c>
      <c r="G34" s="376" t="n">
        <v>-0.0325</v>
      </c>
      <c r="H34" s="376" t="n">
        <v>-0.12</v>
      </c>
      <c r="I34" s="376" t="n">
        <v>0.0975</v>
      </c>
      <c r="J34" s="376" t="n">
        <v>0.2275</v>
      </c>
      <c r="K34" s="376" t="n">
        <v>-0.0665</v>
      </c>
      <c r="L34" s="376" t="n">
        <v>-0.028</v>
      </c>
      <c r="M34" s="376" t="n">
        <v>-0.235</v>
      </c>
      <c r="N34" s="376" t="n">
        <v>0.0075</v>
      </c>
      <c r="O34" s="376" t="n">
        <v>-0.005</v>
      </c>
      <c r="P34" s="374" t="n">
        <v>-0.028</v>
      </c>
      <c r="Q34" s="374" t="n">
        <v>-0.0625</v>
      </c>
      <c r="R34" s="374" t="n">
        <v>-0.0425</v>
      </c>
      <c r="S34" s="374" t="n">
        <v>-0.0875</v>
      </c>
      <c r="T34" s="374" t="n">
        <v>-0.155</v>
      </c>
      <c r="U34" s="374" t="n">
        <v>0.7125</v>
      </c>
      <c r="V34" s="374" t="n">
        <v>0.005</v>
      </c>
      <c r="W34" s="374" t="n">
        <v>-0.2025</v>
      </c>
      <c r="X34" s="374" t="n">
        <v>-0.0215</v>
      </c>
      <c r="Y34" s="389" t="n">
        <v>0.075</v>
      </c>
      <c r="Z34" s="389" t="n">
        <v>0.0145</v>
      </c>
      <c r="AA34" s="390" t="n">
        <v>0.264</v>
      </c>
      <c r="AB34" s="390" t="n">
        <v>0.29</v>
      </c>
      <c r="AC34" s="390" t="n">
        <v>0.264</v>
      </c>
      <c r="AD34" s="390" t="n">
        <v>0.264</v>
      </c>
      <c r="AE34" s="390" t="n">
        <v>0.264</v>
      </c>
      <c r="AF34" s="390" t="n">
        <v>0.264</v>
      </c>
      <c r="AG34" s="390" t="n">
        <v>0.264</v>
      </c>
      <c r="AH34" s="390" t="n">
        <v>0.264</v>
      </c>
      <c r="AI34" s="391" t="n">
        <v>0.264</v>
      </c>
      <c r="AJ34" s="391" t="n">
        <v>0.264</v>
      </c>
      <c r="AK34" s="391" t="n">
        <v>0.264</v>
      </c>
      <c r="AL34" s="390" t="n">
        <v>0.264</v>
      </c>
      <c r="AM34" s="392" t="n">
        <v>0.069739573936796</v>
      </c>
      <c r="AN34" s="392"/>
      <c r="AO34" s="389" t="n">
        <f aca="false">AB34</f>
        <v>0.29</v>
      </c>
      <c r="AP34" s="389" t="n">
        <f aca="false">AB34</f>
        <v>0.29</v>
      </c>
      <c r="AQ34" s="393" t="n">
        <f aca="false">AB34</f>
        <v>0.29</v>
      </c>
      <c r="IU34" s="394" t="n">
        <f aca="false">B35</f>
        <v>37226</v>
      </c>
      <c r="IV34" s="374" t="n">
        <v>23</v>
      </c>
    </row>
    <row r="35" customFormat="false" ht="12.75" hidden="false" customHeight="false" outlineLevel="0" collapsed="false">
      <c r="B35" s="375" t="n">
        <f aca="false">EOMONTH(B34,0)+1</f>
        <v>37226</v>
      </c>
      <c r="C35" s="376" t="n">
        <v>3.014</v>
      </c>
      <c r="D35" s="376" t="n">
        <v>0.269</v>
      </c>
      <c r="E35" s="376" t="n">
        <v>0.07000115525445</v>
      </c>
      <c r="F35" s="376" t="n">
        <v>-0.1225</v>
      </c>
      <c r="G35" s="376" t="n">
        <v>-0.055</v>
      </c>
      <c r="H35" s="376" t="n">
        <v>-0.1225</v>
      </c>
      <c r="I35" s="376" t="n">
        <v>0.1375</v>
      </c>
      <c r="J35" s="376" t="n">
        <v>0.285</v>
      </c>
      <c r="K35" s="376" t="n">
        <v>-0.0665</v>
      </c>
      <c r="L35" s="376" t="n">
        <v>-0.0305</v>
      </c>
      <c r="M35" s="376" t="n">
        <v>-0.235</v>
      </c>
      <c r="N35" s="376" t="n">
        <v>0.0075</v>
      </c>
      <c r="O35" s="376" t="n">
        <v>-0.005</v>
      </c>
      <c r="P35" s="374" t="n">
        <v>-0.0255</v>
      </c>
      <c r="Q35" s="374" t="n">
        <v>-0.0625</v>
      </c>
      <c r="R35" s="374" t="n">
        <v>-0.0425</v>
      </c>
      <c r="S35" s="374" t="n">
        <v>-0.1025</v>
      </c>
      <c r="T35" s="374" t="n">
        <v>-0.155</v>
      </c>
      <c r="U35" s="374" t="n">
        <v>1.2</v>
      </c>
      <c r="V35" s="374" t="n">
        <v>0.005</v>
      </c>
      <c r="W35" s="374" t="n">
        <v>-0.2025</v>
      </c>
      <c r="X35" s="374" t="n">
        <v>-0.0215</v>
      </c>
      <c r="Y35" s="389" t="n">
        <v>0.075</v>
      </c>
      <c r="Z35" s="389" t="n">
        <v>0.0145</v>
      </c>
      <c r="AA35" s="390" t="n">
        <v>0.269</v>
      </c>
      <c r="AB35" s="390" t="n">
        <v>0.296</v>
      </c>
      <c r="AC35" s="390" t="n">
        <v>0.269</v>
      </c>
      <c r="AD35" s="390" t="n">
        <v>0.269</v>
      </c>
      <c r="AE35" s="390" t="n">
        <v>0.269</v>
      </c>
      <c r="AF35" s="390" t="n">
        <v>0.269</v>
      </c>
      <c r="AG35" s="390" t="n">
        <v>0.269</v>
      </c>
      <c r="AH35" s="390" t="n">
        <v>0.269</v>
      </c>
      <c r="AI35" s="391" t="n">
        <v>0.269</v>
      </c>
      <c r="AJ35" s="391" t="n">
        <v>0.269</v>
      </c>
      <c r="AK35" s="391" t="n">
        <v>0.269</v>
      </c>
      <c r="AL35" s="390" t="n">
        <v>0.269</v>
      </c>
      <c r="AM35" s="392" t="n">
        <v>0.069890004406414</v>
      </c>
      <c r="AN35" s="392"/>
      <c r="AO35" s="389" t="n">
        <f aca="false">AB35</f>
        <v>0.296</v>
      </c>
      <c r="AP35" s="389" t="n">
        <f aca="false">AB35</f>
        <v>0.296</v>
      </c>
      <c r="AQ35" s="393" t="n">
        <f aca="false">AB35</f>
        <v>0.296</v>
      </c>
      <c r="IU35" s="394" t="n">
        <f aca="false">B36</f>
        <v>37257</v>
      </c>
      <c r="IV35" s="374" t="n">
        <v>24</v>
      </c>
    </row>
    <row r="36" customFormat="false" ht="12.75" hidden="false" customHeight="false" outlineLevel="0" collapsed="false">
      <c r="B36" s="375" t="n">
        <f aca="false">EOMONTH(B35,0)+1</f>
        <v>37257</v>
      </c>
      <c r="C36" s="376" t="n">
        <v>3.037</v>
      </c>
      <c r="D36" s="376" t="n">
        <v>0.2715</v>
      </c>
      <c r="E36" s="376" t="n">
        <v>0.070157483229357</v>
      </c>
      <c r="F36" s="376" t="n">
        <v>-0.125</v>
      </c>
      <c r="G36" s="376" t="n">
        <v>-0.0575</v>
      </c>
      <c r="H36" s="376" t="n">
        <v>-0.125</v>
      </c>
      <c r="I36" s="376" t="n">
        <v>0.15</v>
      </c>
      <c r="J36" s="376" t="n">
        <v>0.34</v>
      </c>
      <c r="K36" s="376" t="n">
        <v>-0.0705</v>
      </c>
      <c r="L36" s="376" t="n">
        <v>-0.0245</v>
      </c>
      <c r="M36" s="376" t="n">
        <v>-0.235</v>
      </c>
      <c r="N36" s="376" t="n">
        <v>0.0075</v>
      </c>
      <c r="O36" s="376" t="n">
        <v>-0.005</v>
      </c>
      <c r="P36" s="374" t="n">
        <v>-0.0255</v>
      </c>
      <c r="Q36" s="374" t="n">
        <v>-0.0625</v>
      </c>
      <c r="R36" s="374" t="n">
        <v>-0.0425</v>
      </c>
      <c r="S36" s="374" t="n">
        <v>-0.1125</v>
      </c>
      <c r="T36" s="374" t="n">
        <v>-0.155</v>
      </c>
      <c r="U36" s="374" t="n">
        <v>1.4</v>
      </c>
      <c r="V36" s="374" t="n">
        <v>0.005</v>
      </c>
      <c r="W36" s="374" t="n">
        <v>-0.2025</v>
      </c>
      <c r="X36" s="374" t="n">
        <v>-0.0215</v>
      </c>
      <c r="Y36" s="389" t="n">
        <v>0.075</v>
      </c>
      <c r="Z36" s="389" t="n">
        <v>0.0145</v>
      </c>
      <c r="AA36" s="390" t="n">
        <v>0.272</v>
      </c>
      <c r="AB36" s="390" t="n">
        <v>0.272</v>
      </c>
      <c r="AC36" s="390" t="n">
        <v>0.272</v>
      </c>
      <c r="AD36" s="390" t="n">
        <v>0.272</v>
      </c>
      <c r="AE36" s="390" t="n">
        <v>0.272</v>
      </c>
      <c r="AF36" s="390" t="n">
        <v>0.272</v>
      </c>
      <c r="AG36" s="390" t="n">
        <v>0.272</v>
      </c>
      <c r="AH36" s="390" t="n">
        <v>0.272</v>
      </c>
      <c r="AI36" s="391" t="n">
        <v>0.272</v>
      </c>
      <c r="AJ36" s="391" t="n">
        <v>0.272</v>
      </c>
      <c r="AK36" s="391" t="n">
        <v>0.272</v>
      </c>
      <c r="AL36" s="390" t="n">
        <v>0.272</v>
      </c>
      <c r="AM36" s="392" t="n">
        <v>0.070035973725353</v>
      </c>
      <c r="AN36" s="392"/>
      <c r="AO36" s="389" t="n">
        <f aca="false">AB36</f>
        <v>0.272</v>
      </c>
      <c r="AP36" s="389" t="n">
        <f aca="false">AB36</f>
        <v>0.272</v>
      </c>
      <c r="AQ36" s="393" t="n">
        <f aca="false">AB36</f>
        <v>0.272</v>
      </c>
      <c r="IU36" s="394" t="n">
        <f aca="false">B37</f>
        <v>37288</v>
      </c>
      <c r="IV36" s="374" t="n">
        <v>25</v>
      </c>
    </row>
    <row r="37" customFormat="false" ht="12.75" hidden="false" customHeight="false" outlineLevel="0" collapsed="false">
      <c r="B37" s="375" t="n">
        <f aca="false">EOMONTH(B36,0)+1</f>
        <v>37288</v>
      </c>
      <c r="C37" s="376" t="n">
        <v>2.918</v>
      </c>
      <c r="D37" s="376" t="n">
        <v>0.2665</v>
      </c>
      <c r="E37" s="376" t="n">
        <v>0.070298968490406</v>
      </c>
      <c r="F37" s="376" t="n">
        <v>-0.1275</v>
      </c>
      <c r="G37" s="376" t="n">
        <v>-0.04</v>
      </c>
      <c r="H37" s="376" t="n">
        <v>-0.1275</v>
      </c>
      <c r="I37" s="376" t="n">
        <v>0.1275</v>
      </c>
      <c r="J37" s="376" t="n">
        <v>0.3375</v>
      </c>
      <c r="K37" s="376" t="n">
        <v>-0.0665</v>
      </c>
      <c r="L37" s="376" t="n">
        <v>-0.0305</v>
      </c>
      <c r="M37" s="376" t="n">
        <v>-0.235</v>
      </c>
      <c r="N37" s="376" t="n">
        <v>0.0075</v>
      </c>
      <c r="O37" s="376" t="n">
        <v>-0.005</v>
      </c>
      <c r="P37" s="374" t="n">
        <v>-0.0255</v>
      </c>
      <c r="Q37" s="374" t="n">
        <v>-0.0625</v>
      </c>
      <c r="R37" s="374" t="n">
        <v>-0.0425</v>
      </c>
      <c r="S37" s="374" t="n">
        <v>-0.1</v>
      </c>
      <c r="T37" s="374" t="n">
        <v>-0.155</v>
      </c>
      <c r="U37" s="374" t="n">
        <v>1.415</v>
      </c>
      <c r="V37" s="374" t="n">
        <v>0.005</v>
      </c>
      <c r="W37" s="374" t="n">
        <v>-0.2025</v>
      </c>
      <c r="X37" s="374" t="n">
        <v>-0.0215</v>
      </c>
      <c r="Y37" s="389" t="n">
        <v>0.075</v>
      </c>
      <c r="Z37" s="389" t="n">
        <v>0.0145</v>
      </c>
      <c r="AA37" s="390" t="n">
        <v>0.267</v>
      </c>
      <c r="AB37" s="390" t="n">
        <v>0.293</v>
      </c>
      <c r="AC37" s="390" t="n">
        <v>0.267</v>
      </c>
      <c r="AD37" s="390" t="n">
        <v>0.267</v>
      </c>
      <c r="AE37" s="390" t="n">
        <v>0.267</v>
      </c>
      <c r="AF37" s="390" t="n">
        <v>0.267</v>
      </c>
      <c r="AG37" s="390" t="n">
        <v>0.267</v>
      </c>
      <c r="AH37" s="390" t="n">
        <v>0.267</v>
      </c>
      <c r="AI37" s="391" t="n">
        <v>0.267</v>
      </c>
      <c r="AJ37" s="391" t="n">
        <v>0.267</v>
      </c>
      <c r="AK37" s="391" t="n">
        <v>0.267</v>
      </c>
      <c r="AL37" s="390" t="n">
        <v>0.267</v>
      </c>
      <c r="AM37" s="392" t="n">
        <v>0.070168823117254</v>
      </c>
      <c r="AN37" s="392"/>
      <c r="AO37" s="389" t="n">
        <f aca="false">AB37</f>
        <v>0.293</v>
      </c>
      <c r="AP37" s="389" t="n">
        <f aca="false">AB37</f>
        <v>0.293</v>
      </c>
      <c r="AQ37" s="393" t="n">
        <f aca="false">AB37</f>
        <v>0.293</v>
      </c>
      <c r="IU37" s="394" t="n">
        <f aca="false">B38</f>
        <v>37316</v>
      </c>
      <c r="IV37" s="374" t="n">
        <v>26</v>
      </c>
    </row>
    <row r="38" customFormat="false" ht="12.75" hidden="false" customHeight="false" outlineLevel="0" collapsed="false">
      <c r="B38" s="375" t="n">
        <f aca="false">EOMONTH(B37,0)+1</f>
        <v>37316</v>
      </c>
      <c r="C38" s="376" t="n">
        <v>2.78</v>
      </c>
      <c r="D38" s="376" t="n">
        <v>0.244</v>
      </c>
      <c r="E38" s="376" t="n">
        <v>0.070426761635106</v>
      </c>
      <c r="F38" s="376" t="n">
        <v>-0.13</v>
      </c>
      <c r="G38" s="376" t="n">
        <v>-0.0275</v>
      </c>
      <c r="H38" s="376" t="n">
        <v>-0.13</v>
      </c>
      <c r="I38" s="376" t="n">
        <v>0.125</v>
      </c>
      <c r="J38" s="376" t="n">
        <v>0.2475</v>
      </c>
      <c r="K38" s="376" t="n">
        <v>-0.068</v>
      </c>
      <c r="L38" s="376" t="n">
        <v>-0.0335</v>
      </c>
      <c r="M38" s="376" t="n">
        <v>-0.235</v>
      </c>
      <c r="N38" s="376" t="n">
        <v>0.0075</v>
      </c>
      <c r="O38" s="376" t="n">
        <v>-0.005</v>
      </c>
      <c r="P38" s="374" t="n">
        <v>-0.0255</v>
      </c>
      <c r="Q38" s="374" t="n">
        <v>-0.0625</v>
      </c>
      <c r="R38" s="374" t="n">
        <v>-0.0425</v>
      </c>
      <c r="S38" s="374" t="n">
        <v>-0.0875</v>
      </c>
      <c r="T38" s="374" t="n">
        <v>-0.155</v>
      </c>
      <c r="U38" s="374" t="n">
        <v>0.875</v>
      </c>
      <c r="V38" s="374" t="n">
        <v>0.005</v>
      </c>
      <c r="W38" s="374" t="n">
        <v>-0.2025</v>
      </c>
      <c r="X38" s="374" t="n">
        <v>-0.0215</v>
      </c>
      <c r="Y38" s="389" t="n">
        <v>0.075</v>
      </c>
      <c r="Z38" s="389" t="n">
        <v>0.0145</v>
      </c>
      <c r="AA38" s="390" t="n">
        <v>0.244</v>
      </c>
      <c r="AB38" s="390" t="n">
        <v>0.268</v>
      </c>
      <c r="AC38" s="390" t="n">
        <v>0.244</v>
      </c>
      <c r="AD38" s="390" t="n">
        <v>0.244</v>
      </c>
      <c r="AE38" s="390" t="n">
        <v>0.244</v>
      </c>
      <c r="AF38" s="390" t="n">
        <v>0.244</v>
      </c>
      <c r="AG38" s="390" t="n">
        <v>0.244</v>
      </c>
      <c r="AH38" s="390" t="n">
        <v>0.244</v>
      </c>
      <c r="AI38" s="391" t="n">
        <v>0.244</v>
      </c>
      <c r="AJ38" s="391" t="n">
        <v>0.244</v>
      </c>
      <c r="AK38" s="391" t="n">
        <v>0.244</v>
      </c>
      <c r="AL38" s="390" t="n">
        <v>0.244</v>
      </c>
      <c r="AM38" s="392" t="n">
        <v>0.070288816121405</v>
      </c>
      <c r="AN38" s="392"/>
      <c r="AO38" s="389" t="n">
        <f aca="false">AB38</f>
        <v>0.268</v>
      </c>
      <c r="AP38" s="389" t="n">
        <f aca="false">AB38</f>
        <v>0.268</v>
      </c>
      <c r="AQ38" s="393" t="n">
        <f aca="false">AB38</f>
        <v>0.268</v>
      </c>
      <c r="IU38" s="394" t="n">
        <f aca="false">B39</f>
        <v>37347</v>
      </c>
      <c r="IV38" s="374" t="n">
        <v>27</v>
      </c>
    </row>
    <row r="39" customFormat="false" ht="12.75" hidden="false" customHeight="false" outlineLevel="0" collapsed="false">
      <c r="B39" s="375" t="n">
        <f aca="false">EOMONTH(B38,0)+1</f>
        <v>37347</v>
      </c>
      <c r="C39" s="376" t="n">
        <v>2.684</v>
      </c>
      <c r="D39" s="376" t="n">
        <v>0.213</v>
      </c>
      <c r="E39" s="376" t="n">
        <v>0.07054404073916</v>
      </c>
      <c r="F39" s="376" t="n">
        <v>-0.12</v>
      </c>
      <c r="G39" s="376" t="n">
        <v>0.015</v>
      </c>
      <c r="H39" s="376" t="n">
        <v>-0.12</v>
      </c>
      <c r="I39" s="376" t="n">
        <v>0.0625</v>
      </c>
      <c r="J39" s="376" t="n">
        <v>0.17</v>
      </c>
      <c r="K39" s="376" t="n">
        <v>-0.078</v>
      </c>
      <c r="L39" s="376" t="n">
        <v>-0.046</v>
      </c>
      <c r="M39" s="376" t="n">
        <v>-0.2925</v>
      </c>
      <c r="N39" s="376" t="n">
        <v>0.006</v>
      </c>
      <c r="O39" s="376" t="n">
        <v>-0.0075</v>
      </c>
      <c r="P39" s="374" t="n">
        <v>-0.0275</v>
      </c>
      <c r="Q39" s="374" t="n">
        <v>-0.06</v>
      </c>
      <c r="R39" s="374" t="n">
        <v>-0.0252</v>
      </c>
      <c r="S39" s="374" t="n">
        <v>-0.07</v>
      </c>
      <c r="T39" s="374" t="n">
        <v>-0.1125</v>
      </c>
      <c r="U39" s="374" t="n">
        <v>0.37</v>
      </c>
      <c r="V39" s="374" t="n">
        <v>0.006</v>
      </c>
      <c r="W39" s="374" t="n">
        <v>-0.18</v>
      </c>
      <c r="X39" s="374" t="n">
        <v>-0.0215</v>
      </c>
      <c r="Y39" s="389" t="n">
        <v>0.18</v>
      </c>
      <c r="Z39" s="389" t="n">
        <v>0.007</v>
      </c>
      <c r="AA39" s="390" t="n">
        <v>0.213</v>
      </c>
      <c r="AB39" s="390" t="n">
        <v>0.209</v>
      </c>
      <c r="AC39" s="390" t="n">
        <v>0.213</v>
      </c>
      <c r="AD39" s="390" t="n">
        <v>0.213</v>
      </c>
      <c r="AE39" s="390" t="n">
        <v>0.209</v>
      </c>
      <c r="AF39" s="390" t="n">
        <v>0.213</v>
      </c>
      <c r="AG39" s="390" t="n">
        <v>0.213</v>
      </c>
      <c r="AH39" s="390" t="n">
        <v>0.213</v>
      </c>
      <c r="AI39" s="391" t="n">
        <v>0.213</v>
      </c>
      <c r="AJ39" s="391" t="n">
        <v>0.213</v>
      </c>
      <c r="AK39" s="391" t="n">
        <v>0.213</v>
      </c>
      <c r="AL39" s="390" t="n">
        <v>0.213</v>
      </c>
      <c r="AM39" s="392" t="n">
        <v>0.070398295512428</v>
      </c>
      <c r="AN39" s="392"/>
      <c r="AO39" s="389" t="n">
        <f aca="false">AB39</f>
        <v>0.209</v>
      </c>
      <c r="AP39" s="389" t="n">
        <f aca="false">AB39</f>
        <v>0.209</v>
      </c>
      <c r="AQ39" s="393" t="n">
        <f aca="false">AB39</f>
        <v>0.209</v>
      </c>
      <c r="IU39" s="394" t="n">
        <f aca="false">B40</f>
        <v>37377</v>
      </c>
      <c r="IV39" s="374" t="n">
        <v>28</v>
      </c>
    </row>
    <row r="40" customFormat="false" ht="12.75" hidden="false" customHeight="false" outlineLevel="0" collapsed="false">
      <c r="B40" s="375" t="n">
        <f aca="false">EOMONTH(B39,0)+1</f>
        <v>37377</v>
      </c>
      <c r="C40" s="376" t="n">
        <v>2.657</v>
      </c>
      <c r="D40" s="376" t="n">
        <v>0.21</v>
      </c>
      <c r="E40" s="376" t="n">
        <v>0.07062217862796</v>
      </c>
      <c r="F40" s="376" t="n">
        <v>-0.12</v>
      </c>
      <c r="G40" s="376" t="n">
        <v>0.015</v>
      </c>
      <c r="H40" s="376" t="n">
        <v>-0.12</v>
      </c>
      <c r="I40" s="376" t="n">
        <v>0.0525</v>
      </c>
      <c r="J40" s="376" t="n">
        <v>0.155</v>
      </c>
      <c r="K40" s="376" t="n">
        <v>-0.053</v>
      </c>
      <c r="L40" s="376" t="n">
        <v>-0.021</v>
      </c>
      <c r="M40" s="376" t="n">
        <v>-0.2925</v>
      </c>
      <c r="N40" s="376" t="n">
        <v>0.006</v>
      </c>
      <c r="O40" s="376" t="n">
        <v>-0.0075</v>
      </c>
      <c r="P40" s="374" t="n">
        <v>-0.0275</v>
      </c>
      <c r="Q40" s="374" t="n">
        <v>-0.06</v>
      </c>
      <c r="R40" s="374" t="n">
        <v>-0.02525</v>
      </c>
      <c r="S40" s="374" t="n">
        <v>-0.0725</v>
      </c>
      <c r="T40" s="374" t="n">
        <v>-0.1125</v>
      </c>
      <c r="U40" s="374" t="n">
        <v>0.2525</v>
      </c>
      <c r="V40" s="374" t="n">
        <v>0.006</v>
      </c>
      <c r="W40" s="374" t="n">
        <v>-0.18</v>
      </c>
      <c r="X40" s="374" t="n">
        <v>-0.018</v>
      </c>
      <c r="Y40" s="389" t="n">
        <v>0.18</v>
      </c>
      <c r="Z40" s="389" t="n">
        <v>0.007</v>
      </c>
      <c r="AA40" s="390" t="n">
        <v>0.21</v>
      </c>
      <c r="AB40" s="390" t="n">
        <v>0.206</v>
      </c>
      <c r="AC40" s="390" t="n">
        <v>0.21</v>
      </c>
      <c r="AD40" s="390" t="n">
        <v>0.21</v>
      </c>
      <c r="AE40" s="390" t="n">
        <v>0.206</v>
      </c>
      <c r="AF40" s="390" t="n">
        <v>0.21</v>
      </c>
      <c r="AG40" s="390" t="n">
        <v>0.21</v>
      </c>
      <c r="AH40" s="390" t="n">
        <v>0.21</v>
      </c>
      <c r="AI40" s="391" t="n">
        <v>0.21</v>
      </c>
      <c r="AJ40" s="391" t="n">
        <v>0.21</v>
      </c>
      <c r="AK40" s="391" t="n">
        <v>0.21</v>
      </c>
      <c r="AL40" s="390" t="n">
        <v>0.21</v>
      </c>
      <c r="AM40" s="392" t="n">
        <v>0.07047009147826</v>
      </c>
      <c r="AN40" s="392"/>
      <c r="AO40" s="389" t="n">
        <f aca="false">AB40</f>
        <v>0.206</v>
      </c>
      <c r="AP40" s="389" t="n">
        <f aca="false">AB40</f>
        <v>0.206</v>
      </c>
      <c r="AQ40" s="393" t="n">
        <f aca="false">AB40</f>
        <v>0.206</v>
      </c>
      <c r="IU40" s="394" t="n">
        <f aca="false">B41</f>
        <v>37408</v>
      </c>
      <c r="IV40" s="374" t="n">
        <v>29</v>
      </c>
    </row>
    <row r="41" customFormat="false" ht="12.75" hidden="false" customHeight="false" outlineLevel="0" collapsed="false">
      <c r="A41" s="418"/>
      <c r="B41" s="375" t="n">
        <f aca="false">EOMONTH(B40,0)+1</f>
        <v>37408</v>
      </c>
      <c r="C41" s="376" t="n">
        <v>2.664</v>
      </c>
      <c r="D41" s="376" t="n">
        <v>0.209</v>
      </c>
      <c r="E41" s="376" t="n">
        <v>0.070702921115173</v>
      </c>
      <c r="F41" s="376" t="n">
        <v>-0.12</v>
      </c>
      <c r="G41" s="376" t="n">
        <v>0.02</v>
      </c>
      <c r="H41" s="376" t="n">
        <v>-0.12</v>
      </c>
      <c r="I41" s="376" t="n">
        <v>0.0475</v>
      </c>
      <c r="J41" s="376" t="n">
        <v>0.155</v>
      </c>
      <c r="K41" s="376" t="n">
        <v>-0.0505</v>
      </c>
      <c r="L41" s="376" t="n">
        <v>-0.0185</v>
      </c>
      <c r="M41" s="376" t="n">
        <v>-0.2925</v>
      </c>
      <c r="N41" s="376" t="n">
        <v>0.006</v>
      </c>
      <c r="O41" s="376" t="n">
        <v>-0.0075</v>
      </c>
      <c r="P41" s="374" t="n">
        <v>-0.025</v>
      </c>
      <c r="Q41" s="374" t="n">
        <v>-0.06</v>
      </c>
      <c r="R41" s="374" t="n">
        <v>-0.02525</v>
      </c>
      <c r="S41" s="374" t="n">
        <v>-0.0625</v>
      </c>
      <c r="T41" s="374" t="n">
        <v>-0.1125</v>
      </c>
      <c r="U41" s="374" t="n">
        <v>0.2525</v>
      </c>
      <c r="V41" s="374" t="n">
        <v>0.006</v>
      </c>
      <c r="W41" s="374" t="n">
        <v>-0.18</v>
      </c>
      <c r="X41" s="374" t="n">
        <v>-0.0205</v>
      </c>
      <c r="Y41" s="389" t="n">
        <v>0.18</v>
      </c>
      <c r="Z41" s="389" t="n">
        <v>0.007</v>
      </c>
      <c r="AA41" s="390" t="n">
        <v>0.209</v>
      </c>
      <c r="AB41" s="390" t="n">
        <v>0.205</v>
      </c>
      <c r="AC41" s="390" t="n">
        <v>0.209</v>
      </c>
      <c r="AD41" s="390" t="n">
        <v>0.209</v>
      </c>
      <c r="AE41" s="390" t="n">
        <v>0.205</v>
      </c>
      <c r="AF41" s="390" t="n">
        <v>0.209</v>
      </c>
      <c r="AG41" s="390" t="n">
        <v>0.209</v>
      </c>
      <c r="AH41" s="390" t="n">
        <v>0.209</v>
      </c>
      <c r="AI41" s="391" t="n">
        <v>0.209</v>
      </c>
      <c r="AJ41" s="391" t="n">
        <v>0.209</v>
      </c>
      <c r="AK41" s="391" t="n">
        <v>0.209</v>
      </c>
      <c r="AL41" s="390" t="n">
        <v>0.209</v>
      </c>
      <c r="AM41" s="392" t="n">
        <v>0.070544280644743</v>
      </c>
      <c r="AN41" s="392"/>
      <c r="AO41" s="389" t="n">
        <f aca="false">AB41</f>
        <v>0.205</v>
      </c>
      <c r="AP41" s="389" t="n">
        <f aca="false">AB41</f>
        <v>0.205</v>
      </c>
      <c r="AQ41" s="393" t="n">
        <f aca="false">AB41</f>
        <v>0.205</v>
      </c>
      <c r="IU41" s="394" t="n">
        <f aca="false">B42</f>
        <v>37438</v>
      </c>
      <c r="IV41" s="374" t="n">
        <v>30</v>
      </c>
    </row>
    <row r="42" customFormat="false" ht="12.75" hidden="false" customHeight="false" outlineLevel="0" collapsed="false">
      <c r="A42" s="415"/>
      <c r="B42" s="375" t="n">
        <f aca="false">EOMONTH(B41,0)+1</f>
        <v>37438</v>
      </c>
      <c r="C42" s="376" t="n">
        <v>2.667</v>
      </c>
      <c r="D42" s="376" t="n">
        <v>0.208</v>
      </c>
      <c r="E42" s="376" t="n">
        <v>0.070772972634964</v>
      </c>
      <c r="F42" s="376" t="n">
        <v>-0.12</v>
      </c>
      <c r="G42" s="376" t="n">
        <v>0.0225</v>
      </c>
      <c r="H42" s="376" t="n">
        <v>-0.12</v>
      </c>
      <c r="I42" s="376" t="n">
        <v>0.0375</v>
      </c>
      <c r="J42" s="376" t="n">
        <v>0.155</v>
      </c>
      <c r="K42" s="376" t="n">
        <v>-0.0505</v>
      </c>
      <c r="L42" s="376" t="n">
        <v>-0.0185</v>
      </c>
      <c r="M42" s="376" t="n">
        <v>-0.2925</v>
      </c>
      <c r="N42" s="376" t="n">
        <v>0.006</v>
      </c>
      <c r="O42" s="376" t="n">
        <v>-0.0075</v>
      </c>
      <c r="P42" s="374" t="n">
        <v>-0.025</v>
      </c>
      <c r="Q42" s="374" t="n">
        <v>-0.06</v>
      </c>
      <c r="R42" s="374" t="n">
        <v>-0.02525</v>
      </c>
      <c r="S42" s="374" t="n">
        <v>-0.0625</v>
      </c>
      <c r="T42" s="374" t="n">
        <v>-0.1125</v>
      </c>
      <c r="U42" s="374" t="n">
        <v>0.2575</v>
      </c>
      <c r="V42" s="374" t="n">
        <v>0.006</v>
      </c>
      <c r="W42" s="374" t="n">
        <v>-0.18</v>
      </c>
      <c r="X42" s="374" t="n">
        <v>-0.0205</v>
      </c>
      <c r="Y42" s="389" t="n">
        <v>0.18</v>
      </c>
      <c r="Z42" s="389" t="n">
        <v>0.007</v>
      </c>
      <c r="AA42" s="390" t="n">
        <v>0.208</v>
      </c>
      <c r="AB42" s="390" t="n">
        <v>0.204</v>
      </c>
      <c r="AC42" s="390" t="n">
        <v>0.208</v>
      </c>
      <c r="AD42" s="390" t="n">
        <v>0.208</v>
      </c>
      <c r="AE42" s="390" t="n">
        <v>0.204</v>
      </c>
      <c r="AF42" s="390" t="n">
        <v>0.208</v>
      </c>
      <c r="AG42" s="390" t="n">
        <v>0.208</v>
      </c>
      <c r="AH42" s="390" t="n">
        <v>0.208</v>
      </c>
      <c r="AI42" s="391" t="n">
        <v>0.208</v>
      </c>
      <c r="AJ42" s="391" t="n">
        <v>0.208</v>
      </c>
      <c r="AK42" s="391" t="n">
        <v>0.208</v>
      </c>
      <c r="AL42" s="390" t="n">
        <v>0.208</v>
      </c>
      <c r="AM42" s="392" t="n">
        <v>0.070607138324171</v>
      </c>
      <c r="AN42" s="392"/>
      <c r="AO42" s="389" t="n">
        <f aca="false">AB42</f>
        <v>0.204</v>
      </c>
      <c r="AP42" s="389" t="n">
        <f aca="false">AB42</f>
        <v>0.204</v>
      </c>
      <c r="AQ42" s="393" t="n">
        <f aca="false">AB42</f>
        <v>0.204</v>
      </c>
      <c r="IU42" s="394" t="n">
        <f aca="false">B43</f>
        <v>37469</v>
      </c>
      <c r="IV42" s="374" t="n">
        <v>31</v>
      </c>
    </row>
    <row r="43" customFormat="false" ht="12.75" hidden="false" customHeight="false" outlineLevel="0" collapsed="false">
      <c r="A43" s="415"/>
      <c r="B43" s="375" t="n">
        <f aca="false">EOMONTH(B42,0)+1</f>
        <v>37469</v>
      </c>
      <c r="C43" s="376" t="n">
        <v>2.673</v>
      </c>
      <c r="D43" s="376" t="n">
        <v>0.207</v>
      </c>
      <c r="E43" s="376" t="n">
        <v>0.070832031380219</v>
      </c>
      <c r="F43" s="376" t="n">
        <v>-0.12</v>
      </c>
      <c r="G43" s="376" t="n">
        <v>0.025</v>
      </c>
      <c r="H43" s="376" t="n">
        <v>-0.12</v>
      </c>
      <c r="I43" s="376" t="n">
        <v>0.035</v>
      </c>
      <c r="J43" s="376" t="n">
        <v>0.155</v>
      </c>
      <c r="K43" s="376" t="n">
        <v>-0.0505</v>
      </c>
      <c r="L43" s="376" t="n">
        <v>-0.0185</v>
      </c>
      <c r="M43" s="376" t="n">
        <v>-0.2925</v>
      </c>
      <c r="N43" s="376" t="n">
        <v>0.006</v>
      </c>
      <c r="O43" s="376" t="n">
        <v>-0.0075</v>
      </c>
      <c r="P43" s="374" t="n">
        <v>-0.025</v>
      </c>
      <c r="Q43" s="374" t="n">
        <v>-0.06</v>
      </c>
      <c r="R43" s="374" t="n">
        <v>-0.02525</v>
      </c>
      <c r="S43" s="374" t="n">
        <v>-0.0625</v>
      </c>
      <c r="T43" s="374" t="n">
        <v>-0.1125</v>
      </c>
      <c r="U43" s="374" t="n">
        <v>0.2575</v>
      </c>
      <c r="V43" s="374" t="n">
        <v>0.006</v>
      </c>
      <c r="W43" s="374" t="n">
        <v>-0.18</v>
      </c>
      <c r="X43" s="374" t="n">
        <v>-0.0205</v>
      </c>
      <c r="Y43" s="389" t="n">
        <v>0.18</v>
      </c>
      <c r="Z43" s="389" t="n">
        <v>0.007</v>
      </c>
      <c r="AA43" s="390" t="n">
        <v>0.207</v>
      </c>
      <c r="AB43" s="390" t="n">
        <v>0.203</v>
      </c>
      <c r="AC43" s="390" t="n">
        <v>0.207</v>
      </c>
      <c r="AD43" s="390" t="n">
        <v>0.207</v>
      </c>
      <c r="AE43" s="390" t="n">
        <v>0.203</v>
      </c>
      <c r="AF43" s="390" t="n">
        <v>0.207</v>
      </c>
      <c r="AG43" s="390" t="n">
        <v>0.207</v>
      </c>
      <c r="AH43" s="390" t="n">
        <v>0.207</v>
      </c>
      <c r="AI43" s="391" t="n">
        <v>0.207</v>
      </c>
      <c r="AJ43" s="391" t="n">
        <v>0.207</v>
      </c>
      <c r="AK43" s="391" t="n">
        <v>0.207</v>
      </c>
      <c r="AL43" s="390" t="n">
        <v>0.207</v>
      </c>
      <c r="AM43" s="392" t="n">
        <v>0.070657357079531</v>
      </c>
      <c r="AN43" s="392"/>
      <c r="AO43" s="389" t="n">
        <f aca="false">AB43</f>
        <v>0.203</v>
      </c>
      <c r="AP43" s="389" t="n">
        <f aca="false">AB43</f>
        <v>0.203</v>
      </c>
      <c r="AQ43" s="393" t="n">
        <f aca="false">AB43</f>
        <v>0.203</v>
      </c>
      <c r="IU43" s="394" t="n">
        <f aca="false">B44</f>
        <v>37500</v>
      </c>
      <c r="IV43" s="374" t="n">
        <v>32</v>
      </c>
    </row>
    <row r="44" customFormat="false" ht="12.75" hidden="false" customHeight="false" outlineLevel="0" collapsed="false">
      <c r="A44" s="415"/>
      <c r="B44" s="375" t="n">
        <f aca="false">EOMONTH(B43,0)+1</f>
        <v>37500</v>
      </c>
      <c r="C44" s="376" t="n">
        <v>2.677</v>
      </c>
      <c r="D44" s="376" t="n">
        <v>0.206</v>
      </c>
      <c r="E44" s="376" t="n">
        <v>0.070891090126628</v>
      </c>
      <c r="F44" s="376" t="n">
        <v>-0.12</v>
      </c>
      <c r="G44" s="376" t="n">
        <v>0.0175</v>
      </c>
      <c r="H44" s="376" t="n">
        <v>-0.12</v>
      </c>
      <c r="I44" s="376" t="n">
        <v>0.0325</v>
      </c>
      <c r="J44" s="376" t="n">
        <v>0.155</v>
      </c>
      <c r="K44" s="376" t="n">
        <v>-0.053</v>
      </c>
      <c r="L44" s="376" t="n">
        <v>-0.021</v>
      </c>
      <c r="M44" s="376" t="n">
        <v>-0.2925</v>
      </c>
      <c r="N44" s="376" t="n">
        <v>0.006</v>
      </c>
      <c r="O44" s="376" t="n">
        <v>-0.0075</v>
      </c>
      <c r="P44" s="374" t="n">
        <v>-0.025</v>
      </c>
      <c r="Q44" s="374" t="n">
        <v>-0.06</v>
      </c>
      <c r="R44" s="374" t="n">
        <v>-0.02275</v>
      </c>
      <c r="S44" s="374" t="n">
        <v>-0.07</v>
      </c>
      <c r="T44" s="374" t="n">
        <v>-0.1125</v>
      </c>
      <c r="U44" s="374" t="n">
        <v>0.2525</v>
      </c>
      <c r="V44" s="374" t="n">
        <v>0.006</v>
      </c>
      <c r="W44" s="374" t="n">
        <v>-0.18</v>
      </c>
      <c r="X44" s="374" t="n">
        <v>-0.023</v>
      </c>
      <c r="Y44" s="389" t="n">
        <v>0.18</v>
      </c>
      <c r="Z44" s="389" t="n">
        <v>0.007</v>
      </c>
      <c r="AA44" s="390" t="n">
        <v>0.206</v>
      </c>
      <c r="AB44" s="390" t="n">
        <v>0.202</v>
      </c>
      <c r="AC44" s="390" t="n">
        <v>0.206</v>
      </c>
      <c r="AD44" s="390" t="n">
        <v>0.206</v>
      </c>
      <c r="AE44" s="390" t="n">
        <v>0.202</v>
      </c>
      <c r="AF44" s="390" t="n">
        <v>0.206</v>
      </c>
      <c r="AG44" s="390" t="n">
        <v>0.206</v>
      </c>
      <c r="AH44" s="390" t="n">
        <v>0.206</v>
      </c>
      <c r="AI44" s="391" t="n">
        <v>0.206</v>
      </c>
      <c r="AJ44" s="391" t="n">
        <v>0.206</v>
      </c>
      <c r="AK44" s="391" t="n">
        <v>0.206</v>
      </c>
      <c r="AL44" s="390" t="n">
        <v>0.206</v>
      </c>
      <c r="AM44" s="392" t="n">
        <v>0.070707575835725</v>
      </c>
      <c r="AN44" s="392"/>
      <c r="AO44" s="389" t="n">
        <f aca="false">AB44</f>
        <v>0.202</v>
      </c>
      <c r="AP44" s="389" t="n">
        <f aca="false">AB44</f>
        <v>0.202</v>
      </c>
      <c r="AQ44" s="393" t="n">
        <f aca="false">AB44</f>
        <v>0.202</v>
      </c>
      <c r="IU44" s="394" t="n">
        <f aca="false">B45</f>
        <v>37530</v>
      </c>
      <c r="IV44" s="374" t="n">
        <v>33</v>
      </c>
    </row>
    <row r="45" customFormat="false" ht="12.75" hidden="false" customHeight="false" outlineLevel="0" collapsed="false">
      <c r="A45" s="415"/>
      <c r="B45" s="375" t="n">
        <f aca="false">EOMONTH(B44,0)+1</f>
        <v>37530</v>
      </c>
      <c r="C45" s="376" t="n">
        <v>2.704</v>
      </c>
      <c r="D45" s="376" t="n">
        <v>0.207</v>
      </c>
      <c r="E45" s="376" t="n">
        <v>0.070939885012366</v>
      </c>
      <c r="F45" s="376" t="n">
        <v>-0.12</v>
      </c>
      <c r="G45" s="376" t="n">
        <v>0.0075</v>
      </c>
      <c r="H45" s="376" t="n">
        <v>-0.12</v>
      </c>
      <c r="I45" s="376" t="n">
        <v>0.0475</v>
      </c>
      <c r="J45" s="376" t="n">
        <v>0.1575</v>
      </c>
      <c r="K45" s="376" t="n">
        <v>-0.053</v>
      </c>
      <c r="L45" s="376" t="n">
        <v>-0.021</v>
      </c>
      <c r="M45" s="376" t="n">
        <v>-0.2925</v>
      </c>
      <c r="N45" s="376" t="n">
        <v>0.006</v>
      </c>
      <c r="O45" s="376" t="n">
        <v>-0.0075</v>
      </c>
      <c r="P45" s="374" t="n">
        <v>-0.025</v>
      </c>
      <c r="Q45" s="374" t="n">
        <v>-0.06</v>
      </c>
      <c r="R45" s="374" t="n">
        <v>-0.02275</v>
      </c>
      <c r="S45" s="374" t="n">
        <v>-0.07</v>
      </c>
      <c r="T45" s="374" t="n">
        <v>-0.1125</v>
      </c>
      <c r="U45" s="374" t="n">
        <v>0.255</v>
      </c>
      <c r="V45" s="374" t="n">
        <v>0.006</v>
      </c>
      <c r="W45" s="374" t="n">
        <v>-0.18</v>
      </c>
      <c r="X45" s="374" t="n">
        <v>-0.023</v>
      </c>
      <c r="Y45" s="389" t="n">
        <v>0.18</v>
      </c>
      <c r="Z45" s="389" t="n">
        <v>0.007</v>
      </c>
      <c r="AA45" s="390" t="n">
        <v>0.207</v>
      </c>
      <c r="AB45" s="390" t="n">
        <v>0.203</v>
      </c>
      <c r="AC45" s="390" t="n">
        <v>0.207</v>
      </c>
      <c r="AD45" s="390" t="n">
        <v>0.207</v>
      </c>
      <c r="AE45" s="390" t="n">
        <v>0.203</v>
      </c>
      <c r="AF45" s="390" t="n">
        <v>0.207</v>
      </c>
      <c r="AG45" s="390" t="n">
        <v>0.207</v>
      </c>
      <c r="AH45" s="390" t="n">
        <v>0.207</v>
      </c>
      <c r="AI45" s="391" t="n">
        <v>0.207</v>
      </c>
      <c r="AJ45" s="391" t="n">
        <v>0.207</v>
      </c>
      <c r="AK45" s="391" t="n">
        <v>0.207</v>
      </c>
      <c r="AL45" s="390" t="n">
        <v>0.207</v>
      </c>
      <c r="AM45" s="392" t="n">
        <v>0.070749832618778</v>
      </c>
      <c r="AN45" s="392"/>
      <c r="AO45" s="389" t="n">
        <f aca="false">AB45</f>
        <v>0.203</v>
      </c>
      <c r="AP45" s="389" t="n">
        <f aca="false">AB45</f>
        <v>0.203</v>
      </c>
      <c r="AQ45" s="393" t="n">
        <f aca="false">AB45</f>
        <v>0.203</v>
      </c>
      <c r="IU45" s="394" t="n">
        <f aca="false">B46</f>
        <v>37561</v>
      </c>
      <c r="IV45" s="374" t="n">
        <v>34</v>
      </c>
    </row>
    <row r="46" customFormat="false" ht="12.75" hidden="false" customHeight="false" outlineLevel="0" collapsed="false">
      <c r="A46" s="415"/>
      <c r="B46" s="375" t="n">
        <f aca="false">EOMONTH(B45,0)+1</f>
        <v>37561</v>
      </c>
      <c r="C46" s="376" t="n">
        <v>2.837</v>
      </c>
      <c r="D46" s="376" t="n">
        <v>0.2075</v>
      </c>
      <c r="E46" s="376" t="n">
        <v>0.070978298251153</v>
      </c>
      <c r="F46" s="376" t="n">
        <v>-0.125</v>
      </c>
      <c r="G46" s="376" t="n">
        <v>-0.0325</v>
      </c>
      <c r="H46" s="376" t="n">
        <v>-0.125</v>
      </c>
      <c r="I46" s="376" t="n">
        <v>0.1075</v>
      </c>
      <c r="J46" s="376" t="n">
        <v>0.24</v>
      </c>
      <c r="K46" s="376" t="n">
        <v>-0.0645</v>
      </c>
      <c r="L46" s="376" t="n">
        <v>-0.026</v>
      </c>
      <c r="M46" s="376" t="n">
        <v>-0.2425</v>
      </c>
      <c r="N46" s="376" t="n">
        <v>0.0075</v>
      </c>
      <c r="O46" s="376" t="n">
        <v>-0.003</v>
      </c>
      <c r="P46" s="374" t="n">
        <v>-0.028</v>
      </c>
      <c r="Q46" s="374" t="n">
        <v>-0.06</v>
      </c>
      <c r="R46" s="374" t="n">
        <v>-0.0425</v>
      </c>
      <c r="S46" s="374" t="n">
        <v>-0.085</v>
      </c>
      <c r="T46" s="374" t="n">
        <v>-0.1525</v>
      </c>
      <c r="U46" s="374" t="n">
        <v>0.72</v>
      </c>
      <c r="V46" s="374" t="n">
        <v>0.006</v>
      </c>
      <c r="W46" s="374" t="n">
        <v>-0.1925</v>
      </c>
      <c r="X46" s="374" t="n">
        <v>-0.0205</v>
      </c>
      <c r="Y46" s="389" t="n">
        <v>0.085</v>
      </c>
      <c r="Z46" s="389" t="n">
        <v>0.0165</v>
      </c>
      <c r="AA46" s="390" t="n">
        <v>0.208</v>
      </c>
      <c r="AB46" s="390" t="n">
        <v>0.228</v>
      </c>
      <c r="AC46" s="390" t="n">
        <v>0.208</v>
      </c>
      <c r="AD46" s="390" t="n">
        <v>0.208</v>
      </c>
      <c r="AE46" s="390" t="n">
        <v>0.208</v>
      </c>
      <c r="AF46" s="390" t="n">
        <v>0.208</v>
      </c>
      <c r="AG46" s="390" t="n">
        <v>0.208</v>
      </c>
      <c r="AH46" s="390" t="n">
        <v>0.208</v>
      </c>
      <c r="AI46" s="391" t="n">
        <v>0.208</v>
      </c>
      <c r="AJ46" s="391" t="n">
        <v>0.208</v>
      </c>
      <c r="AK46" s="391" t="n">
        <v>0.208</v>
      </c>
      <c r="AL46" s="390" t="n">
        <v>0.208</v>
      </c>
      <c r="AM46" s="392" t="n">
        <v>0.070784386975935</v>
      </c>
      <c r="AN46" s="392"/>
      <c r="AO46" s="389" t="n">
        <f aca="false">AB46</f>
        <v>0.228</v>
      </c>
      <c r="AP46" s="389" t="n">
        <f aca="false">AB46</f>
        <v>0.228</v>
      </c>
      <c r="AQ46" s="393" t="n">
        <f aca="false">AB46</f>
        <v>0.228</v>
      </c>
      <c r="IU46" s="394" t="n">
        <f aca="false">B47</f>
        <v>37591</v>
      </c>
      <c r="IV46" s="374" t="n">
        <v>35</v>
      </c>
    </row>
    <row r="47" customFormat="false" ht="12.75" hidden="false" customHeight="false" outlineLevel="0" collapsed="false">
      <c r="A47" s="415"/>
      <c r="B47" s="375" t="n">
        <f aca="false">EOMONTH(B46,0)+1</f>
        <v>37591</v>
      </c>
      <c r="C47" s="376" t="n">
        <v>2.96</v>
      </c>
      <c r="D47" s="376" t="n">
        <v>0.21</v>
      </c>
      <c r="E47" s="376" t="n">
        <v>0.07101547235367</v>
      </c>
      <c r="F47" s="376" t="n">
        <v>-0.1275</v>
      </c>
      <c r="G47" s="376" t="n">
        <v>-0.055</v>
      </c>
      <c r="H47" s="376" t="n">
        <v>-0.1275</v>
      </c>
      <c r="I47" s="376" t="n">
        <v>0.1475</v>
      </c>
      <c r="J47" s="376" t="n">
        <v>0.295</v>
      </c>
      <c r="K47" s="376" t="n">
        <v>-0.0645</v>
      </c>
      <c r="L47" s="376" t="n">
        <v>-0.0285</v>
      </c>
      <c r="M47" s="376" t="n">
        <v>-0.2425</v>
      </c>
      <c r="N47" s="376" t="n">
        <v>0.0075</v>
      </c>
      <c r="O47" s="376" t="n">
        <v>-0.003</v>
      </c>
      <c r="P47" s="374" t="n">
        <v>-0.028</v>
      </c>
      <c r="Q47" s="374" t="n">
        <v>-0.06</v>
      </c>
      <c r="R47" s="374" t="n">
        <v>-0.0425</v>
      </c>
      <c r="S47" s="374" t="n">
        <v>-0.1</v>
      </c>
      <c r="T47" s="374" t="n">
        <v>-0.1525</v>
      </c>
      <c r="U47" s="374" t="n">
        <v>1.1625</v>
      </c>
      <c r="V47" s="374" t="n">
        <v>0.006</v>
      </c>
      <c r="W47" s="374" t="n">
        <v>-0.1925</v>
      </c>
      <c r="X47" s="374" t="n">
        <v>-0.0205</v>
      </c>
      <c r="Y47" s="389" t="n">
        <v>0.085</v>
      </c>
      <c r="Z47" s="389" t="n">
        <v>0.0165</v>
      </c>
      <c r="AA47" s="390" t="n">
        <v>0.21</v>
      </c>
      <c r="AB47" s="390" t="n">
        <v>0.231</v>
      </c>
      <c r="AC47" s="390" t="n">
        <v>0.21</v>
      </c>
      <c r="AD47" s="390" t="n">
        <v>0.21</v>
      </c>
      <c r="AE47" s="390" t="n">
        <v>0.21</v>
      </c>
      <c r="AF47" s="390" t="n">
        <v>0.21</v>
      </c>
      <c r="AG47" s="390" t="n">
        <v>0.21</v>
      </c>
      <c r="AH47" s="390" t="n">
        <v>0.21</v>
      </c>
      <c r="AI47" s="391" t="n">
        <v>0.21</v>
      </c>
      <c r="AJ47" s="391" t="n">
        <v>0.21</v>
      </c>
      <c r="AK47" s="391" t="n">
        <v>0.21</v>
      </c>
      <c r="AL47" s="390" t="n">
        <v>0.21</v>
      </c>
      <c r="AM47" s="392" t="n">
        <v>0.070817826676785</v>
      </c>
      <c r="AN47" s="392"/>
      <c r="AO47" s="389" t="n">
        <f aca="false">AB47</f>
        <v>0.231</v>
      </c>
      <c r="AP47" s="389" t="n">
        <f aca="false">AB47</f>
        <v>0.231</v>
      </c>
      <c r="AQ47" s="393" t="n">
        <f aca="false">AB47</f>
        <v>0.231</v>
      </c>
      <c r="IU47" s="394" t="n">
        <f aca="false">B48</f>
        <v>37622</v>
      </c>
      <c r="IV47" s="374" t="n">
        <v>36</v>
      </c>
    </row>
    <row r="48" customFormat="false" ht="12.75" hidden="false" customHeight="false" outlineLevel="0" collapsed="false">
      <c r="A48" s="415"/>
      <c r="B48" s="375" t="n">
        <f aca="false">EOMONTH(B47,0)+1</f>
        <v>37622</v>
      </c>
      <c r="C48" s="376" t="n">
        <v>2.99</v>
      </c>
      <c r="D48" s="376" t="n">
        <v>0.213</v>
      </c>
      <c r="E48" s="376" t="n">
        <v>0.071054325431098</v>
      </c>
      <c r="F48" s="376" t="n">
        <v>-0.13</v>
      </c>
      <c r="G48" s="376" t="n">
        <v>-0.0575</v>
      </c>
      <c r="H48" s="376" t="n">
        <v>-0.13</v>
      </c>
      <c r="I48" s="376" t="n">
        <v>0.16</v>
      </c>
      <c r="J48" s="376" t="n">
        <v>0.3425</v>
      </c>
      <c r="K48" s="376" t="n">
        <v>-0.0685</v>
      </c>
      <c r="L48" s="376" t="n">
        <v>-0.0225</v>
      </c>
      <c r="M48" s="376" t="n">
        <v>-0.2425</v>
      </c>
      <c r="N48" s="376" t="n">
        <v>0.0075</v>
      </c>
      <c r="O48" s="376" t="n">
        <v>-0.003</v>
      </c>
      <c r="P48" s="374" t="n">
        <v>-0.0255</v>
      </c>
      <c r="Q48" s="374" t="n">
        <v>-0.06</v>
      </c>
      <c r="R48" s="374" t="n">
        <v>-0.0425</v>
      </c>
      <c r="S48" s="374" t="n">
        <v>-0.11</v>
      </c>
      <c r="T48" s="374" t="n">
        <v>-0.1525</v>
      </c>
      <c r="U48" s="374" t="n">
        <v>1.39</v>
      </c>
      <c r="V48" s="374" t="n">
        <v>0.005</v>
      </c>
      <c r="W48" s="374" t="n">
        <v>-0.1925</v>
      </c>
      <c r="X48" s="374" t="n">
        <v>-0.0205</v>
      </c>
      <c r="Y48" s="389" t="n">
        <v>0.085</v>
      </c>
      <c r="Z48" s="389" t="n">
        <v>0.0165</v>
      </c>
      <c r="AA48" s="390" t="n">
        <v>0.213</v>
      </c>
      <c r="AB48" s="390" t="n">
        <v>0.213</v>
      </c>
      <c r="AC48" s="390" t="n">
        <v>0.213</v>
      </c>
      <c r="AD48" s="390" t="n">
        <v>0.213</v>
      </c>
      <c r="AE48" s="390" t="n">
        <v>0.213</v>
      </c>
      <c r="AF48" s="390" t="n">
        <v>0.213</v>
      </c>
      <c r="AG48" s="390" t="n">
        <v>0.213</v>
      </c>
      <c r="AH48" s="390" t="n">
        <v>0.213</v>
      </c>
      <c r="AI48" s="391" t="n">
        <v>0.213</v>
      </c>
      <c r="AJ48" s="391" t="n">
        <v>0.213</v>
      </c>
      <c r="AK48" s="391" t="n">
        <v>0.213</v>
      </c>
      <c r="AL48" s="390" t="n">
        <v>0.213</v>
      </c>
      <c r="AM48" s="392" t="n">
        <v>0.070853105346135</v>
      </c>
      <c r="AN48" s="392"/>
      <c r="AO48" s="389" t="n">
        <f aca="false">AB48</f>
        <v>0.213</v>
      </c>
      <c r="AP48" s="389" t="n">
        <f aca="false">AB48</f>
        <v>0.213</v>
      </c>
      <c r="AQ48" s="393" t="n">
        <f aca="false">AB48</f>
        <v>0.213</v>
      </c>
      <c r="IU48" s="394" t="n">
        <f aca="false">B49</f>
        <v>37653</v>
      </c>
      <c r="IV48" s="374" t="n">
        <v>37</v>
      </c>
    </row>
    <row r="49" customFormat="false" ht="12.75" hidden="false" customHeight="false" outlineLevel="0" collapsed="false">
      <c r="A49" s="415"/>
      <c r="B49" s="375" t="n">
        <f aca="false">EOMONTH(B48,0)+1</f>
        <v>37653</v>
      </c>
      <c r="C49" s="376" t="n">
        <v>2.877</v>
      </c>
      <c r="D49" s="376" t="n">
        <v>0.21</v>
      </c>
      <c r="E49" s="376" t="n">
        <v>0.071093712597645</v>
      </c>
      <c r="F49" s="376" t="n">
        <v>-0.1325</v>
      </c>
      <c r="G49" s="376" t="n">
        <v>-0.04</v>
      </c>
      <c r="H49" s="376" t="n">
        <v>-0.1325</v>
      </c>
      <c r="I49" s="376" t="n">
        <v>0.1375</v>
      </c>
      <c r="J49" s="376" t="n">
        <v>0.3375</v>
      </c>
      <c r="K49" s="376" t="n">
        <v>-0.0645</v>
      </c>
      <c r="L49" s="376" t="n">
        <v>-0.0285</v>
      </c>
      <c r="M49" s="376" t="n">
        <v>-0.2425</v>
      </c>
      <c r="N49" s="376" t="n">
        <v>0.0075</v>
      </c>
      <c r="O49" s="376" t="n">
        <v>-0.003</v>
      </c>
      <c r="P49" s="374" t="n">
        <v>-0.0255</v>
      </c>
      <c r="Q49" s="374" t="n">
        <v>-0.06</v>
      </c>
      <c r="R49" s="374" t="n">
        <v>-0.0425</v>
      </c>
      <c r="S49" s="374" t="n">
        <v>-0.0975</v>
      </c>
      <c r="T49" s="374" t="n">
        <v>-0.1525</v>
      </c>
      <c r="U49" s="374" t="n">
        <v>1.37</v>
      </c>
      <c r="V49" s="374" t="n">
        <v>0.005</v>
      </c>
      <c r="W49" s="374" t="n">
        <v>-0.1925</v>
      </c>
      <c r="X49" s="374" t="n">
        <v>-0.0205</v>
      </c>
      <c r="Y49" s="389" t="n">
        <v>0.085</v>
      </c>
      <c r="Z49" s="389" t="n">
        <v>0.0165</v>
      </c>
      <c r="AA49" s="390" t="n">
        <v>0.21</v>
      </c>
      <c r="AB49" s="390" t="n">
        <v>0.231</v>
      </c>
      <c r="AC49" s="390" t="n">
        <v>0.21</v>
      </c>
      <c r="AD49" s="390" t="n">
        <v>0.21</v>
      </c>
      <c r="AE49" s="390" t="n">
        <v>0.21</v>
      </c>
      <c r="AF49" s="390" t="n">
        <v>0.21</v>
      </c>
      <c r="AG49" s="390" t="n">
        <v>0.21</v>
      </c>
      <c r="AH49" s="390" t="n">
        <v>0.21</v>
      </c>
      <c r="AI49" s="391" t="n">
        <v>0.21</v>
      </c>
      <c r="AJ49" s="391" t="n">
        <v>0.21</v>
      </c>
      <c r="AK49" s="391" t="n">
        <v>0.21</v>
      </c>
      <c r="AL49" s="390" t="n">
        <v>0.21</v>
      </c>
      <c r="AM49" s="392" t="n">
        <v>0.070889263536913</v>
      </c>
      <c r="AN49" s="392"/>
      <c r="AO49" s="389" t="n">
        <f aca="false">AB49</f>
        <v>0.231</v>
      </c>
      <c r="AP49" s="389" t="n">
        <f aca="false">AB49</f>
        <v>0.231</v>
      </c>
      <c r="AQ49" s="393" t="n">
        <f aca="false">AB49</f>
        <v>0.231</v>
      </c>
      <c r="IU49" s="394" t="n">
        <f aca="false">B50</f>
        <v>37681</v>
      </c>
      <c r="IV49" s="374" t="n">
        <v>38</v>
      </c>
    </row>
    <row r="50" customFormat="false" ht="12.75" hidden="false" customHeight="false" outlineLevel="0" collapsed="false">
      <c r="A50" s="415"/>
      <c r="B50" s="375" t="n">
        <f aca="false">EOMONTH(B49,0)+1</f>
        <v>37681</v>
      </c>
      <c r="C50" s="376" t="n">
        <v>2.762</v>
      </c>
      <c r="D50" s="376" t="n">
        <v>0.2</v>
      </c>
      <c r="E50" s="376" t="n">
        <v>0.071129288103354</v>
      </c>
      <c r="F50" s="376" t="n">
        <v>-0.135</v>
      </c>
      <c r="G50" s="376" t="n">
        <v>-0.0275</v>
      </c>
      <c r="H50" s="376" t="n">
        <v>-0.135</v>
      </c>
      <c r="I50" s="376" t="n">
        <v>0.135</v>
      </c>
      <c r="J50" s="376" t="n">
        <v>0.26</v>
      </c>
      <c r="K50" s="376" t="n">
        <v>-0.066</v>
      </c>
      <c r="L50" s="376" t="n">
        <v>-0.0315</v>
      </c>
      <c r="M50" s="376" t="n">
        <v>-0.2425</v>
      </c>
      <c r="N50" s="376" t="n">
        <v>0.0075</v>
      </c>
      <c r="O50" s="376" t="n">
        <v>-0.003</v>
      </c>
      <c r="P50" s="374" t="n">
        <v>-0.0255</v>
      </c>
      <c r="Q50" s="374" t="n">
        <v>-0.06</v>
      </c>
      <c r="R50" s="374" t="n">
        <v>-0.0425</v>
      </c>
      <c r="S50" s="374" t="n">
        <v>-0.085</v>
      </c>
      <c r="T50" s="374" t="n">
        <v>-0.1525</v>
      </c>
      <c r="U50" s="374" t="n">
        <v>0.8575</v>
      </c>
      <c r="V50" s="374" t="n">
        <v>0.005</v>
      </c>
      <c r="W50" s="374" t="n">
        <v>-0.1925</v>
      </c>
      <c r="X50" s="374" t="n">
        <v>-0.0205</v>
      </c>
      <c r="Y50" s="389" t="n">
        <v>0.085</v>
      </c>
      <c r="Z50" s="389" t="n">
        <v>0.0165</v>
      </c>
      <c r="AA50" s="390" t="n">
        <v>0.2</v>
      </c>
      <c r="AB50" s="390" t="n">
        <v>0.22</v>
      </c>
      <c r="AC50" s="390" t="n">
        <v>0.2</v>
      </c>
      <c r="AD50" s="390" t="n">
        <v>0.2</v>
      </c>
      <c r="AE50" s="390" t="n">
        <v>0.2</v>
      </c>
      <c r="AF50" s="390" t="n">
        <v>0.2</v>
      </c>
      <c r="AG50" s="390" t="n">
        <v>0.2</v>
      </c>
      <c r="AH50" s="390" t="n">
        <v>0.2</v>
      </c>
      <c r="AI50" s="391" t="n">
        <v>0.2</v>
      </c>
      <c r="AJ50" s="391" t="n">
        <v>0.2</v>
      </c>
      <c r="AK50" s="391" t="n">
        <v>0.2</v>
      </c>
      <c r="AL50" s="390" t="n">
        <v>0.2</v>
      </c>
      <c r="AM50" s="392" t="n">
        <v>0.07092192254831</v>
      </c>
      <c r="AN50" s="392"/>
      <c r="AO50" s="389" t="n">
        <f aca="false">AB50</f>
        <v>0.22</v>
      </c>
      <c r="AP50" s="389" t="n">
        <f aca="false">AB50</f>
        <v>0.22</v>
      </c>
      <c r="AQ50" s="393" t="n">
        <f aca="false">AB50</f>
        <v>0.22</v>
      </c>
      <c r="IU50" s="394" t="n">
        <f aca="false">B51</f>
        <v>37712</v>
      </c>
      <c r="IV50" s="374" t="n">
        <v>39</v>
      </c>
    </row>
    <row r="51" customFormat="false" ht="12.75" hidden="false" customHeight="false" outlineLevel="0" collapsed="false">
      <c r="A51" s="415"/>
      <c r="B51" s="375" t="n">
        <f aca="false">EOMONTH(B50,0)+1</f>
        <v>37712</v>
      </c>
      <c r="C51" s="376" t="n">
        <v>2.662</v>
      </c>
      <c r="D51" s="376" t="n">
        <v>0.198</v>
      </c>
      <c r="E51" s="376" t="n">
        <v>0.071157629247846</v>
      </c>
      <c r="F51" s="376" t="n">
        <v>-0.195</v>
      </c>
      <c r="G51" s="376" t="n">
        <v>0.015</v>
      </c>
      <c r="H51" s="376" t="n">
        <v>-0.195</v>
      </c>
      <c r="I51" s="376" t="n">
        <v>0.0575</v>
      </c>
      <c r="J51" s="376" t="n">
        <v>0.17</v>
      </c>
      <c r="K51" s="376" t="n">
        <v>-0.076</v>
      </c>
      <c r="L51" s="376" t="n">
        <v>-0.044</v>
      </c>
      <c r="M51" s="376" t="n">
        <v>-0.2925</v>
      </c>
      <c r="N51" s="376" t="n">
        <v>0.006</v>
      </c>
      <c r="O51" s="376" t="n">
        <v>-0.0055</v>
      </c>
      <c r="P51" s="374" t="n">
        <v>-0.0275</v>
      </c>
      <c r="Q51" s="374" t="n">
        <v>-0.0575</v>
      </c>
      <c r="R51" s="374" t="n">
        <v>-0.0227</v>
      </c>
      <c r="S51" s="374" t="n">
        <v>-0.0675</v>
      </c>
      <c r="T51" s="374" t="n">
        <v>-0.11</v>
      </c>
      <c r="U51" s="374" t="n">
        <v>0.37</v>
      </c>
      <c r="V51" s="374" t="n">
        <v>0.005</v>
      </c>
      <c r="W51" s="374" t="n">
        <v>-0.17</v>
      </c>
      <c r="X51" s="374" t="n">
        <v>-0.0205</v>
      </c>
      <c r="Y51" s="389" t="n">
        <v>0.19</v>
      </c>
      <c r="Z51" s="389" t="n">
        <v>0.009</v>
      </c>
      <c r="AA51" s="390" t="n">
        <v>0.198</v>
      </c>
      <c r="AB51" s="390" t="n">
        <v>0.194</v>
      </c>
      <c r="AC51" s="390" t="n">
        <v>0.198</v>
      </c>
      <c r="AD51" s="390" t="n">
        <v>0.198</v>
      </c>
      <c r="AE51" s="390" t="n">
        <v>0.194</v>
      </c>
      <c r="AF51" s="390" t="n">
        <v>0.198</v>
      </c>
      <c r="AG51" s="390" t="n">
        <v>0.198</v>
      </c>
      <c r="AH51" s="390" t="n">
        <v>0.198</v>
      </c>
      <c r="AI51" s="391" t="n">
        <v>0.198</v>
      </c>
      <c r="AJ51" s="391" t="n">
        <v>0.198</v>
      </c>
      <c r="AK51" s="391" t="n">
        <v>0.198</v>
      </c>
      <c r="AL51" s="390" t="n">
        <v>0.198</v>
      </c>
      <c r="AM51" s="392" t="n">
        <v>0.070947245774875</v>
      </c>
      <c r="AN51" s="392"/>
      <c r="AO51" s="389" t="n">
        <f aca="false">AB51</f>
        <v>0.194</v>
      </c>
      <c r="AP51" s="389" t="n">
        <f aca="false">AB51</f>
        <v>0.194</v>
      </c>
      <c r="AQ51" s="393" t="n">
        <f aca="false">AB51</f>
        <v>0.194</v>
      </c>
      <c r="IU51" s="394" t="n">
        <f aca="false">B52</f>
        <v>37742</v>
      </c>
      <c r="IV51" s="374" t="n">
        <v>40</v>
      </c>
    </row>
    <row r="52" customFormat="false" ht="12.75" hidden="false" customHeight="false" outlineLevel="0" collapsed="false">
      <c r="A52" s="415"/>
      <c r="B52" s="375" t="n">
        <f aca="false">EOMONTH(B51,0)+1</f>
        <v>37742</v>
      </c>
      <c r="C52" s="376" t="n">
        <v>2.6845</v>
      </c>
      <c r="D52" s="376" t="n">
        <v>0.197</v>
      </c>
      <c r="E52" s="376" t="n">
        <v>0.071170719102354</v>
      </c>
      <c r="F52" s="376" t="n">
        <v>-0.195</v>
      </c>
      <c r="G52" s="376" t="n">
        <v>0.015</v>
      </c>
      <c r="H52" s="376" t="n">
        <v>-0.195</v>
      </c>
      <c r="I52" s="376" t="n">
        <v>0.0475</v>
      </c>
      <c r="J52" s="376" t="n">
        <v>0.155</v>
      </c>
      <c r="K52" s="376" t="n">
        <v>-0.051</v>
      </c>
      <c r="L52" s="376" t="n">
        <v>-0.019</v>
      </c>
      <c r="M52" s="376" t="n">
        <v>-0.2925</v>
      </c>
      <c r="N52" s="376" t="n">
        <v>0.006</v>
      </c>
      <c r="O52" s="376" t="n">
        <v>-0.0055</v>
      </c>
      <c r="P52" s="374" t="n">
        <v>-0.0275</v>
      </c>
      <c r="Q52" s="374" t="n">
        <v>-0.0575</v>
      </c>
      <c r="R52" s="374" t="n">
        <v>-0.02275</v>
      </c>
      <c r="S52" s="374" t="n">
        <v>-0.07</v>
      </c>
      <c r="T52" s="374" t="n">
        <v>-0.11</v>
      </c>
      <c r="U52" s="374" t="n">
        <v>0.2525</v>
      </c>
      <c r="V52" s="374" t="n">
        <v>0.005</v>
      </c>
      <c r="W52" s="374" t="n">
        <v>-0.17</v>
      </c>
      <c r="X52" s="374" t="n">
        <v>-0.017</v>
      </c>
      <c r="Y52" s="389" t="n">
        <v>0.19</v>
      </c>
      <c r="Z52" s="389" t="n">
        <v>0.009</v>
      </c>
      <c r="AA52" s="390" t="n">
        <v>0.197</v>
      </c>
      <c r="AB52" s="390" t="n">
        <v>0.193</v>
      </c>
      <c r="AC52" s="390" t="n">
        <v>0.197</v>
      </c>
      <c r="AD52" s="390" t="n">
        <v>0.197</v>
      </c>
      <c r="AE52" s="390" t="n">
        <v>0.193</v>
      </c>
      <c r="AF52" s="390" t="n">
        <v>0.197</v>
      </c>
      <c r="AG52" s="390" t="n">
        <v>0.197</v>
      </c>
      <c r="AH52" s="390" t="n">
        <v>0.197</v>
      </c>
      <c r="AI52" s="391" t="n">
        <v>0.197</v>
      </c>
      <c r="AJ52" s="391" t="n">
        <v>0.197</v>
      </c>
      <c r="AK52" s="391" t="n">
        <v>0.197</v>
      </c>
      <c r="AL52" s="390" t="n">
        <v>0.197</v>
      </c>
      <c r="AM52" s="392" t="n">
        <v>0.070957691615828</v>
      </c>
      <c r="AN52" s="392"/>
      <c r="AO52" s="389" t="n">
        <f aca="false">AB52</f>
        <v>0.193</v>
      </c>
      <c r="AP52" s="389" t="n">
        <f aca="false">AB52</f>
        <v>0.193</v>
      </c>
      <c r="AQ52" s="393" t="n">
        <f aca="false">AB52</f>
        <v>0.193</v>
      </c>
      <c r="IU52" s="394" t="n">
        <f aca="false">B53</f>
        <v>37773</v>
      </c>
      <c r="IV52" s="374" t="n">
        <v>41</v>
      </c>
    </row>
    <row r="53" customFormat="false" ht="12.75" hidden="false" customHeight="false" outlineLevel="0" collapsed="false">
      <c r="A53" s="415"/>
      <c r="B53" s="375" t="n">
        <f aca="false">EOMONTH(B52,0)+1</f>
        <v>37773</v>
      </c>
      <c r="C53" s="376" t="n">
        <v>2.6915</v>
      </c>
      <c r="D53" s="376" t="n">
        <v>0.197</v>
      </c>
      <c r="E53" s="376" t="n">
        <v>0.071184245285406</v>
      </c>
      <c r="F53" s="376" t="n">
        <v>-0.195</v>
      </c>
      <c r="G53" s="376" t="n">
        <v>0.02</v>
      </c>
      <c r="H53" s="376" t="n">
        <v>-0.195</v>
      </c>
      <c r="I53" s="376" t="n">
        <v>0.0425</v>
      </c>
      <c r="J53" s="376" t="n">
        <v>0.155</v>
      </c>
      <c r="K53" s="376" t="n">
        <v>-0.0485</v>
      </c>
      <c r="L53" s="376" t="n">
        <v>-0.0165</v>
      </c>
      <c r="M53" s="376" t="n">
        <v>-0.2925</v>
      </c>
      <c r="N53" s="376" t="n">
        <v>0.006</v>
      </c>
      <c r="O53" s="376" t="n">
        <v>-0.0055</v>
      </c>
      <c r="P53" s="374" t="n">
        <v>-0.025</v>
      </c>
      <c r="Q53" s="374" t="n">
        <v>-0.0575</v>
      </c>
      <c r="R53" s="374" t="n">
        <v>-0.02275</v>
      </c>
      <c r="S53" s="374" t="n">
        <v>-0.06</v>
      </c>
      <c r="T53" s="374" t="n">
        <v>-0.11</v>
      </c>
      <c r="U53" s="374" t="n">
        <v>0.2525</v>
      </c>
      <c r="V53" s="374" t="n">
        <v>0.005</v>
      </c>
      <c r="W53" s="374" t="n">
        <v>-0.17</v>
      </c>
      <c r="X53" s="374" t="n">
        <v>-0.0195</v>
      </c>
      <c r="Y53" s="389" t="n">
        <v>0.19</v>
      </c>
      <c r="Z53" s="389" t="n">
        <v>0.009</v>
      </c>
      <c r="AA53" s="390" t="n">
        <v>0.197</v>
      </c>
      <c r="AB53" s="390" t="n">
        <v>0.193</v>
      </c>
      <c r="AC53" s="390" t="n">
        <v>0.197</v>
      </c>
      <c r="AD53" s="390" t="n">
        <v>0.197</v>
      </c>
      <c r="AE53" s="390" t="n">
        <v>0.193</v>
      </c>
      <c r="AF53" s="390" t="n">
        <v>0.197</v>
      </c>
      <c r="AG53" s="390" t="n">
        <v>0.197</v>
      </c>
      <c r="AH53" s="390" t="n">
        <v>0.197</v>
      </c>
      <c r="AI53" s="391" t="n">
        <v>0.197</v>
      </c>
      <c r="AJ53" s="391" t="n">
        <v>0.197</v>
      </c>
      <c r="AK53" s="391" t="n">
        <v>0.197</v>
      </c>
      <c r="AL53" s="390" t="n">
        <v>0.197</v>
      </c>
      <c r="AM53" s="392" t="n">
        <v>0.070968485651517</v>
      </c>
      <c r="AN53" s="392"/>
      <c r="AO53" s="389" t="n">
        <f aca="false">AB53</f>
        <v>0.193</v>
      </c>
      <c r="AP53" s="389" t="n">
        <f aca="false">AB53</f>
        <v>0.193</v>
      </c>
      <c r="AQ53" s="393" t="n">
        <f aca="false">AB53</f>
        <v>0.193</v>
      </c>
      <c r="IU53" s="394" t="n">
        <f aca="false">B54</f>
        <v>37803</v>
      </c>
      <c r="IV53" s="374" t="n">
        <v>42</v>
      </c>
    </row>
    <row r="54" customFormat="false" ht="12.75" hidden="false" customHeight="false" outlineLevel="0" collapsed="false">
      <c r="A54" s="415"/>
      <c r="B54" s="375" t="n">
        <f aca="false">EOMONTH(B53,0)+1</f>
        <v>37803</v>
      </c>
      <c r="C54" s="376" t="n">
        <v>2.6945</v>
      </c>
      <c r="D54" s="376" t="n">
        <v>0.197</v>
      </c>
      <c r="E54" s="376" t="n">
        <v>0.07119413086895</v>
      </c>
      <c r="F54" s="376" t="n">
        <v>-0.195</v>
      </c>
      <c r="G54" s="376" t="n">
        <v>0.0225</v>
      </c>
      <c r="H54" s="376" t="n">
        <v>-0.195</v>
      </c>
      <c r="I54" s="376" t="n">
        <v>0.0325</v>
      </c>
      <c r="J54" s="376" t="n">
        <v>0.155</v>
      </c>
      <c r="K54" s="376" t="n">
        <v>-0.0485</v>
      </c>
      <c r="L54" s="376" t="n">
        <v>-0.0165</v>
      </c>
      <c r="M54" s="376" t="n">
        <v>-0.2925</v>
      </c>
      <c r="N54" s="376" t="n">
        <v>0.006</v>
      </c>
      <c r="O54" s="376" t="n">
        <v>-0.0055</v>
      </c>
      <c r="P54" s="374" t="n">
        <v>-0.025</v>
      </c>
      <c r="Q54" s="374" t="n">
        <v>-0.0575</v>
      </c>
      <c r="R54" s="374" t="n">
        <v>-0.02275</v>
      </c>
      <c r="S54" s="374" t="n">
        <v>-0.06</v>
      </c>
      <c r="T54" s="374" t="n">
        <v>-0.11</v>
      </c>
      <c r="U54" s="374" t="n">
        <v>0.2575</v>
      </c>
      <c r="V54" s="374" t="n">
        <v>0.005</v>
      </c>
      <c r="W54" s="374" t="n">
        <v>-0.17</v>
      </c>
      <c r="X54" s="374" t="n">
        <v>-0.0195</v>
      </c>
      <c r="Y54" s="389" t="n">
        <v>0.19</v>
      </c>
      <c r="Z54" s="389" t="n">
        <v>0.009</v>
      </c>
      <c r="AA54" s="390" t="n">
        <v>0.197</v>
      </c>
      <c r="AB54" s="390" t="n">
        <v>0.193</v>
      </c>
      <c r="AC54" s="390" t="n">
        <v>0.197</v>
      </c>
      <c r="AD54" s="390" t="n">
        <v>0.197</v>
      </c>
      <c r="AE54" s="390" t="n">
        <v>0.193</v>
      </c>
      <c r="AF54" s="390" t="n">
        <v>0.197</v>
      </c>
      <c r="AG54" s="390" t="n">
        <v>0.197</v>
      </c>
      <c r="AH54" s="390" t="n">
        <v>0.197</v>
      </c>
      <c r="AI54" s="391" t="n">
        <v>0.197</v>
      </c>
      <c r="AJ54" s="391" t="n">
        <v>0.197</v>
      </c>
      <c r="AK54" s="391" t="n">
        <v>0.197</v>
      </c>
      <c r="AL54" s="390" t="n">
        <v>0.197</v>
      </c>
      <c r="AM54" s="392" t="n">
        <v>0.070978503184168</v>
      </c>
      <c r="AN54" s="392"/>
      <c r="AO54" s="389" t="n">
        <f aca="false">AB54</f>
        <v>0.193</v>
      </c>
      <c r="AP54" s="389" t="n">
        <f aca="false">AB54</f>
        <v>0.193</v>
      </c>
      <c r="AQ54" s="393" t="n">
        <f aca="false">AB54</f>
        <v>0.193</v>
      </c>
      <c r="IU54" s="394" t="n">
        <f aca="false">B55</f>
        <v>37834</v>
      </c>
      <c r="IV54" s="374" t="n">
        <v>43</v>
      </c>
    </row>
    <row r="55" customFormat="false" ht="12.75" hidden="false" customHeight="false" outlineLevel="0" collapsed="false">
      <c r="A55" s="415"/>
      <c r="B55" s="375" t="n">
        <f aca="false">EOMONTH(B54,0)+1</f>
        <v>37834</v>
      </c>
      <c r="C55" s="376" t="n">
        <v>2.7005</v>
      </c>
      <c r="D55" s="376" t="n">
        <v>0.197</v>
      </c>
      <c r="E55" s="376" t="n">
        <v>0.07119973570523</v>
      </c>
      <c r="F55" s="376" t="n">
        <v>-0.195</v>
      </c>
      <c r="G55" s="376" t="n">
        <v>0.025</v>
      </c>
      <c r="H55" s="376" t="n">
        <v>-0.195</v>
      </c>
      <c r="I55" s="376" t="n">
        <v>0.03</v>
      </c>
      <c r="J55" s="376" t="n">
        <v>0.155</v>
      </c>
      <c r="K55" s="376" t="n">
        <v>-0.0485</v>
      </c>
      <c r="L55" s="376" t="n">
        <v>-0.0165</v>
      </c>
      <c r="M55" s="376" t="n">
        <v>-0.2925</v>
      </c>
      <c r="N55" s="376" t="n">
        <v>0.006</v>
      </c>
      <c r="O55" s="376" t="n">
        <v>-0.0055</v>
      </c>
      <c r="P55" s="374" t="n">
        <v>-0.025</v>
      </c>
      <c r="Q55" s="374" t="n">
        <v>-0.0575</v>
      </c>
      <c r="R55" s="374" t="n">
        <v>-0.02275</v>
      </c>
      <c r="S55" s="374" t="n">
        <v>-0.06</v>
      </c>
      <c r="T55" s="374" t="n">
        <v>-0.11</v>
      </c>
      <c r="U55" s="374" t="n">
        <v>0.2575</v>
      </c>
      <c r="V55" s="374" t="n">
        <v>0.005</v>
      </c>
      <c r="W55" s="374" t="n">
        <v>-0.17</v>
      </c>
      <c r="X55" s="374" t="n">
        <v>-0.0195</v>
      </c>
      <c r="Y55" s="389" t="n">
        <v>0.19</v>
      </c>
      <c r="Z55" s="389" t="n">
        <v>0.009</v>
      </c>
      <c r="AA55" s="390" t="n">
        <v>0.197</v>
      </c>
      <c r="AB55" s="390" t="n">
        <v>0.193</v>
      </c>
      <c r="AC55" s="390" t="n">
        <v>0.197</v>
      </c>
      <c r="AD55" s="390" t="n">
        <v>0.197</v>
      </c>
      <c r="AE55" s="390" t="n">
        <v>0.193</v>
      </c>
      <c r="AF55" s="390" t="n">
        <v>0.197</v>
      </c>
      <c r="AG55" s="390" t="n">
        <v>0.197</v>
      </c>
      <c r="AH55" s="390" t="n">
        <v>0.197</v>
      </c>
      <c r="AI55" s="391" t="n">
        <v>0.197</v>
      </c>
      <c r="AJ55" s="391" t="n">
        <v>0.197</v>
      </c>
      <c r="AK55" s="391" t="n">
        <v>0.197</v>
      </c>
      <c r="AL55" s="390" t="n">
        <v>0.197</v>
      </c>
      <c r="AM55" s="392" t="n">
        <v>0.070988238767578</v>
      </c>
      <c r="AN55" s="392"/>
      <c r="AO55" s="389" t="n">
        <f aca="false">AB55</f>
        <v>0.193</v>
      </c>
      <c r="AP55" s="389" t="n">
        <f aca="false">AB55</f>
        <v>0.193</v>
      </c>
      <c r="AQ55" s="393" t="n">
        <f aca="false">AB55</f>
        <v>0.193</v>
      </c>
      <c r="IU55" s="394" t="n">
        <f aca="false">B56</f>
        <v>37865</v>
      </c>
      <c r="IV55" s="374" t="n">
        <v>44</v>
      </c>
    </row>
    <row r="56" customFormat="false" ht="12.75" hidden="false" customHeight="false" outlineLevel="0" collapsed="false">
      <c r="A56" s="415"/>
      <c r="B56" s="375" t="n">
        <f aca="false">EOMONTH(B55,0)+1</f>
        <v>37865</v>
      </c>
      <c r="C56" s="376" t="n">
        <v>2.7045</v>
      </c>
      <c r="D56" s="376" t="n">
        <v>0.197</v>
      </c>
      <c r="E56" s="376" t="n">
        <v>0.071205340541522</v>
      </c>
      <c r="F56" s="376" t="n">
        <v>-0.195</v>
      </c>
      <c r="G56" s="376" t="n">
        <v>0.0175</v>
      </c>
      <c r="H56" s="376" t="n">
        <v>-0.195</v>
      </c>
      <c r="I56" s="376" t="n">
        <v>0.0275</v>
      </c>
      <c r="J56" s="376" t="n">
        <v>0.155</v>
      </c>
      <c r="K56" s="376" t="n">
        <v>-0.051</v>
      </c>
      <c r="L56" s="376" t="n">
        <v>-0.019</v>
      </c>
      <c r="M56" s="376" t="n">
        <v>-0.2925</v>
      </c>
      <c r="N56" s="376" t="n">
        <v>0.006</v>
      </c>
      <c r="O56" s="376" t="n">
        <v>-0.0055</v>
      </c>
      <c r="P56" s="374" t="n">
        <v>-0.025</v>
      </c>
      <c r="Q56" s="374" t="n">
        <v>-0.0575</v>
      </c>
      <c r="R56" s="374" t="n">
        <v>-0.02025</v>
      </c>
      <c r="S56" s="374" t="n">
        <v>-0.0675</v>
      </c>
      <c r="T56" s="374" t="n">
        <v>-0.11</v>
      </c>
      <c r="U56" s="374" t="n">
        <v>0.2525</v>
      </c>
      <c r="V56" s="374" t="n">
        <v>0.005</v>
      </c>
      <c r="W56" s="374" t="n">
        <v>-0.17</v>
      </c>
      <c r="X56" s="374" t="n">
        <v>-0.022</v>
      </c>
      <c r="Y56" s="389" t="n">
        <v>0.19</v>
      </c>
      <c r="Z56" s="389" t="n">
        <v>0.009</v>
      </c>
      <c r="AA56" s="390" t="n">
        <v>0.197</v>
      </c>
      <c r="AB56" s="390" t="n">
        <v>0.193</v>
      </c>
      <c r="AC56" s="390" t="n">
        <v>0.197</v>
      </c>
      <c r="AD56" s="390" t="n">
        <v>0.197</v>
      </c>
      <c r="AE56" s="390" t="n">
        <v>0.193</v>
      </c>
      <c r="AF56" s="390" t="n">
        <v>0.197</v>
      </c>
      <c r="AG56" s="390" t="n">
        <v>0.197</v>
      </c>
      <c r="AH56" s="390" t="n">
        <v>0.197</v>
      </c>
      <c r="AI56" s="391" t="n">
        <v>0.197</v>
      </c>
      <c r="AJ56" s="391" t="n">
        <v>0.197</v>
      </c>
      <c r="AK56" s="391" t="n">
        <v>0.197</v>
      </c>
      <c r="AL56" s="390" t="n">
        <v>0.197</v>
      </c>
      <c r="AM56" s="392" t="n">
        <v>0.07099797435102</v>
      </c>
      <c r="AN56" s="392"/>
      <c r="AO56" s="389" t="n">
        <f aca="false">AB56</f>
        <v>0.193</v>
      </c>
      <c r="AP56" s="389" t="n">
        <f aca="false">AB56</f>
        <v>0.193</v>
      </c>
      <c r="AQ56" s="393" t="n">
        <f aca="false">AB56</f>
        <v>0.193</v>
      </c>
      <c r="IU56" s="394" t="n">
        <f aca="false">B57</f>
        <v>37895</v>
      </c>
      <c r="IV56" s="374" t="n">
        <v>45</v>
      </c>
    </row>
    <row r="57" customFormat="false" ht="12.75" hidden="false" customHeight="false" outlineLevel="0" collapsed="false">
      <c r="A57" s="415"/>
      <c r="B57" s="375" t="n">
        <f aca="false">EOMONTH(B56,0)+1</f>
        <v>37895</v>
      </c>
      <c r="C57" s="376" t="n">
        <v>2.7315</v>
      </c>
      <c r="D57" s="376" t="n">
        <v>0.197</v>
      </c>
      <c r="E57" s="376" t="n">
        <v>0.071210306360383</v>
      </c>
      <c r="F57" s="376" t="n">
        <v>-0.195</v>
      </c>
      <c r="G57" s="376" t="n">
        <v>0.0075</v>
      </c>
      <c r="H57" s="376" t="n">
        <v>-0.195</v>
      </c>
      <c r="I57" s="376" t="n">
        <v>0.0425</v>
      </c>
      <c r="J57" s="376" t="n">
        <v>0.1575</v>
      </c>
      <c r="K57" s="376" t="n">
        <v>-0.051</v>
      </c>
      <c r="L57" s="376" t="n">
        <v>-0.019</v>
      </c>
      <c r="M57" s="376" t="n">
        <v>-0.2925</v>
      </c>
      <c r="N57" s="376" t="n">
        <v>0.006</v>
      </c>
      <c r="O57" s="376" t="n">
        <v>-0.0055</v>
      </c>
      <c r="P57" s="374" t="n">
        <v>-0.025</v>
      </c>
      <c r="Q57" s="374" t="n">
        <v>-0.0575</v>
      </c>
      <c r="R57" s="374" t="n">
        <v>-0.02025</v>
      </c>
      <c r="S57" s="374" t="n">
        <v>-0.0675</v>
      </c>
      <c r="T57" s="374" t="n">
        <v>-0.11</v>
      </c>
      <c r="U57" s="374" t="n">
        <v>0.255</v>
      </c>
      <c r="V57" s="374" t="n">
        <v>0.005</v>
      </c>
      <c r="W57" s="374" t="n">
        <v>-0.17</v>
      </c>
      <c r="X57" s="374" t="n">
        <v>-0.022</v>
      </c>
      <c r="Y57" s="389" t="n">
        <v>0.19</v>
      </c>
      <c r="Z57" s="389" t="n">
        <v>0.009</v>
      </c>
      <c r="AA57" s="390" t="n">
        <v>0.197</v>
      </c>
      <c r="AB57" s="390" t="n">
        <v>0.193</v>
      </c>
      <c r="AC57" s="390" t="n">
        <v>0.197</v>
      </c>
      <c r="AD57" s="390" t="n">
        <v>0.197</v>
      </c>
      <c r="AE57" s="390" t="n">
        <v>0.193</v>
      </c>
      <c r="AF57" s="390" t="n">
        <v>0.197</v>
      </c>
      <c r="AG57" s="390" t="n">
        <v>0.197</v>
      </c>
      <c r="AH57" s="390" t="n">
        <v>0.197</v>
      </c>
      <c r="AI57" s="391" t="n">
        <v>0.197</v>
      </c>
      <c r="AJ57" s="391" t="n">
        <v>0.197</v>
      </c>
      <c r="AK57" s="391" t="n">
        <v>0.197</v>
      </c>
      <c r="AL57" s="390" t="n">
        <v>0.197</v>
      </c>
      <c r="AM57" s="392" t="n">
        <v>0.071006679172951</v>
      </c>
      <c r="AN57" s="392"/>
      <c r="AO57" s="389" t="n">
        <f aca="false">AB57</f>
        <v>0.193</v>
      </c>
      <c r="AP57" s="389" t="n">
        <f aca="false">AB57</f>
        <v>0.193</v>
      </c>
      <c r="AQ57" s="393" t="n">
        <f aca="false">AB57</f>
        <v>0.193</v>
      </c>
      <c r="IU57" s="394" t="n">
        <f aca="false">B58</f>
        <v>37926</v>
      </c>
      <c r="IV57" s="374" t="n">
        <v>46</v>
      </c>
    </row>
    <row r="58" customFormat="false" ht="12.75" hidden="false" customHeight="false" outlineLevel="0" collapsed="false">
      <c r="A58" s="415"/>
      <c r="B58" s="375" t="n">
        <f aca="false">EOMONTH(B57,0)+1</f>
        <v>37926</v>
      </c>
      <c r="C58" s="376" t="n">
        <v>2.8645</v>
      </c>
      <c r="D58" s="376" t="n">
        <v>0.197</v>
      </c>
      <c r="E58" s="376" t="n">
        <v>0.071214861806739</v>
      </c>
      <c r="F58" s="376" t="n">
        <v>-0.19</v>
      </c>
      <c r="G58" s="376" t="n">
        <v>-0.0325</v>
      </c>
      <c r="H58" s="376" t="n">
        <v>-0.19</v>
      </c>
      <c r="I58" s="376" t="n">
        <v>0.105</v>
      </c>
      <c r="J58" s="376" t="n">
        <v>0.24</v>
      </c>
      <c r="K58" s="376" t="n">
        <v>-0.0625</v>
      </c>
      <c r="L58" s="376" t="n">
        <v>-0.024</v>
      </c>
      <c r="M58" s="376" t="n">
        <v>-0.2425</v>
      </c>
      <c r="N58" s="376" t="n">
        <v>0.0075</v>
      </c>
      <c r="O58" s="376" t="n">
        <v>-0.001</v>
      </c>
      <c r="P58" s="374" t="n">
        <v>-0.028</v>
      </c>
      <c r="Q58" s="374" t="n">
        <v>-0.0575</v>
      </c>
      <c r="R58" s="374" t="n">
        <v>-0.037</v>
      </c>
      <c r="S58" s="374" t="n">
        <v>-0.0825</v>
      </c>
      <c r="T58" s="374" t="n">
        <v>-0.15</v>
      </c>
      <c r="U58" s="374" t="n">
        <v>0.715</v>
      </c>
      <c r="V58" s="374" t="n">
        <v>0.005</v>
      </c>
      <c r="W58" s="374" t="n">
        <v>-0.1925</v>
      </c>
      <c r="X58" s="374" t="n">
        <v>-0.0195</v>
      </c>
      <c r="Y58" s="389" t="n">
        <v>0.095</v>
      </c>
      <c r="Z58" s="389" t="n">
        <v>0.0185</v>
      </c>
      <c r="AA58" s="390" t="n">
        <v>0.197</v>
      </c>
      <c r="AB58" s="390" t="n">
        <v>0.217</v>
      </c>
      <c r="AC58" s="390" t="n">
        <v>0.197</v>
      </c>
      <c r="AD58" s="390" t="n">
        <v>0.197</v>
      </c>
      <c r="AE58" s="390" t="n">
        <v>0.197</v>
      </c>
      <c r="AF58" s="390" t="n">
        <v>0.197</v>
      </c>
      <c r="AG58" s="390" t="n">
        <v>0.197</v>
      </c>
      <c r="AH58" s="390" t="n">
        <v>0.197</v>
      </c>
      <c r="AI58" s="391" t="n">
        <v>0.197</v>
      </c>
      <c r="AJ58" s="391" t="n">
        <v>0.197</v>
      </c>
      <c r="AK58" s="391" t="n">
        <v>0.197</v>
      </c>
      <c r="AL58" s="390" t="n">
        <v>0.197</v>
      </c>
      <c r="AM58" s="392" t="n">
        <v>0.071014773368977</v>
      </c>
      <c r="AN58" s="392"/>
      <c r="AO58" s="389" t="n">
        <f aca="false">AB58</f>
        <v>0.217</v>
      </c>
      <c r="AP58" s="389" t="n">
        <f aca="false">AB58</f>
        <v>0.217</v>
      </c>
      <c r="AQ58" s="393" t="n">
        <f aca="false">AB58</f>
        <v>0.217</v>
      </c>
      <c r="IU58" s="394" t="n">
        <f aca="false">B59</f>
        <v>37956</v>
      </c>
      <c r="IV58" s="374" t="n">
        <v>47</v>
      </c>
    </row>
    <row r="59" customFormat="false" ht="12.75" hidden="false" customHeight="false" outlineLevel="0" collapsed="false">
      <c r="A59" s="415"/>
      <c r="B59" s="375" t="n">
        <f aca="false">EOMONTH(B58,0)+1</f>
        <v>37956</v>
      </c>
      <c r="C59" s="376" t="n">
        <v>2.9875</v>
      </c>
      <c r="D59" s="376" t="n">
        <v>0.197</v>
      </c>
      <c r="E59" s="376" t="n">
        <v>0.071219270303219</v>
      </c>
      <c r="F59" s="376" t="n">
        <v>-0.1975</v>
      </c>
      <c r="G59" s="376" t="n">
        <v>-0.055</v>
      </c>
      <c r="H59" s="376" t="n">
        <v>-0.1975</v>
      </c>
      <c r="I59" s="376" t="n">
        <v>0.145</v>
      </c>
      <c r="J59" s="376" t="n">
        <v>0.295</v>
      </c>
      <c r="K59" s="376" t="n">
        <v>-0.0625</v>
      </c>
      <c r="L59" s="376" t="n">
        <v>-0.0265</v>
      </c>
      <c r="M59" s="376" t="n">
        <v>-0.2425</v>
      </c>
      <c r="N59" s="376" t="n">
        <v>0.0075</v>
      </c>
      <c r="O59" s="376" t="n">
        <v>-0.001</v>
      </c>
      <c r="P59" s="374" t="n">
        <v>-0.028</v>
      </c>
      <c r="Q59" s="374" t="n">
        <v>-0.0575</v>
      </c>
      <c r="R59" s="374" t="n">
        <v>-0.037</v>
      </c>
      <c r="S59" s="374" t="n">
        <v>-0.0975</v>
      </c>
      <c r="T59" s="374" t="n">
        <v>-0.15</v>
      </c>
      <c r="U59" s="374" t="n">
        <v>1.025</v>
      </c>
      <c r="V59" s="374" t="n">
        <v>0.005</v>
      </c>
      <c r="W59" s="374" t="n">
        <v>-0.1925</v>
      </c>
      <c r="X59" s="374" t="n">
        <v>-0.0195</v>
      </c>
      <c r="Y59" s="389" t="n">
        <v>0.095</v>
      </c>
      <c r="Z59" s="389" t="n">
        <v>0.0185</v>
      </c>
      <c r="AA59" s="390" t="n">
        <v>0.197</v>
      </c>
      <c r="AB59" s="390" t="n">
        <v>0.217</v>
      </c>
      <c r="AC59" s="390" t="n">
        <v>0.197</v>
      </c>
      <c r="AD59" s="390" t="n">
        <v>0.197</v>
      </c>
      <c r="AE59" s="390" t="n">
        <v>0.197</v>
      </c>
      <c r="AF59" s="390" t="n">
        <v>0.197</v>
      </c>
      <c r="AG59" s="390" t="n">
        <v>0.197</v>
      </c>
      <c r="AH59" s="390" t="n">
        <v>0.197</v>
      </c>
      <c r="AI59" s="391" t="n">
        <v>0.197</v>
      </c>
      <c r="AJ59" s="391" t="n">
        <v>0.197</v>
      </c>
      <c r="AK59" s="391" t="n">
        <v>0.197</v>
      </c>
      <c r="AL59" s="390" t="n">
        <v>0.197</v>
      </c>
      <c r="AM59" s="392" t="n">
        <v>0.071022606461925</v>
      </c>
      <c r="AN59" s="392"/>
      <c r="AO59" s="389" t="n">
        <f aca="false">AB59</f>
        <v>0.217</v>
      </c>
      <c r="AP59" s="389" t="n">
        <f aca="false">AB59</f>
        <v>0.217</v>
      </c>
      <c r="AQ59" s="393" t="n">
        <f aca="false">AB59</f>
        <v>0.217</v>
      </c>
      <c r="IU59" s="394" t="n">
        <f aca="false">B60</f>
        <v>37987</v>
      </c>
      <c r="IV59" s="374" t="n">
        <v>48</v>
      </c>
    </row>
    <row r="60" customFormat="false" ht="12.75" hidden="false" customHeight="false" outlineLevel="0" collapsed="false">
      <c r="B60" s="375" t="n">
        <f aca="false">EOMONTH(B59,0)+1</f>
        <v>37987</v>
      </c>
      <c r="C60" s="376" t="n">
        <v>3.017</v>
      </c>
      <c r="D60" s="376" t="n">
        <v>0.198</v>
      </c>
      <c r="E60" s="376" t="n">
        <v>0.071228087168142</v>
      </c>
      <c r="F60" s="376" t="n">
        <v>-0.2</v>
      </c>
      <c r="G60" s="376" t="n">
        <v>-0.0575</v>
      </c>
      <c r="H60" s="376" t="n">
        <v>-0.2</v>
      </c>
      <c r="I60" s="376" t="n">
        <v>0.18</v>
      </c>
      <c r="J60" s="376" t="n">
        <v>0.3425</v>
      </c>
      <c r="K60" s="376" t="n">
        <v>-0.0665</v>
      </c>
      <c r="L60" s="376" t="n">
        <v>-0.0205</v>
      </c>
      <c r="M60" s="376" t="n">
        <v>-0.2425</v>
      </c>
      <c r="N60" s="376" t="n">
        <v>0.0075</v>
      </c>
      <c r="O60" s="376" t="n">
        <v>-0.001</v>
      </c>
      <c r="P60" s="374" t="n">
        <v>-0.028</v>
      </c>
      <c r="Q60" s="374" t="n">
        <v>-0.0575</v>
      </c>
      <c r="R60" s="374" t="n">
        <v>-0.037</v>
      </c>
      <c r="S60" s="374" t="n">
        <v>-0.1075</v>
      </c>
      <c r="T60" s="374" t="n">
        <v>-0.15</v>
      </c>
      <c r="U60" s="374" t="n">
        <v>1.49</v>
      </c>
      <c r="V60" s="374" t="n">
        <v>0.005</v>
      </c>
      <c r="W60" s="374" t="n">
        <v>-0.1925</v>
      </c>
      <c r="X60" s="374" t="n">
        <v>-0.0195</v>
      </c>
      <c r="Y60" s="389" t="n">
        <v>0.095</v>
      </c>
      <c r="Z60" s="389" t="n">
        <v>0.0185</v>
      </c>
      <c r="AA60" s="390" t="n">
        <v>0.198</v>
      </c>
      <c r="AB60" s="390" t="n">
        <v>0.198</v>
      </c>
      <c r="AC60" s="390" t="n">
        <v>0.198</v>
      </c>
      <c r="AD60" s="390" t="n">
        <v>0.198</v>
      </c>
      <c r="AE60" s="390" t="n">
        <v>0.198</v>
      </c>
      <c r="AF60" s="390" t="n">
        <v>0.198</v>
      </c>
      <c r="AG60" s="390" t="n">
        <v>0.198</v>
      </c>
      <c r="AH60" s="390" t="n">
        <v>0.198</v>
      </c>
      <c r="AI60" s="391" t="n">
        <v>0.198</v>
      </c>
      <c r="AJ60" s="391" t="n">
        <v>0.198</v>
      </c>
      <c r="AK60" s="391" t="n">
        <v>0.198</v>
      </c>
      <c r="AL60" s="390" t="n">
        <v>0.198</v>
      </c>
      <c r="AM60" s="392" t="n">
        <v>0.071034742735328</v>
      </c>
      <c r="AN60" s="392"/>
      <c r="AO60" s="389" t="n">
        <f aca="false">AB60</f>
        <v>0.198</v>
      </c>
      <c r="AP60" s="389" t="n">
        <f aca="false">AB60</f>
        <v>0.198</v>
      </c>
      <c r="AQ60" s="393" t="n">
        <f aca="false">AB60</f>
        <v>0.198</v>
      </c>
      <c r="IU60" s="394" t="n">
        <f aca="false">B61</f>
        <v>38018</v>
      </c>
      <c r="IV60" s="374" t="n">
        <v>49</v>
      </c>
    </row>
    <row r="61" customFormat="false" ht="12.75" hidden="false" customHeight="false" outlineLevel="0" collapsed="false">
      <c r="B61" s="375" t="n">
        <f aca="false">EOMONTH(B60,0)+1</f>
        <v>38018</v>
      </c>
      <c r="C61" s="376" t="n">
        <v>2.908</v>
      </c>
      <c r="D61" s="376" t="n">
        <v>0.197</v>
      </c>
      <c r="E61" s="376" t="n">
        <v>0.071241449546235</v>
      </c>
      <c r="F61" s="376" t="n">
        <v>-0.2025</v>
      </c>
      <c r="G61" s="376" t="n">
        <v>-0.04</v>
      </c>
      <c r="H61" s="376" t="n">
        <v>-0.2025</v>
      </c>
      <c r="I61" s="376" t="n">
        <v>0.155</v>
      </c>
      <c r="J61" s="376" t="n">
        <v>0.3375</v>
      </c>
      <c r="K61" s="376" t="n">
        <v>-0.0625</v>
      </c>
      <c r="L61" s="376" t="n">
        <v>-0.0265</v>
      </c>
      <c r="M61" s="376" t="n">
        <v>-0.2425</v>
      </c>
      <c r="N61" s="376" t="n">
        <v>0.0075</v>
      </c>
      <c r="O61" s="376" t="n">
        <v>-0.001</v>
      </c>
      <c r="P61" s="374" t="n">
        <v>-0.028</v>
      </c>
      <c r="Q61" s="374" t="n">
        <v>-0.0575</v>
      </c>
      <c r="R61" s="374" t="n">
        <v>-0.037</v>
      </c>
      <c r="S61" s="374" t="n">
        <v>-0.095</v>
      </c>
      <c r="T61" s="374" t="n">
        <v>-0.15</v>
      </c>
      <c r="U61" s="374" t="n">
        <v>1.37</v>
      </c>
      <c r="V61" s="374" t="n">
        <v>0.005</v>
      </c>
      <c r="W61" s="374" t="n">
        <v>-0.1925</v>
      </c>
      <c r="X61" s="374" t="n">
        <v>-0.0195</v>
      </c>
      <c r="Y61" s="389" t="n">
        <v>0.095</v>
      </c>
      <c r="Z61" s="389" t="n">
        <v>0.0185</v>
      </c>
      <c r="AA61" s="390" t="n">
        <v>0.197</v>
      </c>
      <c r="AB61" s="390" t="n">
        <v>0.217</v>
      </c>
      <c r="AC61" s="390" t="n">
        <v>0.197</v>
      </c>
      <c r="AD61" s="390" t="n">
        <v>0.197</v>
      </c>
      <c r="AE61" s="390" t="n">
        <v>0.197</v>
      </c>
      <c r="AF61" s="390" t="n">
        <v>0.197</v>
      </c>
      <c r="AG61" s="390" t="n">
        <v>0.197</v>
      </c>
      <c r="AH61" s="390" t="n">
        <v>0.197</v>
      </c>
      <c r="AI61" s="391" t="n">
        <v>0.197</v>
      </c>
      <c r="AJ61" s="391" t="n">
        <v>0.197</v>
      </c>
      <c r="AK61" s="391" t="n">
        <v>0.197</v>
      </c>
      <c r="AL61" s="390" t="n">
        <v>0.197</v>
      </c>
      <c r="AM61" s="392" t="n">
        <v>0.071051190557958</v>
      </c>
      <c r="AN61" s="392"/>
      <c r="AO61" s="389" t="n">
        <f aca="false">AB61</f>
        <v>0.217</v>
      </c>
      <c r="AP61" s="389" t="n">
        <f aca="false">AB61</f>
        <v>0.217</v>
      </c>
      <c r="AQ61" s="393" t="n">
        <f aca="false">AB61</f>
        <v>0.217</v>
      </c>
      <c r="IU61" s="394" t="n">
        <f aca="false">B62</f>
        <v>38047</v>
      </c>
      <c r="IV61" s="374" t="n">
        <v>50</v>
      </c>
    </row>
    <row r="62" customFormat="false" ht="12.75" hidden="false" customHeight="false" outlineLevel="0" collapsed="false">
      <c r="B62" s="375" t="n">
        <f aca="false">EOMONTH(B61,0)+1</f>
        <v>38047</v>
      </c>
      <c r="C62" s="376" t="n">
        <v>2.796</v>
      </c>
      <c r="D62" s="376" t="n">
        <v>0.195</v>
      </c>
      <c r="E62" s="376" t="n">
        <v>0.071253949835472</v>
      </c>
      <c r="F62" s="376" t="n">
        <v>-0.205</v>
      </c>
      <c r="G62" s="376" t="n">
        <v>-0.0275</v>
      </c>
      <c r="H62" s="376" t="n">
        <v>-0.205</v>
      </c>
      <c r="I62" s="376" t="n">
        <v>0.1525</v>
      </c>
      <c r="J62" s="376" t="n">
        <v>0.26</v>
      </c>
      <c r="K62" s="376" t="n">
        <v>-0.064</v>
      </c>
      <c r="L62" s="376" t="n">
        <v>-0.0295</v>
      </c>
      <c r="M62" s="376" t="n">
        <v>-0.2425</v>
      </c>
      <c r="N62" s="376" t="n">
        <v>0.0075</v>
      </c>
      <c r="O62" s="376" t="n">
        <v>-0.001</v>
      </c>
      <c r="P62" s="374" t="n">
        <v>-0.028</v>
      </c>
      <c r="Q62" s="374" t="n">
        <v>-0.0575</v>
      </c>
      <c r="R62" s="374" t="n">
        <v>-0.037</v>
      </c>
      <c r="S62" s="374" t="n">
        <v>-0.0825</v>
      </c>
      <c r="T62" s="374" t="n">
        <v>-0.15</v>
      </c>
      <c r="U62" s="374" t="n">
        <v>0.87</v>
      </c>
      <c r="V62" s="374" t="n">
        <v>0.005</v>
      </c>
      <c r="W62" s="374" t="n">
        <v>-0.1925</v>
      </c>
      <c r="X62" s="374" t="n">
        <v>-0.0195</v>
      </c>
      <c r="Y62" s="389" t="n">
        <v>0.095</v>
      </c>
      <c r="Z62" s="389" t="n">
        <v>0.0185</v>
      </c>
      <c r="AA62" s="390" t="n">
        <v>0.195</v>
      </c>
      <c r="AB62" s="390" t="n">
        <v>0.215</v>
      </c>
      <c r="AC62" s="390" t="n">
        <v>0.195</v>
      </c>
      <c r="AD62" s="390" t="n">
        <v>0.195</v>
      </c>
      <c r="AE62" s="390" t="n">
        <v>0.195</v>
      </c>
      <c r="AF62" s="390" t="n">
        <v>0.195</v>
      </c>
      <c r="AG62" s="390" t="n">
        <v>0.195</v>
      </c>
      <c r="AH62" s="390" t="n">
        <v>0.195</v>
      </c>
      <c r="AI62" s="391" t="n">
        <v>0.195</v>
      </c>
      <c r="AJ62" s="391" t="n">
        <v>0.195</v>
      </c>
      <c r="AK62" s="391" t="n">
        <v>0.195</v>
      </c>
      <c r="AL62" s="390" t="n">
        <v>0.195</v>
      </c>
      <c r="AM62" s="392" t="n">
        <v>0.071066577230822</v>
      </c>
      <c r="AN62" s="392"/>
      <c r="AO62" s="389" t="n">
        <f aca="false">AB62</f>
        <v>0.215</v>
      </c>
      <c r="AP62" s="389" t="n">
        <f aca="false">AB62</f>
        <v>0.215</v>
      </c>
      <c r="AQ62" s="393" t="n">
        <f aca="false">AB62</f>
        <v>0.215</v>
      </c>
      <c r="IU62" s="394" t="n">
        <f aca="false">B63</f>
        <v>38078</v>
      </c>
      <c r="IV62" s="374" t="n">
        <v>51</v>
      </c>
    </row>
    <row r="63" customFormat="false" ht="12.75" hidden="false" customHeight="false" outlineLevel="0" collapsed="false">
      <c r="B63" s="375" t="n">
        <f aca="false">EOMONTH(B62,0)+1</f>
        <v>38078</v>
      </c>
      <c r="C63" s="376" t="n">
        <v>2.699</v>
      </c>
      <c r="D63" s="376" t="n">
        <v>0.191</v>
      </c>
      <c r="E63" s="376" t="n">
        <v>0.071250104958005</v>
      </c>
      <c r="F63" s="376" t="n">
        <v>-0.195</v>
      </c>
      <c r="G63" s="376" t="n">
        <v>0.015</v>
      </c>
      <c r="H63" s="376" t="n">
        <v>-0.195</v>
      </c>
      <c r="I63" s="376" t="n">
        <v>0.0575</v>
      </c>
      <c r="J63" s="376" t="n">
        <v>0.17</v>
      </c>
      <c r="K63" s="376" t="n">
        <v>-0.074</v>
      </c>
      <c r="L63" s="376" t="n">
        <v>-0.042</v>
      </c>
      <c r="M63" s="376" t="n">
        <v>-0.2925</v>
      </c>
      <c r="N63" s="376" t="n">
        <v>0.006</v>
      </c>
      <c r="O63" s="376" t="n">
        <v>-0.0035</v>
      </c>
      <c r="P63" s="374" t="n">
        <v>-0.03</v>
      </c>
      <c r="Q63" s="374" t="n">
        <v>-0.055</v>
      </c>
      <c r="R63" s="374" t="n">
        <v>-0.0162</v>
      </c>
      <c r="S63" s="374" t="n">
        <v>-0.065</v>
      </c>
      <c r="T63" s="374" t="n">
        <v>-0.1075</v>
      </c>
      <c r="U63" s="374" t="n">
        <v>0.37</v>
      </c>
      <c r="V63" s="374" t="n">
        <v>0.005</v>
      </c>
      <c r="W63" s="374" t="n">
        <v>-0.17</v>
      </c>
      <c r="X63" s="374" t="n">
        <v>-0.0195</v>
      </c>
      <c r="Y63" s="389" t="n">
        <v>0.205</v>
      </c>
      <c r="Z63" s="389" t="n">
        <v>0.011</v>
      </c>
      <c r="AA63" s="390" t="n">
        <v>0.191</v>
      </c>
      <c r="AB63" s="390" t="n">
        <v>0.187</v>
      </c>
      <c r="AC63" s="390" t="n">
        <v>0.191</v>
      </c>
      <c r="AD63" s="390" t="n">
        <v>0.191</v>
      </c>
      <c r="AE63" s="390" t="n">
        <v>0.187</v>
      </c>
      <c r="AF63" s="390" t="n">
        <v>0.191</v>
      </c>
      <c r="AG63" s="390" t="n">
        <v>0.191</v>
      </c>
      <c r="AH63" s="390" t="n">
        <v>0.191</v>
      </c>
      <c r="AI63" s="391" t="n">
        <v>0.191</v>
      </c>
      <c r="AJ63" s="391" t="n">
        <v>0.191</v>
      </c>
      <c r="AK63" s="391" t="n">
        <v>0.191</v>
      </c>
      <c r="AL63" s="390" t="n">
        <v>0.191</v>
      </c>
      <c r="AM63" s="392" t="n">
        <v>0.071087301463576</v>
      </c>
      <c r="AN63" s="392"/>
      <c r="AO63" s="389" t="n">
        <f aca="false">AB63</f>
        <v>0.187</v>
      </c>
      <c r="AP63" s="389" t="n">
        <f aca="false">AB63</f>
        <v>0.187</v>
      </c>
      <c r="AQ63" s="393" t="n">
        <f aca="false">AB63</f>
        <v>0.187</v>
      </c>
      <c r="IU63" s="394" t="n">
        <f aca="false">B64</f>
        <v>38108</v>
      </c>
      <c r="IV63" s="374" t="n">
        <v>52</v>
      </c>
    </row>
    <row r="64" customFormat="false" ht="12.75" hidden="false" customHeight="false" outlineLevel="0" collapsed="false">
      <c r="B64" s="375" t="n">
        <f aca="false">EOMONTH(B63,0)+1</f>
        <v>38108</v>
      </c>
      <c r="C64" s="376" t="n">
        <v>2.7225</v>
      </c>
      <c r="D64" s="376" t="n">
        <v>0.191</v>
      </c>
      <c r="E64" s="376" t="n">
        <v>0.071228621780536</v>
      </c>
      <c r="F64" s="376" t="n">
        <v>-0.195</v>
      </c>
      <c r="G64" s="376" t="n">
        <v>0.015</v>
      </c>
      <c r="H64" s="376" t="n">
        <v>-0.195</v>
      </c>
      <c r="I64" s="376" t="n">
        <v>0.0475</v>
      </c>
      <c r="J64" s="376" t="n">
        <v>0.155</v>
      </c>
      <c r="K64" s="376" t="n">
        <v>-0.049</v>
      </c>
      <c r="L64" s="376" t="n">
        <v>-0.017</v>
      </c>
      <c r="M64" s="376" t="n">
        <v>-0.2925</v>
      </c>
      <c r="N64" s="376" t="n">
        <v>0.006</v>
      </c>
      <c r="O64" s="376" t="n">
        <v>-0.0035</v>
      </c>
      <c r="P64" s="374" t="n">
        <v>-0.03</v>
      </c>
      <c r="Q64" s="374" t="n">
        <v>-0.055</v>
      </c>
      <c r="R64" s="374" t="n">
        <v>-0.01625</v>
      </c>
      <c r="S64" s="374" t="n">
        <v>-0.0675</v>
      </c>
      <c r="T64" s="374" t="n">
        <v>-0.1075</v>
      </c>
      <c r="U64" s="374" t="n">
        <v>0.2525</v>
      </c>
      <c r="V64" s="374" t="n">
        <v>0.005</v>
      </c>
      <c r="W64" s="374" t="n">
        <v>-0.17</v>
      </c>
      <c r="X64" s="374" t="n">
        <v>-0.016</v>
      </c>
      <c r="Y64" s="389" t="n">
        <v>0.205</v>
      </c>
      <c r="Z64" s="389" t="n">
        <v>0.011</v>
      </c>
      <c r="AA64" s="390" t="n">
        <v>0.191</v>
      </c>
      <c r="AB64" s="390" t="n">
        <v>0.187</v>
      </c>
      <c r="AC64" s="390" t="n">
        <v>0.191</v>
      </c>
      <c r="AD64" s="390" t="n">
        <v>0.191</v>
      </c>
      <c r="AE64" s="390" t="n">
        <v>0.187</v>
      </c>
      <c r="AF64" s="390" t="n">
        <v>0.191</v>
      </c>
      <c r="AG64" s="390" t="n">
        <v>0.191</v>
      </c>
      <c r="AH64" s="390" t="n">
        <v>0.191</v>
      </c>
      <c r="AI64" s="391" t="n">
        <v>0.191</v>
      </c>
      <c r="AJ64" s="391" t="n">
        <v>0.191</v>
      </c>
      <c r="AK64" s="391" t="n">
        <v>0.191</v>
      </c>
      <c r="AL64" s="390" t="n">
        <v>0.191</v>
      </c>
      <c r="AM64" s="392" t="n">
        <v>0.071111771531522</v>
      </c>
      <c r="AN64" s="392"/>
      <c r="AO64" s="389" t="n">
        <f aca="false">AB64</f>
        <v>0.187</v>
      </c>
      <c r="AP64" s="389" t="n">
        <f aca="false">AB64</f>
        <v>0.187</v>
      </c>
      <c r="AQ64" s="393" t="n">
        <f aca="false">AB64</f>
        <v>0.187</v>
      </c>
      <c r="IU64" s="394" t="n">
        <f aca="false">B65</f>
        <v>38139</v>
      </c>
      <c r="IV64" s="374" t="n">
        <v>53</v>
      </c>
    </row>
    <row r="65" customFormat="false" ht="12.75" hidden="false" customHeight="false" outlineLevel="0" collapsed="false">
      <c r="B65" s="375" t="n">
        <f aca="false">EOMONTH(B64,0)+1</f>
        <v>38139</v>
      </c>
      <c r="C65" s="376" t="n">
        <v>2.7305</v>
      </c>
      <c r="D65" s="376" t="n">
        <v>0.191</v>
      </c>
      <c r="E65" s="376" t="n">
        <v>0.07120642249731</v>
      </c>
      <c r="F65" s="376" t="n">
        <v>-0.195</v>
      </c>
      <c r="G65" s="376" t="n">
        <v>0.02</v>
      </c>
      <c r="H65" s="376" t="n">
        <v>-0.195</v>
      </c>
      <c r="I65" s="376" t="n">
        <v>0.0425</v>
      </c>
      <c r="J65" s="376" t="n">
        <v>0.155</v>
      </c>
      <c r="K65" s="376" t="n">
        <v>-0.0465</v>
      </c>
      <c r="L65" s="376" t="n">
        <v>-0.0145</v>
      </c>
      <c r="M65" s="376" t="n">
        <v>-0.2925</v>
      </c>
      <c r="N65" s="376" t="n">
        <v>0.006</v>
      </c>
      <c r="O65" s="376" t="n">
        <v>-0.0035</v>
      </c>
      <c r="P65" s="374" t="n">
        <v>-0.0275</v>
      </c>
      <c r="Q65" s="374" t="n">
        <v>-0.055</v>
      </c>
      <c r="R65" s="374" t="n">
        <v>-0.01625</v>
      </c>
      <c r="S65" s="374" t="n">
        <v>-0.0575</v>
      </c>
      <c r="T65" s="374" t="n">
        <v>-0.1075</v>
      </c>
      <c r="U65" s="374" t="n">
        <v>0.2525</v>
      </c>
      <c r="V65" s="374" t="n">
        <v>0.005</v>
      </c>
      <c r="W65" s="374" t="n">
        <v>-0.17</v>
      </c>
      <c r="X65" s="374" t="n">
        <v>-0.0185</v>
      </c>
      <c r="Y65" s="389" t="n">
        <v>0.205</v>
      </c>
      <c r="Z65" s="389" t="n">
        <v>0.011</v>
      </c>
      <c r="AA65" s="390" t="n">
        <v>0.191</v>
      </c>
      <c r="AB65" s="390" t="n">
        <v>0.187</v>
      </c>
      <c r="AC65" s="390" t="n">
        <v>0.191</v>
      </c>
      <c r="AD65" s="390" t="n">
        <v>0.191</v>
      </c>
      <c r="AE65" s="390" t="n">
        <v>0.187</v>
      </c>
      <c r="AF65" s="390" t="n">
        <v>0.191</v>
      </c>
      <c r="AG65" s="390" t="n">
        <v>0.191</v>
      </c>
      <c r="AH65" s="390" t="n">
        <v>0.191</v>
      </c>
      <c r="AI65" s="391" t="n">
        <v>0.191</v>
      </c>
      <c r="AJ65" s="391" t="n">
        <v>0.191</v>
      </c>
      <c r="AK65" s="391" t="n">
        <v>0.191</v>
      </c>
      <c r="AL65" s="390" t="n">
        <v>0.191</v>
      </c>
      <c r="AM65" s="392" t="n">
        <v>0.071137057268608</v>
      </c>
      <c r="AN65" s="392"/>
      <c r="AO65" s="389" t="n">
        <f aca="false">AB65</f>
        <v>0.187</v>
      </c>
      <c r="AP65" s="389" t="n">
        <f aca="false">AB65</f>
        <v>0.187</v>
      </c>
      <c r="AQ65" s="393" t="n">
        <f aca="false">AB65</f>
        <v>0.187</v>
      </c>
      <c r="IU65" s="394" t="n">
        <f aca="false">B66</f>
        <v>38169</v>
      </c>
      <c r="IV65" s="374" t="n">
        <v>54</v>
      </c>
    </row>
    <row r="66" customFormat="false" ht="12.75" hidden="false" customHeight="false" outlineLevel="0" collapsed="false">
      <c r="B66" s="375" t="n">
        <f aca="false">EOMONTH(B65,0)+1</f>
        <v>38169</v>
      </c>
      <c r="C66" s="376" t="n">
        <v>2.7335</v>
      </c>
      <c r="D66" s="376" t="n">
        <v>0.19</v>
      </c>
      <c r="E66" s="376" t="n">
        <v>0.071184939320152</v>
      </c>
      <c r="F66" s="376" t="n">
        <v>-0.195</v>
      </c>
      <c r="G66" s="376" t="n">
        <v>0.0225</v>
      </c>
      <c r="H66" s="376" t="n">
        <v>-0.195</v>
      </c>
      <c r="I66" s="376" t="n">
        <v>0.0325</v>
      </c>
      <c r="J66" s="376" t="n">
        <v>0.155</v>
      </c>
      <c r="K66" s="376" t="n">
        <v>-0.0465</v>
      </c>
      <c r="L66" s="376" t="n">
        <v>-0.0145</v>
      </c>
      <c r="M66" s="376" t="n">
        <v>-0.2925</v>
      </c>
      <c r="N66" s="376" t="n">
        <v>0.006</v>
      </c>
      <c r="O66" s="376" t="n">
        <v>-0.0035</v>
      </c>
      <c r="P66" s="374" t="n">
        <v>-0.0275</v>
      </c>
      <c r="Q66" s="374" t="n">
        <v>-0.055</v>
      </c>
      <c r="R66" s="374" t="n">
        <v>-0.01625</v>
      </c>
      <c r="S66" s="374" t="n">
        <v>-0.0575</v>
      </c>
      <c r="T66" s="374" t="n">
        <v>-0.1075</v>
      </c>
      <c r="U66" s="374" t="n">
        <v>0.2575</v>
      </c>
      <c r="V66" s="374" t="n">
        <v>0.005</v>
      </c>
      <c r="W66" s="374" t="n">
        <v>-0.17</v>
      </c>
      <c r="X66" s="374" t="n">
        <v>-0.0185</v>
      </c>
      <c r="Y66" s="389" t="n">
        <v>0.205</v>
      </c>
      <c r="Z66" s="389" t="n">
        <v>0.011</v>
      </c>
      <c r="AA66" s="390" t="n">
        <v>0.19</v>
      </c>
      <c r="AB66" s="390" t="n">
        <v>0.186</v>
      </c>
      <c r="AC66" s="390" t="n">
        <v>0.19</v>
      </c>
      <c r="AD66" s="390" t="n">
        <v>0.19</v>
      </c>
      <c r="AE66" s="390" t="n">
        <v>0.186</v>
      </c>
      <c r="AF66" s="390" t="n">
        <v>0.19</v>
      </c>
      <c r="AG66" s="390" t="n">
        <v>0.19</v>
      </c>
      <c r="AH66" s="390" t="n">
        <v>0.19</v>
      </c>
      <c r="AI66" s="391" t="n">
        <v>0.19</v>
      </c>
      <c r="AJ66" s="391" t="n">
        <v>0.19</v>
      </c>
      <c r="AK66" s="391" t="n">
        <v>0.19</v>
      </c>
      <c r="AL66" s="390" t="n">
        <v>0.19</v>
      </c>
      <c r="AM66" s="392" t="n">
        <v>0.071161527336957</v>
      </c>
      <c r="AN66" s="392"/>
      <c r="AO66" s="389" t="n">
        <f aca="false">AB66</f>
        <v>0.186</v>
      </c>
      <c r="AP66" s="389" t="n">
        <f aca="false">AB66</f>
        <v>0.186</v>
      </c>
      <c r="AQ66" s="393" t="n">
        <f aca="false">AB66</f>
        <v>0.186</v>
      </c>
      <c r="IU66" s="394" t="n">
        <f aca="false">B67</f>
        <v>38200</v>
      </c>
      <c r="IV66" s="374" t="n">
        <v>55</v>
      </c>
    </row>
    <row r="67" customFormat="false" ht="12.75" hidden="false" customHeight="false" outlineLevel="0" collapsed="false">
      <c r="A67" s="418"/>
      <c r="B67" s="375" t="n">
        <f aca="false">EOMONTH(B66,0)+1</f>
        <v>38200</v>
      </c>
      <c r="C67" s="376" t="n">
        <v>2.7395</v>
      </c>
      <c r="D67" s="376" t="n">
        <v>0.19</v>
      </c>
      <c r="E67" s="376" t="n">
        <v>0.071162740037247</v>
      </c>
      <c r="F67" s="376" t="n">
        <v>-0.195</v>
      </c>
      <c r="G67" s="376" t="n">
        <v>0.025</v>
      </c>
      <c r="H67" s="376" t="n">
        <v>-0.195</v>
      </c>
      <c r="I67" s="376" t="n">
        <v>0.03</v>
      </c>
      <c r="J67" s="376" t="n">
        <v>0.155</v>
      </c>
      <c r="K67" s="376" t="n">
        <v>-0.0465</v>
      </c>
      <c r="L67" s="376" t="n">
        <v>-0.0145</v>
      </c>
      <c r="M67" s="376" t="n">
        <v>-0.2925</v>
      </c>
      <c r="N67" s="376" t="n">
        <v>0.006</v>
      </c>
      <c r="O67" s="376" t="n">
        <v>-0.0035</v>
      </c>
      <c r="P67" s="374" t="n">
        <v>-0.0275</v>
      </c>
      <c r="Q67" s="374" t="n">
        <v>-0.055</v>
      </c>
      <c r="R67" s="374" t="n">
        <v>-0.01625</v>
      </c>
      <c r="S67" s="374" t="n">
        <v>-0.0575</v>
      </c>
      <c r="T67" s="374" t="n">
        <v>-0.1075</v>
      </c>
      <c r="U67" s="374" t="n">
        <v>0.2575</v>
      </c>
      <c r="V67" s="374" t="n">
        <v>0.005</v>
      </c>
      <c r="W67" s="374" t="n">
        <v>-0.17</v>
      </c>
      <c r="X67" s="374" t="n">
        <v>-0.0185</v>
      </c>
      <c r="Y67" s="389" t="n">
        <v>0.205</v>
      </c>
      <c r="Z67" s="389" t="n">
        <v>0.011</v>
      </c>
      <c r="AA67" s="390" t="n">
        <v>0.19</v>
      </c>
      <c r="AB67" s="390" t="n">
        <v>0.186</v>
      </c>
      <c r="AC67" s="390" t="n">
        <v>0.19</v>
      </c>
      <c r="AD67" s="390" t="n">
        <v>0.19</v>
      </c>
      <c r="AE67" s="390" t="n">
        <v>0.186</v>
      </c>
      <c r="AF67" s="390" t="n">
        <v>0.19</v>
      </c>
      <c r="AG67" s="390" t="n">
        <v>0.19</v>
      </c>
      <c r="AH67" s="390" t="n">
        <v>0.19</v>
      </c>
      <c r="AI67" s="391" t="n">
        <v>0.19</v>
      </c>
      <c r="AJ67" s="391" t="n">
        <v>0.19</v>
      </c>
      <c r="AK67" s="391" t="n">
        <v>0.19</v>
      </c>
      <c r="AL67" s="390" t="n">
        <v>0.19</v>
      </c>
      <c r="AM67" s="392" t="n">
        <v>0.071186813074459</v>
      </c>
      <c r="AN67" s="392"/>
      <c r="AO67" s="389" t="n">
        <f aca="false">AB67</f>
        <v>0.186</v>
      </c>
      <c r="AP67" s="389" t="n">
        <f aca="false">AB67</f>
        <v>0.186</v>
      </c>
      <c r="AQ67" s="393" t="n">
        <f aca="false">AB67</f>
        <v>0.186</v>
      </c>
      <c r="IU67" s="394" t="n">
        <f aca="false">B68</f>
        <v>38231</v>
      </c>
      <c r="IV67" s="374" t="n">
        <v>56</v>
      </c>
    </row>
    <row r="68" customFormat="false" ht="12.75" hidden="false" customHeight="false" outlineLevel="0" collapsed="false">
      <c r="A68" s="415"/>
      <c r="B68" s="375" t="n">
        <f aca="false">EOMONTH(B67,0)+1</f>
        <v>38231</v>
      </c>
      <c r="C68" s="376" t="n">
        <v>2.7425</v>
      </c>
      <c r="D68" s="376" t="n">
        <v>0.19</v>
      </c>
      <c r="E68" s="376" t="n">
        <v>0.071140540754506</v>
      </c>
      <c r="F68" s="376" t="n">
        <v>-0.195</v>
      </c>
      <c r="G68" s="376" t="n">
        <v>0.0175</v>
      </c>
      <c r="H68" s="376" t="n">
        <v>-0.195</v>
      </c>
      <c r="I68" s="376" t="n">
        <v>0.0275</v>
      </c>
      <c r="J68" s="376" t="n">
        <v>0.155</v>
      </c>
      <c r="K68" s="376" t="n">
        <v>-0.049</v>
      </c>
      <c r="L68" s="376" t="n">
        <v>-0.017</v>
      </c>
      <c r="M68" s="376" t="n">
        <v>-0.2925</v>
      </c>
      <c r="N68" s="376" t="n">
        <v>0.006</v>
      </c>
      <c r="O68" s="376" t="n">
        <v>-0.0035</v>
      </c>
      <c r="P68" s="374" t="n">
        <v>-0.0275</v>
      </c>
      <c r="Q68" s="374" t="n">
        <v>-0.055</v>
      </c>
      <c r="R68" s="374" t="n">
        <v>-0.01375</v>
      </c>
      <c r="S68" s="374" t="n">
        <v>-0.065</v>
      </c>
      <c r="T68" s="374" t="n">
        <v>-0.1075</v>
      </c>
      <c r="U68" s="374" t="n">
        <v>0.2525</v>
      </c>
      <c r="V68" s="374" t="n">
        <v>0.005</v>
      </c>
      <c r="W68" s="374" t="n">
        <v>-0.17</v>
      </c>
      <c r="X68" s="374" t="n">
        <v>-0.021</v>
      </c>
      <c r="Y68" s="389" t="n">
        <v>0.205</v>
      </c>
      <c r="Z68" s="389" t="n">
        <v>0.011</v>
      </c>
      <c r="AA68" s="390" t="n">
        <v>0.19</v>
      </c>
      <c r="AB68" s="390" t="n">
        <v>0.186</v>
      </c>
      <c r="AC68" s="390" t="n">
        <v>0.19</v>
      </c>
      <c r="AD68" s="390" t="n">
        <v>0.19</v>
      </c>
      <c r="AE68" s="390" t="n">
        <v>0.186</v>
      </c>
      <c r="AF68" s="390" t="n">
        <v>0.19</v>
      </c>
      <c r="AG68" s="390" t="n">
        <v>0.19</v>
      </c>
      <c r="AH68" s="390" t="n">
        <v>0.19</v>
      </c>
      <c r="AI68" s="391" t="n">
        <v>0.19</v>
      </c>
      <c r="AJ68" s="391" t="n">
        <v>0.19</v>
      </c>
      <c r="AK68" s="391" t="n">
        <v>0.19</v>
      </c>
      <c r="AL68" s="390" t="n">
        <v>0.19</v>
      </c>
      <c r="AM68" s="392" t="n">
        <v>0.071212098812172</v>
      </c>
      <c r="AN68" s="392"/>
      <c r="AO68" s="389" t="n">
        <f aca="false">AB68</f>
        <v>0.186</v>
      </c>
      <c r="AP68" s="389" t="n">
        <f aca="false">AB68</f>
        <v>0.186</v>
      </c>
      <c r="AQ68" s="393" t="n">
        <f aca="false">AB68</f>
        <v>0.186</v>
      </c>
      <c r="IU68" s="394" t="n">
        <f aca="false">B69</f>
        <v>38261</v>
      </c>
      <c r="IV68" s="374" t="n">
        <v>57</v>
      </c>
    </row>
    <row r="69" customFormat="false" ht="12.75" hidden="false" customHeight="false" outlineLevel="0" collapsed="false">
      <c r="A69" s="415"/>
      <c r="B69" s="375" t="n">
        <f aca="false">EOMONTH(B68,0)+1</f>
        <v>38261</v>
      </c>
      <c r="C69" s="376" t="n">
        <v>2.7685</v>
      </c>
      <c r="D69" s="376" t="n">
        <v>0.19</v>
      </c>
      <c r="E69" s="376" t="n">
        <v>0.071119057577814</v>
      </c>
      <c r="F69" s="376" t="n">
        <v>-0.195</v>
      </c>
      <c r="G69" s="376" t="n">
        <v>0.0075</v>
      </c>
      <c r="H69" s="376" t="n">
        <v>-0.195</v>
      </c>
      <c r="I69" s="376" t="n">
        <v>0.0425</v>
      </c>
      <c r="J69" s="376" t="n">
        <v>0.1575</v>
      </c>
      <c r="K69" s="376" t="n">
        <v>-0.049</v>
      </c>
      <c r="L69" s="376" t="n">
        <v>-0.017</v>
      </c>
      <c r="M69" s="376" t="n">
        <v>-0.2925</v>
      </c>
      <c r="N69" s="376" t="n">
        <v>0.006</v>
      </c>
      <c r="O69" s="376" t="n">
        <v>-0.0035</v>
      </c>
      <c r="P69" s="374" t="n">
        <v>-0.0275</v>
      </c>
      <c r="Q69" s="374" t="n">
        <v>-0.055</v>
      </c>
      <c r="R69" s="374" t="n">
        <v>-0.01375</v>
      </c>
      <c r="S69" s="374" t="n">
        <v>-0.065</v>
      </c>
      <c r="T69" s="374" t="n">
        <v>-0.1075</v>
      </c>
      <c r="U69" s="374" t="n">
        <v>0.255</v>
      </c>
      <c r="V69" s="374" t="n">
        <v>0.005</v>
      </c>
      <c r="W69" s="374" t="n">
        <v>-0.17</v>
      </c>
      <c r="X69" s="374" t="n">
        <v>-0.021</v>
      </c>
      <c r="Y69" s="389" t="n">
        <v>0.205</v>
      </c>
      <c r="Z69" s="389" t="n">
        <v>0.011</v>
      </c>
      <c r="AA69" s="390" t="n">
        <v>0.19</v>
      </c>
      <c r="AB69" s="390" t="n">
        <v>0.186</v>
      </c>
      <c r="AC69" s="390" t="n">
        <v>0.19</v>
      </c>
      <c r="AD69" s="390" t="n">
        <v>0.19</v>
      </c>
      <c r="AE69" s="390" t="n">
        <v>0.186</v>
      </c>
      <c r="AF69" s="390" t="n">
        <v>0.19</v>
      </c>
      <c r="AG69" s="390" t="n">
        <v>0.19</v>
      </c>
      <c r="AH69" s="390" t="n">
        <v>0.19</v>
      </c>
      <c r="AI69" s="391" t="n">
        <v>0.19</v>
      </c>
      <c r="AJ69" s="391" t="n">
        <v>0.19</v>
      </c>
      <c r="AK69" s="391" t="n">
        <v>0.19</v>
      </c>
      <c r="AL69" s="390" t="n">
        <v>0.19</v>
      </c>
      <c r="AM69" s="392" t="n">
        <v>0.071236568881127</v>
      </c>
      <c r="AN69" s="392"/>
      <c r="AO69" s="389" t="n">
        <f aca="false">AB69</f>
        <v>0.186</v>
      </c>
      <c r="AP69" s="389" t="n">
        <f aca="false">AB69</f>
        <v>0.186</v>
      </c>
      <c r="AQ69" s="393" t="n">
        <f aca="false">AB69</f>
        <v>0.186</v>
      </c>
      <c r="IU69" s="394" t="n">
        <f aca="false">B70</f>
        <v>38292</v>
      </c>
      <c r="IV69" s="374" t="n">
        <v>58</v>
      </c>
    </row>
    <row r="70" customFormat="false" ht="12.75" hidden="false" customHeight="false" outlineLevel="0" collapsed="false">
      <c r="A70" s="415"/>
      <c r="B70" s="375" t="n">
        <f aca="false">EOMONTH(B69,0)+1</f>
        <v>38292</v>
      </c>
      <c r="C70" s="376" t="n">
        <v>2.8965</v>
      </c>
      <c r="D70" s="376" t="n">
        <v>0.19</v>
      </c>
      <c r="E70" s="376" t="n">
        <v>0.071096858295393</v>
      </c>
      <c r="F70" s="376" t="n">
        <v>-0.19</v>
      </c>
      <c r="G70" s="376" t="n">
        <v>-0.0325</v>
      </c>
      <c r="H70" s="376" t="n">
        <v>-0.19</v>
      </c>
      <c r="I70" s="376" t="n">
        <v>0.115</v>
      </c>
      <c r="J70" s="376" t="n">
        <v>0.24</v>
      </c>
      <c r="K70" s="376" t="n">
        <v>-0.0605</v>
      </c>
      <c r="L70" s="376" t="n">
        <v>-0.022</v>
      </c>
      <c r="M70" s="376" t="n">
        <v>-0.2425</v>
      </c>
      <c r="N70" s="376" t="n">
        <v>0.0075</v>
      </c>
      <c r="O70" s="376" t="n">
        <v>0.001</v>
      </c>
      <c r="P70" s="374" t="n">
        <v>-0.0305</v>
      </c>
      <c r="Q70" s="374" t="n">
        <v>-0.055</v>
      </c>
      <c r="R70" s="374" t="n">
        <v>-0.0335</v>
      </c>
      <c r="S70" s="374" t="n">
        <v>-0.08</v>
      </c>
      <c r="T70" s="374" t="n">
        <v>-0.1475</v>
      </c>
      <c r="U70" s="374" t="n">
        <v>0.72</v>
      </c>
      <c r="V70" s="374" t="n">
        <v>0.005</v>
      </c>
      <c r="W70" s="374" t="n">
        <v>-0.1875</v>
      </c>
      <c r="X70" s="374" t="n">
        <v>-0.0185</v>
      </c>
      <c r="Y70" s="389" t="n">
        <v>0.1025</v>
      </c>
      <c r="Z70" s="389" t="n">
        <v>0.0205</v>
      </c>
      <c r="AA70" s="390" t="n">
        <v>0.19</v>
      </c>
      <c r="AB70" s="390" t="n">
        <v>0.209</v>
      </c>
      <c r="AC70" s="390" t="n">
        <v>0.19</v>
      </c>
      <c r="AD70" s="390" t="n">
        <v>0.19</v>
      </c>
      <c r="AE70" s="390" t="n">
        <v>0.19</v>
      </c>
      <c r="AF70" s="390" t="n">
        <v>0.19</v>
      </c>
      <c r="AG70" s="390" t="n">
        <v>0.19</v>
      </c>
      <c r="AH70" s="390" t="n">
        <v>0.19</v>
      </c>
      <c r="AI70" s="391" t="n">
        <v>0.19</v>
      </c>
      <c r="AJ70" s="391" t="n">
        <v>0.19</v>
      </c>
      <c r="AK70" s="391" t="n">
        <v>0.19</v>
      </c>
      <c r="AL70" s="390" t="n">
        <v>0.19</v>
      </c>
      <c r="AM70" s="392" t="n">
        <v>0.071261854619256</v>
      </c>
      <c r="AN70" s="392"/>
      <c r="AO70" s="389" t="n">
        <f aca="false">AB70</f>
        <v>0.209</v>
      </c>
      <c r="AP70" s="389" t="n">
        <f aca="false">AB70</f>
        <v>0.209</v>
      </c>
      <c r="AQ70" s="393" t="n">
        <f aca="false">AB70</f>
        <v>0.209</v>
      </c>
      <c r="IU70" s="394" t="n">
        <f aca="false">B71</f>
        <v>38322</v>
      </c>
      <c r="IV70" s="374" t="n">
        <v>59</v>
      </c>
    </row>
    <row r="71" customFormat="false" ht="12.75" hidden="false" customHeight="false" outlineLevel="0" collapsed="false">
      <c r="A71" s="415"/>
      <c r="B71" s="375" t="n">
        <f aca="false">EOMONTH(B70,0)+1</f>
        <v>38322</v>
      </c>
      <c r="C71" s="376" t="n">
        <v>3.0165</v>
      </c>
      <c r="D71" s="376" t="n">
        <v>0.191</v>
      </c>
      <c r="E71" s="376" t="n">
        <v>0.071075375119012</v>
      </c>
      <c r="F71" s="376" t="n">
        <v>-0.1975</v>
      </c>
      <c r="G71" s="376" t="n">
        <v>-0.055</v>
      </c>
      <c r="H71" s="376" t="n">
        <v>-0.1975</v>
      </c>
      <c r="I71" s="376" t="n">
        <v>0.155</v>
      </c>
      <c r="J71" s="376" t="n">
        <v>0.295</v>
      </c>
      <c r="K71" s="376" t="n">
        <v>-0.0605</v>
      </c>
      <c r="L71" s="376" t="n">
        <v>-0.0245</v>
      </c>
      <c r="M71" s="376" t="n">
        <v>-0.2425</v>
      </c>
      <c r="N71" s="376" t="n">
        <v>0.0075</v>
      </c>
      <c r="O71" s="376" t="n">
        <v>0.001</v>
      </c>
      <c r="P71" s="374" t="n">
        <v>-0.0305</v>
      </c>
      <c r="Q71" s="374" t="n">
        <v>-0.055</v>
      </c>
      <c r="R71" s="374" t="n">
        <v>-0.0335</v>
      </c>
      <c r="S71" s="374" t="n">
        <v>-0.095</v>
      </c>
      <c r="T71" s="374" t="n">
        <v>-0.1475</v>
      </c>
      <c r="U71" s="374" t="n">
        <v>1.035</v>
      </c>
      <c r="V71" s="374" t="n">
        <v>0.005</v>
      </c>
      <c r="W71" s="374" t="n">
        <v>-0.1875</v>
      </c>
      <c r="X71" s="374" t="n">
        <v>-0.0185</v>
      </c>
      <c r="Y71" s="389" t="n">
        <v>0.1025</v>
      </c>
      <c r="Z71" s="389" t="n">
        <v>0.0205</v>
      </c>
      <c r="AA71" s="390" t="n">
        <v>0.191</v>
      </c>
      <c r="AB71" s="390" t="n">
        <v>0.21</v>
      </c>
      <c r="AC71" s="390" t="n">
        <v>0.191</v>
      </c>
      <c r="AD71" s="390" t="n">
        <v>0.191</v>
      </c>
      <c r="AE71" s="390" t="n">
        <v>0.191</v>
      </c>
      <c r="AF71" s="390" t="n">
        <v>0.191</v>
      </c>
      <c r="AG71" s="390" t="n">
        <v>0.191</v>
      </c>
      <c r="AH71" s="390" t="n">
        <v>0.191</v>
      </c>
      <c r="AI71" s="391" t="n">
        <v>0.191</v>
      </c>
      <c r="AJ71" s="391" t="n">
        <v>0.191</v>
      </c>
      <c r="AK71" s="391" t="n">
        <v>0.191</v>
      </c>
      <c r="AL71" s="390" t="n">
        <v>0.191</v>
      </c>
      <c r="AM71" s="392" t="n">
        <v>0.071286324688614</v>
      </c>
      <c r="AN71" s="392"/>
      <c r="AO71" s="389" t="n">
        <f aca="false">AB71</f>
        <v>0.21</v>
      </c>
      <c r="AP71" s="389" t="n">
        <f aca="false">AB71</f>
        <v>0.21</v>
      </c>
      <c r="AQ71" s="393" t="n">
        <f aca="false">AB71</f>
        <v>0.21</v>
      </c>
      <c r="IU71" s="394" t="n">
        <f aca="false">B72</f>
        <v>38353</v>
      </c>
      <c r="IV71" s="374" t="n">
        <v>60</v>
      </c>
    </row>
    <row r="72" customFormat="false" ht="12.75" hidden="false" customHeight="false" outlineLevel="0" collapsed="false">
      <c r="A72" s="415"/>
      <c r="B72" s="375" t="n">
        <f aca="false">EOMONTH(B71,0)+1</f>
        <v>38353</v>
      </c>
      <c r="C72" s="376" t="n">
        <v>3.054</v>
      </c>
      <c r="D72" s="376" t="n">
        <v>0.193</v>
      </c>
      <c r="E72" s="376" t="n">
        <v>0.071053175836911</v>
      </c>
      <c r="F72" s="376" t="n">
        <v>-0.2</v>
      </c>
      <c r="G72" s="376" t="n">
        <v>-0.0575</v>
      </c>
      <c r="H72" s="376" t="n">
        <v>-0.2</v>
      </c>
      <c r="I72" s="376" t="n">
        <v>0.195</v>
      </c>
      <c r="J72" s="376" t="n">
        <v>0.3425</v>
      </c>
      <c r="K72" s="376" t="n">
        <v>-0.0645</v>
      </c>
      <c r="L72" s="376" t="n">
        <v>-0.0185</v>
      </c>
      <c r="M72" s="376" t="n">
        <v>-0.2425</v>
      </c>
      <c r="N72" s="376" t="n">
        <v>0.0075</v>
      </c>
      <c r="O72" s="376" t="n">
        <v>0.001</v>
      </c>
      <c r="P72" s="374" t="n">
        <v>-0.028</v>
      </c>
      <c r="Q72" s="374" t="n">
        <v>-0.055</v>
      </c>
      <c r="R72" s="374" t="n">
        <v>-0.0335</v>
      </c>
      <c r="S72" s="374" t="n">
        <v>-0.1055</v>
      </c>
      <c r="T72" s="374" t="n">
        <v>-0.1475</v>
      </c>
      <c r="U72" s="374" t="n">
        <v>1.505</v>
      </c>
      <c r="V72" s="374" t="n">
        <v>0.005</v>
      </c>
      <c r="W72" s="374" t="n">
        <v>-0.1875</v>
      </c>
      <c r="X72" s="374" t="n">
        <v>-0.0185</v>
      </c>
      <c r="Y72" s="389" t="n">
        <v>0.1025</v>
      </c>
      <c r="Z72" s="389" t="n">
        <v>0.0205</v>
      </c>
      <c r="AA72" s="390" t="n">
        <v>0.193</v>
      </c>
      <c r="AB72" s="390" t="n">
        <v>0.193</v>
      </c>
      <c r="AC72" s="390" t="n">
        <v>0.193</v>
      </c>
      <c r="AD72" s="390" t="n">
        <v>0.193</v>
      </c>
      <c r="AE72" s="390" t="n">
        <v>0.193</v>
      </c>
      <c r="AF72" s="390" t="n">
        <v>0.193</v>
      </c>
      <c r="AG72" s="390" t="n">
        <v>0.193</v>
      </c>
      <c r="AH72" s="390" t="n">
        <v>0.193</v>
      </c>
      <c r="AI72" s="391" t="n">
        <v>0.193</v>
      </c>
      <c r="AJ72" s="391" t="n">
        <v>0.193</v>
      </c>
      <c r="AK72" s="391" t="n">
        <v>0.193</v>
      </c>
      <c r="AL72" s="390" t="n">
        <v>0.193</v>
      </c>
      <c r="AM72" s="392" t="n">
        <v>0.071311610427158</v>
      </c>
      <c r="AN72" s="392"/>
      <c r="AO72" s="389" t="n">
        <f aca="false">AB72</f>
        <v>0.193</v>
      </c>
      <c r="AP72" s="389" t="n">
        <f aca="false">AB72</f>
        <v>0.193</v>
      </c>
      <c r="AQ72" s="393" t="n">
        <f aca="false">AB72</f>
        <v>0.193</v>
      </c>
      <c r="IU72" s="394" t="n">
        <f aca="false">B73</f>
        <v>38384</v>
      </c>
      <c r="IV72" s="374" t="n">
        <v>61</v>
      </c>
    </row>
    <row r="73" customFormat="false" ht="12.75" hidden="false" customHeight="false" outlineLevel="0" collapsed="false">
      <c r="A73" s="415"/>
      <c r="B73" s="375" t="n">
        <f aca="false">EOMONTH(B72,0)+1</f>
        <v>38384</v>
      </c>
      <c r="C73" s="376" t="n">
        <v>2.949</v>
      </c>
      <c r="D73" s="376" t="n">
        <v>0.192</v>
      </c>
      <c r="E73" s="376" t="n">
        <v>0.071030976554974</v>
      </c>
      <c r="F73" s="376" t="n">
        <v>-0.2025</v>
      </c>
      <c r="G73" s="376" t="n">
        <v>-0.04</v>
      </c>
      <c r="H73" s="376" t="n">
        <v>-0.2025</v>
      </c>
      <c r="I73" s="376" t="n">
        <v>0.17</v>
      </c>
      <c r="J73" s="376" t="n">
        <v>0.3375</v>
      </c>
      <c r="K73" s="376" t="n">
        <v>-0.0605</v>
      </c>
      <c r="L73" s="376" t="n">
        <v>-0.0245</v>
      </c>
      <c r="M73" s="376" t="n">
        <v>-0.2425</v>
      </c>
      <c r="N73" s="376" t="n">
        <v>0.0075</v>
      </c>
      <c r="O73" s="376" t="n">
        <v>0.001</v>
      </c>
      <c r="P73" s="374" t="n">
        <v>-0.028</v>
      </c>
      <c r="Q73" s="374" t="n">
        <v>-0.055</v>
      </c>
      <c r="R73" s="374" t="n">
        <v>-0.0335</v>
      </c>
      <c r="S73" s="374" t="n">
        <v>-0.093</v>
      </c>
      <c r="T73" s="374" t="n">
        <v>-0.1475</v>
      </c>
      <c r="U73" s="374" t="n">
        <v>1.385</v>
      </c>
      <c r="V73" s="374" t="n">
        <v>0.005</v>
      </c>
      <c r="W73" s="374" t="n">
        <v>-0.1875</v>
      </c>
      <c r="X73" s="374" t="n">
        <v>-0.0185</v>
      </c>
      <c r="Y73" s="389" t="n">
        <v>0.1025</v>
      </c>
      <c r="Z73" s="389" t="n">
        <v>0.0205</v>
      </c>
      <c r="AA73" s="390" t="n">
        <v>0.192</v>
      </c>
      <c r="AB73" s="390" t="n">
        <v>0.211</v>
      </c>
      <c r="AC73" s="390" t="n">
        <v>0.192</v>
      </c>
      <c r="AD73" s="390" t="n">
        <v>0.192</v>
      </c>
      <c r="AE73" s="390" t="n">
        <v>0.192</v>
      </c>
      <c r="AF73" s="390" t="n">
        <v>0.192</v>
      </c>
      <c r="AG73" s="390" t="n">
        <v>0.192</v>
      </c>
      <c r="AH73" s="390" t="n">
        <v>0.192</v>
      </c>
      <c r="AI73" s="391" t="n">
        <v>0.192</v>
      </c>
      <c r="AJ73" s="391" t="n">
        <v>0.192</v>
      </c>
      <c r="AK73" s="391" t="n">
        <v>0.192</v>
      </c>
      <c r="AL73" s="390" t="n">
        <v>0.192</v>
      </c>
      <c r="AM73" s="392" t="n">
        <v>0.071336896165914</v>
      </c>
      <c r="AN73" s="392"/>
      <c r="AO73" s="389" t="n">
        <f aca="false">AB73</f>
        <v>0.211</v>
      </c>
      <c r="AP73" s="389" t="n">
        <f aca="false">AB73</f>
        <v>0.211</v>
      </c>
      <c r="AQ73" s="393" t="n">
        <f aca="false">AB73</f>
        <v>0.211</v>
      </c>
      <c r="IU73" s="394" t="n">
        <f aca="false">B74</f>
        <v>38412</v>
      </c>
      <c r="IV73" s="374" t="n">
        <v>62</v>
      </c>
    </row>
    <row r="74" customFormat="false" ht="12.75" hidden="false" customHeight="false" outlineLevel="0" collapsed="false">
      <c r="A74" s="415"/>
      <c r="B74" s="375" t="n">
        <f aca="false">EOMONTH(B73,0)+1</f>
        <v>38412</v>
      </c>
      <c r="C74" s="376" t="n">
        <v>2.84</v>
      </c>
      <c r="D74" s="376" t="n">
        <v>0.19</v>
      </c>
      <c r="E74" s="376" t="n">
        <v>0.071010925590782</v>
      </c>
      <c r="F74" s="376" t="n">
        <v>-0.205</v>
      </c>
      <c r="G74" s="376" t="n">
        <v>-0.0275</v>
      </c>
      <c r="H74" s="376" t="n">
        <v>-0.205</v>
      </c>
      <c r="I74" s="376" t="n">
        <v>0.1675</v>
      </c>
      <c r="J74" s="376" t="n">
        <v>0.26</v>
      </c>
      <c r="K74" s="376" t="n">
        <v>-0.062</v>
      </c>
      <c r="L74" s="376" t="n">
        <v>-0.0275</v>
      </c>
      <c r="M74" s="376" t="n">
        <v>-0.2425</v>
      </c>
      <c r="N74" s="376" t="n">
        <v>0.0075</v>
      </c>
      <c r="O74" s="376" t="n">
        <v>0.001</v>
      </c>
      <c r="P74" s="374" t="n">
        <v>-0.028</v>
      </c>
      <c r="Q74" s="374" t="n">
        <v>-0.055</v>
      </c>
      <c r="R74" s="374" t="n">
        <v>-0.0335</v>
      </c>
      <c r="S74" s="374" t="n">
        <v>-0.0805</v>
      </c>
      <c r="T74" s="374" t="n">
        <v>-0.1475</v>
      </c>
      <c r="U74" s="374" t="n">
        <v>0.875</v>
      </c>
      <c r="V74" s="374" t="n">
        <v>0.005</v>
      </c>
      <c r="W74" s="374" t="n">
        <v>-0.1875</v>
      </c>
      <c r="X74" s="374" t="n">
        <v>-0.0185</v>
      </c>
      <c r="Y74" s="389" t="n">
        <v>0.1025</v>
      </c>
      <c r="Z74" s="389" t="n">
        <v>0.0205</v>
      </c>
      <c r="AA74" s="390" t="n">
        <v>0.19</v>
      </c>
      <c r="AB74" s="390" t="n">
        <v>0.209</v>
      </c>
      <c r="AC74" s="390" t="n">
        <v>0.19</v>
      </c>
      <c r="AD74" s="390" t="n">
        <v>0.19</v>
      </c>
      <c r="AE74" s="390" t="n">
        <v>0.19</v>
      </c>
      <c r="AF74" s="390" t="n">
        <v>0.19</v>
      </c>
      <c r="AG74" s="390" t="n">
        <v>0.19</v>
      </c>
      <c r="AH74" s="390" t="n">
        <v>0.19</v>
      </c>
      <c r="AI74" s="391" t="n">
        <v>0.19</v>
      </c>
      <c r="AJ74" s="391" t="n">
        <v>0.19</v>
      </c>
      <c r="AK74" s="391" t="n">
        <v>0.19</v>
      </c>
      <c r="AL74" s="390" t="n">
        <v>0.19</v>
      </c>
      <c r="AM74" s="392" t="n">
        <v>0.071359734897875</v>
      </c>
      <c r="AN74" s="392"/>
      <c r="AO74" s="389" t="n">
        <f aca="false">AB74</f>
        <v>0.209</v>
      </c>
      <c r="AP74" s="389" t="n">
        <f aca="false">AB74</f>
        <v>0.209</v>
      </c>
      <c r="AQ74" s="393" t="n">
        <f aca="false">AB74</f>
        <v>0.209</v>
      </c>
      <c r="IU74" s="394" t="n">
        <f aca="false">B75</f>
        <v>38443</v>
      </c>
      <c r="IV74" s="374" t="n">
        <v>63</v>
      </c>
    </row>
    <row r="75" customFormat="false" ht="12.75" hidden="false" customHeight="false" outlineLevel="0" collapsed="false">
      <c r="A75" s="415"/>
      <c r="B75" s="375" t="n">
        <f aca="false">EOMONTH(B74,0)+1</f>
        <v>38443</v>
      </c>
      <c r="C75" s="376" t="n">
        <v>2.746</v>
      </c>
      <c r="D75" s="376" t="n">
        <v>0.187</v>
      </c>
      <c r="E75" s="376" t="n">
        <v>0.070988726309155</v>
      </c>
      <c r="F75" s="376" t="n">
        <v>-0.195</v>
      </c>
      <c r="G75" s="376" t="n">
        <v>0.015</v>
      </c>
      <c r="H75" s="376" t="n">
        <v>-0.195</v>
      </c>
      <c r="I75" s="376" t="n">
        <v>0.06</v>
      </c>
      <c r="J75" s="376" t="n">
        <v>0.17</v>
      </c>
      <c r="K75" s="376" t="n">
        <v>-0.072</v>
      </c>
      <c r="L75" s="376" t="n">
        <v>-0.04</v>
      </c>
      <c r="M75" s="376" t="n">
        <v>-0.2925</v>
      </c>
      <c r="N75" s="376" t="n">
        <v>0.006</v>
      </c>
      <c r="O75" s="376" t="n">
        <v>-0.0015</v>
      </c>
      <c r="P75" s="374" t="n">
        <v>-0.03</v>
      </c>
      <c r="Q75" s="374" t="n">
        <v>-0.0525</v>
      </c>
      <c r="R75" s="374" t="n">
        <v>-0.0152</v>
      </c>
      <c r="S75" s="374" t="n">
        <v>-0.063</v>
      </c>
      <c r="T75" s="374" t="n">
        <v>-0.105</v>
      </c>
      <c r="U75" s="374" t="n">
        <v>0.37</v>
      </c>
      <c r="V75" s="374" t="n">
        <v>0.005</v>
      </c>
      <c r="W75" s="374" t="n">
        <v>-0.165</v>
      </c>
      <c r="X75" s="374" t="n">
        <v>-0.0185</v>
      </c>
      <c r="Y75" s="389" t="n">
        <v>0.2125</v>
      </c>
      <c r="Z75" s="389" t="n">
        <v>0.013</v>
      </c>
      <c r="AA75" s="390" t="n">
        <v>0.187</v>
      </c>
      <c r="AB75" s="390" t="n">
        <v>0.183</v>
      </c>
      <c r="AC75" s="390" t="n">
        <v>0.187</v>
      </c>
      <c r="AD75" s="390" t="n">
        <v>0.187</v>
      </c>
      <c r="AE75" s="390" t="n">
        <v>0.183</v>
      </c>
      <c r="AF75" s="390" t="n">
        <v>0.187</v>
      </c>
      <c r="AG75" s="390" t="n">
        <v>0.187</v>
      </c>
      <c r="AH75" s="390" t="n">
        <v>0.187</v>
      </c>
      <c r="AI75" s="391" t="n">
        <v>0.187</v>
      </c>
      <c r="AJ75" s="391" t="n">
        <v>0.187</v>
      </c>
      <c r="AK75" s="391" t="n">
        <v>0.187</v>
      </c>
      <c r="AL75" s="390" t="n">
        <v>0.187</v>
      </c>
      <c r="AM75" s="392" t="n">
        <v>0.071385020637033</v>
      </c>
      <c r="AN75" s="392"/>
      <c r="AO75" s="389" t="n">
        <f aca="false">AB75</f>
        <v>0.183</v>
      </c>
      <c r="AP75" s="389" t="n">
        <f aca="false">AB75</f>
        <v>0.183</v>
      </c>
      <c r="AQ75" s="393" t="n">
        <f aca="false">AB75</f>
        <v>0.183</v>
      </c>
      <c r="IU75" s="394" t="n">
        <f aca="false">B76</f>
        <v>38473</v>
      </c>
      <c r="IV75" s="374" t="n">
        <v>64</v>
      </c>
    </row>
    <row r="76" customFormat="false" ht="12.75" hidden="false" customHeight="false" outlineLevel="0" collapsed="false">
      <c r="A76" s="415"/>
      <c r="B76" s="375" t="n">
        <f aca="false">EOMONTH(B75,0)+1</f>
        <v>38473</v>
      </c>
      <c r="C76" s="376" t="n">
        <v>2.7705</v>
      </c>
      <c r="D76" s="376" t="n">
        <v>0.186</v>
      </c>
      <c r="E76" s="376" t="n">
        <v>0.070986344405629</v>
      </c>
      <c r="F76" s="376" t="n">
        <v>-0.195</v>
      </c>
      <c r="G76" s="376" t="n">
        <v>0.015</v>
      </c>
      <c r="H76" s="376" t="n">
        <v>-0.195</v>
      </c>
      <c r="I76" s="376" t="n">
        <v>0.0625</v>
      </c>
      <c r="J76" s="376" t="n">
        <v>0.155</v>
      </c>
      <c r="K76" s="376" t="n">
        <v>-0.047</v>
      </c>
      <c r="L76" s="376" t="n">
        <v>-0.015</v>
      </c>
      <c r="M76" s="376" t="n">
        <v>-0.2925</v>
      </c>
      <c r="N76" s="376" t="n">
        <v>0.006</v>
      </c>
      <c r="O76" s="376" t="n">
        <v>-0.0015</v>
      </c>
      <c r="P76" s="374" t="n">
        <v>-0.03</v>
      </c>
      <c r="Q76" s="374" t="n">
        <v>-0.0525</v>
      </c>
      <c r="R76" s="374" t="n">
        <v>-0.01525</v>
      </c>
      <c r="S76" s="374" t="n">
        <v>-0.0655</v>
      </c>
      <c r="T76" s="374" t="n">
        <v>-0.105</v>
      </c>
      <c r="U76" s="374" t="n">
        <v>0.2525</v>
      </c>
      <c r="V76" s="374" t="n">
        <v>0.005</v>
      </c>
      <c r="W76" s="374" t="n">
        <v>-0.165</v>
      </c>
      <c r="X76" s="374" t="n">
        <v>-0.015</v>
      </c>
      <c r="Y76" s="389" t="n">
        <v>0.2125</v>
      </c>
      <c r="Z76" s="389" t="n">
        <v>0.013</v>
      </c>
      <c r="AA76" s="390" t="n">
        <v>0.186</v>
      </c>
      <c r="AB76" s="390" t="n">
        <v>0.182</v>
      </c>
      <c r="AC76" s="390" t="n">
        <v>0.186</v>
      </c>
      <c r="AD76" s="390" t="n">
        <v>0.186</v>
      </c>
      <c r="AE76" s="390" t="n">
        <v>0.182</v>
      </c>
      <c r="AF76" s="390" t="n">
        <v>0.186</v>
      </c>
      <c r="AG76" s="390" t="n">
        <v>0.186</v>
      </c>
      <c r="AH76" s="390" t="n">
        <v>0.186</v>
      </c>
      <c r="AI76" s="391" t="n">
        <v>0.186</v>
      </c>
      <c r="AJ76" s="391" t="n">
        <v>0.186</v>
      </c>
      <c r="AK76" s="391" t="n">
        <v>0.186</v>
      </c>
      <c r="AL76" s="390" t="n">
        <v>0.186</v>
      </c>
      <c r="AM76" s="392" t="n">
        <v>0.071407739546424</v>
      </c>
      <c r="AN76" s="392"/>
      <c r="AO76" s="389" t="n">
        <f aca="false">AB76</f>
        <v>0.182</v>
      </c>
      <c r="AP76" s="389" t="n">
        <f aca="false">AB76</f>
        <v>0.182</v>
      </c>
      <c r="AQ76" s="393" t="n">
        <f aca="false">AB76</f>
        <v>0.182</v>
      </c>
      <c r="IU76" s="394" t="n">
        <f aca="false">B77</f>
        <v>38504</v>
      </c>
      <c r="IV76" s="374" t="n">
        <v>65</v>
      </c>
    </row>
    <row r="77" customFormat="false" ht="12.75" hidden="false" customHeight="false" outlineLevel="0" collapsed="false">
      <c r="A77" s="415"/>
      <c r="B77" s="375" t="n">
        <f aca="false">EOMONTH(B76,0)+1</f>
        <v>38504</v>
      </c>
      <c r="C77" s="376" t="n">
        <v>2.7795</v>
      </c>
      <c r="D77" s="376" t="n">
        <v>0.1855</v>
      </c>
      <c r="E77" s="376" t="n">
        <v>0.07100969431162</v>
      </c>
      <c r="F77" s="376" t="n">
        <v>-0.195</v>
      </c>
      <c r="G77" s="376" t="n">
        <v>0.02</v>
      </c>
      <c r="H77" s="376" t="n">
        <v>-0.195</v>
      </c>
      <c r="I77" s="376" t="n">
        <v>0.0575</v>
      </c>
      <c r="J77" s="376" t="n">
        <v>0.155</v>
      </c>
      <c r="K77" s="376" t="n">
        <v>-0.0445</v>
      </c>
      <c r="L77" s="376" t="n">
        <v>-0.0125</v>
      </c>
      <c r="M77" s="376" t="n">
        <v>-0.2925</v>
      </c>
      <c r="N77" s="376" t="n">
        <v>0.006</v>
      </c>
      <c r="O77" s="376" t="n">
        <v>-0.0015</v>
      </c>
      <c r="P77" s="374" t="n">
        <v>-0.0275</v>
      </c>
      <c r="Q77" s="374" t="n">
        <v>-0.0525</v>
      </c>
      <c r="R77" s="374" t="n">
        <v>-0.01525</v>
      </c>
      <c r="S77" s="374" t="n">
        <v>-0.0555</v>
      </c>
      <c r="T77" s="374" t="n">
        <v>-0.105</v>
      </c>
      <c r="U77" s="374" t="n">
        <v>0.2525</v>
      </c>
      <c r="V77" s="374" t="n">
        <v>0.005</v>
      </c>
      <c r="W77" s="374" t="n">
        <v>-0.165</v>
      </c>
      <c r="X77" s="374" t="n">
        <v>-0.0175</v>
      </c>
      <c r="Y77" s="389" t="n">
        <v>0.2125</v>
      </c>
      <c r="Z77" s="389" t="n">
        <v>0.013</v>
      </c>
      <c r="AA77" s="390" t="n">
        <v>0.186</v>
      </c>
      <c r="AB77" s="390" t="n">
        <v>0.182</v>
      </c>
      <c r="AC77" s="390" t="n">
        <v>0.186</v>
      </c>
      <c r="AD77" s="390" t="n">
        <v>0.186</v>
      </c>
      <c r="AE77" s="390" t="n">
        <v>0.182</v>
      </c>
      <c r="AF77" s="390" t="n">
        <v>0.186</v>
      </c>
      <c r="AG77" s="390" t="n">
        <v>0.186</v>
      </c>
      <c r="AH77" s="390" t="n">
        <v>0.186</v>
      </c>
      <c r="AI77" s="391" t="n">
        <v>0.186</v>
      </c>
      <c r="AJ77" s="391" t="n">
        <v>0.186</v>
      </c>
      <c r="AK77" s="391" t="n">
        <v>0.186</v>
      </c>
      <c r="AL77" s="390" t="n">
        <v>0.186</v>
      </c>
      <c r="AM77" s="392" t="n">
        <v>0.071428849440581</v>
      </c>
      <c r="AN77" s="392"/>
      <c r="AO77" s="389" t="n">
        <f aca="false">AB77</f>
        <v>0.182</v>
      </c>
      <c r="AP77" s="389" t="n">
        <f aca="false">AB77</f>
        <v>0.182</v>
      </c>
      <c r="AQ77" s="393" t="n">
        <f aca="false">AB77</f>
        <v>0.182</v>
      </c>
      <c r="IU77" s="394" t="n">
        <f aca="false">B78</f>
        <v>38534</v>
      </c>
      <c r="IV77" s="374" t="n">
        <v>66</v>
      </c>
    </row>
    <row r="78" customFormat="false" ht="12.75" hidden="false" customHeight="false" outlineLevel="0" collapsed="false">
      <c r="A78" s="415"/>
      <c r="B78" s="375" t="n">
        <f aca="false">EOMONTH(B77,0)+1</f>
        <v>38534</v>
      </c>
      <c r="C78" s="376" t="n">
        <v>2.7825</v>
      </c>
      <c r="D78" s="376" t="n">
        <v>0.185</v>
      </c>
      <c r="E78" s="376" t="n">
        <v>0.071032290995009</v>
      </c>
      <c r="F78" s="376" t="n">
        <v>-0.195</v>
      </c>
      <c r="G78" s="376" t="n">
        <v>0.0225</v>
      </c>
      <c r="H78" s="376" t="n">
        <v>-0.195</v>
      </c>
      <c r="I78" s="376" t="n">
        <v>0.0475</v>
      </c>
      <c r="J78" s="376" t="n">
        <v>0.155</v>
      </c>
      <c r="K78" s="376" t="n">
        <v>-0.0445</v>
      </c>
      <c r="L78" s="376" t="n">
        <v>-0.0125</v>
      </c>
      <c r="M78" s="376" t="n">
        <v>-0.2925</v>
      </c>
      <c r="N78" s="376" t="n">
        <v>0.006</v>
      </c>
      <c r="O78" s="376" t="n">
        <v>-0.0015</v>
      </c>
      <c r="P78" s="374" t="n">
        <v>-0.0275</v>
      </c>
      <c r="Q78" s="374" t="n">
        <v>-0.0525</v>
      </c>
      <c r="R78" s="374" t="n">
        <v>-0.01525</v>
      </c>
      <c r="S78" s="374" t="n">
        <v>-0.0555</v>
      </c>
      <c r="T78" s="374" t="n">
        <v>-0.105</v>
      </c>
      <c r="U78" s="374" t="n">
        <v>0.2575</v>
      </c>
      <c r="V78" s="374" t="n">
        <v>0.005</v>
      </c>
      <c r="W78" s="374" t="n">
        <v>-0.165</v>
      </c>
      <c r="X78" s="374" t="n">
        <v>-0.0175</v>
      </c>
      <c r="Y78" s="389" t="n">
        <v>0.2125</v>
      </c>
      <c r="Z78" s="389" t="n">
        <v>0.013</v>
      </c>
      <c r="AA78" s="390" t="n">
        <v>0.185</v>
      </c>
      <c r="AB78" s="390" t="n">
        <v>0.181</v>
      </c>
      <c r="AC78" s="390" t="n">
        <v>0.185</v>
      </c>
      <c r="AD78" s="390" t="n">
        <v>0.185</v>
      </c>
      <c r="AE78" s="390" t="n">
        <v>0.181</v>
      </c>
      <c r="AF78" s="390" t="n">
        <v>0.185</v>
      </c>
      <c r="AG78" s="390" t="n">
        <v>0.185</v>
      </c>
      <c r="AH78" s="390" t="n">
        <v>0.185</v>
      </c>
      <c r="AI78" s="391" t="n">
        <v>0.185</v>
      </c>
      <c r="AJ78" s="391" t="n">
        <v>0.185</v>
      </c>
      <c r="AK78" s="391" t="n">
        <v>0.185</v>
      </c>
      <c r="AL78" s="390" t="n">
        <v>0.185</v>
      </c>
      <c r="AM78" s="392" t="n">
        <v>0.07144927837055</v>
      </c>
      <c r="AN78" s="392"/>
      <c r="AO78" s="389" t="n">
        <f aca="false">AB78</f>
        <v>0.181</v>
      </c>
      <c r="AP78" s="389" t="n">
        <f aca="false">AB78</f>
        <v>0.181</v>
      </c>
      <c r="AQ78" s="393" t="n">
        <f aca="false">AB78</f>
        <v>0.181</v>
      </c>
      <c r="IU78" s="394" t="n">
        <f aca="false">B79</f>
        <v>38565</v>
      </c>
      <c r="IV78" s="374" t="n">
        <v>67</v>
      </c>
    </row>
    <row r="79" customFormat="false" ht="12.75" hidden="false" customHeight="false" outlineLevel="0" collapsed="false">
      <c r="A79" s="415"/>
      <c r="B79" s="375" t="n">
        <f aca="false">EOMONTH(B78,0)+1</f>
        <v>38565</v>
      </c>
      <c r="C79" s="376" t="n">
        <v>2.7885</v>
      </c>
      <c r="D79" s="376" t="n">
        <v>0.185</v>
      </c>
      <c r="E79" s="376" t="n">
        <v>0.071055640901355</v>
      </c>
      <c r="F79" s="376" t="n">
        <v>-0.195</v>
      </c>
      <c r="G79" s="376" t="n">
        <v>0.025</v>
      </c>
      <c r="H79" s="376" t="n">
        <v>-0.195</v>
      </c>
      <c r="I79" s="376" t="n">
        <v>0.045</v>
      </c>
      <c r="J79" s="376" t="n">
        <v>0.155</v>
      </c>
      <c r="K79" s="376" t="n">
        <v>-0.0445</v>
      </c>
      <c r="L79" s="376" t="n">
        <v>-0.0125</v>
      </c>
      <c r="M79" s="376" t="n">
        <v>-0.2925</v>
      </c>
      <c r="N79" s="376" t="n">
        <v>0.006</v>
      </c>
      <c r="O79" s="376" t="n">
        <v>-0.0015</v>
      </c>
      <c r="P79" s="374" t="n">
        <v>-0.0275</v>
      </c>
      <c r="Q79" s="374" t="n">
        <v>-0.0525</v>
      </c>
      <c r="R79" s="374" t="n">
        <v>-0.01525</v>
      </c>
      <c r="S79" s="374" t="n">
        <v>-0.0555</v>
      </c>
      <c r="T79" s="374" t="n">
        <v>-0.105</v>
      </c>
      <c r="U79" s="374" t="n">
        <v>0.2575</v>
      </c>
      <c r="V79" s="374" t="n">
        <v>0.005</v>
      </c>
      <c r="W79" s="374" t="n">
        <v>-0.165</v>
      </c>
      <c r="X79" s="374" t="n">
        <v>-0.0175</v>
      </c>
      <c r="Y79" s="389" t="n">
        <v>0.2125</v>
      </c>
      <c r="Z79" s="389" t="n">
        <v>0.013</v>
      </c>
      <c r="AA79" s="390" t="n">
        <v>0.185</v>
      </c>
      <c r="AB79" s="390" t="n">
        <v>0.181</v>
      </c>
      <c r="AC79" s="390" t="n">
        <v>0.185</v>
      </c>
      <c r="AD79" s="390" t="n">
        <v>0.185</v>
      </c>
      <c r="AE79" s="390" t="n">
        <v>0.181</v>
      </c>
      <c r="AF79" s="390" t="n">
        <v>0.185</v>
      </c>
      <c r="AG79" s="390" t="n">
        <v>0.185</v>
      </c>
      <c r="AH79" s="390" t="n">
        <v>0.185</v>
      </c>
      <c r="AI79" s="391" t="n">
        <v>0.185</v>
      </c>
      <c r="AJ79" s="391" t="n">
        <v>0.185</v>
      </c>
      <c r="AK79" s="391" t="n">
        <v>0.185</v>
      </c>
      <c r="AL79" s="390" t="n">
        <v>0.185</v>
      </c>
      <c r="AM79" s="392" t="n">
        <v>0.071470388265</v>
      </c>
      <c r="AN79" s="392"/>
      <c r="AO79" s="389" t="n">
        <f aca="false">AB79</f>
        <v>0.181</v>
      </c>
      <c r="AP79" s="389" t="n">
        <f aca="false">AB79</f>
        <v>0.181</v>
      </c>
      <c r="AQ79" s="393" t="n">
        <f aca="false">AB79</f>
        <v>0.181</v>
      </c>
      <c r="IU79" s="394" t="n">
        <f aca="false">B80</f>
        <v>38596</v>
      </c>
      <c r="IV79" s="374" t="n">
        <v>68</v>
      </c>
    </row>
    <row r="80" customFormat="false" ht="12.75" hidden="false" customHeight="false" outlineLevel="0" collapsed="false">
      <c r="A80" s="415"/>
      <c r="B80" s="375" t="n">
        <f aca="false">EOMONTH(B79,0)+1</f>
        <v>38596</v>
      </c>
      <c r="C80" s="376" t="n">
        <v>2.7905</v>
      </c>
      <c r="D80" s="376" t="n">
        <v>0.185</v>
      </c>
      <c r="E80" s="376" t="n">
        <v>0.071078990807881</v>
      </c>
      <c r="F80" s="376" t="n">
        <v>-0.195</v>
      </c>
      <c r="G80" s="376" t="n">
        <v>0.0175</v>
      </c>
      <c r="H80" s="376" t="n">
        <v>-0.195</v>
      </c>
      <c r="I80" s="376" t="n">
        <v>0.0425</v>
      </c>
      <c r="J80" s="376" t="n">
        <v>0.155</v>
      </c>
      <c r="K80" s="376" t="n">
        <v>-0.047</v>
      </c>
      <c r="L80" s="376" t="n">
        <v>-0.015</v>
      </c>
      <c r="M80" s="376" t="n">
        <v>-0.2925</v>
      </c>
      <c r="N80" s="376" t="n">
        <v>0.006</v>
      </c>
      <c r="O80" s="376" t="n">
        <v>-0.0015</v>
      </c>
      <c r="P80" s="374" t="n">
        <v>-0.0275</v>
      </c>
      <c r="Q80" s="374" t="n">
        <v>-0.0525</v>
      </c>
      <c r="R80" s="374" t="n">
        <v>-0.01275</v>
      </c>
      <c r="S80" s="374" t="n">
        <v>-0.063</v>
      </c>
      <c r="T80" s="374" t="n">
        <v>-0.105</v>
      </c>
      <c r="U80" s="374" t="n">
        <v>0.2525</v>
      </c>
      <c r="V80" s="374" t="n">
        <v>0.005</v>
      </c>
      <c r="W80" s="374" t="n">
        <v>-0.165</v>
      </c>
      <c r="X80" s="374" t="n">
        <v>-0.02</v>
      </c>
      <c r="Y80" s="389" t="n">
        <v>0.2125</v>
      </c>
      <c r="Z80" s="389" t="n">
        <v>0.013</v>
      </c>
      <c r="AA80" s="390" t="n">
        <v>0.185</v>
      </c>
      <c r="AB80" s="390" t="n">
        <v>0.181</v>
      </c>
      <c r="AC80" s="390" t="n">
        <v>0.185</v>
      </c>
      <c r="AD80" s="390" t="n">
        <v>0.185</v>
      </c>
      <c r="AE80" s="390" t="n">
        <v>0.181</v>
      </c>
      <c r="AF80" s="390" t="n">
        <v>0.185</v>
      </c>
      <c r="AG80" s="390" t="n">
        <v>0.185</v>
      </c>
      <c r="AH80" s="390" t="n">
        <v>0.185</v>
      </c>
      <c r="AI80" s="391" t="n">
        <v>0.185</v>
      </c>
      <c r="AJ80" s="391" t="n">
        <v>0.185</v>
      </c>
      <c r="AK80" s="391" t="n">
        <v>0.185</v>
      </c>
      <c r="AL80" s="390" t="n">
        <v>0.185</v>
      </c>
      <c r="AM80" s="392" t="n">
        <v>0.07149149815959</v>
      </c>
      <c r="AN80" s="392"/>
      <c r="AO80" s="389" t="n">
        <f aca="false">AB80</f>
        <v>0.181</v>
      </c>
      <c r="AP80" s="389" t="n">
        <f aca="false">AB80</f>
        <v>0.181</v>
      </c>
      <c r="AQ80" s="393" t="n">
        <f aca="false">AB80</f>
        <v>0.181</v>
      </c>
      <c r="IU80" s="394" t="n">
        <f aca="false">B81</f>
        <v>38626</v>
      </c>
      <c r="IV80" s="374" t="n">
        <v>69</v>
      </c>
    </row>
    <row r="81" customFormat="false" ht="12.75" hidden="false" customHeight="false" outlineLevel="0" collapsed="false">
      <c r="A81" s="415"/>
      <c r="B81" s="375" t="n">
        <f aca="false">EOMONTH(B80,0)+1</f>
        <v>38626</v>
      </c>
      <c r="C81" s="376" t="n">
        <v>2.8155</v>
      </c>
      <c r="D81" s="376" t="n">
        <v>0.1845</v>
      </c>
      <c r="E81" s="376" t="n">
        <v>0.071101587491788</v>
      </c>
      <c r="F81" s="376" t="n">
        <v>-0.195</v>
      </c>
      <c r="G81" s="376" t="n">
        <v>0.0075</v>
      </c>
      <c r="H81" s="376" t="n">
        <v>-0.195</v>
      </c>
      <c r="I81" s="376" t="n">
        <v>0.0575</v>
      </c>
      <c r="J81" s="376" t="n">
        <v>0.1575</v>
      </c>
      <c r="K81" s="376" t="n">
        <v>-0.047</v>
      </c>
      <c r="L81" s="376" t="n">
        <v>-0.015</v>
      </c>
      <c r="M81" s="376" t="n">
        <v>-0.2925</v>
      </c>
      <c r="N81" s="376" t="n">
        <v>0.006</v>
      </c>
      <c r="O81" s="376" t="n">
        <v>-0.0015</v>
      </c>
      <c r="P81" s="374" t="n">
        <v>-0.0275</v>
      </c>
      <c r="Q81" s="374" t="n">
        <v>-0.0525</v>
      </c>
      <c r="R81" s="374" t="n">
        <v>-0.01275</v>
      </c>
      <c r="S81" s="374" t="n">
        <v>-0.063</v>
      </c>
      <c r="T81" s="374" t="n">
        <v>-0.105</v>
      </c>
      <c r="U81" s="374" t="n">
        <v>0.255</v>
      </c>
      <c r="V81" s="374" t="n">
        <v>0.005</v>
      </c>
      <c r="W81" s="374" t="n">
        <v>-0.165</v>
      </c>
      <c r="X81" s="374" t="n">
        <v>-0.02</v>
      </c>
      <c r="Y81" s="389" t="n">
        <v>0.2125</v>
      </c>
      <c r="Z81" s="389" t="n">
        <v>0.013</v>
      </c>
      <c r="AA81" s="390" t="n">
        <v>0.185</v>
      </c>
      <c r="AB81" s="390" t="n">
        <v>0.181</v>
      </c>
      <c r="AC81" s="390" t="n">
        <v>0.185</v>
      </c>
      <c r="AD81" s="390" t="n">
        <v>0.185</v>
      </c>
      <c r="AE81" s="390" t="n">
        <v>0.181</v>
      </c>
      <c r="AF81" s="390" t="n">
        <v>0.185</v>
      </c>
      <c r="AG81" s="390" t="n">
        <v>0.185</v>
      </c>
      <c r="AH81" s="390" t="n">
        <v>0.185</v>
      </c>
      <c r="AI81" s="391" t="n">
        <v>0.185</v>
      </c>
      <c r="AJ81" s="391" t="n">
        <v>0.185</v>
      </c>
      <c r="AK81" s="391" t="n">
        <v>0.185</v>
      </c>
      <c r="AL81" s="390" t="n">
        <v>0.185</v>
      </c>
      <c r="AM81" s="392" t="n">
        <v>0.071511927089982</v>
      </c>
      <c r="AN81" s="392"/>
      <c r="AO81" s="389" t="n">
        <f aca="false">AB81</f>
        <v>0.181</v>
      </c>
      <c r="AP81" s="389" t="n">
        <f aca="false">AB81</f>
        <v>0.181</v>
      </c>
      <c r="AQ81" s="393" t="n">
        <f aca="false">AB81</f>
        <v>0.181</v>
      </c>
      <c r="IU81" s="394" t="n">
        <f aca="false">B82</f>
        <v>38657</v>
      </c>
      <c r="IV81" s="374" t="n">
        <v>70</v>
      </c>
    </row>
    <row r="82" customFormat="false" ht="12.75" hidden="false" customHeight="false" outlineLevel="0" collapsed="false">
      <c r="A82" s="415"/>
      <c r="B82" s="375" t="n">
        <f aca="false">EOMONTH(B81,0)+1</f>
        <v>38657</v>
      </c>
      <c r="C82" s="376" t="n">
        <v>2.9385</v>
      </c>
      <c r="D82" s="376" t="n">
        <v>0.184</v>
      </c>
      <c r="E82" s="376" t="n">
        <v>0.071124937398668</v>
      </c>
      <c r="F82" s="376" t="n">
        <v>-0.19</v>
      </c>
      <c r="G82" s="376" t="n">
        <v>-0.0325</v>
      </c>
      <c r="H82" s="376" t="n">
        <v>-0.19</v>
      </c>
      <c r="I82" s="376" t="n">
        <v>0.13</v>
      </c>
      <c r="J82" s="376" t="n">
        <v>0.24</v>
      </c>
      <c r="K82" s="376" t="n">
        <v>-0.0585</v>
      </c>
      <c r="L82" s="376" t="n">
        <v>-0.02</v>
      </c>
      <c r="M82" s="376" t="n">
        <v>-0.2425</v>
      </c>
      <c r="N82" s="376" t="n">
        <v>0.0085</v>
      </c>
      <c r="O82" s="376" t="n">
        <v>0.003</v>
      </c>
      <c r="P82" s="374" t="n">
        <v>-0.0305</v>
      </c>
      <c r="Q82" s="374" t="n">
        <v>-0.0525</v>
      </c>
      <c r="R82" s="374" t="n">
        <v>-0.0335</v>
      </c>
      <c r="S82" s="374" t="n">
        <v>-0.078</v>
      </c>
      <c r="T82" s="374" t="n">
        <v>-0.145</v>
      </c>
      <c r="U82" s="374" t="n">
        <v>0.725</v>
      </c>
      <c r="V82" s="374" t="n">
        <v>0.005</v>
      </c>
      <c r="W82" s="374" t="n">
        <v>-0.1875</v>
      </c>
      <c r="X82" s="374" t="n">
        <v>-0.0175</v>
      </c>
      <c r="Y82" s="389" t="n">
        <v>0.1025</v>
      </c>
      <c r="Z82" s="389" t="n">
        <v>0.0225</v>
      </c>
      <c r="AA82" s="390" t="n">
        <v>0.184</v>
      </c>
      <c r="AB82" s="390" t="n">
        <v>0.202</v>
      </c>
      <c r="AC82" s="390" t="n">
        <v>0.184</v>
      </c>
      <c r="AD82" s="390" t="n">
        <v>0.184</v>
      </c>
      <c r="AE82" s="390" t="n">
        <v>0.184</v>
      </c>
      <c r="AF82" s="390" t="n">
        <v>0.184</v>
      </c>
      <c r="AG82" s="390" t="n">
        <v>0.184</v>
      </c>
      <c r="AH82" s="390" t="n">
        <v>0.184</v>
      </c>
      <c r="AI82" s="391" t="n">
        <v>0.184</v>
      </c>
      <c r="AJ82" s="391" t="n">
        <v>0.184</v>
      </c>
      <c r="AK82" s="391" t="n">
        <v>0.184</v>
      </c>
      <c r="AL82" s="390" t="n">
        <v>0.184</v>
      </c>
      <c r="AM82" s="392" t="n">
        <v>0.071533036984865</v>
      </c>
      <c r="AN82" s="392"/>
      <c r="AO82" s="389" t="n">
        <f aca="false">AB82</f>
        <v>0.202</v>
      </c>
      <c r="AP82" s="389" t="n">
        <f aca="false">AB82</f>
        <v>0.202</v>
      </c>
      <c r="AQ82" s="393" t="n">
        <f aca="false">AB82</f>
        <v>0.202</v>
      </c>
      <c r="IU82" s="394" t="n">
        <f aca="false">B83</f>
        <v>38687</v>
      </c>
      <c r="IV82" s="374" t="n">
        <v>71</v>
      </c>
    </row>
    <row r="83" customFormat="false" ht="12.75" hidden="false" customHeight="false" outlineLevel="0" collapsed="false">
      <c r="A83" s="415"/>
      <c r="B83" s="375" t="n">
        <f aca="false">EOMONTH(B82,0)+1</f>
        <v>38687</v>
      </c>
      <c r="C83" s="376" t="n">
        <v>3.0555</v>
      </c>
      <c r="D83" s="376" t="n">
        <v>0.185</v>
      </c>
      <c r="E83" s="376" t="n">
        <v>0.071147534082918</v>
      </c>
      <c r="F83" s="376" t="n">
        <v>-0.1975</v>
      </c>
      <c r="G83" s="376" t="n">
        <v>-0.055</v>
      </c>
      <c r="H83" s="376" t="n">
        <v>-0.1975</v>
      </c>
      <c r="I83" s="376" t="n">
        <v>0.17</v>
      </c>
      <c r="J83" s="376" t="n">
        <v>0.295</v>
      </c>
      <c r="K83" s="376" t="n">
        <v>-0.0585</v>
      </c>
      <c r="L83" s="376" t="n">
        <v>-0.0225</v>
      </c>
      <c r="M83" s="376" t="n">
        <v>-0.2425</v>
      </c>
      <c r="N83" s="376" t="n">
        <v>0.0085</v>
      </c>
      <c r="O83" s="376" t="n">
        <v>0.003</v>
      </c>
      <c r="P83" s="374" t="n">
        <v>-0.0305</v>
      </c>
      <c r="Q83" s="374" t="n">
        <v>-0.0525</v>
      </c>
      <c r="R83" s="374" t="n">
        <v>-0.0335</v>
      </c>
      <c r="S83" s="374" t="n">
        <v>-0.093</v>
      </c>
      <c r="T83" s="374" t="n">
        <v>-0.145</v>
      </c>
      <c r="U83" s="374" t="n">
        <v>1.045</v>
      </c>
      <c r="V83" s="374" t="n">
        <v>0.005</v>
      </c>
      <c r="W83" s="374" t="n">
        <v>-0.1875</v>
      </c>
      <c r="X83" s="374" t="n">
        <v>-0.0175</v>
      </c>
      <c r="Y83" s="389" t="n">
        <v>0.1025</v>
      </c>
      <c r="Z83" s="389" t="n">
        <v>0.0225</v>
      </c>
      <c r="AA83" s="390" t="n">
        <v>0.185</v>
      </c>
      <c r="AB83" s="390" t="n">
        <v>0.204</v>
      </c>
      <c r="AC83" s="390" t="n">
        <v>0.185</v>
      </c>
      <c r="AD83" s="390" t="n">
        <v>0.185</v>
      </c>
      <c r="AE83" s="390" t="n">
        <v>0.185</v>
      </c>
      <c r="AF83" s="390" t="n">
        <v>0.185</v>
      </c>
      <c r="AG83" s="390" t="n">
        <v>0.185</v>
      </c>
      <c r="AH83" s="390" t="n">
        <v>0.185</v>
      </c>
      <c r="AI83" s="391" t="n">
        <v>0.185</v>
      </c>
      <c r="AJ83" s="391" t="n">
        <v>0.185</v>
      </c>
      <c r="AK83" s="391" t="n">
        <v>0.185</v>
      </c>
      <c r="AL83" s="390" t="n">
        <v>0.185</v>
      </c>
      <c r="AM83" s="392" t="n">
        <v>0.071553465915538</v>
      </c>
      <c r="AN83" s="392"/>
      <c r="AO83" s="389" t="n">
        <f aca="false">AB83</f>
        <v>0.204</v>
      </c>
      <c r="AP83" s="389" t="n">
        <f aca="false">AB83</f>
        <v>0.204</v>
      </c>
      <c r="AQ83" s="393" t="n">
        <f aca="false">AB83</f>
        <v>0.204</v>
      </c>
      <c r="IU83" s="394" t="n">
        <f aca="false">B84</f>
        <v>38718</v>
      </c>
      <c r="IV83" s="374" t="n">
        <v>72</v>
      </c>
    </row>
    <row r="84" customFormat="false" ht="12.75" hidden="false" customHeight="false" outlineLevel="0" collapsed="false">
      <c r="A84" s="415"/>
      <c r="B84" s="375" t="n">
        <f aca="false">EOMONTH(B83,0)+1</f>
        <v>38718</v>
      </c>
      <c r="C84" s="376" t="n">
        <v>3.0985</v>
      </c>
      <c r="D84" s="376" t="n">
        <v>0.1595</v>
      </c>
      <c r="E84" s="376" t="n">
        <v>0.071170883990153</v>
      </c>
      <c r="F84" s="376" t="n">
        <v>-0.2</v>
      </c>
      <c r="G84" s="376" t="n">
        <v>-0.0575</v>
      </c>
      <c r="H84" s="376" t="n">
        <v>-0.2</v>
      </c>
      <c r="I84" s="376" t="n">
        <v>0.215</v>
      </c>
      <c r="J84" s="376" t="n">
        <v>0.3425</v>
      </c>
      <c r="K84" s="376" t="n">
        <v>-0.0625</v>
      </c>
      <c r="L84" s="376" t="n">
        <v>-0.0165</v>
      </c>
      <c r="M84" s="376" t="n">
        <v>-0.2425</v>
      </c>
      <c r="N84" s="376" t="n">
        <v>0.0085</v>
      </c>
      <c r="O84" s="376" t="n">
        <v>0.003</v>
      </c>
      <c r="P84" s="374" t="n">
        <v>-0.026</v>
      </c>
      <c r="Q84" s="374" t="n">
        <v>-0.0525</v>
      </c>
      <c r="R84" s="374" t="n">
        <v>-0.0335</v>
      </c>
      <c r="S84" s="374" t="n">
        <v>-0.1035</v>
      </c>
      <c r="T84" s="374" t="n">
        <v>-0.145</v>
      </c>
      <c r="U84" s="374" t="n">
        <v>1.52</v>
      </c>
      <c r="V84" s="374" t="n">
        <v>0.005</v>
      </c>
      <c r="W84" s="374" t="n">
        <v>-0.1875</v>
      </c>
      <c r="X84" s="374" t="n">
        <v>-0.0175</v>
      </c>
      <c r="Y84" s="389" t="n">
        <v>0.1025</v>
      </c>
      <c r="Z84" s="389" t="n">
        <v>0.0225</v>
      </c>
      <c r="AA84" s="390" t="n">
        <v>0.16</v>
      </c>
      <c r="AB84" s="390" t="n">
        <v>0.16</v>
      </c>
      <c r="AC84" s="390" t="n">
        <v>0.16</v>
      </c>
      <c r="AD84" s="390" t="n">
        <v>0.16</v>
      </c>
      <c r="AE84" s="390" t="n">
        <v>0.16</v>
      </c>
      <c r="AF84" s="390" t="n">
        <v>0.16</v>
      </c>
      <c r="AG84" s="390" t="n">
        <v>0.16</v>
      </c>
      <c r="AH84" s="390" t="n">
        <v>0.16</v>
      </c>
      <c r="AI84" s="391" t="n">
        <v>0.16</v>
      </c>
      <c r="AJ84" s="391" t="n">
        <v>0.16</v>
      </c>
      <c r="AK84" s="391" t="n">
        <v>0.16</v>
      </c>
      <c r="AL84" s="390" t="n">
        <v>0.16</v>
      </c>
      <c r="AM84" s="392" t="n">
        <v>0.071574575810711</v>
      </c>
      <c r="AN84" s="392"/>
      <c r="AO84" s="389" t="n">
        <f aca="false">AB84</f>
        <v>0.16</v>
      </c>
      <c r="AP84" s="389" t="n">
        <f aca="false">AB84</f>
        <v>0.16</v>
      </c>
      <c r="AQ84" s="393" t="n">
        <f aca="false">AB84</f>
        <v>0.16</v>
      </c>
      <c r="IU84" s="394" t="n">
        <f aca="false">B85</f>
        <v>38749</v>
      </c>
      <c r="IV84" s="374" t="n">
        <v>73</v>
      </c>
    </row>
    <row r="85" customFormat="false" ht="12.75" hidden="false" customHeight="false" outlineLevel="0" collapsed="false">
      <c r="A85" s="415"/>
      <c r="B85" s="375" t="n">
        <f aca="false">EOMONTH(B84,0)+1</f>
        <v>38749</v>
      </c>
      <c r="C85" s="376" t="n">
        <v>2.9975</v>
      </c>
      <c r="D85" s="376" t="n">
        <v>0.1595</v>
      </c>
      <c r="E85" s="376" t="n">
        <v>0.071194233897569</v>
      </c>
      <c r="F85" s="376" t="n">
        <v>-0.2025</v>
      </c>
      <c r="G85" s="376" t="n">
        <v>-0.04</v>
      </c>
      <c r="H85" s="376" t="n">
        <v>-0.2025</v>
      </c>
      <c r="I85" s="376" t="n">
        <v>0.19</v>
      </c>
      <c r="J85" s="376" t="n">
        <v>0.3375</v>
      </c>
      <c r="K85" s="376" t="n">
        <v>-0.0585</v>
      </c>
      <c r="L85" s="376" t="n">
        <v>-0.0225</v>
      </c>
      <c r="M85" s="376" t="n">
        <v>-0.2425</v>
      </c>
      <c r="N85" s="376" t="n">
        <v>0.0085</v>
      </c>
      <c r="O85" s="376" t="n">
        <v>0.003</v>
      </c>
      <c r="P85" s="374" t="n">
        <v>-0.026</v>
      </c>
      <c r="Q85" s="374" t="n">
        <v>-0.0525</v>
      </c>
      <c r="R85" s="374" t="n">
        <v>-0.0335</v>
      </c>
      <c r="S85" s="374" t="n">
        <v>-0.091</v>
      </c>
      <c r="T85" s="374" t="n">
        <v>-0.145</v>
      </c>
      <c r="U85" s="374" t="n">
        <v>1.4</v>
      </c>
      <c r="V85" s="374" t="n">
        <v>0.005</v>
      </c>
      <c r="W85" s="374" t="n">
        <v>-0.1875</v>
      </c>
      <c r="X85" s="374" t="n">
        <v>-0.0175</v>
      </c>
      <c r="Y85" s="389" t="n">
        <v>0.1025</v>
      </c>
      <c r="Z85" s="389" t="n">
        <v>0.0225</v>
      </c>
      <c r="AA85" s="390" t="n">
        <v>0.16</v>
      </c>
      <c r="AB85" s="390" t="n">
        <v>0.175</v>
      </c>
      <c r="AC85" s="390" t="n">
        <v>0.16</v>
      </c>
      <c r="AD85" s="390" t="n">
        <v>0.16</v>
      </c>
      <c r="AE85" s="390" t="n">
        <v>0.16</v>
      </c>
      <c r="AF85" s="390" t="n">
        <v>0.16</v>
      </c>
      <c r="AG85" s="390" t="n">
        <v>0.16</v>
      </c>
      <c r="AH85" s="390" t="n">
        <v>0.16</v>
      </c>
      <c r="AI85" s="391" t="n">
        <v>0.16</v>
      </c>
      <c r="AJ85" s="391" t="n">
        <v>0.16</v>
      </c>
      <c r="AK85" s="391" t="n">
        <v>0.16</v>
      </c>
      <c r="AL85" s="390" t="n">
        <v>0.16</v>
      </c>
      <c r="AM85" s="392" t="n">
        <v>0.071595685706031</v>
      </c>
      <c r="AN85" s="392"/>
      <c r="AO85" s="389" t="n">
        <f aca="false">AB85</f>
        <v>0.175</v>
      </c>
      <c r="AP85" s="389" t="n">
        <f aca="false">AB85</f>
        <v>0.175</v>
      </c>
      <c r="AQ85" s="393" t="n">
        <f aca="false">AB85</f>
        <v>0.175</v>
      </c>
      <c r="IU85" s="394" t="n">
        <f aca="false">B86</f>
        <v>38777</v>
      </c>
      <c r="IV85" s="374" t="n">
        <v>74</v>
      </c>
    </row>
    <row r="86" customFormat="false" ht="12.75" hidden="false" customHeight="false" outlineLevel="0" collapsed="false">
      <c r="B86" s="375" t="n">
        <f aca="false">EOMONTH(B85,0)+1</f>
        <v>38777</v>
      </c>
      <c r="C86" s="376" t="n">
        <v>2.8915</v>
      </c>
      <c r="D86" s="376" t="n">
        <v>0.1585</v>
      </c>
      <c r="E86" s="376" t="n">
        <v>0.071215324136679</v>
      </c>
      <c r="F86" s="376" t="n">
        <v>-0.205</v>
      </c>
      <c r="G86" s="376" t="n">
        <v>-0.0275</v>
      </c>
      <c r="H86" s="376" t="n">
        <v>-0.205</v>
      </c>
      <c r="I86" s="376" t="n">
        <v>0.1875</v>
      </c>
      <c r="J86" s="376" t="n">
        <v>0.26</v>
      </c>
      <c r="K86" s="376" t="n">
        <v>-0.06</v>
      </c>
      <c r="L86" s="376" t="n">
        <v>-0.0255</v>
      </c>
      <c r="M86" s="376" t="n">
        <v>-0.2425</v>
      </c>
      <c r="N86" s="376" t="n">
        <v>0.0085</v>
      </c>
      <c r="O86" s="376" t="n">
        <v>0.003</v>
      </c>
      <c r="P86" s="374" t="n">
        <v>-0.026</v>
      </c>
      <c r="Q86" s="374" t="n">
        <v>-0.0525</v>
      </c>
      <c r="R86" s="374" t="n">
        <v>-0.0152</v>
      </c>
      <c r="S86" s="374" t="n">
        <v>-0.0785</v>
      </c>
      <c r="T86" s="374" t="n">
        <v>-0.145</v>
      </c>
      <c r="U86" s="374" t="n">
        <v>0.88</v>
      </c>
      <c r="V86" s="374" t="n">
        <v>0.005</v>
      </c>
      <c r="W86" s="374" t="n">
        <v>-0.1875</v>
      </c>
      <c r="X86" s="374" t="n">
        <v>-0.0175</v>
      </c>
      <c r="Y86" s="389" t="n">
        <v>0.1025</v>
      </c>
      <c r="Z86" s="389" t="n">
        <v>0.0225</v>
      </c>
      <c r="AA86" s="390" t="n">
        <v>0.159</v>
      </c>
      <c r="AB86" s="390" t="n">
        <v>0.174</v>
      </c>
      <c r="AC86" s="390" t="n">
        <v>0.159</v>
      </c>
      <c r="AD86" s="390" t="n">
        <v>0.159</v>
      </c>
      <c r="AE86" s="390" t="n">
        <v>0.159</v>
      </c>
      <c r="AF86" s="390" t="n">
        <v>0.159</v>
      </c>
      <c r="AG86" s="390" t="n">
        <v>0.159</v>
      </c>
      <c r="AH86" s="390" t="n">
        <v>0.159</v>
      </c>
      <c r="AI86" s="391" t="n">
        <v>0.159</v>
      </c>
      <c r="AJ86" s="391" t="n">
        <v>0.159</v>
      </c>
      <c r="AK86" s="391" t="n">
        <v>0.159</v>
      </c>
      <c r="AL86" s="390" t="n">
        <v>0.159</v>
      </c>
      <c r="AM86" s="374" t="n">
        <v>0.071614752708382</v>
      </c>
      <c r="AN86" s="374"/>
      <c r="AO86" s="389" t="n">
        <f aca="false">AB86</f>
        <v>0.174</v>
      </c>
      <c r="AP86" s="389" t="n">
        <f aca="false">AB86</f>
        <v>0.174</v>
      </c>
      <c r="AQ86" s="393" t="n">
        <f aca="false">AB86</f>
        <v>0.174</v>
      </c>
      <c r="IU86" s="394" t="n">
        <f aca="false">B87</f>
        <v>38808</v>
      </c>
      <c r="IV86" s="374" t="n">
        <v>75</v>
      </c>
    </row>
    <row r="87" customFormat="false" ht="12.75" hidden="false" customHeight="false" outlineLevel="0" collapsed="false">
      <c r="B87" s="375" t="n">
        <f aca="false">EOMONTH(B86,0)+1</f>
        <v>38808</v>
      </c>
      <c r="C87" s="376" t="n">
        <v>2.8005</v>
      </c>
      <c r="D87" s="376" t="n">
        <v>0.1575</v>
      </c>
      <c r="E87" s="376" t="n">
        <v>0.071238674044437</v>
      </c>
      <c r="F87" s="376" t="n">
        <v>-0.195</v>
      </c>
      <c r="G87" s="376" t="n">
        <v>0.015</v>
      </c>
      <c r="H87" s="376" t="n">
        <v>-0.195</v>
      </c>
      <c r="I87" s="376" t="n">
        <v>0.08</v>
      </c>
      <c r="J87" s="376" t="n">
        <v>0.17</v>
      </c>
      <c r="K87" s="376" t="n">
        <v>-0.07</v>
      </c>
      <c r="L87" s="376" t="n">
        <v>-0.038</v>
      </c>
      <c r="M87" s="376" t="n">
        <v>-0.2925</v>
      </c>
      <c r="N87" s="376" t="n">
        <v>0.0065</v>
      </c>
      <c r="O87" s="376" t="n">
        <v>0.0005</v>
      </c>
      <c r="P87" s="374" t="n">
        <v>-0.028</v>
      </c>
      <c r="Q87" s="374" t="n">
        <v>-0.05</v>
      </c>
      <c r="R87" s="374" t="n">
        <v>-0.01525</v>
      </c>
      <c r="S87" s="374" t="n">
        <v>-0.061</v>
      </c>
      <c r="T87" s="374" t="n">
        <v>-0.105</v>
      </c>
      <c r="U87" s="374" t="n">
        <v>0.37</v>
      </c>
      <c r="V87" s="374" t="n">
        <v>0.005</v>
      </c>
      <c r="W87" s="374" t="n">
        <v>-0.165</v>
      </c>
      <c r="X87" s="374" t="n">
        <v>-0.0175</v>
      </c>
      <c r="Y87" s="389" t="n">
        <v>0.2125</v>
      </c>
      <c r="Z87" s="389" t="n">
        <v>0.015</v>
      </c>
      <c r="AA87" s="390" t="n">
        <v>0.158</v>
      </c>
      <c r="AB87" s="390" t="n">
        <v>0.154</v>
      </c>
      <c r="AC87" s="390" t="n">
        <v>0.158</v>
      </c>
      <c r="AD87" s="390" t="n">
        <v>0.158</v>
      </c>
      <c r="AE87" s="390" t="n">
        <v>0.154</v>
      </c>
      <c r="AF87" s="390" t="n">
        <v>0.158</v>
      </c>
      <c r="AG87" s="390" t="n">
        <v>0.158</v>
      </c>
      <c r="AH87" s="390" t="n">
        <v>0.158</v>
      </c>
      <c r="AI87" s="391" t="n">
        <v>0.158</v>
      </c>
      <c r="AJ87" s="391" t="n">
        <v>0.158</v>
      </c>
      <c r="AK87" s="391" t="n">
        <v>0.158</v>
      </c>
      <c r="AL87" s="390" t="n">
        <v>0.158</v>
      </c>
      <c r="AM87" s="374" t="n">
        <v>0.071635862603983</v>
      </c>
      <c r="AN87" s="374"/>
      <c r="AO87" s="389" t="n">
        <f aca="false">AB87</f>
        <v>0.154</v>
      </c>
      <c r="AP87" s="389" t="n">
        <f aca="false">AB87</f>
        <v>0.154</v>
      </c>
      <c r="AQ87" s="393" t="n">
        <f aca="false">AB87</f>
        <v>0.154</v>
      </c>
      <c r="IU87" s="394" t="n">
        <f aca="false">B88</f>
        <v>38838</v>
      </c>
      <c r="IV87" s="374" t="n">
        <v>76</v>
      </c>
    </row>
    <row r="88" customFormat="false" ht="12.75" hidden="false" customHeight="false" outlineLevel="0" collapsed="false">
      <c r="B88" s="375" t="n">
        <f aca="false">EOMONTH(B87,0)+1</f>
        <v>38838</v>
      </c>
      <c r="C88" s="376" t="n">
        <v>2.826</v>
      </c>
      <c r="D88" s="376" t="n">
        <v>0.1575</v>
      </c>
      <c r="E88" s="376" t="n">
        <v>0.071261270729536</v>
      </c>
      <c r="F88" s="376" t="n">
        <v>-0.195</v>
      </c>
      <c r="G88" s="376" t="n">
        <v>0.015</v>
      </c>
      <c r="H88" s="376" t="n">
        <v>-0.195</v>
      </c>
      <c r="I88" s="376" t="n">
        <v>0.0825</v>
      </c>
      <c r="J88" s="376" t="n">
        <v>0.155</v>
      </c>
      <c r="K88" s="376" t="n">
        <v>-0.045</v>
      </c>
      <c r="L88" s="376" t="n">
        <v>-0.013</v>
      </c>
      <c r="M88" s="376" t="n">
        <v>-0.2925</v>
      </c>
      <c r="N88" s="376" t="n">
        <v>0.0065</v>
      </c>
      <c r="O88" s="376" t="n">
        <v>0.0005</v>
      </c>
      <c r="P88" s="374" t="n">
        <v>-0.028</v>
      </c>
      <c r="Q88" s="374" t="n">
        <v>-0.05</v>
      </c>
      <c r="R88" s="374" t="n">
        <v>-0.01525</v>
      </c>
      <c r="S88" s="374" t="n">
        <v>-0.0635</v>
      </c>
      <c r="T88" s="374" t="n">
        <v>-0.105</v>
      </c>
      <c r="U88" s="374" t="n">
        <v>0.2525</v>
      </c>
      <c r="V88" s="374" t="n">
        <v>0.005</v>
      </c>
      <c r="W88" s="374" t="n">
        <v>-0.165</v>
      </c>
      <c r="X88" s="374" t="n">
        <v>-0.014</v>
      </c>
      <c r="Y88" s="389" t="n">
        <v>0.2125</v>
      </c>
      <c r="Z88" s="389" t="n">
        <v>0.015</v>
      </c>
      <c r="AA88" s="390" t="n">
        <v>0.158</v>
      </c>
      <c r="AB88" s="390" t="n">
        <v>0.154</v>
      </c>
      <c r="AC88" s="390" t="n">
        <v>0.158</v>
      </c>
      <c r="AD88" s="390" t="n">
        <v>0.158</v>
      </c>
      <c r="AE88" s="390" t="n">
        <v>0.154</v>
      </c>
      <c r="AF88" s="390" t="n">
        <v>0.158</v>
      </c>
      <c r="AG88" s="390" t="n">
        <v>0.158</v>
      </c>
      <c r="AH88" s="390" t="n">
        <v>0.158</v>
      </c>
      <c r="AI88" s="391" t="n">
        <v>0.158</v>
      </c>
      <c r="AJ88" s="391" t="n">
        <v>0.158</v>
      </c>
      <c r="AK88" s="391" t="n">
        <v>0.158</v>
      </c>
      <c r="AL88" s="390" t="n">
        <v>0.158</v>
      </c>
      <c r="AM88" s="374" t="n">
        <v>0.071656291535349</v>
      </c>
      <c r="AN88" s="374"/>
      <c r="AO88" s="389" t="n">
        <f aca="false">AB88</f>
        <v>0.154</v>
      </c>
      <c r="AP88" s="389" t="n">
        <f aca="false">AB88</f>
        <v>0.154</v>
      </c>
      <c r="AQ88" s="393" t="n">
        <f aca="false">AB88</f>
        <v>0.154</v>
      </c>
      <c r="IU88" s="394" t="n">
        <f aca="false">B89</f>
        <v>38869</v>
      </c>
      <c r="IV88" s="374" t="n">
        <v>77</v>
      </c>
    </row>
    <row r="89" customFormat="false" ht="12.75" hidden="false" customHeight="false" outlineLevel="0" collapsed="false">
      <c r="B89" s="375" t="n">
        <f aca="false">EOMONTH(B88,0)+1</f>
        <v>38869</v>
      </c>
      <c r="C89" s="376" t="n">
        <v>2.836</v>
      </c>
      <c r="D89" s="376" t="n">
        <v>0.1575</v>
      </c>
      <c r="E89" s="376" t="n">
        <v>0.071284620637649</v>
      </c>
      <c r="F89" s="376" t="n">
        <v>-0.195</v>
      </c>
      <c r="G89" s="376" t="n">
        <v>0.02</v>
      </c>
      <c r="H89" s="376" t="n">
        <v>-0.195</v>
      </c>
      <c r="I89" s="376" t="n">
        <v>0.0775</v>
      </c>
      <c r="J89" s="376" t="n">
        <v>0.155</v>
      </c>
      <c r="K89" s="376" t="n">
        <v>-0.0425</v>
      </c>
      <c r="L89" s="376" t="n">
        <v>-0.0105</v>
      </c>
      <c r="M89" s="376" t="n">
        <v>-0.2925</v>
      </c>
      <c r="N89" s="376" t="n">
        <v>0.0065</v>
      </c>
      <c r="O89" s="376" t="n">
        <v>0.0005</v>
      </c>
      <c r="P89" s="374" t="n">
        <v>-0.0255</v>
      </c>
      <c r="Q89" s="374" t="n">
        <v>-0.05</v>
      </c>
      <c r="R89" s="374" t="n">
        <v>-0.01525</v>
      </c>
      <c r="S89" s="374" t="n">
        <v>-0.0535</v>
      </c>
      <c r="T89" s="374" t="n">
        <v>-0.105</v>
      </c>
      <c r="U89" s="374" t="n">
        <v>0.2525</v>
      </c>
      <c r="V89" s="374" t="n">
        <v>0.005</v>
      </c>
      <c r="W89" s="374" t="n">
        <v>-0.165</v>
      </c>
      <c r="X89" s="374" t="n">
        <v>-0.0165</v>
      </c>
      <c r="Y89" s="389" t="n">
        <v>0.2125</v>
      </c>
      <c r="Z89" s="389" t="n">
        <v>0.015</v>
      </c>
      <c r="AA89" s="390" t="n">
        <v>0.158</v>
      </c>
      <c r="AB89" s="390" t="n">
        <v>0.154</v>
      </c>
      <c r="AC89" s="390" t="n">
        <v>0.158</v>
      </c>
      <c r="AD89" s="390" t="n">
        <v>0.158</v>
      </c>
      <c r="AE89" s="390" t="n">
        <v>0.154</v>
      </c>
      <c r="AF89" s="390" t="n">
        <v>0.158</v>
      </c>
      <c r="AG89" s="390" t="n">
        <v>0.158</v>
      </c>
      <c r="AH89" s="390" t="n">
        <v>0.158</v>
      </c>
      <c r="AI89" s="391" t="n">
        <v>0.158</v>
      </c>
      <c r="AJ89" s="391" t="n">
        <v>0.158</v>
      </c>
      <c r="AK89" s="391" t="n">
        <v>0.158</v>
      </c>
      <c r="AL89" s="390" t="n">
        <v>0.158</v>
      </c>
      <c r="AM89" s="374" t="n">
        <v>0.071677401431239</v>
      </c>
      <c r="AN89" s="374"/>
      <c r="AO89" s="389" t="n">
        <f aca="false">AB89</f>
        <v>0.154</v>
      </c>
      <c r="AP89" s="389" t="n">
        <f aca="false">AB89</f>
        <v>0.154</v>
      </c>
      <c r="AQ89" s="393" t="n">
        <f aca="false">AB89</f>
        <v>0.154</v>
      </c>
      <c r="IU89" s="394" t="n">
        <f aca="false">B90</f>
        <v>38899</v>
      </c>
      <c r="IV89" s="374" t="n">
        <v>78</v>
      </c>
    </row>
    <row r="90" customFormat="false" ht="12.75" hidden="false" customHeight="false" outlineLevel="0" collapsed="false">
      <c r="B90" s="375" t="n">
        <f aca="false">EOMONTH(B89,0)+1</f>
        <v>38899</v>
      </c>
      <c r="C90" s="376" t="n">
        <v>2.839</v>
      </c>
      <c r="D90" s="376" t="n">
        <v>0.1575</v>
      </c>
      <c r="E90" s="376" t="n">
        <v>0.071307217323091</v>
      </c>
      <c r="F90" s="376" t="n">
        <v>-0.195</v>
      </c>
      <c r="G90" s="376" t="n">
        <v>0.0225</v>
      </c>
      <c r="H90" s="376" t="n">
        <v>-0.195</v>
      </c>
      <c r="I90" s="376" t="n">
        <v>0.0675</v>
      </c>
      <c r="J90" s="376" t="n">
        <v>0.155</v>
      </c>
      <c r="K90" s="376" t="n">
        <v>-0.0425</v>
      </c>
      <c r="L90" s="376" t="n">
        <v>-0.0105</v>
      </c>
      <c r="M90" s="376" t="n">
        <v>-0.2925</v>
      </c>
      <c r="N90" s="376" t="n">
        <v>0.0065</v>
      </c>
      <c r="O90" s="376" t="n">
        <v>0.0005</v>
      </c>
      <c r="P90" s="374" t="n">
        <v>-0.0255</v>
      </c>
      <c r="Q90" s="374" t="n">
        <v>-0.05</v>
      </c>
      <c r="R90" s="374" t="n">
        <v>-0.01525</v>
      </c>
      <c r="S90" s="374" t="n">
        <v>-0.0535</v>
      </c>
      <c r="T90" s="374" t="n">
        <v>-0.105</v>
      </c>
      <c r="U90" s="374" t="n">
        <v>0.2575</v>
      </c>
      <c r="V90" s="374" t="n">
        <v>0.005</v>
      </c>
      <c r="W90" s="374" t="n">
        <v>-0.165</v>
      </c>
      <c r="X90" s="374" t="n">
        <v>-0.0165</v>
      </c>
      <c r="Y90" s="389" t="n">
        <v>0.2125</v>
      </c>
      <c r="Z90" s="389" t="n">
        <v>0.015</v>
      </c>
      <c r="AA90" s="390" t="n">
        <v>0.158</v>
      </c>
      <c r="AB90" s="390" t="n">
        <v>0.154</v>
      </c>
      <c r="AC90" s="390" t="n">
        <v>0.158</v>
      </c>
      <c r="AD90" s="390" t="n">
        <v>0.158</v>
      </c>
      <c r="AE90" s="390" t="n">
        <v>0.154</v>
      </c>
      <c r="AF90" s="390" t="n">
        <v>0.158</v>
      </c>
      <c r="AG90" s="390" t="n">
        <v>0.158</v>
      </c>
      <c r="AH90" s="390" t="n">
        <v>0.158</v>
      </c>
      <c r="AI90" s="391" t="n">
        <v>0.158</v>
      </c>
      <c r="AJ90" s="391" t="n">
        <v>0.158</v>
      </c>
      <c r="AK90" s="391" t="n">
        <v>0.158</v>
      </c>
      <c r="AL90" s="390" t="n">
        <v>0.158</v>
      </c>
      <c r="AM90" s="374" t="n">
        <v>0.071697830362886</v>
      </c>
      <c r="AN90" s="374"/>
      <c r="AO90" s="389" t="n">
        <f aca="false">AB90</f>
        <v>0.154</v>
      </c>
      <c r="AP90" s="389" t="n">
        <f aca="false">AB90</f>
        <v>0.154</v>
      </c>
      <c r="AQ90" s="393" t="n">
        <f aca="false">AB90</f>
        <v>0.154</v>
      </c>
      <c r="IU90" s="394" t="n">
        <f aca="false">B91</f>
        <v>38930</v>
      </c>
      <c r="IV90" s="374" t="n">
        <v>79</v>
      </c>
    </row>
    <row r="91" customFormat="false" ht="12.75" hidden="false" customHeight="false" outlineLevel="0" collapsed="false">
      <c r="B91" s="375" t="n">
        <f aca="false">EOMONTH(B90,0)+1</f>
        <v>38930</v>
      </c>
      <c r="C91" s="376" t="n">
        <v>2.845</v>
      </c>
      <c r="D91" s="376" t="n">
        <v>0.1575</v>
      </c>
      <c r="E91" s="376" t="n">
        <v>0.071330567231558</v>
      </c>
      <c r="F91" s="376" t="n">
        <v>-0.195</v>
      </c>
      <c r="G91" s="376" t="n">
        <v>0.025</v>
      </c>
      <c r="H91" s="376" t="n">
        <v>-0.195</v>
      </c>
      <c r="I91" s="376" t="n">
        <v>0.065</v>
      </c>
      <c r="J91" s="376" t="n">
        <v>0.155</v>
      </c>
      <c r="K91" s="376" t="n">
        <v>-0.0425</v>
      </c>
      <c r="L91" s="376" t="n">
        <v>-0.0105</v>
      </c>
      <c r="M91" s="376" t="n">
        <v>-0.2925</v>
      </c>
      <c r="N91" s="376" t="n">
        <v>0.0065</v>
      </c>
      <c r="O91" s="376" t="n">
        <v>0.0005</v>
      </c>
      <c r="P91" s="374" t="n">
        <v>-0.0255</v>
      </c>
      <c r="Q91" s="374" t="n">
        <v>-0.05</v>
      </c>
      <c r="R91" s="374" t="n">
        <v>-0.01275</v>
      </c>
      <c r="S91" s="374" t="n">
        <v>-0.0535</v>
      </c>
      <c r="T91" s="374" t="n">
        <v>-0.105</v>
      </c>
      <c r="U91" s="374" t="n">
        <v>0.2575</v>
      </c>
      <c r="V91" s="374" t="n">
        <v>0.005</v>
      </c>
      <c r="W91" s="374" t="n">
        <v>-0.165</v>
      </c>
      <c r="X91" s="374" t="n">
        <v>-0.0165</v>
      </c>
      <c r="Y91" s="389" t="n">
        <v>0.2125</v>
      </c>
      <c r="Z91" s="389" t="n">
        <v>0.015</v>
      </c>
      <c r="AA91" s="390" t="n">
        <v>0.158</v>
      </c>
      <c r="AB91" s="390" t="n">
        <v>0.154</v>
      </c>
      <c r="AC91" s="390" t="n">
        <v>0.158</v>
      </c>
      <c r="AD91" s="390" t="n">
        <v>0.158</v>
      </c>
      <c r="AE91" s="390" t="n">
        <v>0.154</v>
      </c>
      <c r="AF91" s="390" t="n">
        <v>0.158</v>
      </c>
      <c r="AG91" s="390" t="n">
        <v>0.158</v>
      </c>
      <c r="AH91" s="390" t="n">
        <v>0.158</v>
      </c>
      <c r="AI91" s="391" t="n">
        <v>0.158</v>
      </c>
      <c r="AJ91" s="391" t="n">
        <v>0.158</v>
      </c>
      <c r="AK91" s="391" t="n">
        <v>0.158</v>
      </c>
      <c r="AL91" s="390" t="n">
        <v>0.158</v>
      </c>
      <c r="AM91" s="374" t="n">
        <v>0.071718940259066</v>
      </c>
      <c r="AN91" s="374"/>
      <c r="AO91" s="389" t="n">
        <f aca="false">AB91</f>
        <v>0.154</v>
      </c>
      <c r="AP91" s="389" t="n">
        <f aca="false">AB91</f>
        <v>0.154</v>
      </c>
      <c r="AQ91" s="393" t="n">
        <f aca="false">AB91</f>
        <v>0.154</v>
      </c>
      <c r="IU91" s="394" t="n">
        <f aca="false">B92</f>
        <v>38961</v>
      </c>
      <c r="IV91" s="374" t="n">
        <v>80</v>
      </c>
    </row>
    <row r="92" customFormat="false" ht="12.75" hidden="false" customHeight="false" outlineLevel="0" collapsed="false">
      <c r="B92" s="375" t="n">
        <f aca="false">EOMONTH(B91,0)+1</f>
        <v>38961</v>
      </c>
      <c r="C92" s="376" t="n">
        <v>2.846</v>
      </c>
      <c r="D92" s="376" t="n">
        <v>0.1575</v>
      </c>
      <c r="E92" s="376" t="n">
        <v>0.071353917140205</v>
      </c>
      <c r="F92" s="376" t="n">
        <v>-0.195</v>
      </c>
      <c r="G92" s="376" t="n">
        <v>0.0175</v>
      </c>
      <c r="H92" s="376" t="n">
        <v>-0.195</v>
      </c>
      <c r="I92" s="376" t="n">
        <v>0.0625</v>
      </c>
      <c r="J92" s="376" t="n">
        <v>0.155</v>
      </c>
      <c r="K92" s="376" t="n">
        <v>-0.045</v>
      </c>
      <c r="L92" s="376" t="n">
        <v>-0.013</v>
      </c>
      <c r="M92" s="376" t="n">
        <v>-0.2925</v>
      </c>
      <c r="N92" s="376" t="n">
        <v>0.0065</v>
      </c>
      <c r="O92" s="376" t="n">
        <v>0.0005</v>
      </c>
      <c r="P92" s="374" t="n">
        <v>-0.0255</v>
      </c>
      <c r="Q92" s="374" t="n">
        <v>-0.05</v>
      </c>
      <c r="R92" s="374" t="n">
        <v>-0.01275</v>
      </c>
      <c r="S92" s="374" t="n">
        <v>-0.061</v>
      </c>
      <c r="T92" s="374" t="n">
        <v>-0.105</v>
      </c>
      <c r="U92" s="374" t="n">
        <v>0.2525</v>
      </c>
      <c r="V92" s="374" t="n">
        <v>0.005</v>
      </c>
      <c r="W92" s="374" t="n">
        <v>-0.165</v>
      </c>
      <c r="X92" s="374" t="n">
        <v>-0.019</v>
      </c>
      <c r="Y92" s="389" t="n">
        <v>0.2125</v>
      </c>
      <c r="Z92" s="389" t="n">
        <v>0.015</v>
      </c>
      <c r="AA92" s="390" t="n">
        <v>0.158</v>
      </c>
      <c r="AB92" s="390" t="n">
        <v>0.154</v>
      </c>
      <c r="AC92" s="390" t="n">
        <v>0.158</v>
      </c>
      <c r="AD92" s="390" t="n">
        <v>0.158</v>
      </c>
      <c r="AE92" s="390" t="n">
        <v>0.154</v>
      </c>
      <c r="AF92" s="390" t="n">
        <v>0.158</v>
      </c>
      <c r="AG92" s="390" t="n">
        <v>0.158</v>
      </c>
      <c r="AH92" s="390" t="n">
        <v>0.158</v>
      </c>
      <c r="AI92" s="391" t="n">
        <v>0.158</v>
      </c>
      <c r="AJ92" s="391" t="n">
        <v>0.158</v>
      </c>
      <c r="AK92" s="391" t="n">
        <v>0.158</v>
      </c>
      <c r="AL92" s="390" t="n">
        <v>0.158</v>
      </c>
      <c r="AM92" s="374" t="n">
        <v>0.071740050155393</v>
      </c>
      <c r="AN92" s="374"/>
      <c r="AO92" s="389" t="n">
        <f aca="false">AB92</f>
        <v>0.154</v>
      </c>
      <c r="AP92" s="389" t="n">
        <f aca="false">AB92</f>
        <v>0.154</v>
      </c>
      <c r="AQ92" s="393" t="n">
        <f aca="false">AB92</f>
        <v>0.154</v>
      </c>
      <c r="IU92" s="394" t="n">
        <f aca="false">B93</f>
        <v>38991</v>
      </c>
      <c r="IV92" s="374" t="n">
        <v>81</v>
      </c>
    </row>
    <row r="93" customFormat="false" ht="12.75" hidden="false" customHeight="false" outlineLevel="0" collapsed="false">
      <c r="A93" s="418"/>
      <c r="B93" s="375" t="n">
        <f aca="false">EOMONTH(B92,0)+1</f>
        <v>38991</v>
      </c>
      <c r="C93" s="376" t="n">
        <v>2.87</v>
      </c>
      <c r="D93" s="376" t="n">
        <v>0.1575</v>
      </c>
      <c r="E93" s="376" t="n">
        <v>0.071376513826165</v>
      </c>
      <c r="F93" s="376" t="n">
        <v>-0.195</v>
      </c>
      <c r="G93" s="376" t="n">
        <v>0.0075</v>
      </c>
      <c r="H93" s="376" t="n">
        <v>-0.195</v>
      </c>
      <c r="I93" s="376" t="n">
        <v>0.0775</v>
      </c>
      <c r="J93" s="376" t="n">
        <v>0.1575</v>
      </c>
      <c r="K93" s="376" t="n">
        <v>-0.045</v>
      </c>
      <c r="L93" s="376" t="n">
        <v>-0.013</v>
      </c>
      <c r="M93" s="376" t="n">
        <v>-0.2925</v>
      </c>
      <c r="N93" s="376" t="n">
        <v>0.0065</v>
      </c>
      <c r="O93" s="376" t="n">
        <v>0.0005</v>
      </c>
      <c r="P93" s="374" t="n">
        <v>-0.0255</v>
      </c>
      <c r="Q93" s="374" t="n">
        <v>-0.05</v>
      </c>
      <c r="R93" s="374" t="n">
        <v>-0.0335</v>
      </c>
      <c r="S93" s="374" t="n">
        <v>-0.061</v>
      </c>
      <c r="T93" s="374" t="n">
        <v>-0.105</v>
      </c>
      <c r="U93" s="374" t="n">
        <v>0.255</v>
      </c>
      <c r="V93" s="374" t="n">
        <v>0.005</v>
      </c>
      <c r="W93" s="374" t="n">
        <v>-0.165</v>
      </c>
      <c r="X93" s="374" t="n">
        <v>-0.019</v>
      </c>
      <c r="Y93" s="389" t="n">
        <v>0.2125</v>
      </c>
      <c r="Z93" s="389" t="n">
        <v>0.015</v>
      </c>
      <c r="AA93" s="390" t="n">
        <v>0.158</v>
      </c>
      <c r="AB93" s="390" t="n">
        <v>0.154</v>
      </c>
      <c r="AC93" s="390" t="n">
        <v>0.158</v>
      </c>
      <c r="AD93" s="390" t="n">
        <v>0.158</v>
      </c>
      <c r="AE93" s="390" t="n">
        <v>0.154</v>
      </c>
      <c r="AF93" s="390" t="n">
        <v>0.158</v>
      </c>
      <c r="AG93" s="390" t="n">
        <v>0.158</v>
      </c>
      <c r="AH93" s="390" t="n">
        <v>0.158</v>
      </c>
      <c r="AI93" s="391" t="n">
        <v>0.158</v>
      </c>
      <c r="AJ93" s="391" t="n">
        <v>0.158</v>
      </c>
      <c r="AK93" s="391" t="n">
        <v>0.158</v>
      </c>
      <c r="AL93" s="390" t="n">
        <v>0.158</v>
      </c>
      <c r="AM93" s="374" t="n">
        <v>0.071760479087463</v>
      </c>
      <c r="AN93" s="374"/>
      <c r="AO93" s="389" t="n">
        <f aca="false">AB93</f>
        <v>0.154</v>
      </c>
      <c r="AP93" s="389" t="n">
        <f aca="false">AB93</f>
        <v>0.154</v>
      </c>
      <c r="AQ93" s="393" t="n">
        <f aca="false">AB93</f>
        <v>0.154</v>
      </c>
      <c r="IU93" s="394" t="n">
        <f aca="false">B94</f>
        <v>39022</v>
      </c>
      <c r="IV93" s="374" t="n">
        <v>82</v>
      </c>
    </row>
    <row r="94" customFormat="false" ht="12.75" hidden="false" customHeight="false" outlineLevel="0" collapsed="false">
      <c r="A94" s="415"/>
      <c r="B94" s="375" t="n">
        <f aca="false">EOMONTH(B93,0)+1</f>
        <v>39022</v>
      </c>
      <c r="C94" s="376" t="n">
        <v>2.988</v>
      </c>
      <c r="D94" s="376" t="n">
        <v>0.1575</v>
      </c>
      <c r="E94" s="376" t="n">
        <v>0.071399863735167</v>
      </c>
      <c r="F94" s="376" t="n">
        <v>-0.19</v>
      </c>
      <c r="G94" s="376" t="n">
        <v>-0.0325</v>
      </c>
      <c r="H94" s="376" t="n">
        <v>-0.19</v>
      </c>
      <c r="I94" s="376" t="n">
        <v>0.135</v>
      </c>
      <c r="J94" s="376" t="n">
        <v>0.24</v>
      </c>
      <c r="K94" s="376" t="n">
        <v>-0.0565</v>
      </c>
      <c r="L94" s="376" t="n">
        <v>-0.018</v>
      </c>
      <c r="M94" s="376" t="n">
        <v>-0.2425</v>
      </c>
      <c r="N94" s="376" t="n">
        <v>0.009</v>
      </c>
      <c r="O94" s="376" t="n">
        <v>0.005</v>
      </c>
      <c r="P94" s="374" t="n">
        <v>-0.0285</v>
      </c>
      <c r="Q94" s="374" t="n">
        <v>-0.05</v>
      </c>
      <c r="R94" s="374" t="n">
        <v>-0.0325</v>
      </c>
      <c r="S94" s="374" t="n">
        <v>-0.076</v>
      </c>
      <c r="T94" s="374" t="n">
        <v>-0.145</v>
      </c>
      <c r="U94" s="374" t="n">
        <v>0.725</v>
      </c>
      <c r="V94" s="374" t="n">
        <v>0.005</v>
      </c>
      <c r="W94" s="374" t="n">
        <v>-0.1875</v>
      </c>
      <c r="X94" s="374" t="n">
        <v>-0.0165</v>
      </c>
      <c r="Y94" s="389" t="n">
        <v>0.1025</v>
      </c>
      <c r="Z94" s="389" t="n">
        <v>0.0245</v>
      </c>
      <c r="AA94" s="390" t="n">
        <v>0.158</v>
      </c>
      <c r="AB94" s="390" t="n">
        <v>0.173</v>
      </c>
      <c r="AC94" s="390" t="n">
        <v>0.158</v>
      </c>
      <c r="AD94" s="390" t="n">
        <v>0.158</v>
      </c>
      <c r="AE94" s="390" t="n">
        <v>0.158</v>
      </c>
      <c r="AF94" s="390" t="n">
        <v>0.158</v>
      </c>
      <c r="AG94" s="390" t="n">
        <v>0.158</v>
      </c>
      <c r="AH94" s="390" t="n">
        <v>0.158</v>
      </c>
      <c r="AI94" s="391" t="n">
        <v>0.158</v>
      </c>
      <c r="AJ94" s="391" t="n">
        <v>0.158</v>
      </c>
      <c r="AK94" s="391" t="n">
        <v>0.158</v>
      </c>
      <c r="AL94" s="390" t="n">
        <v>0.158</v>
      </c>
      <c r="AM94" s="374" t="n">
        <v>0.07178158898408</v>
      </c>
      <c r="AN94" s="374"/>
      <c r="AO94" s="389" t="n">
        <f aca="false">AB94</f>
        <v>0.173</v>
      </c>
      <c r="AP94" s="389" t="n">
        <f aca="false">AB94</f>
        <v>0.173</v>
      </c>
      <c r="AQ94" s="393" t="n">
        <f aca="false">AB94</f>
        <v>0.173</v>
      </c>
      <c r="IU94" s="394" t="n">
        <f aca="false">B95</f>
        <v>39052</v>
      </c>
      <c r="IV94" s="374" t="n">
        <v>83</v>
      </c>
    </row>
    <row r="95" customFormat="false" ht="12.75" hidden="false" customHeight="false" outlineLevel="0" collapsed="false">
      <c r="A95" s="415"/>
      <c r="B95" s="375" t="n">
        <f aca="false">EOMONTH(B94,0)+1</f>
        <v>39052</v>
      </c>
      <c r="C95" s="376" t="n">
        <v>3.102</v>
      </c>
      <c r="D95" s="376" t="n">
        <v>0.1575</v>
      </c>
      <c r="E95" s="376" t="n">
        <v>0.071422460421469</v>
      </c>
      <c r="F95" s="376" t="n">
        <v>-0.1975</v>
      </c>
      <c r="G95" s="376" t="n">
        <v>-0.055</v>
      </c>
      <c r="H95" s="376" t="n">
        <v>-0.1975</v>
      </c>
      <c r="I95" s="376" t="n">
        <v>0.175</v>
      </c>
      <c r="J95" s="376" t="n">
        <v>0.295</v>
      </c>
      <c r="K95" s="376" t="n">
        <v>-0.0565</v>
      </c>
      <c r="L95" s="376" t="n">
        <v>-0.0205</v>
      </c>
      <c r="M95" s="376" t="n">
        <v>-0.2425</v>
      </c>
      <c r="N95" s="376" t="n">
        <v>0.009</v>
      </c>
      <c r="O95" s="376" t="n">
        <v>0.005</v>
      </c>
      <c r="P95" s="374" t="n">
        <v>-0.0285</v>
      </c>
      <c r="Q95" s="374" t="n">
        <v>-0.05</v>
      </c>
      <c r="R95" s="374" t="n">
        <v>-0.0325</v>
      </c>
      <c r="S95" s="374" t="n">
        <v>-0.091</v>
      </c>
      <c r="T95" s="374" t="n">
        <v>-0.145</v>
      </c>
      <c r="U95" s="374" t="n">
        <v>1.045</v>
      </c>
      <c r="V95" s="374" t="n">
        <v>0.005</v>
      </c>
      <c r="W95" s="374" t="n">
        <v>-0.1875</v>
      </c>
      <c r="X95" s="374" t="n">
        <v>-0.0165</v>
      </c>
      <c r="Y95" s="389" t="n">
        <v>0.1025</v>
      </c>
      <c r="Z95" s="389" t="n">
        <v>0.0245</v>
      </c>
      <c r="AA95" s="390" t="n">
        <v>0.158</v>
      </c>
      <c r="AB95" s="390" t="n">
        <v>0.173</v>
      </c>
      <c r="AC95" s="390" t="n">
        <v>0.158</v>
      </c>
      <c r="AD95" s="390" t="n">
        <v>0.158</v>
      </c>
      <c r="AE95" s="390" t="n">
        <v>0.158</v>
      </c>
      <c r="AF95" s="390" t="n">
        <v>0.158</v>
      </c>
      <c r="AG95" s="390" t="n">
        <v>0.158</v>
      </c>
      <c r="AH95" s="390" t="n">
        <v>0.158</v>
      </c>
      <c r="AI95" s="391" t="n">
        <v>0.158</v>
      </c>
      <c r="AJ95" s="391" t="n">
        <v>0.158</v>
      </c>
      <c r="AK95" s="391" t="n">
        <v>0.158</v>
      </c>
      <c r="AL95" s="390" t="n">
        <v>0.158</v>
      </c>
      <c r="AM95" s="374" t="n">
        <v>0.07180201791643</v>
      </c>
      <c r="AN95" s="374"/>
      <c r="AO95" s="389" t="n">
        <f aca="false">AB95</f>
        <v>0.173</v>
      </c>
      <c r="AP95" s="389" t="n">
        <f aca="false">AB95</f>
        <v>0.173</v>
      </c>
      <c r="AQ95" s="393" t="n">
        <f aca="false">AB95</f>
        <v>0.173</v>
      </c>
      <c r="IU95" s="394" t="n">
        <f aca="false">B96</f>
        <v>39083</v>
      </c>
      <c r="IV95" s="374" t="n">
        <v>84</v>
      </c>
    </row>
    <row r="96" customFormat="false" ht="12.75" hidden="false" customHeight="false" outlineLevel="0" collapsed="false">
      <c r="A96" s="415"/>
      <c r="B96" s="375" t="n">
        <f aca="false">EOMONTH(B95,0)+1</f>
        <v>39083</v>
      </c>
      <c r="C96" s="376" t="n">
        <v>3.148</v>
      </c>
      <c r="D96" s="376" t="n">
        <v>0.1575</v>
      </c>
      <c r="E96" s="376" t="n">
        <v>0.071445810330826</v>
      </c>
      <c r="F96" s="376" t="n">
        <v>-0.2</v>
      </c>
      <c r="G96" s="376" t="n">
        <v>-0.0575</v>
      </c>
      <c r="H96" s="376" t="n">
        <v>-0.2</v>
      </c>
      <c r="I96" s="376" t="n">
        <v>0.22</v>
      </c>
      <c r="J96" s="376" t="n">
        <v>0.3425</v>
      </c>
      <c r="K96" s="376" t="n">
        <v>-0.0605</v>
      </c>
      <c r="L96" s="376" t="n">
        <v>-0.0145</v>
      </c>
      <c r="M96" s="376" t="n">
        <v>-0.2425</v>
      </c>
      <c r="N96" s="376" t="n">
        <v>0.009</v>
      </c>
      <c r="O96" s="376" t="n">
        <v>0.005</v>
      </c>
      <c r="P96" s="374" t="n">
        <v>-0.024</v>
      </c>
      <c r="Q96" s="374" t="n">
        <v>-0.05</v>
      </c>
      <c r="R96" s="374" t="n">
        <v>-0.0325</v>
      </c>
      <c r="S96" s="374" t="n">
        <v>-0.1015</v>
      </c>
      <c r="T96" s="374" t="n">
        <v>-0.145</v>
      </c>
      <c r="U96" s="374" t="n">
        <v>1.52</v>
      </c>
      <c r="V96" s="374" t="n">
        <v>0.005</v>
      </c>
      <c r="W96" s="374" t="n">
        <v>-0.1875</v>
      </c>
      <c r="X96" s="374" t="n">
        <v>-0.0165</v>
      </c>
      <c r="Y96" s="389" t="n">
        <v>0.1025</v>
      </c>
      <c r="Z96" s="389" t="n">
        <v>0.0245</v>
      </c>
      <c r="AA96" s="390" t="n">
        <v>0.158</v>
      </c>
      <c r="AB96" s="390" t="n">
        <v>0.158</v>
      </c>
      <c r="AC96" s="390" t="n">
        <v>0.158</v>
      </c>
      <c r="AD96" s="390" t="n">
        <v>0.158</v>
      </c>
      <c r="AE96" s="390" t="n">
        <v>0.158</v>
      </c>
      <c r="AF96" s="390" t="n">
        <v>0.158</v>
      </c>
      <c r="AG96" s="390" t="n">
        <v>0.158</v>
      </c>
      <c r="AH96" s="390" t="n">
        <v>0.158</v>
      </c>
      <c r="AI96" s="391" t="n">
        <v>0.158</v>
      </c>
      <c r="AJ96" s="391" t="n">
        <v>0.158</v>
      </c>
      <c r="AK96" s="391" t="n">
        <v>0.158</v>
      </c>
      <c r="AL96" s="390" t="n">
        <v>0.158</v>
      </c>
      <c r="AM96" s="374" t="n">
        <v>0.071823127813336</v>
      </c>
      <c r="AN96" s="374"/>
      <c r="AO96" s="389" t="n">
        <f aca="false">AB96</f>
        <v>0.158</v>
      </c>
      <c r="AP96" s="389" t="n">
        <f aca="false">AB96</f>
        <v>0.158</v>
      </c>
      <c r="AQ96" s="393" t="n">
        <f aca="false">AB96</f>
        <v>0.158</v>
      </c>
      <c r="IU96" s="394" t="n">
        <f aca="false">B97</f>
        <v>39114</v>
      </c>
      <c r="IV96" s="374" t="n">
        <v>85</v>
      </c>
    </row>
    <row r="97" customFormat="false" ht="12.75" hidden="false" customHeight="false" outlineLevel="0" collapsed="false">
      <c r="A97" s="415"/>
      <c r="B97" s="375" t="n">
        <f aca="false">EOMONTH(B96,0)+1</f>
        <v>39114</v>
      </c>
      <c r="C97" s="376" t="n">
        <v>3.051</v>
      </c>
      <c r="D97" s="376" t="n">
        <v>0.1575</v>
      </c>
      <c r="E97" s="376" t="n">
        <v>0.071469160240362</v>
      </c>
      <c r="F97" s="376" t="n">
        <v>-0.2025</v>
      </c>
      <c r="G97" s="376" t="n">
        <v>-0.04</v>
      </c>
      <c r="H97" s="376" t="n">
        <v>-0.2025</v>
      </c>
      <c r="I97" s="376" t="n">
        <v>0.195</v>
      </c>
      <c r="J97" s="376" t="n">
        <v>0.3375</v>
      </c>
      <c r="K97" s="376" t="n">
        <v>-0.0565</v>
      </c>
      <c r="L97" s="376" t="n">
        <v>-0.0205</v>
      </c>
      <c r="M97" s="376" t="n">
        <v>-0.2425</v>
      </c>
      <c r="N97" s="376" t="n">
        <v>0.009</v>
      </c>
      <c r="O97" s="376" t="n">
        <v>0.005</v>
      </c>
      <c r="P97" s="374" t="n">
        <v>-0.024</v>
      </c>
      <c r="Q97" s="374" t="n">
        <v>-0.05</v>
      </c>
      <c r="R97" s="374" t="n">
        <v>-0.0325</v>
      </c>
      <c r="S97" s="374" t="n">
        <v>-0.089</v>
      </c>
      <c r="T97" s="374" t="n">
        <v>-0.145</v>
      </c>
      <c r="U97" s="374" t="n">
        <v>1.4</v>
      </c>
      <c r="V97" s="374" t="n">
        <v>0.005</v>
      </c>
      <c r="W97" s="374" t="n">
        <v>-0.1875</v>
      </c>
      <c r="X97" s="374" t="n">
        <v>-0.0165</v>
      </c>
      <c r="Y97" s="389" t="n">
        <v>0.1025</v>
      </c>
      <c r="Z97" s="389" t="n">
        <v>0.0245</v>
      </c>
      <c r="AA97" s="390" t="n">
        <v>0.158</v>
      </c>
      <c r="AB97" s="390" t="n">
        <v>0.173</v>
      </c>
      <c r="AC97" s="390" t="n">
        <v>0.158</v>
      </c>
      <c r="AD97" s="390" t="n">
        <v>0.158</v>
      </c>
      <c r="AE97" s="390" t="n">
        <v>0.158</v>
      </c>
      <c r="AF97" s="390" t="n">
        <v>0.158</v>
      </c>
      <c r="AG97" s="390" t="n">
        <v>0.158</v>
      </c>
      <c r="AH97" s="390" t="n">
        <v>0.158</v>
      </c>
      <c r="AI97" s="391" t="n">
        <v>0.158</v>
      </c>
      <c r="AJ97" s="391" t="n">
        <v>0.158</v>
      </c>
      <c r="AK97" s="391" t="n">
        <v>0.158</v>
      </c>
      <c r="AL97" s="390" t="n">
        <v>0.158</v>
      </c>
      <c r="AM97" s="374" t="n">
        <v>0.07184423771039</v>
      </c>
      <c r="AN97" s="374"/>
      <c r="AO97" s="389" t="n">
        <f aca="false">AB97</f>
        <v>0.173</v>
      </c>
      <c r="AP97" s="389" t="n">
        <f aca="false">AB97</f>
        <v>0.173</v>
      </c>
      <c r="AQ97" s="393" t="n">
        <f aca="false">AB97</f>
        <v>0.173</v>
      </c>
      <c r="IU97" s="394" t="n">
        <f aca="false">B98</f>
        <v>39142</v>
      </c>
      <c r="IV97" s="374" t="n">
        <v>86</v>
      </c>
    </row>
    <row r="98" customFormat="false" ht="12.75" hidden="false" customHeight="false" outlineLevel="0" collapsed="false">
      <c r="A98" s="415"/>
      <c r="B98" s="375" t="n">
        <f aca="false">EOMONTH(B97,0)+1</f>
        <v>39142</v>
      </c>
      <c r="C98" s="376" t="n">
        <v>2.948</v>
      </c>
      <c r="D98" s="376" t="n">
        <v>0.1575</v>
      </c>
      <c r="E98" s="376" t="n">
        <v>0.071490250481389</v>
      </c>
      <c r="F98" s="376" t="n">
        <v>-0.205</v>
      </c>
      <c r="G98" s="376" t="n">
        <v>-0.0275</v>
      </c>
      <c r="H98" s="376" t="n">
        <v>-0.205</v>
      </c>
      <c r="I98" s="376" t="n">
        <v>0.1925</v>
      </c>
      <c r="J98" s="376" t="n">
        <v>0.26</v>
      </c>
      <c r="K98" s="376" t="n">
        <v>-0.058</v>
      </c>
      <c r="L98" s="376" t="n">
        <v>-0.0235</v>
      </c>
      <c r="M98" s="376" t="n">
        <v>-0.2425</v>
      </c>
      <c r="N98" s="376" t="n">
        <v>0.009</v>
      </c>
      <c r="O98" s="376" t="n">
        <v>0.005</v>
      </c>
      <c r="P98" s="374" t="n">
        <v>-0.024</v>
      </c>
      <c r="Q98" s="374" t="n">
        <v>-0.05</v>
      </c>
      <c r="R98" s="374" t="n">
        <v>-0.0142</v>
      </c>
      <c r="S98" s="374" t="n">
        <v>-0.0765</v>
      </c>
      <c r="T98" s="374" t="n">
        <v>-0.145</v>
      </c>
      <c r="U98" s="374" t="n">
        <v>0.88</v>
      </c>
      <c r="V98" s="374" t="n">
        <v>0.005</v>
      </c>
      <c r="W98" s="374" t="n">
        <v>-0.1875</v>
      </c>
      <c r="X98" s="374" t="n">
        <v>-0.0165</v>
      </c>
      <c r="Y98" s="389" t="n">
        <v>0.1025</v>
      </c>
      <c r="Z98" s="389" t="n">
        <v>0.0245</v>
      </c>
      <c r="AA98" s="390" t="n">
        <v>0.158</v>
      </c>
      <c r="AB98" s="390" t="n">
        <v>0.173</v>
      </c>
      <c r="AC98" s="390" t="n">
        <v>0.158</v>
      </c>
      <c r="AD98" s="390" t="n">
        <v>0.158</v>
      </c>
      <c r="AE98" s="390" t="n">
        <v>0.158</v>
      </c>
      <c r="AF98" s="390" t="n">
        <v>0.158</v>
      </c>
      <c r="AG98" s="390" t="n">
        <v>0.158</v>
      </c>
      <c r="AH98" s="390" t="n">
        <v>0.158</v>
      </c>
      <c r="AI98" s="391" t="n">
        <v>0.158</v>
      </c>
      <c r="AJ98" s="391" t="n">
        <v>0.158</v>
      </c>
      <c r="AK98" s="391" t="n">
        <v>0.158</v>
      </c>
      <c r="AL98" s="390" t="n">
        <v>0.158</v>
      </c>
      <c r="AM98" s="374" t="n">
        <v>0.071863304714307</v>
      </c>
      <c r="AN98" s="374"/>
      <c r="AO98" s="389" t="n">
        <f aca="false">AB98</f>
        <v>0.173</v>
      </c>
      <c r="AP98" s="389" t="n">
        <f aca="false">AB98</f>
        <v>0.173</v>
      </c>
      <c r="AQ98" s="393" t="n">
        <f aca="false">AB98</f>
        <v>0.173</v>
      </c>
      <c r="IU98" s="394" t="n">
        <f aca="false">B99</f>
        <v>39173</v>
      </c>
      <c r="IV98" s="374" t="n">
        <v>87</v>
      </c>
    </row>
    <row r="99" customFormat="false" ht="12.75" hidden="false" customHeight="false" outlineLevel="0" collapsed="false">
      <c r="A99" s="415"/>
      <c r="B99" s="375" t="n">
        <f aca="false">EOMONTH(B98,0)+1</f>
        <v>39173</v>
      </c>
      <c r="C99" s="376" t="n">
        <v>2.86</v>
      </c>
      <c r="D99" s="376" t="n">
        <v>0.1575</v>
      </c>
      <c r="E99" s="376" t="n">
        <v>0.071513600391269</v>
      </c>
      <c r="F99" s="376" t="n">
        <v>-0.195</v>
      </c>
      <c r="G99" s="376" t="n">
        <v>0.015</v>
      </c>
      <c r="H99" s="376" t="n">
        <v>-0.195</v>
      </c>
      <c r="I99" s="376" t="n">
        <v>0.09</v>
      </c>
      <c r="J99" s="376" t="n">
        <v>0.17</v>
      </c>
      <c r="K99" s="376" t="n">
        <v>-0.068</v>
      </c>
      <c r="L99" s="376" t="n">
        <v>-0.036</v>
      </c>
      <c r="M99" s="376" t="n">
        <v>-0.2925</v>
      </c>
      <c r="N99" s="376" t="n">
        <v>0.0065</v>
      </c>
      <c r="O99" s="376" t="n">
        <v>0.0025</v>
      </c>
      <c r="P99" s="374" t="n">
        <v>-0.026</v>
      </c>
      <c r="Q99" s="374" t="n">
        <v>-0.0475</v>
      </c>
      <c r="R99" s="374" t="n">
        <v>-0.0142</v>
      </c>
      <c r="S99" s="374" t="n">
        <v>-0.059</v>
      </c>
      <c r="T99" s="374" t="n">
        <v>-0.105</v>
      </c>
      <c r="U99" s="374" t="n">
        <v>0.37</v>
      </c>
      <c r="V99" s="374" t="n">
        <v>0.005</v>
      </c>
      <c r="W99" s="374" t="n">
        <v>-0.165</v>
      </c>
      <c r="X99" s="374" t="n">
        <v>-0.0165</v>
      </c>
      <c r="Y99" s="389" t="n">
        <v>0.2125</v>
      </c>
      <c r="Z99" s="389" t="n">
        <v>0.017</v>
      </c>
      <c r="AA99" s="390" t="n">
        <v>0.158</v>
      </c>
      <c r="AB99" s="390" t="n">
        <v>0.154</v>
      </c>
      <c r="AC99" s="390" t="n">
        <v>0.158</v>
      </c>
      <c r="AD99" s="390" t="n">
        <v>0.158</v>
      </c>
      <c r="AE99" s="390" t="n">
        <v>0.154</v>
      </c>
      <c r="AF99" s="390" t="n">
        <v>0.158</v>
      </c>
      <c r="AG99" s="390" t="n">
        <v>0.158</v>
      </c>
      <c r="AH99" s="390" t="n">
        <v>0.158</v>
      </c>
      <c r="AI99" s="391" t="n">
        <v>0.158</v>
      </c>
      <c r="AJ99" s="391" t="n">
        <v>0.158</v>
      </c>
      <c r="AK99" s="391" t="n">
        <v>0.158</v>
      </c>
      <c r="AL99" s="390" t="n">
        <v>0.158</v>
      </c>
      <c r="AM99" s="374" t="n">
        <v>0.071884414611641</v>
      </c>
      <c r="AN99" s="374"/>
      <c r="AO99" s="389" t="n">
        <f aca="false">AB99</f>
        <v>0.154</v>
      </c>
      <c r="AP99" s="389" t="n">
        <f aca="false">AB99</f>
        <v>0.154</v>
      </c>
      <c r="AQ99" s="393" t="n">
        <f aca="false">AB99</f>
        <v>0.154</v>
      </c>
      <c r="IU99" s="394" t="n">
        <f aca="false">B100</f>
        <v>39203</v>
      </c>
      <c r="IV99" s="374" t="n">
        <v>88</v>
      </c>
    </row>
    <row r="100" customFormat="false" ht="12.75" hidden="false" customHeight="false" outlineLevel="0" collapsed="false">
      <c r="A100" s="415"/>
      <c r="B100" s="375" t="n">
        <f aca="false">EOMONTH(B99,0)+1</f>
        <v>39203</v>
      </c>
      <c r="C100" s="376" t="n">
        <v>2.8865</v>
      </c>
      <c r="D100" s="376" t="n">
        <v>0.1575</v>
      </c>
      <c r="E100" s="376" t="n">
        <v>0.071532902295052</v>
      </c>
      <c r="F100" s="376" t="n">
        <v>-0.195</v>
      </c>
      <c r="G100" s="376" t="n">
        <v>0.015</v>
      </c>
      <c r="H100" s="376" t="n">
        <v>-0.195</v>
      </c>
      <c r="I100" s="376" t="n">
        <v>0.0925</v>
      </c>
      <c r="J100" s="376" t="n">
        <v>0.155</v>
      </c>
      <c r="K100" s="376" t="n">
        <v>-0.043</v>
      </c>
      <c r="L100" s="376" t="n">
        <v>-0.011</v>
      </c>
      <c r="M100" s="376" t="n">
        <v>-0.2925</v>
      </c>
      <c r="N100" s="376" t="n">
        <v>0.0065</v>
      </c>
      <c r="O100" s="376" t="n">
        <v>0.0025</v>
      </c>
      <c r="P100" s="374" t="n">
        <v>-0.026</v>
      </c>
      <c r="Q100" s="374" t="n">
        <v>-0.0475</v>
      </c>
      <c r="R100" s="374" t="n">
        <v>-0.01425</v>
      </c>
      <c r="S100" s="374" t="n">
        <v>-0.0615</v>
      </c>
      <c r="T100" s="374" t="n">
        <v>-0.105</v>
      </c>
      <c r="U100" s="374" t="n">
        <v>0.2525</v>
      </c>
      <c r="V100" s="374" t="n">
        <v>0.005</v>
      </c>
      <c r="W100" s="374" t="n">
        <v>-0.165</v>
      </c>
      <c r="X100" s="374" t="n">
        <v>-0.013</v>
      </c>
      <c r="Y100" s="389" t="n">
        <v>0.2125</v>
      </c>
      <c r="Z100" s="389" t="n">
        <v>0.017</v>
      </c>
      <c r="AA100" s="390" t="n">
        <v>0.158</v>
      </c>
      <c r="AB100" s="390" t="n">
        <v>0.154</v>
      </c>
      <c r="AC100" s="390" t="n">
        <v>0.158</v>
      </c>
      <c r="AD100" s="390" t="n">
        <v>0.158</v>
      </c>
      <c r="AE100" s="390" t="n">
        <v>0.154</v>
      </c>
      <c r="AF100" s="390" t="n">
        <v>0.158</v>
      </c>
      <c r="AG100" s="390" t="n">
        <v>0.158</v>
      </c>
      <c r="AH100" s="390" t="n">
        <v>0.158</v>
      </c>
      <c r="AI100" s="391" t="n">
        <v>0.158</v>
      </c>
      <c r="AJ100" s="391" t="n">
        <v>0.158</v>
      </c>
      <c r="AK100" s="391" t="n">
        <v>0.158</v>
      </c>
      <c r="AL100" s="390" t="n">
        <v>0.158</v>
      </c>
      <c r="AM100" s="374" t="n">
        <v>0.071900807257206</v>
      </c>
      <c r="AN100" s="374"/>
      <c r="AO100" s="389" t="n">
        <f aca="false">AB100</f>
        <v>0.154</v>
      </c>
      <c r="AP100" s="389" t="n">
        <f aca="false">AB100</f>
        <v>0.154</v>
      </c>
      <c r="AQ100" s="393" t="n">
        <f aca="false">AB100</f>
        <v>0.154</v>
      </c>
      <c r="IU100" s="394" t="n">
        <f aca="false">B101</f>
        <v>39234</v>
      </c>
      <c r="IV100" s="374" t="n">
        <v>89</v>
      </c>
    </row>
    <row r="101" customFormat="false" ht="12.75" hidden="false" customHeight="false" outlineLevel="0" collapsed="false">
      <c r="A101" s="415"/>
      <c r="B101" s="375" t="n">
        <f aca="false">EOMONTH(B100,0)+1</f>
        <v>39234</v>
      </c>
      <c r="C101" s="376" t="n">
        <v>2.8975</v>
      </c>
      <c r="D101" s="376" t="n">
        <v>0.1575</v>
      </c>
      <c r="E101" s="376" t="n">
        <v>0.071548395414107</v>
      </c>
      <c r="F101" s="376" t="n">
        <v>-0.195</v>
      </c>
      <c r="G101" s="376" t="n">
        <v>0.02</v>
      </c>
      <c r="H101" s="376" t="n">
        <v>-0.195</v>
      </c>
      <c r="I101" s="376" t="n">
        <v>0.0875</v>
      </c>
      <c r="J101" s="376" t="n">
        <v>0.155</v>
      </c>
      <c r="K101" s="376" t="n">
        <v>-0.0405</v>
      </c>
      <c r="L101" s="376" t="n">
        <v>-0.0085</v>
      </c>
      <c r="M101" s="376" t="n">
        <v>-0.2925</v>
      </c>
      <c r="N101" s="376" t="n">
        <v>0.0065</v>
      </c>
      <c r="O101" s="376" t="n">
        <v>0.0025</v>
      </c>
      <c r="P101" s="374" t="n">
        <v>-0.0235</v>
      </c>
      <c r="Q101" s="374" t="n">
        <v>-0.0475</v>
      </c>
      <c r="R101" s="374" t="n">
        <v>-0.01425</v>
      </c>
      <c r="S101" s="374" t="n">
        <v>-0.0515</v>
      </c>
      <c r="T101" s="374" t="n">
        <v>-0.105</v>
      </c>
      <c r="U101" s="374" t="n">
        <v>0.2525</v>
      </c>
      <c r="V101" s="374" t="n">
        <v>0.005</v>
      </c>
      <c r="W101" s="374" t="n">
        <v>-0.165</v>
      </c>
      <c r="X101" s="374" t="n">
        <v>-0.0155</v>
      </c>
      <c r="Y101" s="389" t="n">
        <v>0.2125</v>
      </c>
      <c r="Z101" s="389" t="n">
        <v>0.017</v>
      </c>
      <c r="AA101" s="390" t="n">
        <v>0.158</v>
      </c>
      <c r="AB101" s="390" t="n">
        <v>0.154</v>
      </c>
      <c r="AC101" s="390" t="n">
        <v>0.158</v>
      </c>
      <c r="AD101" s="390" t="n">
        <v>0.158</v>
      </c>
      <c r="AE101" s="390" t="n">
        <v>0.154</v>
      </c>
      <c r="AF101" s="390" t="n">
        <v>0.158</v>
      </c>
      <c r="AG101" s="390" t="n">
        <v>0.158</v>
      </c>
      <c r="AH101" s="390" t="n">
        <v>0.158</v>
      </c>
      <c r="AI101" s="391" t="n">
        <v>0.158</v>
      </c>
      <c r="AJ101" s="391" t="n">
        <v>0.158</v>
      </c>
      <c r="AK101" s="391" t="n">
        <v>0.158</v>
      </c>
      <c r="AL101" s="390" t="n">
        <v>0.158</v>
      </c>
      <c r="AM101" s="374" t="n">
        <v>0.071912979661054</v>
      </c>
      <c r="AN101" s="374"/>
      <c r="AO101" s="389" t="n">
        <f aca="false">AB101</f>
        <v>0.154</v>
      </c>
      <c r="AP101" s="389" t="n">
        <f aca="false">AB101</f>
        <v>0.154</v>
      </c>
      <c r="AQ101" s="393" t="n">
        <f aca="false">AB101</f>
        <v>0.154</v>
      </c>
      <c r="IU101" s="394" t="n">
        <f aca="false">B102</f>
        <v>39264</v>
      </c>
      <c r="IV101" s="374" t="n">
        <v>90</v>
      </c>
    </row>
    <row r="102" customFormat="false" ht="12.75" hidden="false" customHeight="false" outlineLevel="0" collapsed="false">
      <c r="A102" s="415"/>
      <c r="B102" s="375" t="n">
        <f aca="false">EOMONTH(B101,0)+1</f>
        <v>39264</v>
      </c>
      <c r="C102" s="376" t="n">
        <v>2.9005</v>
      </c>
      <c r="D102" s="376" t="n">
        <v>0.1575</v>
      </c>
      <c r="E102" s="376" t="n">
        <v>0.071563388755202</v>
      </c>
      <c r="F102" s="376" t="n">
        <v>-0.195</v>
      </c>
      <c r="G102" s="376" t="n">
        <v>0.0225</v>
      </c>
      <c r="H102" s="376" t="n">
        <v>-0.195</v>
      </c>
      <c r="I102" s="376" t="n">
        <v>0.0775</v>
      </c>
      <c r="J102" s="376" t="n">
        <v>0.155</v>
      </c>
      <c r="K102" s="376" t="n">
        <v>-0.0405</v>
      </c>
      <c r="L102" s="376" t="n">
        <v>-0.0085</v>
      </c>
      <c r="M102" s="376" t="n">
        <v>-0.2925</v>
      </c>
      <c r="N102" s="376" t="n">
        <v>0.0065</v>
      </c>
      <c r="O102" s="376" t="n">
        <v>0.0025</v>
      </c>
      <c r="P102" s="374" t="n">
        <v>-0.0235</v>
      </c>
      <c r="Q102" s="374" t="n">
        <v>-0.0475</v>
      </c>
      <c r="R102" s="374" t="n">
        <v>-0.01425</v>
      </c>
      <c r="S102" s="374" t="n">
        <v>-0.0515</v>
      </c>
      <c r="T102" s="374" t="n">
        <v>-0.105</v>
      </c>
      <c r="U102" s="374" t="n">
        <v>0.2575</v>
      </c>
      <c r="V102" s="374" t="n">
        <v>0.005</v>
      </c>
      <c r="W102" s="374" t="n">
        <v>-0.165</v>
      </c>
      <c r="X102" s="374" t="n">
        <v>-0.0155</v>
      </c>
      <c r="Y102" s="389" t="n">
        <v>0.2125</v>
      </c>
      <c r="Z102" s="389" t="n">
        <v>0.017</v>
      </c>
      <c r="AA102" s="390" t="n">
        <v>0.158</v>
      </c>
      <c r="AB102" s="390" t="n">
        <v>0.154</v>
      </c>
      <c r="AC102" s="390" t="n">
        <v>0.158</v>
      </c>
      <c r="AD102" s="390" t="n">
        <v>0.158</v>
      </c>
      <c r="AE102" s="390" t="n">
        <v>0.154</v>
      </c>
      <c r="AF102" s="390" t="n">
        <v>0.158</v>
      </c>
      <c r="AG102" s="390" t="n">
        <v>0.158</v>
      </c>
      <c r="AH102" s="390" t="n">
        <v>0.158</v>
      </c>
      <c r="AI102" s="391" t="n">
        <v>0.158</v>
      </c>
      <c r="AJ102" s="391" t="n">
        <v>0.158</v>
      </c>
      <c r="AK102" s="391" t="n">
        <v>0.158</v>
      </c>
      <c r="AL102" s="390" t="n">
        <v>0.158</v>
      </c>
      <c r="AM102" s="374" t="n">
        <v>0.07192475940676</v>
      </c>
      <c r="AN102" s="374"/>
      <c r="AO102" s="389" t="n">
        <f aca="false">AB102</f>
        <v>0.154</v>
      </c>
      <c r="AP102" s="389" t="n">
        <f aca="false">AB102</f>
        <v>0.154</v>
      </c>
      <c r="AQ102" s="393" t="n">
        <f aca="false">AB102</f>
        <v>0.154</v>
      </c>
      <c r="IU102" s="394" t="n">
        <f aca="false">B103</f>
        <v>39295</v>
      </c>
      <c r="IV102" s="374" t="n">
        <v>91</v>
      </c>
    </row>
    <row r="103" customFormat="false" ht="12.75" hidden="false" customHeight="false" outlineLevel="0" collapsed="false">
      <c r="A103" s="415"/>
      <c r="B103" s="375" t="n">
        <f aca="false">EOMONTH(B102,0)+1</f>
        <v>39295</v>
      </c>
      <c r="C103" s="376" t="n">
        <v>2.9065</v>
      </c>
      <c r="D103" s="376" t="n">
        <v>0.1575</v>
      </c>
      <c r="E103" s="376" t="n">
        <v>0.071578881874412</v>
      </c>
      <c r="F103" s="376" t="n">
        <v>-0.195</v>
      </c>
      <c r="G103" s="376" t="n">
        <v>0.025</v>
      </c>
      <c r="H103" s="376" t="n">
        <v>-0.195</v>
      </c>
      <c r="I103" s="376" t="n">
        <v>0.075</v>
      </c>
      <c r="J103" s="376" t="n">
        <v>0.155</v>
      </c>
      <c r="K103" s="376" t="n">
        <v>-0.0405</v>
      </c>
      <c r="L103" s="376" t="n">
        <v>-0.0085</v>
      </c>
      <c r="M103" s="376" t="n">
        <v>-0.2925</v>
      </c>
      <c r="N103" s="376" t="n">
        <v>0.0065</v>
      </c>
      <c r="O103" s="376" t="n">
        <v>0.0025</v>
      </c>
      <c r="P103" s="374" t="n">
        <v>-0.0235</v>
      </c>
      <c r="Q103" s="374" t="n">
        <v>-0.0475</v>
      </c>
      <c r="R103" s="374" t="n">
        <v>-0.01175</v>
      </c>
      <c r="S103" s="374" t="n">
        <v>-0.0515</v>
      </c>
      <c r="T103" s="374" t="n">
        <v>-0.105</v>
      </c>
      <c r="U103" s="374" t="n">
        <v>0.2575</v>
      </c>
      <c r="V103" s="374" t="n">
        <v>0.005</v>
      </c>
      <c r="W103" s="374" t="n">
        <v>-0.165</v>
      </c>
      <c r="X103" s="374" t="n">
        <v>-0.0155</v>
      </c>
      <c r="Y103" s="389" t="n">
        <v>0.2125</v>
      </c>
      <c r="Z103" s="389" t="n">
        <v>0.017</v>
      </c>
      <c r="AA103" s="390" t="n">
        <v>0.158</v>
      </c>
      <c r="AB103" s="390" t="n">
        <v>0.154</v>
      </c>
      <c r="AC103" s="390" t="n">
        <v>0.158</v>
      </c>
      <c r="AD103" s="390" t="n">
        <v>0.158</v>
      </c>
      <c r="AE103" s="390" t="n">
        <v>0.154</v>
      </c>
      <c r="AF103" s="390" t="n">
        <v>0.158</v>
      </c>
      <c r="AG103" s="390" t="n">
        <v>0.158</v>
      </c>
      <c r="AH103" s="390" t="n">
        <v>0.158</v>
      </c>
      <c r="AI103" s="391" t="n">
        <v>0.158</v>
      </c>
      <c r="AJ103" s="391" t="n">
        <v>0.158</v>
      </c>
      <c r="AK103" s="391" t="n">
        <v>0.158</v>
      </c>
      <c r="AL103" s="390" t="n">
        <v>0.158</v>
      </c>
      <c r="AM103" s="374" t="n">
        <v>0.071936931810704</v>
      </c>
      <c r="AN103" s="374"/>
      <c r="AO103" s="389" t="n">
        <f aca="false">AB103</f>
        <v>0.154</v>
      </c>
      <c r="AP103" s="389" t="n">
        <f aca="false">AB103</f>
        <v>0.154</v>
      </c>
      <c r="AQ103" s="393" t="n">
        <f aca="false">AB103</f>
        <v>0.154</v>
      </c>
      <c r="IU103" s="394" t="n">
        <f aca="false">B104</f>
        <v>39326</v>
      </c>
      <c r="IV103" s="374" t="n">
        <v>92</v>
      </c>
    </row>
    <row r="104" customFormat="false" ht="12.75" hidden="false" customHeight="false" outlineLevel="0" collapsed="false">
      <c r="A104" s="415"/>
      <c r="B104" s="375" t="n">
        <f aca="false">EOMONTH(B103,0)+1</f>
        <v>39326</v>
      </c>
      <c r="C104" s="376" t="n">
        <v>2.9065</v>
      </c>
      <c r="D104" s="376" t="n">
        <v>0.1575</v>
      </c>
      <c r="E104" s="376" t="n">
        <v>0.071594374993702</v>
      </c>
      <c r="F104" s="376" t="n">
        <v>-0.195</v>
      </c>
      <c r="G104" s="376" t="n">
        <v>0.0175</v>
      </c>
      <c r="H104" s="376" t="n">
        <v>-0.195</v>
      </c>
      <c r="I104" s="376" t="n">
        <v>0.0725</v>
      </c>
      <c r="J104" s="376" t="n">
        <v>0.155</v>
      </c>
      <c r="K104" s="376" t="n">
        <v>-0.043</v>
      </c>
      <c r="L104" s="376" t="n">
        <v>-0.011</v>
      </c>
      <c r="M104" s="376" t="n">
        <v>-0.2925</v>
      </c>
      <c r="N104" s="376" t="n">
        <v>0.0065</v>
      </c>
      <c r="O104" s="376" t="n">
        <v>0.0025</v>
      </c>
      <c r="P104" s="374" t="n">
        <v>-0.0235</v>
      </c>
      <c r="Q104" s="374" t="n">
        <v>-0.0475</v>
      </c>
      <c r="R104" s="374" t="n">
        <v>-0.01175</v>
      </c>
      <c r="S104" s="374" t="n">
        <v>-0.059</v>
      </c>
      <c r="T104" s="374" t="n">
        <v>-0.105</v>
      </c>
      <c r="U104" s="374" t="n">
        <v>0.2525</v>
      </c>
      <c r="V104" s="374" t="n">
        <v>0.005</v>
      </c>
      <c r="W104" s="374" t="n">
        <v>-0.165</v>
      </c>
      <c r="X104" s="374" t="n">
        <v>-0.018</v>
      </c>
      <c r="Y104" s="389" t="n">
        <v>0.2125</v>
      </c>
      <c r="Z104" s="389" t="n">
        <v>0.017</v>
      </c>
      <c r="AA104" s="390" t="n">
        <v>0.158</v>
      </c>
      <c r="AB104" s="390" t="n">
        <v>0.154</v>
      </c>
      <c r="AC104" s="390" t="n">
        <v>0.158</v>
      </c>
      <c r="AD104" s="390" t="n">
        <v>0.158</v>
      </c>
      <c r="AE104" s="390" t="n">
        <v>0.154</v>
      </c>
      <c r="AF104" s="390" t="n">
        <v>0.158</v>
      </c>
      <c r="AG104" s="390" t="n">
        <v>0.158</v>
      </c>
      <c r="AH104" s="390" t="n">
        <v>0.158</v>
      </c>
      <c r="AI104" s="391" t="n">
        <v>0.158</v>
      </c>
      <c r="AJ104" s="391" t="n">
        <v>0.158</v>
      </c>
      <c r="AK104" s="391" t="n">
        <v>0.158</v>
      </c>
      <c r="AL104" s="390" t="n">
        <v>0.158</v>
      </c>
      <c r="AM104" s="374" t="n">
        <v>0.071949104214697</v>
      </c>
      <c r="AN104" s="374"/>
      <c r="AO104" s="389" t="n">
        <f aca="false">AB104</f>
        <v>0.154</v>
      </c>
      <c r="AP104" s="389" t="n">
        <f aca="false">AB104</f>
        <v>0.154</v>
      </c>
      <c r="AQ104" s="393" t="n">
        <f aca="false">AB104</f>
        <v>0.154</v>
      </c>
      <c r="IU104" s="394" t="n">
        <f aca="false">B105</f>
        <v>39356</v>
      </c>
      <c r="IV104" s="374" t="n">
        <v>93</v>
      </c>
    </row>
    <row r="105" customFormat="false" ht="12.75" hidden="false" customHeight="false" outlineLevel="0" collapsed="false">
      <c r="A105" s="415"/>
      <c r="B105" s="375" t="n">
        <f aca="false">EOMONTH(B104,0)+1</f>
        <v>39356</v>
      </c>
      <c r="C105" s="376" t="n">
        <v>2.9295</v>
      </c>
      <c r="D105" s="376" t="n">
        <v>0.1575</v>
      </c>
      <c r="E105" s="376" t="n">
        <v>0.071609368335025</v>
      </c>
      <c r="F105" s="376" t="n">
        <v>-0.195</v>
      </c>
      <c r="G105" s="376" t="n">
        <v>0.0075</v>
      </c>
      <c r="H105" s="376" t="n">
        <v>-0.195</v>
      </c>
      <c r="I105" s="376" t="n">
        <v>0.0875</v>
      </c>
      <c r="J105" s="376" t="n">
        <v>0.1575</v>
      </c>
      <c r="K105" s="376" t="n">
        <v>-0.043</v>
      </c>
      <c r="L105" s="376" t="n">
        <v>-0.011</v>
      </c>
      <c r="M105" s="376" t="n">
        <v>-0.2925</v>
      </c>
      <c r="N105" s="376" t="n">
        <v>0.0065</v>
      </c>
      <c r="O105" s="376" t="n">
        <v>0.0025</v>
      </c>
      <c r="P105" s="374" t="n">
        <v>-0.0235</v>
      </c>
      <c r="Q105" s="374" t="n">
        <v>-0.0475</v>
      </c>
      <c r="R105" s="374" t="n">
        <v>-0.0325</v>
      </c>
      <c r="S105" s="374" t="n">
        <v>-0.059</v>
      </c>
      <c r="T105" s="374" t="n">
        <v>-0.105</v>
      </c>
      <c r="U105" s="374" t="n">
        <v>0.255</v>
      </c>
      <c r="V105" s="374" t="n">
        <v>0.005</v>
      </c>
      <c r="W105" s="374" t="n">
        <v>-0.165</v>
      </c>
      <c r="X105" s="374" t="n">
        <v>-0.018</v>
      </c>
      <c r="Y105" s="389" t="n">
        <v>0.2125</v>
      </c>
      <c r="Z105" s="389" t="n">
        <v>0.017</v>
      </c>
      <c r="AA105" s="390" t="n">
        <v>0.158</v>
      </c>
      <c r="AB105" s="390" t="n">
        <v>0.154</v>
      </c>
      <c r="AC105" s="390" t="n">
        <v>0.158</v>
      </c>
      <c r="AD105" s="390" t="n">
        <v>0.158</v>
      </c>
      <c r="AE105" s="390" t="n">
        <v>0.154</v>
      </c>
      <c r="AF105" s="390" t="n">
        <v>0.158</v>
      </c>
      <c r="AG105" s="390" t="n">
        <v>0.158</v>
      </c>
      <c r="AH105" s="390" t="n">
        <v>0.158</v>
      </c>
      <c r="AI105" s="391" t="n">
        <v>0.158</v>
      </c>
      <c r="AJ105" s="391" t="n">
        <v>0.158</v>
      </c>
      <c r="AK105" s="391" t="n">
        <v>0.158</v>
      </c>
      <c r="AL105" s="390" t="n">
        <v>0.158</v>
      </c>
      <c r="AM105" s="374" t="n">
        <v>0.071960883960544</v>
      </c>
      <c r="AN105" s="374"/>
      <c r="AO105" s="389" t="n">
        <f aca="false">AB105</f>
        <v>0.154</v>
      </c>
      <c r="AP105" s="389" t="n">
        <f aca="false">AB105</f>
        <v>0.154</v>
      </c>
      <c r="AQ105" s="393" t="n">
        <f aca="false">AB105</f>
        <v>0.154</v>
      </c>
      <c r="IU105" s="394" t="n">
        <f aca="false">B106</f>
        <v>39387</v>
      </c>
      <c r="IV105" s="374" t="n">
        <v>94</v>
      </c>
    </row>
    <row r="106" customFormat="false" ht="12.75" hidden="false" customHeight="false" outlineLevel="0" collapsed="false">
      <c r="A106" s="415"/>
      <c r="B106" s="375" t="n">
        <f aca="false">EOMONTH(B105,0)+1</f>
        <v>39387</v>
      </c>
      <c r="C106" s="376" t="n">
        <v>3.0425</v>
      </c>
      <c r="D106" s="376" t="n">
        <v>0.1575</v>
      </c>
      <c r="E106" s="376" t="n">
        <v>0.071624861454471</v>
      </c>
      <c r="F106" s="376" t="n">
        <v>-0.19</v>
      </c>
      <c r="G106" s="376" t="n">
        <v>-0.0325</v>
      </c>
      <c r="H106" s="376" t="n">
        <v>-0.19</v>
      </c>
      <c r="I106" s="376" t="n">
        <v>0.165</v>
      </c>
      <c r="J106" s="376" t="n">
        <v>0.24</v>
      </c>
      <c r="K106" s="376" t="n">
        <v>-0.0545</v>
      </c>
      <c r="L106" s="376" t="n">
        <v>-0.016</v>
      </c>
      <c r="M106" s="376" t="n">
        <v>-0.2425</v>
      </c>
      <c r="N106" s="376" t="n">
        <v>0.01</v>
      </c>
      <c r="O106" s="376" t="n">
        <v>0.007</v>
      </c>
      <c r="P106" s="374" t="n">
        <v>-0.0265</v>
      </c>
      <c r="Q106" s="374" t="n">
        <v>-0.03</v>
      </c>
      <c r="R106" s="374" t="n">
        <v>-0.0315</v>
      </c>
      <c r="S106" s="374" t="n">
        <v>-0.074</v>
      </c>
      <c r="T106" s="374" t="n">
        <v>-0.145</v>
      </c>
      <c r="U106" s="374" t="n">
        <v>0.725</v>
      </c>
      <c r="V106" s="374" t="n">
        <v>0.005</v>
      </c>
      <c r="W106" s="374" t="n">
        <v>-0.1875</v>
      </c>
      <c r="X106" s="374" t="n">
        <v>-0.0155</v>
      </c>
      <c r="Y106" s="389" t="n">
        <v>0.1025</v>
      </c>
      <c r="Z106" s="389" t="n">
        <v>0.0265</v>
      </c>
      <c r="AA106" s="390" t="n">
        <v>0.158</v>
      </c>
      <c r="AB106" s="390" t="n">
        <v>0.173</v>
      </c>
      <c r="AC106" s="390" t="n">
        <v>0.158</v>
      </c>
      <c r="AD106" s="390" t="n">
        <v>0.158</v>
      </c>
      <c r="AE106" s="390" t="n">
        <v>0.158</v>
      </c>
      <c r="AF106" s="390" t="n">
        <v>0.158</v>
      </c>
      <c r="AG106" s="390" t="n">
        <v>0.158</v>
      </c>
      <c r="AH106" s="390" t="n">
        <v>0.158</v>
      </c>
      <c r="AI106" s="391" t="n">
        <v>0.158</v>
      </c>
      <c r="AJ106" s="391" t="n">
        <v>0.158</v>
      </c>
      <c r="AK106" s="391" t="n">
        <v>0.158</v>
      </c>
      <c r="AL106" s="390" t="n">
        <v>0.158</v>
      </c>
      <c r="AM106" s="374" t="n">
        <v>0.071973056364633</v>
      </c>
      <c r="AN106" s="374"/>
      <c r="AO106" s="389" t="n">
        <f aca="false">AB106</f>
        <v>0.173</v>
      </c>
      <c r="AP106" s="389" t="n">
        <f aca="false">AB106</f>
        <v>0.173</v>
      </c>
      <c r="AQ106" s="393" t="n">
        <f aca="false">AB106</f>
        <v>0.173</v>
      </c>
      <c r="IU106" s="394" t="n">
        <f aca="false">B107</f>
        <v>39417</v>
      </c>
      <c r="IV106" s="374" t="n">
        <v>95</v>
      </c>
    </row>
    <row r="107" customFormat="false" ht="12.75" hidden="false" customHeight="false" outlineLevel="0" collapsed="false">
      <c r="A107" s="415"/>
      <c r="B107" s="375" t="n">
        <f aca="false">EOMONTH(B106,0)+1</f>
        <v>39417</v>
      </c>
      <c r="C107" s="376" t="n">
        <v>3.1535</v>
      </c>
      <c r="D107" s="376" t="n">
        <v>0.1575</v>
      </c>
      <c r="E107" s="376" t="n">
        <v>0.071639854795945</v>
      </c>
      <c r="F107" s="376" t="n">
        <v>-0.1975</v>
      </c>
      <c r="G107" s="376" t="n">
        <v>-0.055</v>
      </c>
      <c r="H107" s="376" t="n">
        <v>-0.1975</v>
      </c>
      <c r="I107" s="376" t="n">
        <v>0.205</v>
      </c>
      <c r="J107" s="376" t="n">
        <v>0.295</v>
      </c>
      <c r="K107" s="376" t="n">
        <v>-0.0545</v>
      </c>
      <c r="L107" s="376" t="n">
        <v>-0.0185</v>
      </c>
      <c r="M107" s="376" t="n">
        <v>-0.2425</v>
      </c>
      <c r="N107" s="376" t="n">
        <v>0.01</v>
      </c>
      <c r="O107" s="376" t="n">
        <v>0.007</v>
      </c>
      <c r="P107" s="374" t="n">
        <v>-0.0265</v>
      </c>
      <c r="Q107" s="374" t="n">
        <v>-0.03</v>
      </c>
      <c r="R107" s="374" t="n">
        <v>-0.0315</v>
      </c>
      <c r="S107" s="374" t="n">
        <v>-0.089</v>
      </c>
      <c r="T107" s="374" t="n">
        <v>-0.145</v>
      </c>
      <c r="U107" s="374" t="n">
        <v>1.045</v>
      </c>
      <c r="V107" s="374" t="n">
        <v>0.005</v>
      </c>
      <c r="W107" s="374" t="n">
        <v>-0.1875</v>
      </c>
      <c r="X107" s="374" t="n">
        <v>-0.0155</v>
      </c>
      <c r="Y107" s="389" t="n">
        <v>0.1025</v>
      </c>
      <c r="Z107" s="389" t="n">
        <v>0.0265</v>
      </c>
      <c r="AA107" s="390" t="n">
        <v>0.158</v>
      </c>
      <c r="AB107" s="390" t="n">
        <v>0.173</v>
      </c>
      <c r="AC107" s="390" t="n">
        <v>0.158</v>
      </c>
      <c r="AD107" s="390" t="n">
        <v>0.158</v>
      </c>
      <c r="AE107" s="390" t="n">
        <v>0.158</v>
      </c>
      <c r="AF107" s="390" t="n">
        <v>0.158</v>
      </c>
      <c r="AG107" s="390" t="n">
        <v>0.158</v>
      </c>
      <c r="AH107" s="390" t="n">
        <v>0.158</v>
      </c>
      <c r="AI107" s="391" t="n">
        <v>0.158</v>
      </c>
      <c r="AJ107" s="391" t="n">
        <v>0.158</v>
      </c>
      <c r="AK107" s="391" t="n">
        <v>0.158</v>
      </c>
      <c r="AL107" s="390" t="n">
        <v>0.158</v>
      </c>
      <c r="AM107" s="374" t="n">
        <v>0.071984836110573</v>
      </c>
      <c r="AN107" s="374"/>
      <c r="AO107" s="389" t="n">
        <f aca="false">AB107</f>
        <v>0.173</v>
      </c>
      <c r="AP107" s="389" t="n">
        <f aca="false">AB107</f>
        <v>0.173</v>
      </c>
      <c r="AQ107" s="393" t="n">
        <f aca="false">AB107</f>
        <v>0.173</v>
      </c>
      <c r="IU107" s="394" t="n">
        <f aca="false">B108</f>
        <v>39448</v>
      </c>
      <c r="IV107" s="374" t="n">
        <v>96</v>
      </c>
    </row>
    <row r="108" customFormat="false" ht="12.75" hidden="false" customHeight="false" outlineLevel="0" collapsed="false">
      <c r="A108" s="415"/>
      <c r="B108" s="375" t="n">
        <f aca="false">EOMONTH(B107,0)+1</f>
        <v>39448</v>
      </c>
      <c r="C108" s="376" t="n">
        <v>3.2025</v>
      </c>
      <c r="D108" s="376" t="n">
        <v>0.1575</v>
      </c>
      <c r="E108" s="376" t="n">
        <v>0.071655347915547</v>
      </c>
      <c r="F108" s="376" t="n">
        <v>-0.2</v>
      </c>
      <c r="G108" s="376" t="n">
        <v>-0.0575</v>
      </c>
      <c r="H108" s="376" t="n">
        <v>-0.2</v>
      </c>
      <c r="I108" s="376" t="n">
        <v>0.26</v>
      </c>
      <c r="J108" s="376" t="n">
        <v>0.3425</v>
      </c>
      <c r="K108" s="376" t="n">
        <v>-0.0585</v>
      </c>
      <c r="L108" s="376" t="n">
        <v>-0.0125</v>
      </c>
      <c r="M108" s="376" t="n">
        <v>-0.2425</v>
      </c>
      <c r="N108" s="376" t="n">
        <v>0.01</v>
      </c>
      <c r="O108" s="376" t="n">
        <v>0.007</v>
      </c>
      <c r="P108" s="374" t="n">
        <v>-0.022</v>
      </c>
      <c r="Q108" s="374" t="n">
        <v>-0.03</v>
      </c>
      <c r="R108" s="374" t="n">
        <v>-0.0315</v>
      </c>
      <c r="S108" s="374" t="n">
        <v>-0.0995</v>
      </c>
      <c r="T108" s="374" t="n">
        <v>-0.145</v>
      </c>
      <c r="U108" s="374" t="n">
        <v>1.52</v>
      </c>
      <c r="V108" s="374" t="n">
        <v>0.005</v>
      </c>
      <c r="W108" s="374" t="n">
        <v>-0.1875</v>
      </c>
      <c r="X108" s="374" t="n">
        <v>-0.0155</v>
      </c>
      <c r="Y108" s="389" t="n">
        <v>0.1025</v>
      </c>
      <c r="Z108" s="389" t="n">
        <v>0.0265</v>
      </c>
      <c r="AA108" s="390" t="n">
        <v>0.158</v>
      </c>
      <c r="AB108" s="390" t="n">
        <v>0.158</v>
      </c>
      <c r="AC108" s="390" t="n">
        <v>0.158</v>
      </c>
      <c r="AD108" s="390" t="n">
        <v>0.158</v>
      </c>
      <c r="AE108" s="390" t="n">
        <v>0.158</v>
      </c>
      <c r="AF108" s="390" t="n">
        <v>0.158</v>
      </c>
      <c r="AG108" s="390" t="n">
        <v>0.158</v>
      </c>
      <c r="AH108" s="390" t="n">
        <v>0.158</v>
      </c>
      <c r="AI108" s="391" t="n">
        <v>0.158</v>
      </c>
      <c r="AJ108" s="391" t="n">
        <v>0.158</v>
      </c>
      <c r="AK108" s="391" t="n">
        <v>0.158</v>
      </c>
      <c r="AL108" s="390" t="n">
        <v>0.158</v>
      </c>
      <c r="AM108" s="374" t="n">
        <v>0.071997008514759</v>
      </c>
      <c r="AN108" s="374"/>
      <c r="AO108" s="389" t="n">
        <f aca="false">AB108</f>
        <v>0.158</v>
      </c>
      <c r="AP108" s="389" t="n">
        <f aca="false">AB108</f>
        <v>0.158</v>
      </c>
      <c r="AQ108" s="393" t="n">
        <f aca="false">AB108</f>
        <v>0.158</v>
      </c>
      <c r="IU108" s="394" t="n">
        <f aca="false">B109</f>
        <v>39479</v>
      </c>
      <c r="IV108" s="374" t="n">
        <v>97</v>
      </c>
    </row>
    <row r="109" customFormat="false" ht="12.75" hidden="false" customHeight="false" outlineLevel="0" collapsed="false">
      <c r="A109" s="415"/>
      <c r="B109" s="375" t="n">
        <f aca="false">EOMONTH(B108,0)+1</f>
        <v>39479</v>
      </c>
      <c r="C109" s="376" t="n">
        <v>3.1095</v>
      </c>
      <c r="D109" s="376" t="n">
        <v>0.1575</v>
      </c>
      <c r="E109" s="376" t="n">
        <v>0.071670841035228</v>
      </c>
      <c r="F109" s="376" t="n">
        <v>-0.2025</v>
      </c>
      <c r="G109" s="376" t="n">
        <v>-0.04</v>
      </c>
      <c r="H109" s="376" t="n">
        <v>-0.2025</v>
      </c>
      <c r="I109" s="376" t="n">
        <v>0.235</v>
      </c>
      <c r="J109" s="376" t="n">
        <v>0.3375</v>
      </c>
      <c r="K109" s="376" t="n">
        <v>-0.0545</v>
      </c>
      <c r="L109" s="376" t="n">
        <v>-0.0185</v>
      </c>
      <c r="M109" s="376" t="n">
        <v>-0.2425</v>
      </c>
      <c r="N109" s="376" t="n">
        <v>0.01</v>
      </c>
      <c r="O109" s="376" t="n">
        <v>0.007</v>
      </c>
      <c r="P109" s="374" t="n">
        <v>-0.022</v>
      </c>
      <c r="Q109" s="374" t="n">
        <v>-0.03</v>
      </c>
      <c r="R109" s="374" t="n">
        <v>-0.0315</v>
      </c>
      <c r="S109" s="374" t="n">
        <v>-0.087</v>
      </c>
      <c r="T109" s="374" t="n">
        <v>-0.145</v>
      </c>
      <c r="U109" s="374" t="n">
        <v>1.4</v>
      </c>
      <c r="V109" s="374" t="n">
        <v>0.005</v>
      </c>
      <c r="W109" s="374" t="n">
        <v>-0.1875</v>
      </c>
      <c r="X109" s="374" t="n">
        <v>-0.0155</v>
      </c>
      <c r="Y109" s="389" t="n">
        <v>0.1025</v>
      </c>
      <c r="Z109" s="389" t="n">
        <v>0.0265</v>
      </c>
      <c r="AA109" s="390" t="n">
        <v>0.158</v>
      </c>
      <c r="AB109" s="390" t="n">
        <v>0.173</v>
      </c>
      <c r="AC109" s="390" t="n">
        <v>0.158</v>
      </c>
      <c r="AD109" s="390" t="n">
        <v>0.158</v>
      </c>
      <c r="AE109" s="390" t="n">
        <v>0.158</v>
      </c>
      <c r="AF109" s="390" t="n">
        <v>0.158</v>
      </c>
      <c r="AG109" s="390" t="n">
        <v>0.158</v>
      </c>
      <c r="AH109" s="390" t="n">
        <v>0.158</v>
      </c>
      <c r="AI109" s="391" t="n">
        <v>0.158</v>
      </c>
      <c r="AJ109" s="391" t="n">
        <v>0.158</v>
      </c>
      <c r="AK109" s="391" t="n">
        <v>0.158</v>
      </c>
      <c r="AL109" s="390" t="n">
        <v>0.158</v>
      </c>
      <c r="AM109" s="374" t="n">
        <v>0.072009180919</v>
      </c>
      <c r="AN109" s="374"/>
      <c r="AO109" s="389" t="n">
        <f aca="false">AB109</f>
        <v>0.173</v>
      </c>
      <c r="AP109" s="389" t="n">
        <f aca="false">AB109</f>
        <v>0.173</v>
      </c>
      <c r="AQ109" s="393" t="n">
        <f aca="false">AB109</f>
        <v>0.173</v>
      </c>
      <c r="IU109" s="394" t="n">
        <f aca="false">B110</f>
        <v>39508</v>
      </c>
      <c r="IV109" s="374" t="n">
        <v>98</v>
      </c>
    </row>
    <row r="110" customFormat="false" ht="12.75" hidden="false" customHeight="false" outlineLevel="0" collapsed="false">
      <c r="A110" s="415"/>
      <c r="B110" s="375" t="n">
        <f aca="false">EOMONTH(B109,0)+1</f>
        <v>39508</v>
      </c>
      <c r="C110" s="376" t="n">
        <v>3.0095</v>
      </c>
      <c r="D110" s="376" t="n">
        <v>0.1575</v>
      </c>
      <c r="E110" s="376" t="n">
        <v>0.071685334598872</v>
      </c>
      <c r="F110" s="376" t="n">
        <v>-0.205</v>
      </c>
      <c r="G110" s="376" t="n">
        <v>-0.0275</v>
      </c>
      <c r="H110" s="376" t="n">
        <v>-0.205</v>
      </c>
      <c r="I110" s="376" t="n">
        <v>0.2325</v>
      </c>
      <c r="J110" s="376" t="n">
        <v>0.26</v>
      </c>
      <c r="K110" s="376" t="n">
        <v>-0.056</v>
      </c>
      <c r="L110" s="376" t="n">
        <v>-0.0215</v>
      </c>
      <c r="M110" s="376" t="n">
        <v>-0.2425</v>
      </c>
      <c r="N110" s="376" t="n">
        <v>0.01</v>
      </c>
      <c r="O110" s="376" t="n">
        <v>0.007</v>
      </c>
      <c r="P110" s="374" t="n">
        <v>-0.022</v>
      </c>
      <c r="Q110" s="374" t="n">
        <v>-0.03</v>
      </c>
      <c r="R110" s="374" t="n">
        <v>-0.0132</v>
      </c>
      <c r="S110" s="374" t="n">
        <v>-0.0745</v>
      </c>
      <c r="T110" s="374" t="n">
        <v>-0.145</v>
      </c>
      <c r="U110" s="374" t="n">
        <v>0.88</v>
      </c>
      <c r="V110" s="374" t="n">
        <v>0.005</v>
      </c>
      <c r="W110" s="374" t="n">
        <v>-0.1875</v>
      </c>
      <c r="X110" s="374" t="n">
        <v>-0.0155</v>
      </c>
      <c r="Y110" s="389" t="n">
        <v>0.1025</v>
      </c>
      <c r="Z110" s="389" t="n">
        <v>0.0265</v>
      </c>
      <c r="AA110" s="390" t="n">
        <v>0.158</v>
      </c>
      <c r="AB110" s="390" t="n">
        <v>0.173</v>
      </c>
      <c r="AC110" s="390" t="n">
        <v>0.158</v>
      </c>
      <c r="AD110" s="390" t="n">
        <v>0.158</v>
      </c>
      <c r="AE110" s="390" t="n">
        <v>0.158</v>
      </c>
      <c r="AF110" s="390" t="n">
        <v>0.158</v>
      </c>
      <c r="AG110" s="390" t="n">
        <v>0.158</v>
      </c>
      <c r="AH110" s="390" t="n">
        <v>0.158</v>
      </c>
      <c r="AI110" s="391" t="n">
        <v>0.158</v>
      </c>
      <c r="AJ110" s="391" t="n">
        <v>0.158</v>
      </c>
      <c r="AK110" s="391" t="n">
        <v>0.158</v>
      </c>
      <c r="AL110" s="390" t="n">
        <v>0.158</v>
      </c>
      <c r="AM110" s="374" t="n">
        <v>0.072020568006871</v>
      </c>
      <c r="AN110" s="374"/>
      <c r="AO110" s="389" t="n">
        <f aca="false">AB110</f>
        <v>0.173</v>
      </c>
      <c r="AP110" s="389" t="n">
        <f aca="false">AB110</f>
        <v>0.173</v>
      </c>
      <c r="AQ110" s="393" t="n">
        <f aca="false">AB110</f>
        <v>0.173</v>
      </c>
      <c r="IU110" s="394" t="n">
        <f aca="false">B111</f>
        <v>39539</v>
      </c>
      <c r="IV110" s="374" t="n">
        <v>99</v>
      </c>
    </row>
    <row r="111" customFormat="false" ht="12.75" hidden="false" customHeight="false" outlineLevel="0" collapsed="false">
      <c r="A111" s="415"/>
      <c r="B111" s="375" t="n">
        <f aca="false">EOMONTH(B110,0)+1</f>
        <v>39539</v>
      </c>
      <c r="C111" s="376" t="n">
        <v>2.9245</v>
      </c>
      <c r="D111" s="376" t="n">
        <v>0.1575</v>
      </c>
      <c r="E111" s="376" t="n">
        <v>0.071700827718707</v>
      </c>
      <c r="F111" s="376" t="n">
        <v>-0.195</v>
      </c>
      <c r="G111" s="376" t="n">
        <v>0.015</v>
      </c>
      <c r="H111" s="376" t="n">
        <v>-0.195</v>
      </c>
      <c r="I111" s="376" t="n">
        <v>0.13</v>
      </c>
      <c r="J111" s="376" t="n">
        <v>0.17</v>
      </c>
      <c r="K111" s="376" t="n">
        <v>-0.066</v>
      </c>
      <c r="L111" s="376" t="n">
        <v>-0.034</v>
      </c>
      <c r="M111" s="376" t="n">
        <v>-0.2925</v>
      </c>
      <c r="N111" s="376" t="n">
        <v>0.0065</v>
      </c>
      <c r="O111" s="376" t="n">
        <v>0.0045</v>
      </c>
      <c r="P111" s="374" t="n">
        <v>-0.024</v>
      </c>
      <c r="Q111" s="374" t="n">
        <v>-0.03</v>
      </c>
      <c r="R111" s="374" t="n">
        <v>-0.0132</v>
      </c>
      <c r="S111" s="374" t="n">
        <v>-0.057</v>
      </c>
      <c r="T111" s="374" t="n">
        <v>-0.105</v>
      </c>
      <c r="U111" s="374" t="n">
        <v>0.37</v>
      </c>
      <c r="V111" s="374" t="n">
        <v>0.005</v>
      </c>
      <c r="W111" s="374" t="n">
        <v>-0.165</v>
      </c>
      <c r="X111" s="374" t="n">
        <v>-0.0155</v>
      </c>
      <c r="Y111" s="389" t="n">
        <v>0.2125</v>
      </c>
      <c r="Z111" s="389" t="n">
        <v>0.019</v>
      </c>
      <c r="AA111" s="390" t="n">
        <v>0.158</v>
      </c>
      <c r="AB111" s="390" t="n">
        <v>0.154</v>
      </c>
      <c r="AC111" s="390" t="n">
        <v>0.158</v>
      </c>
      <c r="AD111" s="390" t="n">
        <v>0.158</v>
      </c>
      <c r="AE111" s="390" t="n">
        <v>0.154</v>
      </c>
      <c r="AF111" s="390" t="n">
        <v>0.158</v>
      </c>
      <c r="AG111" s="390" t="n">
        <v>0.158</v>
      </c>
      <c r="AH111" s="390" t="n">
        <v>0.158</v>
      </c>
      <c r="AI111" s="391" t="n">
        <v>0.158</v>
      </c>
      <c r="AJ111" s="391" t="n">
        <v>0.158</v>
      </c>
      <c r="AK111" s="391" t="n">
        <v>0.158</v>
      </c>
      <c r="AL111" s="390" t="n">
        <v>0.158</v>
      </c>
      <c r="AM111" s="374" t="n">
        <v>0.0720327404112</v>
      </c>
      <c r="AN111" s="374"/>
      <c r="AO111" s="389" t="n">
        <f aca="false">AB111</f>
        <v>0.154</v>
      </c>
      <c r="AP111" s="389" t="n">
        <f aca="false">AB111</f>
        <v>0.154</v>
      </c>
      <c r="AQ111" s="393" t="n">
        <f aca="false">AB111</f>
        <v>0.154</v>
      </c>
      <c r="IU111" s="394" t="n">
        <f aca="false">B112</f>
        <v>39569</v>
      </c>
      <c r="IV111" s="374" t="n">
        <v>100</v>
      </c>
    </row>
    <row r="112" customFormat="false" ht="12.75" hidden="false" customHeight="false" outlineLevel="0" collapsed="false">
      <c r="B112" s="375" t="n">
        <f aca="false">EOMONTH(B111,0)+1</f>
        <v>39569</v>
      </c>
      <c r="C112" s="376" t="n">
        <v>2.952</v>
      </c>
      <c r="D112" s="376" t="n">
        <v>0.1575</v>
      </c>
      <c r="E112" s="376" t="n">
        <v>0.071715821060558</v>
      </c>
      <c r="F112" s="376" t="n">
        <v>-0.195</v>
      </c>
      <c r="G112" s="376" t="n">
        <v>0.015</v>
      </c>
      <c r="H112" s="376" t="n">
        <v>-0.195</v>
      </c>
      <c r="I112" s="376" t="n">
        <v>0.1325</v>
      </c>
      <c r="J112" s="376" t="n">
        <v>0.155</v>
      </c>
      <c r="K112" s="376" t="n">
        <v>-0.041</v>
      </c>
      <c r="L112" s="376" t="n">
        <v>-0.009</v>
      </c>
      <c r="M112" s="376" t="n">
        <v>-0.2925</v>
      </c>
      <c r="N112" s="376" t="n">
        <v>0.0065</v>
      </c>
      <c r="O112" s="376" t="n">
        <v>0.0045</v>
      </c>
      <c r="P112" s="374" t="n">
        <v>-0.024</v>
      </c>
      <c r="Q112" s="374" t="n">
        <v>-0.03</v>
      </c>
      <c r="R112" s="374" t="n">
        <v>-0.01325</v>
      </c>
      <c r="S112" s="374" t="n">
        <v>-0.0595</v>
      </c>
      <c r="T112" s="374" t="n">
        <v>-0.105</v>
      </c>
      <c r="U112" s="374" t="n">
        <v>0.2525</v>
      </c>
      <c r="V112" s="374" t="n">
        <v>0.005</v>
      </c>
      <c r="W112" s="374" t="n">
        <v>-0.165</v>
      </c>
      <c r="X112" s="374" t="n">
        <v>-0.012</v>
      </c>
      <c r="Y112" s="389" t="n">
        <v>0.2125</v>
      </c>
      <c r="Z112" s="389" t="n">
        <v>0.019</v>
      </c>
      <c r="AA112" s="390" t="n">
        <v>0.158</v>
      </c>
      <c r="AB112" s="390" t="n">
        <v>0.154</v>
      </c>
      <c r="AC112" s="390" t="n">
        <v>0.158</v>
      </c>
      <c r="AD112" s="390" t="n">
        <v>0.158</v>
      </c>
      <c r="AE112" s="390" t="n">
        <v>0.154</v>
      </c>
      <c r="AF112" s="390" t="n">
        <v>0.158</v>
      </c>
      <c r="AG112" s="390" t="n">
        <v>0.158</v>
      </c>
      <c r="AH112" s="390" t="n">
        <v>0.158</v>
      </c>
      <c r="AI112" s="391" t="n">
        <v>0.158</v>
      </c>
      <c r="AJ112" s="391" t="n">
        <v>0.158</v>
      </c>
      <c r="AK112" s="391" t="n">
        <v>0.158</v>
      </c>
      <c r="AL112" s="390" t="n">
        <v>0.158</v>
      </c>
      <c r="AM112" s="374" t="n">
        <v>0.072044520157372</v>
      </c>
      <c r="AN112" s="374"/>
      <c r="AO112" s="389" t="n">
        <f aca="false">AB112</f>
        <v>0.154</v>
      </c>
      <c r="AP112" s="389" t="n">
        <f aca="false">AB112</f>
        <v>0.154</v>
      </c>
      <c r="AQ112" s="393" t="n">
        <f aca="false">AB112</f>
        <v>0.154</v>
      </c>
      <c r="IU112" s="394" t="n">
        <f aca="false">B113</f>
        <v>39600</v>
      </c>
      <c r="IV112" s="374" t="n">
        <v>101</v>
      </c>
    </row>
    <row r="113" customFormat="false" ht="12.75" hidden="false" customHeight="false" outlineLevel="0" collapsed="false">
      <c r="B113" s="375" t="n">
        <f aca="false">EOMONTH(B112,0)+1</f>
        <v>39600</v>
      </c>
      <c r="C113" s="376" t="n">
        <v>2.964</v>
      </c>
      <c r="D113" s="376" t="n">
        <v>0.1575</v>
      </c>
      <c r="E113" s="376" t="n">
        <v>0.071731314180548</v>
      </c>
      <c r="F113" s="376" t="n">
        <v>-0.195</v>
      </c>
      <c r="G113" s="376" t="n">
        <v>0.02</v>
      </c>
      <c r="H113" s="376" t="n">
        <v>-0.195</v>
      </c>
      <c r="I113" s="376" t="n">
        <v>0.1275</v>
      </c>
      <c r="J113" s="376" t="n">
        <v>0.155</v>
      </c>
      <c r="K113" s="376" t="n">
        <v>-0.0385</v>
      </c>
      <c r="L113" s="376" t="n">
        <v>-0.0065</v>
      </c>
      <c r="M113" s="376" t="n">
        <v>-0.2925</v>
      </c>
      <c r="N113" s="376" t="n">
        <v>0.0065</v>
      </c>
      <c r="O113" s="376" t="n">
        <v>0.0045</v>
      </c>
      <c r="P113" s="374" t="n">
        <v>-0.0215</v>
      </c>
      <c r="Q113" s="374" t="n">
        <v>-0.03</v>
      </c>
      <c r="R113" s="374" t="n">
        <v>-0.01325</v>
      </c>
      <c r="S113" s="374" t="n">
        <v>-0.0495</v>
      </c>
      <c r="T113" s="374" t="n">
        <v>-0.105</v>
      </c>
      <c r="U113" s="374" t="n">
        <v>0.2525</v>
      </c>
      <c r="V113" s="374" t="n">
        <v>0.005</v>
      </c>
      <c r="W113" s="374" t="n">
        <v>-0.165</v>
      </c>
      <c r="X113" s="374" t="n">
        <v>-0.0145</v>
      </c>
      <c r="Y113" s="389" t="n">
        <v>0.2125</v>
      </c>
      <c r="Z113" s="389" t="n">
        <v>0.019</v>
      </c>
      <c r="AA113" s="390" t="n">
        <v>0.158</v>
      </c>
      <c r="AB113" s="390" t="n">
        <v>0.154</v>
      </c>
      <c r="AC113" s="390" t="n">
        <v>0.158</v>
      </c>
      <c r="AD113" s="390" t="n">
        <v>0.158</v>
      </c>
      <c r="AE113" s="390" t="n">
        <v>0.154</v>
      </c>
      <c r="AF113" s="390" t="n">
        <v>0.158</v>
      </c>
      <c r="AG113" s="390" t="n">
        <v>0.158</v>
      </c>
      <c r="AH113" s="390" t="n">
        <v>0.158</v>
      </c>
      <c r="AI113" s="391" t="n">
        <v>0.158</v>
      </c>
      <c r="AJ113" s="391" t="n">
        <v>0.158</v>
      </c>
      <c r="AK113" s="391" t="n">
        <v>0.158</v>
      </c>
      <c r="AL113" s="390" t="n">
        <v>0.158</v>
      </c>
      <c r="AM113" s="374" t="n">
        <v>0.072056692561798</v>
      </c>
      <c r="AN113" s="374"/>
      <c r="AO113" s="389" t="n">
        <f aca="false">AB113</f>
        <v>0.154</v>
      </c>
      <c r="AP113" s="389" t="n">
        <f aca="false">AB113</f>
        <v>0.154</v>
      </c>
      <c r="AQ113" s="393" t="n">
        <f aca="false">AB113</f>
        <v>0.154</v>
      </c>
      <c r="IU113" s="394" t="n">
        <f aca="false">B114</f>
        <v>39630</v>
      </c>
      <c r="IV113" s="374" t="n">
        <v>102</v>
      </c>
    </row>
    <row r="114" customFormat="false" ht="12.75" hidden="false" customHeight="false" outlineLevel="0" collapsed="false">
      <c r="B114" s="375" t="n">
        <f aca="false">EOMONTH(B113,0)+1</f>
        <v>39630</v>
      </c>
      <c r="C114" s="376" t="n">
        <v>2.967</v>
      </c>
      <c r="D114" s="376" t="n">
        <v>0.1575</v>
      </c>
      <c r="E114" s="376" t="n">
        <v>0.07174630752255</v>
      </c>
      <c r="F114" s="376" t="n">
        <v>-0.195</v>
      </c>
      <c r="G114" s="376" t="n">
        <v>0.0225</v>
      </c>
      <c r="H114" s="376" t="n">
        <v>-0.195</v>
      </c>
      <c r="I114" s="376" t="n">
        <v>0.1175</v>
      </c>
      <c r="J114" s="376" t="n">
        <v>0.155</v>
      </c>
      <c r="K114" s="376" t="n">
        <v>-0.0385</v>
      </c>
      <c r="L114" s="376" t="n">
        <v>-0.0065</v>
      </c>
      <c r="M114" s="376" t="n">
        <v>-0.2925</v>
      </c>
      <c r="N114" s="376" t="n">
        <v>0.0065</v>
      </c>
      <c r="O114" s="376" t="n">
        <v>0.0045</v>
      </c>
      <c r="P114" s="374" t="n">
        <v>-0.0215</v>
      </c>
      <c r="Q114" s="374" t="n">
        <v>-0.03</v>
      </c>
      <c r="R114" s="374" t="n">
        <v>-0.01325</v>
      </c>
      <c r="S114" s="374" t="n">
        <v>-0.0495</v>
      </c>
      <c r="T114" s="374" t="n">
        <v>-0.105</v>
      </c>
      <c r="U114" s="374" t="n">
        <v>0.2575</v>
      </c>
      <c r="V114" s="374" t="n">
        <v>0.005</v>
      </c>
      <c r="W114" s="374" t="n">
        <v>-0.165</v>
      </c>
      <c r="X114" s="374" t="n">
        <v>-0.0145</v>
      </c>
      <c r="Y114" s="389" t="n">
        <v>0.2125</v>
      </c>
      <c r="Z114" s="389" t="n">
        <v>0.019</v>
      </c>
      <c r="AA114" s="390" t="n">
        <v>0.158</v>
      </c>
      <c r="AB114" s="390" t="n">
        <v>0.154</v>
      </c>
      <c r="AC114" s="390" t="n">
        <v>0.158</v>
      </c>
      <c r="AD114" s="390" t="n">
        <v>0.158</v>
      </c>
      <c r="AE114" s="390" t="n">
        <v>0.154</v>
      </c>
      <c r="AF114" s="390" t="n">
        <v>0.158</v>
      </c>
      <c r="AG114" s="390" t="n">
        <v>0.158</v>
      </c>
      <c r="AH114" s="390" t="n">
        <v>0.158</v>
      </c>
      <c r="AI114" s="391" t="n">
        <v>0.158</v>
      </c>
      <c r="AJ114" s="391" t="n">
        <v>0.158</v>
      </c>
      <c r="AK114" s="391" t="n">
        <v>0.158</v>
      </c>
      <c r="AL114" s="390" t="n">
        <v>0.158</v>
      </c>
      <c r="AM114" s="374" t="n">
        <v>0.072068472308063</v>
      </c>
      <c r="AN114" s="374"/>
      <c r="AO114" s="389" t="n">
        <f aca="false">AB114</f>
        <v>0.154</v>
      </c>
      <c r="AP114" s="389" t="n">
        <f aca="false">AB114</f>
        <v>0.154</v>
      </c>
      <c r="AQ114" s="393" t="n">
        <f aca="false">AB114</f>
        <v>0.154</v>
      </c>
      <c r="IU114" s="394" t="n">
        <f aca="false">B115</f>
        <v>39661</v>
      </c>
      <c r="IV114" s="374" t="n">
        <v>103</v>
      </c>
    </row>
    <row r="115" customFormat="false" ht="12.75" hidden="false" customHeight="false" outlineLevel="0" collapsed="false">
      <c r="B115" s="375" t="n">
        <f aca="false">EOMONTH(B114,0)+1</f>
        <v>39661</v>
      </c>
      <c r="C115" s="376" t="n">
        <v>2.973</v>
      </c>
      <c r="D115" s="376" t="n">
        <v>0.1575</v>
      </c>
      <c r="E115" s="376" t="n">
        <v>0.071761800642696</v>
      </c>
      <c r="F115" s="376" t="n">
        <v>-0.195</v>
      </c>
      <c r="G115" s="376" t="n">
        <v>0.025</v>
      </c>
      <c r="H115" s="376" t="n">
        <v>-0.195</v>
      </c>
      <c r="I115" s="376" t="n">
        <v>0.115</v>
      </c>
      <c r="J115" s="376" t="n">
        <v>0.155</v>
      </c>
      <c r="K115" s="376" t="n">
        <v>-0.0385</v>
      </c>
      <c r="L115" s="376" t="n">
        <v>-0.0065</v>
      </c>
      <c r="M115" s="376" t="n">
        <v>-0.2925</v>
      </c>
      <c r="N115" s="376" t="n">
        <v>0.0065</v>
      </c>
      <c r="O115" s="376" t="n">
        <v>0.0045</v>
      </c>
      <c r="P115" s="374" t="n">
        <v>-0.0215</v>
      </c>
      <c r="Q115" s="374" t="n">
        <v>-0.03</v>
      </c>
      <c r="R115" s="374" t="n">
        <v>-0.01075</v>
      </c>
      <c r="S115" s="374" t="n">
        <v>-0.0495</v>
      </c>
      <c r="T115" s="374" t="n">
        <v>-0.105</v>
      </c>
      <c r="U115" s="374" t="n">
        <v>0.2575</v>
      </c>
      <c r="V115" s="374" t="n">
        <v>0.005</v>
      </c>
      <c r="W115" s="374" t="n">
        <v>-0.165</v>
      </c>
      <c r="X115" s="374" t="n">
        <v>-0.0145</v>
      </c>
      <c r="Y115" s="389" t="n">
        <v>0.2125</v>
      </c>
      <c r="Z115" s="389" t="n">
        <v>0.019</v>
      </c>
      <c r="AA115" s="390" t="n">
        <v>0.158</v>
      </c>
      <c r="AB115" s="390" t="n">
        <v>0.154</v>
      </c>
      <c r="AC115" s="390" t="n">
        <v>0.158</v>
      </c>
      <c r="AD115" s="390" t="n">
        <v>0.158</v>
      </c>
      <c r="AE115" s="390" t="n">
        <v>0.154</v>
      </c>
      <c r="AF115" s="390" t="n">
        <v>0.158</v>
      </c>
      <c r="AG115" s="390" t="n">
        <v>0.158</v>
      </c>
      <c r="AH115" s="390" t="n">
        <v>0.158</v>
      </c>
      <c r="AI115" s="391" t="n">
        <v>0.158</v>
      </c>
      <c r="AJ115" s="391" t="n">
        <v>0.158</v>
      </c>
      <c r="AK115" s="391" t="n">
        <v>0.158</v>
      </c>
      <c r="AL115" s="390" t="n">
        <v>0.158</v>
      </c>
      <c r="AM115" s="374" t="n">
        <v>0.072080644712585</v>
      </c>
      <c r="AN115" s="374"/>
      <c r="AO115" s="389" t="n">
        <f aca="false">AB115</f>
        <v>0.154</v>
      </c>
      <c r="AP115" s="389" t="n">
        <f aca="false">AB115</f>
        <v>0.154</v>
      </c>
      <c r="AQ115" s="393" t="n">
        <f aca="false">AB115</f>
        <v>0.154</v>
      </c>
      <c r="IU115" s="394" t="n">
        <f aca="false">B116</f>
        <v>39692</v>
      </c>
      <c r="IV115" s="374" t="n">
        <v>104</v>
      </c>
    </row>
    <row r="116" customFormat="false" ht="12.75" hidden="false" customHeight="false" outlineLevel="0" collapsed="false">
      <c r="B116" s="375" t="n">
        <f aca="false">EOMONTH(B115,0)+1</f>
        <v>39692</v>
      </c>
      <c r="C116" s="376" t="n">
        <v>2.972</v>
      </c>
      <c r="D116" s="376" t="n">
        <v>0.1575</v>
      </c>
      <c r="E116" s="376" t="n">
        <v>0.071777293762922</v>
      </c>
      <c r="F116" s="376" t="n">
        <v>-0.195</v>
      </c>
      <c r="G116" s="376" t="n">
        <v>0.0175</v>
      </c>
      <c r="H116" s="376" t="n">
        <v>-0.195</v>
      </c>
      <c r="I116" s="376" t="n">
        <v>0.1125</v>
      </c>
      <c r="J116" s="376" t="n">
        <v>0.155</v>
      </c>
      <c r="K116" s="376" t="n">
        <v>-0.041</v>
      </c>
      <c r="L116" s="376" t="n">
        <v>-0.009</v>
      </c>
      <c r="M116" s="376" t="n">
        <v>-0.2925</v>
      </c>
      <c r="N116" s="376" t="n">
        <v>0.0065</v>
      </c>
      <c r="O116" s="376" t="n">
        <v>0.0045</v>
      </c>
      <c r="P116" s="374" t="n">
        <v>-0.0215</v>
      </c>
      <c r="Q116" s="374" t="n">
        <v>-0.03</v>
      </c>
      <c r="R116" s="374" t="n">
        <v>-0.01075</v>
      </c>
      <c r="S116" s="374" t="n">
        <v>-0.057</v>
      </c>
      <c r="T116" s="374" t="n">
        <v>-0.105</v>
      </c>
      <c r="U116" s="374" t="n">
        <v>0.2525</v>
      </c>
      <c r="V116" s="374" t="n">
        <v>0.005</v>
      </c>
      <c r="W116" s="374" t="n">
        <v>-0.165</v>
      </c>
      <c r="X116" s="374" t="n">
        <v>-0.017</v>
      </c>
      <c r="Y116" s="389" t="n">
        <v>0.2125</v>
      </c>
      <c r="Z116" s="389" t="n">
        <v>0.019</v>
      </c>
      <c r="AA116" s="390" t="n">
        <v>0.158</v>
      </c>
      <c r="AB116" s="390" t="n">
        <v>0.154</v>
      </c>
      <c r="AC116" s="390" t="n">
        <v>0.158</v>
      </c>
      <c r="AD116" s="390" t="n">
        <v>0.158</v>
      </c>
      <c r="AE116" s="390" t="n">
        <v>0.154</v>
      </c>
      <c r="AF116" s="390" t="n">
        <v>0.158</v>
      </c>
      <c r="AG116" s="390" t="n">
        <v>0.158</v>
      </c>
      <c r="AH116" s="390" t="n">
        <v>0.158</v>
      </c>
      <c r="AI116" s="391" t="n">
        <v>0.158</v>
      </c>
      <c r="AJ116" s="391" t="n">
        <v>0.158</v>
      </c>
      <c r="AK116" s="391" t="n">
        <v>0.158</v>
      </c>
      <c r="AL116" s="390" t="n">
        <v>0.158</v>
      </c>
      <c r="AM116" s="374" t="n">
        <v>0.072092817117157</v>
      </c>
      <c r="AN116" s="374"/>
      <c r="AO116" s="389" t="n">
        <f aca="false">AB116</f>
        <v>0.154</v>
      </c>
      <c r="AP116" s="389" t="n">
        <f aca="false">AB116</f>
        <v>0.154</v>
      </c>
      <c r="AQ116" s="393" t="n">
        <f aca="false">AB116</f>
        <v>0.154</v>
      </c>
      <c r="IU116" s="394" t="n">
        <f aca="false">B117</f>
        <v>39722</v>
      </c>
      <c r="IV116" s="374" t="n">
        <v>105</v>
      </c>
    </row>
    <row r="117" customFormat="false" ht="12.75" hidden="false" customHeight="false" outlineLevel="0" collapsed="false">
      <c r="B117" s="375" t="n">
        <f aca="false">EOMONTH(B116,0)+1</f>
        <v>39722</v>
      </c>
      <c r="C117" s="376" t="n">
        <v>2.994</v>
      </c>
      <c r="D117" s="376" t="n">
        <v>0.1575</v>
      </c>
      <c r="E117" s="376" t="n">
        <v>0.071792287105152</v>
      </c>
      <c r="F117" s="376" t="n">
        <v>-0.195</v>
      </c>
      <c r="G117" s="376" t="n">
        <v>0.0075</v>
      </c>
      <c r="H117" s="376" t="n">
        <v>-0.195</v>
      </c>
      <c r="I117" s="376" t="n">
        <v>0.1275</v>
      </c>
      <c r="J117" s="376" t="n">
        <v>0.1575</v>
      </c>
      <c r="K117" s="376" t="n">
        <v>-0.041</v>
      </c>
      <c r="L117" s="376" t="n">
        <v>-0.009</v>
      </c>
      <c r="M117" s="376" t="n">
        <v>-0.2925</v>
      </c>
      <c r="N117" s="376" t="n">
        <v>0.0065</v>
      </c>
      <c r="O117" s="376" t="n">
        <v>0.0045</v>
      </c>
      <c r="P117" s="374" t="n">
        <v>-0.0215</v>
      </c>
      <c r="Q117" s="374" t="n">
        <v>-0.03</v>
      </c>
      <c r="R117" s="374" t="n">
        <v>-0.0315</v>
      </c>
      <c r="S117" s="374" t="n">
        <v>-0.057</v>
      </c>
      <c r="T117" s="374" t="n">
        <v>-0.105</v>
      </c>
      <c r="U117" s="374" t="n">
        <v>0.255</v>
      </c>
      <c r="V117" s="374" t="n">
        <v>0.005</v>
      </c>
      <c r="W117" s="374" t="n">
        <v>-0.165</v>
      </c>
      <c r="X117" s="374" t="n">
        <v>-0.017</v>
      </c>
      <c r="Y117" s="389" t="n">
        <v>0.2125</v>
      </c>
      <c r="Z117" s="389" t="n">
        <v>0.019</v>
      </c>
      <c r="AA117" s="390" t="n">
        <v>0.158</v>
      </c>
      <c r="AB117" s="390" t="n">
        <v>0.154</v>
      </c>
      <c r="AC117" s="390" t="n">
        <v>0.158</v>
      </c>
      <c r="AD117" s="390" t="n">
        <v>0.158</v>
      </c>
      <c r="AE117" s="390" t="n">
        <v>0.154</v>
      </c>
      <c r="AF117" s="390" t="n">
        <v>0.158</v>
      </c>
      <c r="AG117" s="390" t="n">
        <v>0.158</v>
      </c>
      <c r="AH117" s="390" t="n">
        <v>0.158</v>
      </c>
      <c r="AI117" s="391" t="n">
        <v>0.158</v>
      </c>
      <c r="AJ117" s="391" t="n">
        <v>0.158</v>
      </c>
      <c r="AK117" s="391" t="n">
        <v>0.158</v>
      </c>
      <c r="AL117" s="390" t="n">
        <v>0.158</v>
      </c>
      <c r="AM117" s="374" t="n">
        <v>0.072104596863563</v>
      </c>
      <c r="AN117" s="374"/>
      <c r="AO117" s="389" t="n">
        <f aca="false">AB117</f>
        <v>0.154</v>
      </c>
      <c r="AP117" s="389" t="n">
        <f aca="false">AB117</f>
        <v>0.154</v>
      </c>
      <c r="AQ117" s="393" t="n">
        <f aca="false">AB117</f>
        <v>0.154</v>
      </c>
      <c r="IU117" s="394" t="n">
        <f aca="false">B118</f>
        <v>39753</v>
      </c>
      <c r="IV117" s="374" t="n">
        <v>106</v>
      </c>
    </row>
    <row r="118" customFormat="false" ht="12.75" hidden="false" customHeight="false" outlineLevel="0" collapsed="false">
      <c r="B118" s="375" t="n">
        <f aca="false">EOMONTH(B117,0)+1</f>
        <v>39753</v>
      </c>
      <c r="C118" s="376" t="n">
        <v>3.102</v>
      </c>
      <c r="D118" s="376" t="n">
        <v>0.1575</v>
      </c>
      <c r="E118" s="376" t="n">
        <v>0.071807780225534</v>
      </c>
      <c r="F118" s="376" t="n">
        <v>-0.19</v>
      </c>
      <c r="G118" s="376" t="n">
        <v>-0.0325</v>
      </c>
      <c r="H118" s="376" t="n">
        <v>-0.19</v>
      </c>
      <c r="I118" s="376" t="n">
        <v>0.205</v>
      </c>
      <c r="J118" s="376" t="n">
        <v>0.24</v>
      </c>
      <c r="K118" s="376" t="n">
        <v>-0.0525</v>
      </c>
      <c r="L118" s="376" t="n">
        <v>-0.014</v>
      </c>
      <c r="M118" s="376" t="n">
        <v>-0.2425</v>
      </c>
      <c r="N118" s="376" t="n">
        <v>0.011</v>
      </c>
      <c r="O118" s="376" t="n">
        <v>0.009</v>
      </c>
      <c r="P118" s="374" t="n">
        <v>-0.0245</v>
      </c>
      <c r="Q118" s="374" t="n">
        <v>-0.03</v>
      </c>
      <c r="R118" s="374" t="n">
        <v>-0.033</v>
      </c>
      <c r="S118" s="374" t="n">
        <v>-0.072</v>
      </c>
      <c r="T118" s="374" t="n">
        <v>-0.145</v>
      </c>
      <c r="U118" s="374" t="n">
        <v>0.725</v>
      </c>
      <c r="V118" s="374" t="n">
        <v>0.005</v>
      </c>
      <c r="W118" s="374" t="n">
        <v>-0.1875</v>
      </c>
      <c r="X118" s="374" t="n">
        <v>-0.0145</v>
      </c>
      <c r="Y118" s="389" t="n">
        <v>0.1025</v>
      </c>
      <c r="Z118" s="389" t="n">
        <v>0.0285</v>
      </c>
      <c r="AA118" s="390" t="n">
        <v>0.158</v>
      </c>
      <c r="AB118" s="390" t="n">
        <v>0.173</v>
      </c>
      <c r="AC118" s="390" t="n">
        <v>0.158</v>
      </c>
      <c r="AD118" s="390" t="n">
        <v>0.158</v>
      </c>
      <c r="AE118" s="390" t="n">
        <v>0.158</v>
      </c>
      <c r="AF118" s="390" t="n">
        <v>0.158</v>
      </c>
      <c r="AG118" s="390" t="n">
        <v>0.158</v>
      </c>
      <c r="AH118" s="390" t="n">
        <v>0.158</v>
      </c>
      <c r="AI118" s="391" t="n">
        <v>0.158</v>
      </c>
      <c r="AJ118" s="391" t="n">
        <v>0.158</v>
      </c>
      <c r="AK118" s="391" t="n">
        <v>0.158</v>
      </c>
      <c r="AL118" s="390" t="n">
        <v>0.158</v>
      </c>
      <c r="AM118" s="374" t="n">
        <v>0.072116769268229</v>
      </c>
      <c r="AN118" s="374"/>
      <c r="AO118" s="389" t="n">
        <f aca="false">AB118</f>
        <v>0.173</v>
      </c>
      <c r="AP118" s="389" t="n">
        <f aca="false">AB118</f>
        <v>0.173</v>
      </c>
      <c r="AQ118" s="393" t="n">
        <f aca="false">AB118</f>
        <v>0.173</v>
      </c>
      <c r="IU118" s="394" t="n">
        <f aca="false">B119</f>
        <v>39783</v>
      </c>
      <c r="IV118" s="374" t="n">
        <v>107</v>
      </c>
    </row>
    <row r="119" customFormat="false" ht="12.75" hidden="false" customHeight="false" outlineLevel="0" collapsed="false">
      <c r="A119" s="418"/>
      <c r="B119" s="375" t="n">
        <f aca="false">EOMONTH(B118,0)+1</f>
        <v>39783</v>
      </c>
      <c r="C119" s="376" t="n">
        <v>3.21</v>
      </c>
      <c r="D119" s="376" t="n">
        <v>0.1575</v>
      </c>
      <c r="E119" s="376" t="n">
        <v>0.071822773567915</v>
      </c>
      <c r="F119" s="376" t="n">
        <v>-0.1975</v>
      </c>
      <c r="G119" s="376" t="n">
        <v>-0.055</v>
      </c>
      <c r="H119" s="376" t="n">
        <v>-0.1975</v>
      </c>
      <c r="I119" s="376" t="n">
        <v>0.245</v>
      </c>
      <c r="J119" s="376" t="n">
        <v>0.295</v>
      </c>
      <c r="K119" s="376" t="n">
        <v>-0.0525</v>
      </c>
      <c r="L119" s="376" t="n">
        <v>-0.0165</v>
      </c>
      <c r="M119" s="376" t="n">
        <v>-0.2425</v>
      </c>
      <c r="N119" s="376" t="n">
        <v>0.011</v>
      </c>
      <c r="O119" s="376" t="n">
        <v>0.009</v>
      </c>
      <c r="P119" s="374" t="n">
        <v>-0.0245</v>
      </c>
      <c r="Q119" s="374" t="n">
        <v>-0.03</v>
      </c>
      <c r="R119" s="374" t="n">
        <v>-0.033</v>
      </c>
      <c r="S119" s="374" t="n">
        <v>-0.087</v>
      </c>
      <c r="T119" s="374" t="n">
        <v>-0.145</v>
      </c>
      <c r="U119" s="374" t="n">
        <v>1.045</v>
      </c>
      <c r="V119" s="374" t="n">
        <v>0.005</v>
      </c>
      <c r="W119" s="374" t="n">
        <v>-0.1875</v>
      </c>
      <c r="X119" s="374" t="n">
        <v>-0.0145</v>
      </c>
      <c r="Y119" s="389" t="n">
        <v>0.1025</v>
      </c>
      <c r="Z119" s="389" t="n">
        <v>0.0285</v>
      </c>
      <c r="AA119" s="390" t="n">
        <v>0.158</v>
      </c>
      <c r="AB119" s="390" t="n">
        <v>0.173</v>
      </c>
      <c r="AC119" s="390" t="n">
        <v>0.158</v>
      </c>
      <c r="AD119" s="390" t="n">
        <v>0.158</v>
      </c>
      <c r="AE119" s="390" t="n">
        <v>0.158</v>
      </c>
      <c r="AF119" s="390" t="n">
        <v>0.158</v>
      </c>
      <c r="AG119" s="390" t="n">
        <v>0.158</v>
      </c>
      <c r="AH119" s="390" t="n">
        <v>0.158</v>
      </c>
      <c r="AI119" s="391" t="n">
        <v>0.158</v>
      </c>
      <c r="AJ119" s="391" t="n">
        <v>0.158</v>
      </c>
      <c r="AK119" s="391" t="n">
        <v>0.158</v>
      </c>
      <c r="AL119" s="390" t="n">
        <v>0.158</v>
      </c>
      <c r="AM119" s="374" t="n">
        <v>0.072128549014728</v>
      </c>
      <c r="AN119" s="374"/>
      <c r="AO119" s="389" t="n">
        <f aca="false">AB119</f>
        <v>0.173</v>
      </c>
      <c r="AP119" s="389" t="n">
        <f aca="false">AB119</f>
        <v>0.173</v>
      </c>
      <c r="AQ119" s="393" t="n">
        <f aca="false">AB119</f>
        <v>0.173</v>
      </c>
      <c r="IU119" s="394" t="n">
        <f aca="false">B120</f>
        <v>39814</v>
      </c>
      <c r="IV119" s="374" t="n">
        <v>108</v>
      </c>
    </row>
    <row r="120" customFormat="false" ht="12.75" hidden="false" customHeight="false" outlineLevel="0" collapsed="false">
      <c r="A120" s="415"/>
      <c r="B120" s="375" t="n">
        <f aca="false">EOMONTH(B119,0)+1</f>
        <v>39814</v>
      </c>
      <c r="C120" s="376" t="n">
        <v>3.2595</v>
      </c>
      <c r="D120" s="376" t="n">
        <v>0.1575</v>
      </c>
      <c r="E120" s="376" t="n">
        <v>0.071838266688453</v>
      </c>
      <c r="F120" s="376" t="n">
        <v>-0.2</v>
      </c>
      <c r="G120" s="376" t="n">
        <v>-0.0575</v>
      </c>
      <c r="H120" s="376" t="n">
        <v>-0.2</v>
      </c>
      <c r="I120" s="376" t="n">
        <v>0.31</v>
      </c>
      <c r="J120" s="376" t="n">
        <v>0.3425</v>
      </c>
      <c r="K120" s="376" t="n">
        <v>-0.0565</v>
      </c>
      <c r="L120" s="376" t="n">
        <v>-0.0105</v>
      </c>
      <c r="M120" s="376" t="n">
        <v>-0.2425</v>
      </c>
      <c r="N120" s="376" t="n">
        <v>0.011</v>
      </c>
      <c r="O120" s="376" t="n">
        <v>0.009</v>
      </c>
      <c r="P120" s="374" t="n">
        <v>-0.02</v>
      </c>
      <c r="Q120" s="374" t="n">
        <v>-0.03</v>
      </c>
      <c r="R120" s="374" t="n">
        <v>-0.033</v>
      </c>
      <c r="S120" s="374" t="n">
        <v>-0.0975</v>
      </c>
      <c r="T120" s="374" t="n">
        <v>-0.145</v>
      </c>
      <c r="U120" s="374" t="n">
        <v>1.52</v>
      </c>
      <c r="V120" s="374" t="n">
        <v>0.005</v>
      </c>
      <c r="W120" s="374" t="n">
        <v>-0.1875</v>
      </c>
      <c r="X120" s="374" t="n">
        <v>-0.0145</v>
      </c>
      <c r="Y120" s="389" t="n">
        <v>0.1025</v>
      </c>
      <c r="Z120" s="389" t="n">
        <v>0.0285</v>
      </c>
      <c r="AA120" s="390" t="n">
        <v>0.158</v>
      </c>
      <c r="AB120" s="390" t="n">
        <v>0.158</v>
      </c>
      <c r="AC120" s="390" t="n">
        <v>0.158</v>
      </c>
      <c r="AD120" s="390" t="n">
        <v>0.158</v>
      </c>
      <c r="AE120" s="390" t="n">
        <v>0.158</v>
      </c>
      <c r="AF120" s="390" t="n">
        <v>0.158</v>
      </c>
      <c r="AG120" s="390" t="n">
        <v>0.158</v>
      </c>
      <c r="AH120" s="390" t="n">
        <v>0.158</v>
      </c>
      <c r="AI120" s="391" t="n">
        <v>0.158</v>
      </c>
      <c r="AJ120" s="391" t="n">
        <v>0.158</v>
      </c>
      <c r="AK120" s="391" t="n">
        <v>0.158</v>
      </c>
      <c r="AL120" s="390" t="n">
        <v>0.158</v>
      </c>
      <c r="AM120" s="374" t="n">
        <v>0.072140721419492</v>
      </c>
      <c r="AN120" s="374"/>
      <c r="AO120" s="389" t="n">
        <f aca="false">AB120</f>
        <v>0.158</v>
      </c>
      <c r="AP120" s="389" t="n">
        <f aca="false">AB120</f>
        <v>0.158</v>
      </c>
      <c r="AQ120" s="393" t="n">
        <f aca="false">AB120</f>
        <v>0.158</v>
      </c>
      <c r="IU120" s="394" t="n">
        <f aca="false">B121</f>
        <v>39845</v>
      </c>
      <c r="IV120" s="374" t="n">
        <v>109</v>
      </c>
    </row>
    <row r="121" customFormat="false" ht="12.75" hidden="false" customHeight="false" outlineLevel="0" collapsed="false">
      <c r="A121" s="415"/>
      <c r="B121" s="375" t="n">
        <f aca="false">EOMONTH(B120,0)+1</f>
        <v>39845</v>
      </c>
      <c r="C121" s="376" t="n">
        <v>3.1705</v>
      </c>
      <c r="D121" s="376" t="n">
        <v>0.1575</v>
      </c>
      <c r="E121" s="376" t="n">
        <v>0.07185375980907</v>
      </c>
      <c r="F121" s="376" t="n">
        <v>-0.2025</v>
      </c>
      <c r="G121" s="376" t="n">
        <v>-0.04</v>
      </c>
      <c r="H121" s="376" t="n">
        <v>-0.2025</v>
      </c>
      <c r="I121" s="376" t="n">
        <v>0.285</v>
      </c>
      <c r="J121" s="376" t="n">
        <v>0.3375</v>
      </c>
      <c r="K121" s="376" t="n">
        <v>-0.0525</v>
      </c>
      <c r="L121" s="376" t="n">
        <v>-0.0165</v>
      </c>
      <c r="M121" s="376" t="n">
        <v>-0.2425</v>
      </c>
      <c r="N121" s="376" t="n">
        <v>0.011</v>
      </c>
      <c r="O121" s="376" t="n">
        <v>0.009</v>
      </c>
      <c r="P121" s="374" t="n">
        <v>-0.02</v>
      </c>
      <c r="Q121" s="374" t="n">
        <v>-0.03</v>
      </c>
      <c r="R121" s="374" t="n">
        <v>-0.033</v>
      </c>
      <c r="S121" s="374" t="n">
        <v>-0.085</v>
      </c>
      <c r="T121" s="374" t="n">
        <v>-0.145</v>
      </c>
      <c r="U121" s="374" t="n">
        <v>1.4</v>
      </c>
      <c r="V121" s="374" t="n">
        <v>0.005</v>
      </c>
      <c r="W121" s="374" t="n">
        <v>-0.1875</v>
      </c>
      <c r="X121" s="374" t="n">
        <v>-0.0145</v>
      </c>
      <c r="Y121" s="389" t="n">
        <v>0.1025</v>
      </c>
      <c r="Z121" s="389" t="n">
        <v>0.0285</v>
      </c>
      <c r="AA121" s="390" t="n">
        <v>0.158</v>
      </c>
      <c r="AB121" s="390" t="n">
        <v>0.173</v>
      </c>
      <c r="AC121" s="390" t="n">
        <v>0.158</v>
      </c>
      <c r="AD121" s="390" t="n">
        <v>0.158</v>
      </c>
      <c r="AE121" s="390" t="n">
        <v>0.158</v>
      </c>
      <c r="AF121" s="390" t="n">
        <v>0.158</v>
      </c>
      <c r="AG121" s="390" t="n">
        <v>0.158</v>
      </c>
      <c r="AH121" s="390" t="n">
        <v>0.158</v>
      </c>
      <c r="AI121" s="391" t="n">
        <v>0.158</v>
      </c>
      <c r="AJ121" s="391" t="n">
        <v>0.158</v>
      </c>
      <c r="AK121" s="391" t="n">
        <v>0.158</v>
      </c>
      <c r="AL121" s="390" t="n">
        <v>0.158</v>
      </c>
      <c r="AM121" s="374" t="n">
        <v>0.072152893824305</v>
      </c>
      <c r="AN121" s="374"/>
      <c r="AO121" s="389" t="n">
        <f aca="false">AB121</f>
        <v>0.173</v>
      </c>
      <c r="AP121" s="389" t="n">
        <f aca="false">AB121</f>
        <v>0.173</v>
      </c>
      <c r="AQ121" s="393" t="n">
        <f aca="false">AB121</f>
        <v>0.173</v>
      </c>
      <c r="IU121" s="394" t="n">
        <f aca="false">B122</f>
        <v>39873</v>
      </c>
      <c r="IV121" s="374" t="n">
        <v>110</v>
      </c>
    </row>
    <row r="122" customFormat="false" ht="12.75" hidden="false" customHeight="false" outlineLevel="0" collapsed="false">
      <c r="A122" s="415"/>
      <c r="B122" s="375" t="n">
        <f aca="false">EOMONTH(B121,0)+1</f>
        <v>39873</v>
      </c>
      <c r="C122" s="376" t="n">
        <v>3.0735</v>
      </c>
      <c r="D122" s="376" t="n">
        <v>0.1575</v>
      </c>
      <c r="E122" s="376" t="n">
        <v>0.071867753595502</v>
      </c>
      <c r="F122" s="376" t="n">
        <v>-0.205</v>
      </c>
      <c r="G122" s="376" t="n">
        <v>-0.0275</v>
      </c>
      <c r="H122" s="376" t="n">
        <v>-0.205</v>
      </c>
      <c r="I122" s="376" t="n">
        <v>0.2825</v>
      </c>
      <c r="J122" s="376" t="n">
        <v>0.26</v>
      </c>
      <c r="K122" s="376" t="n">
        <v>-0.054</v>
      </c>
      <c r="L122" s="376" t="n">
        <v>-0.0195</v>
      </c>
      <c r="M122" s="376" t="n">
        <v>-0.2425</v>
      </c>
      <c r="N122" s="376" t="n">
        <v>0.011</v>
      </c>
      <c r="O122" s="376" t="n">
        <v>0.009</v>
      </c>
      <c r="P122" s="374" t="n">
        <v>-0.02</v>
      </c>
      <c r="Q122" s="374" t="n">
        <v>-0.03</v>
      </c>
      <c r="R122" s="374" t="n">
        <v>-0.0147</v>
      </c>
      <c r="S122" s="374" t="n">
        <v>-0.0725</v>
      </c>
      <c r="T122" s="374" t="n">
        <v>-0.145</v>
      </c>
      <c r="U122" s="374" t="n">
        <v>0.88</v>
      </c>
      <c r="V122" s="374" t="n">
        <v>0.005</v>
      </c>
      <c r="W122" s="374" t="n">
        <v>-0.1875</v>
      </c>
      <c r="X122" s="374" t="n">
        <v>-0.0145</v>
      </c>
      <c r="Y122" s="389" t="n">
        <v>0.1025</v>
      </c>
      <c r="Z122" s="389" t="n">
        <v>0.0285</v>
      </c>
      <c r="AA122" s="390" t="n">
        <v>0.158</v>
      </c>
      <c r="AB122" s="390" t="n">
        <v>0.173</v>
      </c>
      <c r="AC122" s="390" t="n">
        <v>0.158</v>
      </c>
      <c r="AD122" s="390" t="n">
        <v>0.158</v>
      </c>
      <c r="AE122" s="390" t="n">
        <v>0.158</v>
      </c>
      <c r="AF122" s="390" t="n">
        <v>0.158</v>
      </c>
      <c r="AG122" s="390" t="n">
        <v>0.158</v>
      </c>
      <c r="AH122" s="390" t="n">
        <v>0.158</v>
      </c>
      <c r="AI122" s="391" t="n">
        <v>0.158</v>
      </c>
      <c r="AJ122" s="391" t="n">
        <v>0.158</v>
      </c>
      <c r="AK122" s="391" t="n">
        <v>0.158</v>
      </c>
      <c r="AL122" s="390" t="n">
        <v>0.158</v>
      </c>
      <c r="AM122" s="374" t="n">
        <v>0.0721638882545</v>
      </c>
      <c r="AN122" s="374"/>
      <c r="AO122" s="389" t="n">
        <f aca="false">AB122</f>
        <v>0.173</v>
      </c>
      <c r="AP122" s="389" t="n">
        <f aca="false">AB122</f>
        <v>0.173</v>
      </c>
      <c r="AQ122" s="393" t="n">
        <f aca="false">AB122</f>
        <v>0.173</v>
      </c>
      <c r="IU122" s="394" t="n">
        <f aca="false">B123</f>
        <v>39904</v>
      </c>
      <c r="IV122" s="374" t="n">
        <v>111</v>
      </c>
    </row>
    <row r="123" customFormat="false" ht="12.75" hidden="false" customHeight="false" outlineLevel="0" collapsed="false">
      <c r="A123" s="415"/>
      <c r="B123" s="375" t="n">
        <f aca="false">EOMONTH(B122,0)+1</f>
        <v>39904</v>
      </c>
      <c r="C123" s="376" t="n">
        <v>2.9915</v>
      </c>
      <c r="D123" s="376" t="n">
        <v>0.1575</v>
      </c>
      <c r="E123" s="376" t="n">
        <v>0.07188324671627</v>
      </c>
      <c r="F123" s="376" t="n">
        <v>-0.195</v>
      </c>
      <c r="G123" s="376" t="n">
        <v>0.015</v>
      </c>
      <c r="H123" s="376" t="n">
        <v>-0.195</v>
      </c>
      <c r="I123" s="376" t="n">
        <v>0.18</v>
      </c>
      <c r="J123" s="376" t="n">
        <v>0.17</v>
      </c>
      <c r="K123" s="376" t="n">
        <v>-0.064</v>
      </c>
      <c r="L123" s="376" t="n">
        <v>-0.032</v>
      </c>
      <c r="M123" s="376" t="n">
        <v>-0.2925</v>
      </c>
      <c r="N123" s="376" t="n">
        <v>0.0065</v>
      </c>
      <c r="O123" s="376" t="n">
        <v>0.0065</v>
      </c>
      <c r="P123" s="374" t="n">
        <v>-0.022</v>
      </c>
      <c r="Q123" s="374" t="n">
        <v>-0.03</v>
      </c>
      <c r="R123" s="374" t="n">
        <v>-0.0147</v>
      </c>
      <c r="S123" s="374" t="n">
        <v>-0.055</v>
      </c>
      <c r="T123" s="374" t="n">
        <v>-0.105</v>
      </c>
      <c r="U123" s="374" t="n">
        <v>0.37</v>
      </c>
      <c r="V123" s="374" t="n">
        <v>0.005</v>
      </c>
      <c r="W123" s="374" t="n">
        <v>-0.165</v>
      </c>
      <c r="X123" s="374" t="n">
        <v>-0.0145</v>
      </c>
      <c r="Y123" s="389" t="n">
        <v>0.2125</v>
      </c>
      <c r="Z123" s="389" t="n">
        <v>0.021</v>
      </c>
      <c r="AA123" s="390" t="n">
        <v>0.158</v>
      </c>
      <c r="AB123" s="390" t="n">
        <v>0.154</v>
      </c>
      <c r="AC123" s="390" t="n">
        <v>0.158</v>
      </c>
      <c r="AD123" s="390" t="n">
        <v>0.158</v>
      </c>
      <c r="AE123" s="390" t="n">
        <v>0.154</v>
      </c>
      <c r="AF123" s="390" t="n">
        <v>0.158</v>
      </c>
      <c r="AG123" s="390" t="n">
        <v>0.158</v>
      </c>
      <c r="AH123" s="390" t="n">
        <v>0.158</v>
      </c>
      <c r="AI123" s="391" t="n">
        <v>0.158</v>
      </c>
      <c r="AJ123" s="391" t="n">
        <v>0.158</v>
      </c>
      <c r="AK123" s="391" t="n">
        <v>0.158</v>
      </c>
      <c r="AL123" s="390" t="n">
        <v>0.158</v>
      </c>
      <c r="AM123" s="374" t="n">
        <v>0.072176060659406</v>
      </c>
      <c r="AN123" s="374"/>
      <c r="AO123" s="389" t="n">
        <f aca="false">AB123</f>
        <v>0.154</v>
      </c>
      <c r="AP123" s="389" t="n">
        <f aca="false">AB123</f>
        <v>0.154</v>
      </c>
      <c r="AQ123" s="393" t="n">
        <f aca="false">AB123</f>
        <v>0.154</v>
      </c>
      <c r="IU123" s="394" t="n">
        <f aca="false">B124</f>
        <v>39934</v>
      </c>
      <c r="IV123" s="374" t="n">
        <v>112</v>
      </c>
    </row>
    <row r="124" customFormat="false" ht="12.75" hidden="false" customHeight="false" outlineLevel="0" collapsed="false">
      <c r="A124" s="415"/>
      <c r="B124" s="375" t="n">
        <f aca="false">EOMONTH(B123,0)+1</f>
        <v>39934</v>
      </c>
      <c r="C124" s="376" t="n">
        <v>3.02</v>
      </c>
      <c r="D124" s="376" t="n">
        <v>0.1575</v>
      </c>
      <c r="E124" s="376" t="n">
        <v>0.071898240059024</v>
      </c>
      <c r="F124" s="376" t="n">
        <v>-0.195</v>
      </c>
      <c r="G124" s="376" t="n">
        <v>0.015</v>
      </c>
      <c r="H124" s="376" t="n">
        <v>-0.195</v>
      </c>
      <c r="I124" s="376" t="n">
        <v>0.1825</v>
      </c>
      <c r="J124" s="376" t="n">
        <v>0.155</v>
      </c>
      <c r="K124" s="376" t="n">
        <v>-0.039</v>
      </c>
      <c r="L124" s="376" t="n">
        <v>-0.007</v>
      </c>
      <c r="M124" s="376" t="n">
        <v>-0.2925</v>
      </c>
      <c r="N124" s="376" t="n">
        <v>0.0065</v>
      </c>
      <c r="O124" s="376" t="n">
        <v>0.0065</v>
      </c>
      <c r="P124" s="374" t="n">
        <v>-0.022</v>
      </c>
      <c r="Q124" s="374" t="n">
        <v>-0.03</v>
      </c>
      <c r="R124" s="374" t="n">
        <v>-0.01475</v>
      </c>
      <c r="S124" s="374" t="n">
        <v>-0.0575</v>
      </c>
      <c r="T124" s="374" t="n">
        <v>-0.105</v>
      </c>
      <c r="U124" s="374" t="n">
        <v>0.2525</v>
      </c>
      <c r="V124" s="374" t="n">
        <v>0.005</v>
      </c>
      <c r="W124" s="374" t="n">
        <v>-0.165</v>
      </c>
      <c r="X124" s="374" t="n">
        <v>-0.011</v>
      </c>
      <c r="Y124" s="389" t="n">
        <v>0.2125</v>
      </c>
      <c r="Z124" s="389" t="n">
        <v>0.021</v>
      </c>
      <c r="AA124" s="390" t="n">
        <v>0.158</v>
      </c>
      <c r="AB124" s="390" t="n">
        <v>0.154</v>
      </c>
      <c r="AC124" s="390" t="n">
        <v>0.158</v>
      </c>
      <c r="AD124" s="390" t="n">
        <v>0.158</v>
      </c>
      <c r="AE124" s="390" t="n">
        <v>0.154</v>
      </c>
      <c r="AF124" s="390" t="n">
        <v>0.158</v>
      </c>
      <c r="AG124" s="390" t="n">
        <v>0.158</v>
      </c>
      <c r="AH124" s="390" t="n">
        <v>0.158</v>
      </c>
      <c r="AI124" s="391" t="n">
        <v>0.158</v>
      </c>
      <c r="AJ124" s="391" t="n">
        <v>0.158</v>
      </c>
      <c r="AK124" s="391" t="n">
        <v>0.158</v>
      </c>
      <c r="AL124" s="390" t="n">
        <v>0.158</v>
      </c>
      <c r="AM124" s="374" t="n">
        <v>0.072187840406136</v>
      </c>
      <c r="AN124" s="374"/>
      <c r="AO124" s="389" t="n">
        <f aca="false">AB124</f>
        <v>0.154</v>
      </c>
      <c r="AP124" s="389" t="n">
        <f aca="false">AB124</f>
        <v>0.154</v>
      </c>
      <c r="AQ124" s="393" t="n">
        <f aca="false">AB124</f>
        <v>0.154</v>
      </c>
      <c r="IU124" s="394" t="n">
        <f aca="false">B125</f>
        <v>39965</v>
      </c>
      <c r="IV124" s="374" t="n">
        <v>113</v>
      </c>
    </row>
    <row r="125" customFormat="false" ht="12.75" hidden="false" customHeight="false" outlineLevel="0" collapsed="false">
      <c r="A125" s="415"/>
      <c r="B125" s="375" t="n">
        <f aca="false">EOMONTH(B124,0)+1</f>
        <v>39965</v>
      </c>
      <c r="C125" s="376" t="n">
        <v>3.033</v>
      </c>
      <c r="D125" s="376" t="n">
        <v>0.1575</v>
      </c>
      <c r="E125" s="376" t="n">
        <v>0.071913733179949</v>
      </c>
      <c r="F125" s="376" t="n">
        <v>-0.195</v>
      </c>
      <c r="G125" s="376" t="n">
        <v>0.02</v>
      </c>
      <c r="H125" s="376" t="n">
        <v>-0.195</v>
      </c>
      <c r="I125" s="376" t="n">
        <v>0.1775</v>
      </c>
      <c r="J125" s="376" t="n">
        <v>0.155</v>
      </c>
      <c r="K125" s="376" t="n">
        <v>-0.0365</v>
      </c>
      <c r="L125" s="376" t="n">
        <v>-0.0045</v>
      </c>
      <c r="M125" s="376" t="n">
        <v>-0.2925</v>
      </c>
      <c r="N125" s="376" t="n">
        <v>0.0065</v>
      </c>
      <c r="O125" s="376" t="n">
        <v>0.0065</v>
      </c>
      <c r="P125" s="374" t="n">
        <v>-0.0195</v>
      </c>
      <c r="Q125" s="374" t="n">
        <v>-0.03</v>
      </c>
      <c r="R125" s="374" t="n">
        <v>-0.01475</v>
      </c>
      <c r="S125" s="374" t="n">
        <v>-0.0475</v>
      </c>
      <c r="T125" s="374" t="n">
        <v>-0.105</v>
      </c>
      <c r="U125" s="374" t="n">
        <v>0.2525</v>
      </c>
      <c r="V125" s="374" t="n">
        <v>0.005</v>
      </c>
      <c r="W125" s="374" t="n">
        <v>-0.165</v>
      </c>
      <c r="X125" s="374" t="n">
        <v>-0.0135</v>
      </c>
      <c r="Y125" s="389" t="n">
        <v>0.2125</v>
      </c>
      <c r="Z125" s="389" t="n">
        <v>0.021</v>
      </c>
      <c r="AA125" s="390" t="n">
        <v>0.158</v>
      </c>
      <c r="AB125" s="390" t="n">
        <v>0.154</v>
      </c>
      <c r="AC125" s="390" t="n">
        <v>0.158</v>
      </c>
      <c r="AD125" s="390" t="n">
        <v>0.158</v>
      </c>
      <c r="AE125" s="390" t="n">
        <v>0.154</v>
      </c>
      <c r="AF125" s="390" t="n">
        <v>0.158</v>
      </c>
      <c r="AG125" s="390" t="n">
        <v>0.158</v>
      </c>
      <c r="AH125" s="390" t="n">
        <v>0.158</v>
      </c>
      <c r="AI125" s="391" t="n">
        <v>0.158</v>
      </c>
      <c r="AJ125" s="391" t="n">
        <v>0.158</v>
      </c>
      <c r="AK125" s="391" t="n">
        <v>0.158</v>
      </c>
      <c r="AL125" s="390" t="n">
        <v>0.158</v>
      </c>
      <c r="AM125" s="374" t="n">
        <v>0.072200012811138</v>
      </c>
      <c r="AN125" s="374"/>
      <c r="AO125" s="389" t="n">
        <f aca="false">AB125</f>
        <v>0.154</v>
      </c>
      <c r="AP125" s="389" t="n">
        <f aca="false">AB125</f>
        <v>0.154</v>
      </c>
      <c r="AQ125" s="393" t="n">
        <f aca="false">AB125</f>
        <v>0.154</v>
      </c>
      <c r="IU125" s="394" t="n">
        <f aca="false">B126</f>
        <v>39995</v>
      </c>
      <c r="IV125" s="374" t="n">
        <v>114</v>
      </c>
    </row>
    <row r="126" customFormat="false" ht="12.75" hidden="false" customHeight="false" outlineLevel="0" collapsed="false">
      <c r="A126" s="415"/>
      <c r="B126" s="375" t="n">
        <f aca="false">EOMONTH(B125,0)+1</f>
        <v>39995</v>
      </c>
      <c r="C126" s="376" t="n">
        <v>3.036</v>
      </c>
      <c r="D126" s="376" t="n">
        <v>0.1575</v>
      </c>
      <c r="E126" s="376" t="n">
        <v>0.071928726522854</v>
      </c>
      <c r="F126" s="376" t="n">
        <v>-0.195</v>
      </c>
      <c r="G126" s="376" t="n">
        <v>0.0225</v>
      </c>
      <c r="H126" s="376" t="n">
        <v>-0.195</v>
      </c>
      <c r="I126" s="376" t="n">
        <v>0.1675</v>
      </c>
      <c r="J126" s="376" t="n">
        <v>0.155</v>
      </c>
      <c r="K126" s="376" t="n">
        <v>-0.0365</v>
      </c>
      <c r="L126" s="376" t="n">
        <v>-0.0045</v>
      </c>
      <c r="M126" s="376" t="n">
        <v>-0.2925</v>
      </c>
      <c r="N126" s="376" t="n">
        <v>0.0065</v>
      </c>
      <c r="O126" s="376" t="n">
        <v>0.0065</v>
      </c>
      <c r="P126" s="374" t="n">
        <v>-0.0195</v>
      </c>
      <c r="Q126" s="374" t="n">
        <v>-0.03</v>
      </c>
      <c r="R126" s="374" t="n">
        <v>-0.01475</v>
      </c>
      <c r="S126" s="374" t="n">
        <v>-0.0475</v>
      </c>
      <c r="T126" s="374" t="n">
        <v>-0.105</v>
      </c>
      <c r="U126" s="374" t="n">
        <v>0.2575</v>
      </c>
      <c r="V126" s="374" t="n">
        <v>0.005</v>
      </c>
      <c r="W126" s="374" t="n">
        <v>-0.165</v>
      </c>
      <c r="X126" s="374" t="n">
        <v>-0.0135</v>
      </c>
      <c r="Y126" s="389" t="n">
        <v>0.2125</v>
      </c>
      <c r="Z126" s="389" t="n">
        <v>0.021</v>
      </c>
      <c r="AA126" s="390" t="n">
        <v>0.158</v>
      </c>
      <c r="AB126" s="390" t="n">
        <v>0.154</v>
      </c>
      <c r="AC126" s="390" t="n">
        <v>0.158</v>
      </c>
      <c r="AD126" s="390" t="n">
        <v>0.158</v>
      </c>
      <c r="AE126" s="390" t="n">
        <v>0.154</v>
      </c>
      <c r="AF126" s="390" t="n">
        <v>0.158</v>
      </c>
      <c r="AG126" s="390" t="n">
        <v>0.158</v>
      </c>
      <c r="AH126" s="390" t="n">
        <v>0.158</v>
      </c>
      <c r="AI126" s="391" t="n">
        <v>0.158</v>
      </c>
      <c r="AJ126" s="391" t="n">
        <v>0.158</v>
      </c>
      <c r="AK126" s="391" t="n">
        <v>0.158</v>
      </c>
      <c r="AL126" s="390" t="n">
        <v>0.158</v>
      </c>
      <c r="AM126" s="374" t="n">
        <v>0.072211792557961</v>
      </c>
      <c r="AN126" s="374"/>
      <c r="AO126" s="389" t="n">
        <f aca="false">AB126</f>
        <v>0.154</v>
      </c>
      <c r="AP126" s="389" t="n">
        <f aca="false">AB126</f>
        <v>0.154</v>
      </c>
      <c r="AQ126" s="393" t="n">
        <f aca="false">AB126</f>
        <v>0.154</v>
      </c>
      <c r="IU126" s="394" t="n">
        <f aca="false">B127</f>
        <v>40026</v>
      </c>
      <c r="IV126" s="374" t="n">
        <v>115</v>
      </c>
    </row>
    <row r="127" customFormat="false" ht="12.75" hidden="false" customHeight="false" outlineLevel="0" collapsed="false">
      <c r="A127" s="415"/>
      <c r="B127" s="375" t="n">
        <f aca="false">EOMONTH(B126,0)+1</f>
        <v>40026</v>
      </c>
      <c r="C127" s="376" t="n">
        <v>3.042</v>
      </c>
      <c r="D127" s="376" t="n">
        <v>0.1575</v>
      </c>
      <c r="E127" s="376" t="n">
        <v>0.071944219643934</v>
      </c>
      <c r="F127" s="376" t="n">
        <v>-0.195</v>
      </c>
      <c r="G127" s="376" t="n">
        <v>0.025</v>
      </c>
      <c r="H127" s="376" t="n">
        <v>-0.195</v>
      </c>
      <c r="I127" s="376" t="n">
        <v>0.165</v>
      </c>
      <c r="J127" s="376" t="n">
        <v>0.155</v>
      </c>
      <c r="K127" s="376" t="n">
        <v>-0.0365</v>
      </c>
      <c r="L127" s="376" t="n">
        <v>-0.0045</v>
      </c>
      <c r="M127" s="376" t="n">
        <v>-0.2925</v>
      </c>
      <c r="N127" s="376" t="n">
        <v>0.0065</v>
      </c>
      <c r="O127" s="376" t="n">
        <v>0.0065</v>
      </c>
      <c r="P127" s="374" t="n">
        <v>-0.0195</v>
      </c>
      <c r="Q127" s="374" t="n">
        <v>-0.03</v>
      </c>
      <c r="R127" s="374" t="n">
        <v>-0.01225</v>
      </c>
      <c r="S127" s="374" t="n">
        <v>-0.0475</v>
      </c>
      <c r="T127" s="374" t="n">
        <v>-0.105</v>
      </c>
      <c r="U127" s="374" t="n">
        <v>0.2575</v>
      </c>
      <c r="V127" s="374" t="n">
        <v>0.005</v>
      </c>
      <c r="W127" s="374" t="n">
        <v>-0.165</v>
      </c>
      <c r="X127" s="374" t="n">
        <v>-0.0135</v>
      </c>
      <c r="Y127" s="389" t="n">
        <v>0.2125</v>
      </c>
      <c r="Z127" s="389" t="n">
        <v>0.021</v>
      </c>
      <c r="AA127" s="390" t="n">
        <v>0.158</v>
      </c>
      <c r="AB127" s="390" t="n">
        <v>0.154</v>
      </c>
      <c r="AC127" s="390" t="n">
        <v>0.158</v>
      </c>
      <c r="AD127" s="390" t="n">
        <v>0.158</v>
      </c>
      <c r="AE127" s="390" t="n">
        <v>0.154</v>
      </c>
      <c r="AF127" s="390" t="n">
        <v>0.158</v>
      </c>
      <c r="AG127" s="390" t="n">
        <v>0.158</v>
      </c>
      <c r="AH127" s="390" t="n">
        <v>0.158</v>
      </c>
      <c r="AI127" s="391" t="n">
        <v>0.158</v>
      </c>
      <c r="AJ127" s="391" t="n">
        <v>0.158</v>
      </c>
      <c r="AK127" s="391" t="n">
        <v>0.158</v>
      </c>
      <c r="AL127" s="390" t="n">
        <v>0.158</v>
      </c>
      <c r="AM127" s="374" t="n">
        <v>0.072223964963059</v>
      </c>
      <c r="AN127" s="374"/>
      <c r="AO127" s="389" t="n">
        <f aca="false">AB127</f>
        <v>0.154</v>
      </c>
      <c r="AP127" s="389" t="n">
        <f aca="false">AB127</f>
        <v>0.154</v>
      </c>
      <c r="AQ127" s="393" t="n">
        <f aca="false">AB127</f>
        <v>0.154</v>
      </c>
      <c r="IU127" s="394" t="n">
        <f aca="false">B128</f>
        <v>40057</v>
      </c>
      <c r="IV127" s="374" t="n">
        <v>116</v>
      </c>
    </row>
    <row r="128" customFormat="false" ht="12.75" hidden="false" customHeight="false" outlineLevel="0" collapsed="false">
      <c r="A128" s="415"/>
      <c r="B128" s="375" t="n">
        <f aca="false">EOMONTH(B127,0)+1</f>
        <v>40057</v>
      </c>
      <c r="C128" s="376" t="n">
        <v>3.04</v>
      </c>
      <c r="D128" s="376" t="n">
        <v>0.1575</v>
      </c>
      <c r="E128" s="376" t="n">
        <v>0.071959712765094</v>
      </c>
      <c r="F128" s="376" t="n">
        <v>-0.195</v>
      </c>
      <c r="G128" s="376" t="n">
        <v>0.0175</v>
      </c>
      <c r="H128" s="376" t="n">
        <v>-0.195</v>
      </c>
      <c r="I128" s="376" t="n">
        <v>0.1625</v>
      </c>
      <c r="J128" s="376" t="n">
        <v>0.155</v>
      </c>
      <c r="K128" s="376" t="n">
        <v>-0.039</v>
      </c>
      <c r="L128" s="376" t="n">
        <v>-0.007</v>
      </c>
      <c r="M128" s="376" t="n">
        <v>-0.2925</v>
      </c>
      <c r="N128" s="376" t="n">
        <v>0.0065</v>
      </c>
      <c r="O128" s="376" t="n">
        <v>0.0065</v>
      </c>
      <c r="P128" s="374" t="n">
        <v>-0.0195</v>
      </c>
      <c r="Q128" s="374" t="n">
        <v>-0.03</v>
      </c>
      <c r="R128" s="374" t="n">
        <v>-0.01225</v>
      </c>
      <c r="S128" s="374" t="n">
        <v>-0.055</v>
      </c>
      <c r="T128" s="374" t="n">
        <v>-0.105</v>
      </c>
      <c r="U128" s="374" t="n">
        <v>0.2525</v>
      </c>
      <c r="V128" s="374" t="n">
        <v>0.005</v>
      </c>
      <c r="W128" s="374" t="n">
        <v>-0.165</v>
      </c>
      <c r="X128" s="374" t="n">
        <v>-0.016</v>
      </c>
      <c r="Y128" s="389" t="n">
        <v>0.2125</v>
      </c>
      <c r="Z128" s="389" t="n">
        <v>0.021</v>
      </c>
      <c r="AA128" s="390" t="n">
        <v>0.158</v>
      </c>
      <c r="AB128" s="390" t="n">
        <v>0.154</v>
      </c>
      <c r="AC128" s="390" t="n">
        <v>0.158</v>
      </c>
      <c r="AD128" s="390" t="n">
        <v>0.158</v>
      </c>
      <c r="AE128" s="390" t="n">
        <v>0.154</v>
      </c>
      <c r="AF128" s="390" t="n">
        <v>0.158</v>
      </c>
      <c r="AG128" s="390" t="n">
        <v>0.158</v>
      </c>
      <c r="AH128" s="390" t="n">
        <v>0.158</v>
      </c>
      <c r="AI128" s="391" t="n">
        <v>0.158</v>
      </c>
      <c r="AJ128" s="391" t="n">
        <v>0.158</v>
      </c>
      <c r="AK128" s="391" t="n">
        <v>0.158</v>
      </c>
      <c r="AL128" s="390" t="n">
        <v>0.158</v>
      </c>
      <c r="AM128" s="374" t="n">
        <v>0.072236137368207</v>
      </c>
      <c r="AN128" s="374"/>
      <c r="AO128" s="389" t="n">
        <f aca="false">AB128</f>
        <v>0.154</v>
      </c>
      <c r="AP128" s="389" t="n">
        <f aca="false">AB128</f>
        <v>0.154</v>
      </c>
      <c r="AQ128" s="393" t="n">
        <f aca="false">AB128</f>
        <v>0.154</v>
      </c>
      <c r="IU128" s="394" t="n">
        <f aca="false">B129</f>
        <v>40087</v>
      </c>
      <c r="IV128" s="374" t="n">
        <v>117</v>
      </c>
    </row>
    <row r="129" customFormat="false" ht="12.75" hidden="false" customHeight="false" outlineLevel="0" collapsed="false">
      <c r="A129" s="415"/>
      <c r="B129" s="375" t="n">
        <f aca="false">EOMONTH(B128,0)+1</f>
        <v>40087</v>
      </c>
      <c r="C129" s="376" t="n">
        <v>3.061</v>
      </c>
      <c r="D129" s="376" t="n">
        <v>0.1575</v>
      </c>
      <c r="E129" s="376" t="n">
        <v>0.071974706108227</v>
      </c>
      <c r="F129" s="376" t="n">
        <v>-0.195</v>
      </c>
      <c r="G129" s="376" t="n">
        <v>0.0075</v>
      </c>
      <c r="H129" s="376" t="n">
        <v>-0.195</v>
      </c>
      <c r="I129" s="376" t="n">
        <v>0.1775</v>
      </c>
      <c r="J129" s="376" t="n">
        <v>0.1575</v>
      </c>
      <c r="K129" s="376" t="n">
        <v>-0.039</v>
      </c>
      <c r="L129" s="376" t="n">
        <v>-0.007</v>
      </c>
      <c r="M129" s="376" t="n">
        <v>-0.2925</v>
      </c>
      <c r="N129" s="376" t="n">
        <v>0.0065</v>
      </c>
      <c r="O129" s="376" t="n">
        <v>0.0065</v>
      </c>
      <c r="P129" s="374" t="n">
        <v>-0.0195</v>
      </c>
      <c r="Q129" s="374" t="n">
        <v>-0.03</v>
      </c>
      <c r="R129" s="374" t="n">
        <v>-0.033</v>
      </c>
      <c r="S129" s="374" t="n">
        <v>-0.055</v>
      </c>
      <c r="T129" s="374" t="n">
        <v>-0.105</v>
      </c>
      <c r="U129" s="374" t="n">
        <v>0.255</v>
      </c>
      <c r="V129" s="374" t="n">
        <v>0.005</v>
      </c>
      <c r="W129" s="374" t="n">
        <v>-0.165</v>
      </c>
      <c r="X129" s="374" t="n">
        <v>-0.016</v>
      </c>
      <c r="Y129" s="389" t="n">
        <v>0.2125</v>
      </c>
      <c r="Z129" s="389" t="n">
        <v>0.021</v>
      </c>
      <c r="AA129" s="390" t="n">
        <v>0.158</v>
      </c>
      <c r="AB129" s="390" t="n">
        <v>0.154</v>
      </c>
      <c r="AC129" s="390" t="n">
        <v>0.158</v>
      </c>
      <c r="AD129" s="390" t="n">
        <v>0.158</v>
      </c>
      <c r="AE129" s="390" t="n">
        <v>0.154</v>
      </c>
      <c r="AF129" s="390" t="n">
        <v>0.158</v>
      </c>
      <c r="AG129" s="390" t="n">
        <v>0.158</v>
      </c>
      <c r="AH129" s="390" t="n">
        <v>0.158</v>
      </c>
      <c r="AI129" s="391" t="n">
        <v>0.158</v>
      </c>
      <c r="AJ129" s="391" t="n">
        <v>0.158</v>
      </c>
      <c r="AK129" s="391" t="n">
        <v>0.158</v>
      </c>
      <c r="AL129" s="390" t="n">
        <v>0.158</v>
      </c>
      <c r="AM129" s="374" t="n">
        <v>0.07224791711517</v>
      </c>
      <c r="AN129" s="374"/>
      <c r="AO129" s="389" t="n">
        <f aca="false">AB129</f>
        <v>0.154</v>
      </c>
      <c r="AP129" s="389" t="n">
        <f aca="false">AB129</f>
        <v>0.154</v>
      </c>
      <c r="AQ129" s="393" t="n">
        <f aca="false">AB129</f>
        <v>0.154</v>
      </c>
      <c r="IU129" s="394" t="n">
        <f aca="false">B130</f>
        <v>40118</v>
      </c>
      <c r="IV129" s="374" t="n">
        <v>118</v>
      </c>
    </row>
    <row r="130" customFormat="false" ht="12.75" hidden="false" customHeight="false" outlineLevel="0" collapsed="false">
      <c r="A130" s="415"/>
      <c r="B130" s="375" t="n">
        <f aca="false">EOMONTH(B129,0)+1</f>
        <v>40118</v>
      </c>
      <c r="C130" s="376" t="n">
        <v>3.164</v>
      </c>
      <c r="D130" s="376" t="n">
        <v>0.1575</v>
      </c>
      <c r="E130" s="376" t="n">
        <v>0.071990199229543</v>
      </c>
      <c r="F130" s="376" t="n">
        <v>-0.19</v>
      </c>
      <c r="G130" s="376" t="n">
        <v>-0.0325</v>
      </c>
      <c r="H130" s="376" t="n">
        <v>-0.19</v>
      </c>
      <c r="I130" s="376" t="n">
        <v>0.255</v>
      </c>
      <c r="J130" s="376" t="n">
        <v>0.24</v>
      </c>
      <c r="K130" s="376" t="n">
        <v>-0.0505</v>
      </c>
      <c r="L130" s="376" t="n">
        <v>-0.012</v>
      </c>
      <c r="M130" s="376" t="n">
        <v>-0.2425</v>
      </c>
      <c r="N130" s="376" t="n">
        <v>0.011</v>
      </c>
      <c r="O130" s="376" t="n">
        <v>0.011</v>
      </c>
      <c r="P130" s="374" t="n">
        <v>-0.0225</v>
      </c>
      <c r="Q130" s="374" t="n">
        <v>-0.03</v>
      </c>
      <c r="R130" s="374" t="n">
        <v>-0.0295</v>
      </c>
      <c r="S130" s="374" t="n">
        <v>-0.07</v>
      </c>
      <c r="T130" s="374" t="n">
        <v>-0.145</v>
      </c>
      <c r="U130" s="374" t="n">
        <v>0.725</v>
      </c>
      <c r="V130" s="374" t="n">
        <v>0.005</v>
      </c>
      <c r="W130" s="374" t="n">
        <v>-0.1875</v>
      </c>
      <c r="X130" s="374" t="n">
        <v>-0.0135</v>
      </c>
      <c r="Y130" s="389" t="n">
        <v>0.1025</v>
      </c>
      <c r="Z130" s="389" t="n">
        <v>0.0305</v>
      </c>
      <c r="AA130" s="390" t="n">
        <v>0.158</v>
      </c>
      <c r="AB130" s="390" t="n">
        <v>0.173</v>
      </c>
      <c r="AC130" s="390" t="n">
        <v>0.158</v>
      </c>
      <c r="AD130" s="390" t="n">
        <v>0.158</v>
      </c>
      <c r="AE130" s="390" t="n">
        <v>0.158</v>
      </c>
      <c r="AF130" s="390" t="n">
        <v>0.158</v>
      </c>
      <c r="AG130" s="390" t="n">
        <v>0.158</v>
      </c>
      <c r="AH130" s="390" t="n">
        <v>0.158</v>
      </c>
      <c r="AI130" s="391" t="n">
        <v>0.158</v>
      </c>
      <c r="AJ130" s="391" t="n">
        <v>0.158</v>
      </c>
      <c r="AK130" s="391" t="n">
        <v>0.158</v>
      </c>
      <c r="AL130" s="390" t="n">
        <v>0.158</v>
      </c>
      <c r="AM130" s="374" t="n">
        <v>0.072260089520414</v>
      </c>
      <c r="AN130" s="374"/>
      <c r="AO130" s="389" t="n">
        <f aca="false">AB130</f>
        <v>0.173</v>
      </c>
      <c r="AP130" s="389" t="n">
        <f aca="false">AB130</f>
        <v>0.173</v>
      </c>
      <c r="AQ130" s="393" t="n">
        <f aca="false">AB130</f>
        <v>0.173</v>
      </c>
      <c r="IU130" s="394" t="n">
        <f aca="false">B131</f>
        <v>40148</v>
      </c>
      <c r="IV130" s="374" t="n">
        <v>119</v>
      </c>
    </row>
    <row r="131" customFormat="false" ht="12.75" hidden="false" customHeight="false" outlineLevel="0" collapsed="false">
      <c r="A131" s="415"/>
      <c r="B131" s="375" t="n">
        <f aca="false">EOMONTH(B130,0)+1</f>
        <v>40148</v>
      </c>
      <c r="C131" s="376" t="n">
        <v>3.269</v>
      </c>
      <c r="D131" s="376" t="n">
        <v>0.155</v>
      </c>
      <c r="E131" s="376" t="n">
        <v>0.072005192572826</v>
      </c>
      <c r="F131" s="376" t="n">
        <v>-0.1975</v>
      </c>
      <c r="G131" s="376" t="n">
        <v>-0.055</v>
      </c>
      <c r="H131" s="376" t="n">
        <v>-0.1975</v>
      </c>
      <c r="I131" s="376" t="n">
        <v>0.295</v>
      </c>
      <c r="J131" s="376" t="n">
        <v>0.295</v>
      </c>
      <c r="K131" s="376" t="n">
        <v>-0.0505</v>
      </c>
      <c r="L131" s="376" t="n">
        <v>-0.0145</v>
      </c>
      <c r="M131" s="376" t="n">
        <v>-0.2425</v>
      </c>
      <c r="N131" s="376" t="n">
        <v>0.011</v>
      </c>
      <c r="O131" s="376" t="n">
        <v>0.011</v>
      </c>
      <c r="P131" s="374" t="n">
        <v>-0.0225</v>
      </c>
      <c r="Q131" s="374" t="n">
        <v>-0.03</v>
      </c>
      <c r="R131" s="374" t="n">
        <v>-0.0295</v>
      </c>
      <c r="S131" s="374" t="n">
        <v>-0.085</v>
      </c>
      <c r="T131" s="374" t="n">
        <v>-0.145</v>
      </c>
      <c r="U131" s="374" t="n">
        <v>1.045</v>
      </c>
      <c r="V131" s="374" t="n">
        <v>0.005</v>
      </c>
      <c r="W131" s="374" t="n">
        <v>-0.1875</v>
      </c>
      <c r="X131" s="374" t="n">
        <v>-0.0135</v>
      </c>
      <c r="Y131" s="389" t="n">
        <v>0.1025</v>
      </c>
      <c r="Z131" s="389" t="n">
        <v>0.0305</v>
      </c>
      <c r="AA131" s="390" t="n">
        <v>0.155</v>
      </c>
      <c r="AB131" s="390" t="n">
        <v>0.171</v>
      </c>
      <c r="AC131" s="390" t="n">
        <v>0.155</v>
      </c>
      <c r="AD131" s="390" t="n">
        <v>0.155</v>
      </c>
      <c r="AE131" s="390" t="n">
        <v>0.155</v>
      </c>
      <c r="AF131" s="390" t="n">
        <v>0.155</v>
      </c>
      <c r="AG131" s="390" t="n">
        <v>0.155</v>
      </c>
      <c r="AH131" s="390" t="n">
        <v>0.155</v>
      </c>
      <c r="AI131" s="391" t="n">
        <v>0.155</v>
      </c>
      <c r="AJ131" s="391" t="n">
        <v>0.155</v>
      </c>
      <c r="AK131" s="391" t="n">
        <v>0.155</v>
      </c>
      <c r="AL131" s="390" t="n">
        <v>0.155</v>
      </c>
      <c r="AM131" s="374" t="n">
        <v>0.072271869267471</v>
      </c>
      <c r="AN131" s="374"/>
      <c r="AO131" s="389" t="n">
        <f aca="false">AB131</f>
        <v>0.171</v>
      </c>
      <c r="AP131" s="389" t="n">
        <f aca="false">AB131</f>
        <v>0.171</v>
      </c>
      <c r="AQ131" s="393" t="n">
        <f aca="false">AB131</f>
        <v>0.171</v>
      </c>
      <c r="IU131" s="394" t="n">
        <f aca="false">B132</f>
        <v>40179</v>
      </c>
      <c r="IV131" s="374" t="n">
        <v>120</v>
      </c>
    </row>
    <row r="132" customFormat="false" ht="12.75" hidden="false" customHeight="false" outlineLevel="0" collapsed="false">
      <c r="A132" s="415"/>
      <c r="B132" s="375" t="n">
        <f aca="false">EOMONTH(B131,0)+1</f>
        <v>40179</v>
      </c>
      <c r="C132" s="376" t="n">
        <v>3.319</v>
      </c>
      <c r="D132" s="376" t="n">
        <v>0.15</v>
      </c>
      <c r="E132" s="376" t="n">
        <v>0.072020685694298</v>
      </c>
      <c r="F132" s="376" t="n">
        <v>-0.2</v>
      </c>
      <c r="G132" s="376" t="n">
        <v>-0.0575</v>
      </c>
      <c r="H132" s="376" t="n">
        <v>-0.2</v>
      </c>
      <c r="I132" s="376" t="n">
        <v>0.305</v>
      </c>
      <c r="J132" s="376" t="n">
        <v>0.3425</v>
      </c>
      <c r="K132" s="376" t="n">
        <v>-0.0545</v>
      </c>
      <c r="L132" s="376" t="n">
        <v>-0.0085</v>
      </c>
      <c r="M132" s="376" t="n">
        <v>-0.2425</v>
      </c>
      <c r="N132" s="376" t="n">
        <v>0.011</v>
      </c>
      <c r="O132" s="376" t="n">
        <v>0.011</v>
      </c>
      <c r="P132" s="374" t="n">
        <v>-0.018</v>
      </c>
      <c r="Q132" s="374" t="n">
        <v>-0.03</v>
      </c>
      <c r="R132" s="374" t="n">
        <v>-0.0295</v>
      </c>
      <c r="S132" s="374" t="n">
        <v>-0.0955</v>
      </c>
      <c r="T132" s="374" t="n">
        <v>-0.145</v>
      </c>
      <c r="U132" s="374" t="n">
        <v>1.52</v>
      </c>
      <c r="V132" s="374" t="n">
        <v>0.005</v>
      </c>
      <c r="W132" s="374" t="n">
        <v>-0.1875</v>
      </c>
      <c r="X132" s="374" t="n">
        <v>-0.0135</v>
      </c>
      <c r="Y132" s="389" t="n">
        <v>0.1025</v>
      </c>
      <c r="Z132" s="389" t="n">
        <v>0.0305</v>
      </c>
      <c r="AA132" s="390" t="n">
        <v>0.15</v>
      </c>
      <c r="AB132" s="390" t="n">
        <v>0.15</v>
      </c>
      <c r="AC132" s="390" t="n">
        <v>0.15</v>
      </c>
      <c r="AD132" s="390" t="n">
        <v>0.15</v>
      </c>
      <c r="AE132" s="390" t="n">
        <v>0.15</v>
      </c>
      <c r="AF132" s="390" t="n">
        <v>0.15</v>
      </c>
      <c r="AG132" s="390" t="n">
        <v>0.15</v>
      </c>
      <c r="AH132" s="390" t="n">
        <v>0.15</v>
      </c>
      <c r="AI132" s="391" t="n">
        <v>0.15</v>
      </c>
      <c r="AJ132" s="391" t="n">
        <v>0.15</v>
      </c>
      <c r="AK132" s="391" t="n">
        <v>0.15</v>
      </c>
      <c r="AL132" s="390" t="n">
        <v>0.15</v>
      </c>
      <c r="AM132" s="374" t="n">
        <v>0.07228404167281</v>
      </c>
      <c r="AN132" s="374"/>
      <c r="AO132" s="389" t="n">
        <f aca="false">AB132</f>
        <v>0.15</v>
      </c>
      <c r="AP132" s="389" t="n">
        <f aca="false">AB132</f>
        <v>0.15</v>
      </c>
      <c r="AQ132" s="393" t="n">
        <f aca="false">AB132</f>
        <v>0.15</v>
      </c>
      <c r="IU132" s="394" t="n">
        <f aca="false">B133</f>
        <v>40210</v>
      </c>
      <c r="IV132" s="374" t="n">
        <v>121</v>
      </c>
    </row>
    <row r="133" customFormat="false" ht="12.75" hidden="false" customHeight="false" outlineLevel="0" collapsed="false">
      <c r="A133" s="415"/>
      <c r="B133" s="375" t="n">
        <f aca="false">EOMONTH(B132,0)+1</f>
        <v>40210</v>
      </c>
      <c r="C133" s="376" t="n">
        <v>3.234</v>
      </c>
      <c r="D133" s="376" t="n">
        <v>0.15</v>
      </c>
      <c r="E133" s="376" t="n">
        <v>0.072036178815849</v>
      </c>
      <c r="F133" s="376" t="n">
        <v>-0.2025</v>
      </c>
      <c r="G133" s="376" t="n">
        <v>-0.04</v>
      </c>
      <c r="H133" s="376" t="n">
        <v>-0.2025</v>
      </c>
      <c r="I133" s="376" t="n">
        <v>0.28</v>
      </c>
      <c r="J133" s="376" t="n">
        <v>0.3375</v>
      </c>
      <c r="K133" s="376" t="n">
        <v>-0.0505</v>
      </c>
      <c r="L133" s="376" t="n">
        <v>-0.0145</v>
      </c>
      <c r="M133" s="376" t="n">
        <v>-0.2425</v>
      </c>
      <c r="N133" s="376" t="n">
        <v>0.011</v>
      </c>
      <c r="O133" s="376" t="n">
        <v>0.011</v>
      </c>
      <c r="P133" s="374" t="n">
        <v>-0.018</v>
      </c>
      <c r="Q133" s="374" t="n">
        <v>-0.03</v>
      </c>
      <c r="R133" s="374" t="n">
        <v>-0.0295</v>
      </c>
      <c r="S133" s="374" t="n">
        <v>-0.083</v>
      </c>
      <c r="T133" s="374" t="n">
        <v>-0.145</v>
      </c>
      <c r="U133" s="374" t="n">
        <v>1.4</v>
      </c>
      <c r="V133" s="374" t="n">
        <v>0.005</v>
      </c>
      <c r="W133" s="374" t="n">
        <v>-0.1875</v>
      </c>
      <c r="X133" s="374" t="n">
        <v>-0.0135</v>
      </c>
      <c r="Y133" s="389" t="n">
        <v>0.1025</v>
      </c>
      <c r="Z133" s="389" t="n">
        <v>0.0305</v>
      </c>
      <c r="AA133" s="390" t="n">
        <v>0.15</v>
      </c>
      <c r="AB133" s="390" t="n">
        <v>0.165</v>
      </c>
      <c r="AC133" s="390" t="n">
        <v>0.15</v>
      </c>
      <c r="AD133" s="390" t="n">
        <v>0.15</v>
      </c>
      <c r="AE133" s="390" t="n">
        <v>0.15</v>
      </c>
      <c r="AF133" s="390" t="n">
        <v>0.15</v>
      </c>
      <c r="AG133" s="390" t="n">
        <v>0.15</v>
      </c>
      <c r="AH133" s="390" t="n">
        <v>0.15</v>
      </c>
      <c r="AI133" s="391" t="n">
        <v>0.15</v>
      </c>
      <c r="AJ133" s="391" t="n">
        <v>0.15</v>
      </c>
      <c r="AK133" s="391" t="n">
        <v>0.15</v>
      </c>
      <c r="AL133" s="390" t="n">
        <v>0.15</v>
      </c>
      <c r="AM133" s="374" t="n">
        <v>0.072296214078199</v>
      </c>
      <c r="AN133" s="374"/>
      <c r="AO133" s="389" t="n">
        <f aca="false">AB133</f>
        <v>0.165</v>
      </c>
      <c r="AP133" s="389" t="n">
        <f aca="false">AB133</f>
        <v>0.165</v>
      </c>
      <c r="AQ133" s="393" t="n">
        <f aca="false">AB133</f>
        <v>0.165</v>
      </c>
      <c r="IU133" s="394" t="n">
        <f aca="false">B134</f>
        <v>40238</v>
      </c>
      <c r="IV133" s="374" t="n">
        <v>122</v>
      </c>
    </row>
    <row r="134" customFormat="false" ht="12.75" hidden="false" customHeight="false" outlineLevel="0" collapsed="false">
      <c r="A134" s="415"/>
      <c r="B134" s="375" t="n">
        <f aca="false">EOMONTH(B133,0)+1</f>
        <v>40238</v>
      </c>
      <c r="C134" s="376" t="n">
        <v>3.14</v>
      </c>
      <c r="D134" s="376" t="n">
        <v>0.15</v>
      </c>
      <c r="E134" s="376" t="n">
        <v>0.072050172603125</v>
      </c>
      <c r="F134" s="376" t="n">
        <v>-0.205</v>
      </c>
      <c r="G134" s="376" t="n">
        <v>-0.0275</v>
      </c>
      <c r="H134" s="376" t="n">
        <v>-0.205</v>
      </c>
      <c r="I134" s="376" t="n">
        <v>0.277</v>
      </c>
      <c r="J134" s="376" t="n">
        <v>0.26</v>
      </c>
      <c r="K134" s="376" t="n">
        <v>-0.052</v>
      </c>
      <c r="L134" s="376" t="n">
        <v>-0.0175</v>
      </c>
      <c r="M134" s="376" t="n">
        <v>-0.2425</v>
      </c>
      <c r="N134" s="376" t="n">
        <v>0.011</v>
      </c>
      <c r="O134" s="376" t="n">
        <v>0.011</v>
      </c>
      <c r="P134" s="374" t="n">
        <v>-0.018</v>
      </c>
      <c r="Q134" s="374" t="n">
        <v>-0.03</v>
      </c>
      <c r="R134" s="374" t="n">
        <v>-0.0112</v>
      </c>
      <c r="S134" s="374" t="n">
        <v>-0.0705</v>
      </c>
      <c r="T134" s="374" t="n">
        <v>-0.145</v>
      </c>
      <c r="U134" s="374" t="n">
        <v>0.88</v>
      </c>
      <c r="V134" s="374" t="n">
        <v>0.005</v>
      </c>
      <c r="W134" s="374" t="n">
        <v>-0.1875</v>
      </c>
      <c r="X134" s="374" t="n">
        <v>-0.0135</v>
      </c>
      <c r="Y134" s="389" t="n">
        <v>0.1025</v>
      </c>
      <c r="Z134" s="389" t="n">
        <v>0.0305</v>
      </c>
      <c r="AA134" s="390" t="n">
        <v>0.15</v>
      </c>
      <c r="AB134" s="390" t="n">
        <v>0.165</v>
      </c>
      <c r="AC134" s="390" t="n">
        <v>0.15</v>
      </c>
      <c r="AD134" s="390" t="n">
        <v>0.15</v>
      </c>
      <c r="AE134" s="390" t="n">
        <v>0.15</v>
      </c>
      <c r="AF134" s="390" t="n">
        <v>0.15</v>
      </c>
      <c r="AG134" s="390" t="n">
        <v>0.15</v>
      </c>
      <c r="AH134" s="390" t="n">
        <v>0.15</v>
      </c>
      <c r="AI134" s="391" t="n">
        <v>0.15</v>
      </c>
      <c r="AJ134" s="391" t="n">
        <v>0.15</v>
      </c>
      <c r="AK134" s="391" t="n">
        <v>0.15</v>
      </c>
      <c r="AL134" s="390" t="n">
        <v>0.15</v>
      </c>
      <c r="AM134" s="374" t="n">
        <v>0.072307208508915</v>
      </c>
      <c r="AN134" s="374"/>
      <c r="AO134" s="389" t="n">
        <f aca="false">AB134</f>
        <v>0.165</v>
      </c>
      <c r="AP134" s="389" t="n">
        <f aca="false">AB134</f>
        <v>0.165</v>
      </c>
      <c r="AQ134" s="393" t="n">
        <f aca="false">AB134</f>
        <v>0.165</v>
      </c>
      <c r="IU134" s="394" t="n">
        <f aca="false">B135</f>
        <v>40269</v>
      </c>
      <c r="IV134" s="374" t="n">
        <v>123</v>
      </c>
    </row>
    <row r="135" customFormat="false" ht="12.75" hidden="false" customHeight="false" outlineLevel="0" collapsed="false">
      <c r="A135" s="415"/>
      <c r="B135" s="375" t="n">
        <f aca="false">EOMONTH(B134,0)+1</f>
        <v>40269</v>
      </c>
      <c r="C135" s="376" t="n">
        <v>3.061</v>
      </c>
      <c r="D135" s="376" t="n">
        <v>0.15</v>
      </c>
      <c r="E135" s="376" t="n">
        <v>0.072065665724827</v>
      </c>
      <c r="F135" s="376" t="n">
        <v>-0.195</v>
      </c>
      <c r="G135" s="376" t="n">
        <v>0.015</v>
      </c>
      <c r="H135" s="376" t="n">
        <v>-0.195</v>
      </c>
      <c r="I135" s="376" t="n">
        <v>0.175</v>
      </c>
      <c r="J135" s="376" t="n">
        <v>0.17</v>
      </c>
      <c r="K135" s="376" t="n">
        <v>-0.062</v>
      </c>
      <c r="L135" s="376" t="n">
        <v>-0.03</v>
      </c>
      <c r="M135" s="376" t="n">
        <v>-0.2925</v>
      </c>
      <c r="N135" s="376" t="n">
        <v>0.0065</v>
      </c>
      <c r="O135" s="376" t="n">
        <v>0.0085</v>
      </c>
      <c r="P135" s="374" t="n">
        <v>-0.02</v>
      </c>
      <c r="Q135" s="374" t="n">
        <v>-0.03</v>
      </c>
      <c r="R135" s="374" t="n">
        <v>-0.0112</v>
      </c>
      <c r="S135" s="374" t="n">
        <v>-0.053</v>
      </c>
      <c r="T135" s="374" t="n">
        <v>-0.105</v>
      </c>
      <c r="U135" s="374" t="n">
        <v>0.37</v>
      </c>
      <c r="V135" s="374" t="n">
        <v>0.005</v>
      </c>
      <c r="W135" s="374" t="n">
        <v>-0.165</v>
      </c>
      <c r="X135" s="374" t="n">
        <v>-0.0135</v>
      </c>
      <c r="Y135" s="389" t="n">
        <v>0.2125</v>
      </c>
      <c r="Z135" s="389" t="n">
        <v>0.023</v>
      </c>
      <c r="AA135" s="390" t="n">
        <v>0.15</v>
      </c>
      <c r="AB135" s="390" t="n">
        <v>0.147</v>
      </c>
      <c r="AC135" s="390" t="n">
        <v>0.15</v>
      </c>
      <c r="AD135" s="390" t="n">
        <v>0.15</v>
      </c>
      <c r="AE135" s="390" t="n">
        <v>0.147</v>
      </c>
      <c r="AF135" s="390" t="n">
        <v>0.15</v>
      </c>
      <c r="AG135" s="390" t="n">
        <v>0.15</v>
      </c>
      <c r="AH135" s="390" t="n">
        <v>0.15</v>
      </c>
      <c r="AI135" s="391" t="n">
        <v>0.15</v>
      </c>
      <c r="AJ135" s="391" t="n">
        <v>0.15</v>
      </c>
      <c r="AK135" s="391" t="n">
        <v>0.15</v>
      </c>
      <c r="AL135" s="390" t="n">
        <v>0.15</v>
      </c>
      <c r="AM135" s="374" t="n">
        <v>0.072319380914397</v>
      </c>
      <c r="AN135" s="374"/>
      <c r="AO135" s="389" t="n">
        <f aca="false">AB135</f>
        <v>0.147</v>
      </c>
      <c r="AP135" s="389" t="n">
        <f aca="false">AB135</f>
        <v>0.147</v>
      </c>
      <c r="AQ135" s="393" t="n">
        <f aca="false">AB135</f>
        <v>0.147</v>
      </c>
      <c r="IU135" s="394" t="n">
        <f aca="false">B136</f>
        <v>40299</v>
      </c>
      <c r="IV135" s="374" t="n">
        <v>124</v>
      </c>
    </row>
    <row r="136" customFormat="false" ht="12.75" hidden="false" customHeight="false" outlineLevel="0" collapsed="false">
      <c r="A136" s="415"/>
      <c r="B136" s="375" t="n">
        <f aca="false">EOMONTH(B135,0)+1</f>
        <v>40299</v>
      </c>
      <c r="C136" s="376" t="n">
        <v>3.0905</v>
      </c>
      <c r="D136" s="376" t="n">
        <v>0.15</v>
      </c>
      <c r="E136" s="376" t="n">
        <v>0.072075310844883</v>
      </c>
      <c r="F136" s="376" t="n">
        <v>-0.195</v>
      </c>
      <c r="G136" s="376" t="n">
        <v>0.015</v>
      </c>
      <c r="H136" s="376" t="n">
        <v>-0.195</v>
      </c>
      <c r="I136" s="376" t="n">
        <v>0.178</v>
      </c>
      <c r="J136" s="376" t="n">
        <v>0.155</v>
      </c>
      <c r="K136" s="376" t="n">
        <v>-0.037</v>
      </c>
      <c r="L136" s="397" t="n">
        <v>-0.005</v>
      </c>
      <c r="M136" s="376" t="n">
        <v>-0.2925</v>
      </c>
      <c r="N136" s="376" t="n">
        <v>0.0065</v>
      </c>
      <c r="O136" s="376" t="n">
        <v>0.0085</v>
      </c>
      <c r="P136" s="374" t="n">
        <v>-0.02</v>
      </c>
      <c r="Q136" s="374" t="n">
        <v>-0.03</v>
      </c>
      <c r="R136" s="374" t="n">
        <v>-0.01125</v>
      </c>
      <c r="S136" s="374" t="n">
        <v>-0.0555</v>
      </c>
      <c r="T136" s="374" t="n">
        <v>-0.105</v>
      </c>
      <c r="U136" s="374" t="n">
        <v>0.2525</v>
      </c>
      <c r="V136" s="374" t="n">
        <v>0.005</v>
      </c>
      <c r="W136" s="374" t="n">
        <v>-0.165</v>
      </c>
      <c r="X136" s="374" t="n">
        <v>-0.01</v>
      </c>
      <c r="Y136" s="389" t="n">
        <v>0.2125</v>
      </c>
      <c r="Z136" s="389" t="n">
        <v>0.023</v>
      </c>
      <c r="AA136" s="390" t="n">
        <v>0.15</v>
      </c>
      <c r="AB136" s="390" t="n">
        <v>0.147</v>
      </c>
      <c r="AC136" s="390" t="n">
        <v>0.15</v>
      </c>
      <c r="AD136" s="390" t="n">
        <v>0.15</v>
      </c>
      <c r="AE136" s="390" t="n">
        <v>0.147</v>
      </c>
      <c r="AF136" s="390" t="n">
        <v>0.15</v>
      </c>
      <c r="AG136" s="390" t="n">
        <v>0.15</v>
      </c>
      <c r="AH136" s="390" t="n">
        <v>0.15</v>
      </c>
      <c r="AI136" s="391" t="n">
        <v>0.15</v>
      </c>
      <c r="AJ136" s="391" t="n">
        <v>0.15</v>
      </c>
      <c r="AK136" s="391" t="n">
        <v>0.15</v>
      </c>
      <c r="AL136" s="390" t="n">
        <v>0.15</v>
      </c>
      <c r="AM136" s="374" t="n">
        <v>0.072327613528291</v>
      </c>
      <c r="AN136" s="374"/>
      <c r="AO136" s="389" t="n">
        <f aca="false">AB136</f>
        <v>0.147</v>
      </c>
      <c r="AP136" s="389" t="n">
        <f aca="false">AB136</f>
        <v>0.147</v>
      </c>
      <c r="AQ136" s="393" t="n">
        <f aca="false">AB136</f>
        <v>0.147</v>
      </c>
      <c r="IU136" s="394" t="n">
        <f aca="false">B137</f>
        <v>40330</v>
      </c>
      <c r="IV136" s="374" t="n">
        <v>125</v>
      </c>
    </row>
    <row r="137" customFormat="false" ht="12.75" hidden="false" customHeight="false" outlineLevel="0" collapsed="false">
      <c r="A137" s="415"/>
      <c r="B137" s="375" t="n">
        <f aca="false">EOMONTH(B136,0)+1</f>
        <v>40330</v>
      </c>
      <c r="C137" s="376" t="n">
        <v>3.1045</v>
      </c>
      <c r="D137" s="376" t="n">
        <v>0.15</v>
      </c>
      <c r="E137" s="376" t="n">
        <v>0.072076987722382</v>
      </c>
      <c r="F137" s="376" t="n">
        <v>-0.195</v>
      </c>
      <c r="G137" s="376" t="n">
        <v>0.02</v>
      </c>
      <c r="H137" s="376" t="n">
        <v>-0.195</v>
      </c>
      <c r="I137" s="376" t="n">
        <v>0.173</v>
      </c>
      <c r="J137" s="376" t="n">
        <v>0.155</v>
      </c>
      <c r="K137" s="376" t="n">
        <v>-0.0345</v>
      </c>
      <c r="L137" s="397" t="n">
        <v>-0.0025</v>
      </c>
      <c r="M137" s="376" t="n">
        <v>-0.2925</v>
      </c>
      <c r="N137" s="376" t="n">
        <v>0.0065</v>
      </c>
      <c r="O137" s="376" t="n">
        <v>0.0085</v>
      </c>
      <c r="P137" s="374" t="n">
        <v>-0.0175</v>
      </c>
      <c r="Q137" s="374" t="n">
        <v>-0.03</v>
      </c>
      <c r="R137" s="374" t="n">
        <v>-0.01125</v>
      </c>
      <c r="S137" s="374" t="n">
        <v>-0.0455</v>
      </c>
      <c r="T137" s="374" t="n">
        <v>-0.105</v>
      </c>
      <c r="U137" s="374" t="n">
        <v>0.2525</v>
      </c>
      <c r="V137" s="374" t="n">
        <v>0.005</v>
      </c>
      <c r="W137" s="374" t="n">
        <v>-0.165</v>
      </c>
      <c r="X137" s="374" t="n">
        <v>-0.0125</v>
      </c>
      <c r="Y137" s="389" t="n">
        <v>0.2125</v>
      </c>
      <c r="Z137" s="389" t="n">
        <v>0.023</v>
      </c>
      <c r="AA137" s="390" t="n">
        <v>0.15</v>
      </c>
      <c r="AB137" s="390" t="n">
        <v>0.147</v>
      </c>
      <c r="AC137" s="390" t="n">
        <v>0.15</v>
      </c>
      <c r="AD137" s="390" t="n">
        <v>0.15</v>
      </c>
      <c r="AE137" s="390" t="n">
        <v>0.147</v>
      </c>
      <c r="AF137" s="390" t="n">
        <v>0.15</v>
      </c>
      <c r="AG137" s="390" t="n">
        <v>0.15</v>
      </c>
      <c r="AH137" s="390" t="n">
        <v>0.15</v>
      </c>
      <c r="AI137" s="391" t="n">
        <v>0.15</v>
      </c>
      <c r="AJ137" s="391" t="n">
        <v>0.15</v>
      </c>
      <c r="AK137" s="391" t="n">
        <v>0.15</v>
      </c>
      <c r="AL137" s="390" t="n">
        <v>0.15</v>
      </c>
      <c r="AM137" s="374" t="n">
        <v>0.072330622505906</v>
      </c>
      <c r="AN137" s="374"/>
      <c r="AO137" s="389" t="n">
        <f aca="false">AB137</f>
        <v>0.147</v>
      </c>
      <c r="AP137" s="389" t="n">
        <f aca="false">AB137</f>
        <v>0.147</v>
      </c>
      <c r="AQ137" s="393" t="n">
        <f aca="false">AB137</f>
        <v>0.147</v>
      </c>
      <c r="IU137" s="394" t="n">
        <f aca="false">B138</f>
        <v>40360</v>
      </c>
      <c r="IV137" s="374" t="n">
        <v>126</v>
      </c>
    </row>
    <row r="138" customFormat="false" ht="12.75" hidden="false" customHeight="false" outlineLevel="0" collapsed="false">
      <c r="B138" s="375" t="n">
        <f aca="false">EOMONTH(B137,0)+1</f>
        <v>40360</v>
      </c>
      <c r="C138" s="376" t="n">
        <v>3.1075</v>
      </c>
      <c r="D138" s="376" t="n">
        <v>0.15</v>
      </c>
      <c r="E138" s="376" t="n">
        <v>0.07207861050706</v>
      </c>
      <c r="F138" s="376" t="n">
        <v>-0.195</v>
      </c>
      <c r="G138" s="376" t="n">
        <v>0.0225</v>
      </c>
      <c r="H138" s="376" t="n">
        <v>-0.195</v>
      </c>
      <c r="I138" s="376" t="n">
        <v>0.162</v>
      </c>
      <c r="J138" s="376" t="n">
        <v>0.155</v>
      </c>
      <c r="K138" s="376" t="n">
        <v>-0.0345</v>
      </c>
      <c r="L138" s="397" t="n">
        <v>-0.0025</v>
      </c>
      <c r="M138" s="376" t="n">
        <v>-0.2925</v>
      </c>
      <c r="N138" s="376" t="n">
        <v>0.0065</v>
      </c>
      <c r="O138" s="376" t="n">
        <v>0.0085</v>
      </c>
      <c r="P138" s="374" t="n">
        <v>-0.0175</v>
      </c>
      <c r="Q138" s="374" t="n">
        <v>-0.03</v>
      </c>
      <c r="R138" s="374" t="n">
        <v>-0.01125</v>
      </c>
      <c r="S138" s="374" t="n">
        <v>-0.0455</v>
      </c>
      <c r="T138" s="374" t="n">
        <v>-0.105</v>
      </c>
      <c r="U138" s="374" t="n">
        <v>0.2575</v>
      </c>
      <c r="V138" s="374" t="n">
        <v>0.005</v>
      </c>
      <c r="W138" s="374" t="n">
        <v>-0.165</v>
      </c>
      <c r="X138" s="374" t="n">
        <v>-0.0125</v>
      </c>
      <c r="Y138" s="389" t="n">
        <v>0.2125</v>
      </c>
      <c r="Z138" s="389" t="n">
        <v>0.023</v>
      </c>
      <c r="AA138" s="390" t="n">
        <v>0.15</v>
      </c>
      <c r="AB138" s="390" t="n">
        <v>0.147</v>
      </c>
      <c r="AC138" s="390" t="n">
        <v>0.15</v>
      </c>
      <c r="AD138" s="390" t="n">
        <v>0.15</v>
      </c>
      <c r="AE138" s="390" t="n">
        <v>0.147</v>
      </c>
      <c r="AF138" s="390" t="n">
        <v>0.15</v>
      </c>
      <c r="AG138" s="390" t="n">
        <v>0.15</v>
      </c>
      <c r="AH138" s="390" t="n">
        <v>0.15</v>
      </c>
      <c r="AI138" s="391" t="n">
        <v>0.15</v>
      </c>
      <c r="AJ138" s="391" t="n">
        <v>0.15</v>
      </c>
      <c r="AK138" s="391" t="n">
        <v>0.15</v>
      </c>
      <c r="AL138" s="390" t="n">
        <v>0.15</v>
      </c>
      <c r="AM138" s="374" t="n">
        <v>0.072333534419729</v>
      </c>
      <c r="AN138" s="374"/>
      <c r="AO138" s="389" t="n">
        <f aca="false">AB138</f>
        <v>0.147</v>
      </c>
      <c r="AP138" s="389" t="n">
        <f aca="false">AB138</f>
        <v>0.147</v>
      </c>
      <c r="AQ138" s="393" t="n">
        <f aca="false">AB138</f>
        <v>0.147</v>
      </c>
      <c r="IU138" s="394" t="n">
        <f aca="false">B139</f>
        <v>40391</v>
      </c>
      <c r="IV138" s="374" t="n">
        <v>127</v>
      </c>
    </row>
    <row r="139" customFormat="false" ht="12.75" hidden="false" customHeight="false" outlineLevel="0" collapsed="false">
      <c r="B139" s="375" t="n">
        <f aca="false">EOMONTH(B138,0)+1</f>
        <v>40391</v>
      </c>
      <c r="C139" s="376" t="n">
        <v>3.1135</v>
      </c>
      <c r="D139" s="376" t="n">
        <v>0.15</v>
      </c>
      <c r="E139" s="376" t="n">
        <v>0.072080287384561</v>
      </c>
      <c r="F139" s="376" t="n">
        <v>-0.195</v>
      </c>
      <c r="G139" s="376" t="n">
        <v>0.025</v>
      </c>
      <c r="H139" s="376" t="n">
        <v>-0.195</v>
      </c>
      <c r="I139" s="376" t="n">
        <v>0.16</v>
      </c>
      <c r="J139" s="376" t="n">
        <v>0.155</v>
      </c>
      <c r="K139" s="376" t="n">
        <v>-0.0345</v>
      </c>
      <c r="L139" s="397" t="n">
        <v>-0.0025</v>
      </c>
      <c r="M139" s="376" t="n">
        <v>-0.2925</v>
      </c>
      <c r="N139" s="376" t="n">
        <v>0.0065</v>
      </c>
      <c r="O139" s="376" t="n">
        <v>0.0085</v>
      </c>
      <c r="P139" s="374" t="n">
        <v>-0.0175</v>
      </c>
      <c r="Q139" s="374" t="n">
        <v>-0.03</v>
      </c>
      <c r="R139" s="374" t="n">
        <v>-0.00875</v>
      </c>
      <c r="S139" s="374" t="n">
        <v>-0.0455</v>
      </c>
      <c r="T139" s="374" t="n">
        <v>-0.105</v>
      </c>
      <c r="U139" s="374" t="n">
        <v>0.2575</v>
      </c>
      <c r="V139" s="374" t="n">
        <v>0.005</v>
      </c>
      <c r="W139" s="374" t="n">
        <v>-0.165</v>
      </c>
      <c r="X139" s="374" t="n">
        <v>-0.0125</v>
      </c>
      <c r="Y139" s="389" t="n">
        <v>0.2125</v>
      </c>
      <c r="Z139" s="389" t="n">
        <v>0.023</v>
      </c>
      <c r="AA139" s="390" t="n">
        <v>0.15</v>
      </c>
      <c r="AB139" s="390" t="n">
        <v>0.147</v>
      </c>
      <c r="AC139" s="390" t="n">
        <v>0.15</v>
      </c>
      <c r="AD139" s="390" t="n">
        <v>0.15</v>
      </c>
      <c r="AE139" s="390" t="n">
        <v>0.147</v>
      </c>
      <c r="AF139" s="390" t="n">
        <v>0.15</v>
      </c>
      <c r="AG139" s="390" t="n">
        <v>0.15</v>
      </c>
      <c r="AH139" s="390" t="n">
        <v>0.15</v>
      </c>
      <c r="AI139" s="391" t="n">
        <v>0.15</v>
      </c>
      <c r="AJ139" s="391" t="n">
        <v>0.15</v>
      </c>
      <c r="AK139" s="391" t="n">
        <v>0.15</v>
      </c>
      <c r="AL139" s="390" t="n">
        <v>0.15</v>
      </c>
      <c r="AM139" s="374" t="n">
        <v>0.072336543397349</v>
      </c>
      <c r="AN139" s="374"/>
      <c r="AO139" s="389" t="n">
        <f aca="false">AB139</f>
        <v>0.147</v>
      </c>
      <c r="AP139" s="389" t="n">
        <f aca="false">AB139</f>
        <v>0.147</v>
      </c>
      <c r="AQ139" s="393" t="n">
        <f aca="false">AB139</f>
        <v>0.147</v>
      </c>
      <c r="IU139" s="394" t="n">
        <f aca="false">B140</f>
        <v>40422</v>
      </c>
      <c r="IV139" s="374" t="n">
        <v>128</v>
      </c>
    </row>
    <row r="140" customFormat="false" ht="12.75" hidden="false" customHeight="false" outlineLevel="0" collapsed="false">
      <c r="B140" s="375" t="n">
        <f aca="false">EOMONTH(B139,0)+1</f>
        <v>40422</v>
      </c>
      <c r="C140" s="376" t="n">
        <v>3.1105</v>
      </c>
      <c r="D140" s="376" t="n">
        <v>0.15</v>
      </c>
      <c r="E140" s="376" t="n">
        <v>0.072081964262063</v>
      </c>
      <c r="F140" s="376" t="n">
        <v>-0.195</v>
      </c>
      <c r="G140" s="376" t="n">
        <v>0.0175</v>
      </c>
      <c r="H140" s="376" t="n">
        <v>-0.195</v>
      </c>
      <c r="I140" s="376" t="n">
        <v>0.157</v>
      </c>
      <c r="J140" s="376" t="n">
        <v>0.155</v>
      </c>
      <c r="K140" s="376" t="n">
        <v>-0.037</v>
      </c>
      <c r="L140" s="397" t="n">
        <v>-0.005</v>
      </c>
      <c r="M140" s="376" t="n">
        <v>-0.2925</v>
      </c>
      <c r="N140" s="376" t="n">
        <v>0.0065</v>
      </c>
      <c r="O140" s="376" t="n">
        <v>0.0085</v>
      </c>
      <c r="P140" s="374" t="n">
        <v>-0.0175</v>
      </c>
      <c r="Q140" s="374" t="n">
        <v>-0.03</v>
      </c>
      <c r="R140" s="374" t="n">
        <v>-0.00875</v>
      </c>
      <c r="S140" s="374" t="n">
        <v>-0.053</v>
      </c>
      <c r="T140" s="374" t="n">
        <v>-0.105</v>
      </c>
      <c r="U140" s="374" t="n">
        <v>0.2525</v>
      </c>
      <c r="V140" s="374" t="n">
        <v>0.005</v>
      </c>
      <c r="W140" s="374" t="n">
        <v>-0.165</v>
      </c>
      <c r="X140" s="374" t="n">
        <v>-0.015</v>
      </c>
      <c r="Y140" s="389" t="n">
        <v>0.2125</v>
      </c>
      <c r="Z140" s="389" t="n">
        <v>0.023</v>
      </c>
      <c r="AA140" s="390" t="n">
        <v>0.15</v>
      </c>
      <c r="AB140" s="390" t="n">
        <v>0.147</v>
      </c>
      <c r="AC140" s="390" t="n">
        <v>0.15</v>
      </c>
      <c r="AD140" s="390" t="n">
        <v>0.15</v>
      </c>
      <c r="AE140" s="390" t="n">
        <v>0.147</v>
      </c>
      <c r="AF140" s="390" t="n">
        <v>0.15</v>
      </c>
      <c r="AG140" s="390" t="n">
        <v>0.15</v>
      </c>
      <c r="AH140" s="390" t="n">
        <v>0.15</v>
      </c>
      <c r="AI140" s="391" t="n">
        <v>0.15</v>
      </c>
      <c r="AJ140" s="391" t="n">
        <v>0.15</v>
      </c>
      <c r="AK140" s="391" t="n">
        <v>0.15</v>
      </c>
      <c r="AL140" s="390" t="n">
        <v>0.15</v>
      </c>
      <c r="AM140" s="374" t="n">
        <v>0.072339552374972</v>
      </c>
      <c r="AN140" s="374"/>
      <c r="AO140" s="389" t="n">
        <f aca="false">AB140</f>
        <v>0.147</v>
      </c>
      <c r="AP140" s="389" t="n">
        <f aca="false">AB140</f>
        <v>0.147</v>
      </c>
      <c r="AQ140" s="393" t="n">
        <f aca="false">AB140</f>
        <v>0.147</v>
      </c>
      <c r="IU140" s="394" t="n">
        <f aca="false">B141</f>
        <v>40452</v>
      </c>
      <c r="IV140" s="374" t="n">
        <v>129</v>
      </c>
    </row>
    <row r="141" customFormat="false" ht="12.75" hidden="false" customHeight="false" outlineLevel="0" collapsed="false">
      <c r="B141" s="375" t="n">
        <f aca="false">EOMONTH(B140,0)+1</f>
        <v>40452</v>
      </c>
      <c r="C141" s="376" t="n">
        <v>3.1305</v>
      </c>
      <c r="D141" s="376" t="n">
        <v>0.15</v>
      </c>
      <c r="E141" s="376" t="n">
        <v>0.072083587046743</v>
      </c>
      <c r="F141" s="376" t="n">
        <v>-0.195</v>
      </c>
      <c r="G141" s="376" t="n">
        <v>0.0075</v>
      </c>
      <c r="H141" s="376" t="n">
        <v>-0.195</v>
      </c>
      <c r="I141" s="376" t="n">
        <v>0.173</v>
      </c>
      <c r="J141" s="376" t="n">
        <v>0.1575</v>
      </c>
      <c r="K141" s="376" t="n">
        <v>-0.037</v>
      </c>
      <c r="L141" s="397" t="n">
        <v>-0.005</v>
      </c>
      <c r="M141" s="376" t="n">
        <v>-0.2925</v>
      </c>
      <c r="N141" s="376" t="n">
        <v>0.0065</v>
      </c>
      <c r="O141" s="376" t="n">
        <v>0.0085</v>
      </c>
      <c r="P141" s="374" t="n">
        <v>-0.0175</v>
      </c>
      <c r="Q141" s="374" t="n">
        <v>-0.03</v>
      </c>
      <c r="R141" s="374" t="n">
        <v>-0.0295</v>
      </c>
      <c r="S141" s="374" t="n">
        <v>-0.053</v>
      </c>
      <c r="T141" s="374" t="n">
        <v>-0.105</v>
      </c>
      <c r="U141" s="374" t="n">
        <v>0.255</v>
      </c>
      <c r="V141" s="374" t="n">
        <v>0.005</v>
      </c>
      <c r="W141" s="374" t="n">
        <v>-0.165</v>
      </c>
      <c r="X141" s="374" t="n">
        <v>-0.015</v>
      </c>
      <c r="Y141" s="389" t="n">
        <v>0.2125</v>
      </c>
      <c r="Z141" s="389" t="n">
        <v>0.023</v>
      </c>
      <c r="AA141" s="390" t="n">
        <v>0.15</v>
      </c>
      <c r="AB141" s="390" t="n">
        <v>0.147</v>
      </c>
      <c r="AC141" s="390" t="n">
        <v>0.15</v>
      </c>
      <c r="AD141" s="390" t="n">
        <v>0.15</v>
      </c>
      <c r="AE141" s="390" t="n">
        <v>0.147</v>
      </c>
      <c r="AF141" s="390" t="n">
        <v>0.15</v>
      </c>
      <c r="AG141" s="390" t="n">
        <v>0.15</v>
      </c>
      <c r="AH141" s="390" t="n">
        <v>0.15</v>
      </c>
      <c r="AI141" s="391" t="n">
        <v>0.15</v>
      </c>
      <c r="AJ141" s="391" t="n">
        <v>0.15</v>
      </c>
      <c r="AK141" s="391" t="n">
        <v>0.15</v>
      </c>
      <c r="AL141" s="390" t="n">
        <v>0.15</v>
      </c>
      <c r="AM141" s="374" t="n">
        <v>0.072342464288805</v>
      </c>
      <c r="AN141" s="374"/>
      <c r="AO141" s="389" t="n">
        <f aca="false">AB141</f>
        <v>0.147</v>
      </c>
      <c r="AP141" s="389" t="n">
        <f aca="false">AB141</f>
        <v>0.147</v>
      </c>
      <c r="AQ141" s="393" t="n">
        <f aca="false">AB141</f>
        <v>0.147</v>
      </c>
      <c r="IU141" s="394" t="n">
        <f aca="false">B142</f>
        <v>40483</v>
      </c>
      <c r="IV141" s="374" t="n">
        <v>130</v>
      </c>
    </row>
    <row r="142" customFormat="false" ht="12.75" hidden="false" customHeight="false" outlineLevel="0" collapsed="false">
      <c r="B142" s="375" t="n">
        <f aca="false">EOMONTH(B141,0)+1</f>
        <v>40483</v>
      </c>
      <c r="C142" s="376" t="n">
        <v>3.2285</v>
      </c>
      <c r="D142" s="376" t="n">
        <v>0.15</v>
      </c>
      <c r="E142" s="376" t="n">
        <v>0.072085263924247</v>
      </c>
      <c r="F142" s="376" t="n">
        <v>-0.19</v>
      </c>
      <c r="G142" s="376" t="n">
        <v>-0.0325</v>
      </c>
      <c r="H142" s="376" t="n">
        <v>-0.19</v>
      </c>
      <c r="I142" s="376" t="n">
        <v>0.25</v>
      </c>
      <c r="J142" s="376" t="n">
        <v>0.24</v>
      </c>
      <c r="K142" s="376" t="n">
        <v>-0.0485</v>
      </c>
      <c r="L142" s="397" t="n">
        <v>-0.01</v>
      </c>
      <c r="M142" s="376" t="n">
        <v>-0.2425</v>
      </c>
      <c r="N142" s="376" t="n">
        <v>0.011</v>
      </c>
      <c r="O142" s="376" t="n">
        <v>0.013</v>
      </c>
      <c r="P142" s="374" t="n">
        <v>-0.0205</v>
      </c>
      <c r="Q142" s="374" t="n">
        <v>-0.03</v>
      </c>
      <c r="R142" s="374" t="n">
        <v>-0.0285</v>
      </c>
      <c r="S142" s="374" t="n">
        <v>-0.068</v>
      </c>
      <c r="T142" s="374" t="n">
        <v>-0.145</v>
      </c>
      <c r="U142" s="374" t="n">
        <v>0.725</v>
      </c>
      <c r="V142" s="374" t="n">
        <v>0.005</v>
      </c>
      <c r="W142" s="374" t="n">
        <v>-0.1875</v>
      </c>
      <c r="X142" s="374" t="n">
        <v>-0.0125</v>
      </c>
      <c r="Y142" s="389" t="n">
        <v>0.1025</v>
      </c>
      <c r="Z142" s="389" t="n">
        <v>0.0325</v>
      </c>
      <c r="AA142" s="390" t="n">
        <v>0.15</v>
      </c>
      <c r="AB142" s="390" t="n">
        <v>0.165</v>
      </c>
      <c r="AC142" s="390" t="n">
        <v>0.15</v>
      </c>
      <c r="AD142" s="390" t="n">
        <v>0.15</v>
      </c>
      <c r="AE142" s="390" t="n">
        <v>0.15</v>
      </c>
      <c r="AF142" s="390" t="n">
        <v>0.15</v>
      </c>
      <c r="AG142" s="390" t="n">
        <v>0.15</v>
      </c>
      <c r="AH142" s="390" t="n">
        <v>0.15</v>
      </c>
      <c r="AI142" s="391" t="n">
        <v>0.15</v>
      </c>
      <c r="AJ142" s="391" t="n">
        <v>0.15</v>
      </c>
      <c r="AK142" s="391" t="n">
        <v>0.15</v>
      </c>
      <c r="AL142" s="390" t="n">
        <v>0.15</v>
      </c>
      <c r="AM142" s="374" t="n">
        <v>0.072345473266433</v>
      </c>
      <c r="AN142" s="374"/>
      <c r="AO142" s="389" t="n">
        <f aca="false">AB142</f>
        <v>0.165</v>
      </c>
      <c r="AP142" s="389" t="n">
        <f aca="false">AB142</f>
        <v>0.165</v>
      </c>
      <c r="AQ142" s="393" t="n">
        <f aca="false">AB142</f>
        <v>0.165</v>
      </c>
      <c r="IU142" s="394" t="n">
        <f aca="false">B143</f>
        <v>40513</v>
      </c>
      <c r="IV142" s="374" t="n">
        <v>131</v>
      </c>
    </row>
    <row r="143" customFormat="false" ht="12.75" hidden="false" customHeight="false" outlineLevel="0" collapsed="false">
      <c r="B143" s="375" t="n">
        <f aca="false">EOMONTH(B142,0)+1</f>
        <v>40513</v>
      </c>
      <c r="C143" s="376" t="n">
        <v>3.3305</v>
      </c>
      <c r="D143" s="376" t="n">
        <v>0.15</v>
      </c>
      <c r="E143" s="376" t="n">
        <v>0.072086886708929</v>
      </c>
      <c r="F143" s="376" t="n">
        <v>-0.1975</v>
      </c>
      <c r="G143" s="376" t="n">
        <v>-0.055</v>
      </c>
      <c r="H143" s="376" t="n">
        <v>-0.1975</v>
      </c>
      <c r="I143" s="376" t="n">
        <v>0.29</v>
      </c>
      <c r="J143" s="376" t="n">
        <v>0.295</v>
      </c>
      <c r="K143" s="376" t="n">
        <v>-0.0485</v>
      </c>
      <c r="L143" s="376" t="n">
        <v>-0.0125</v>
      </c>
      <c r="M143" s="376" t="n">
        <v>-0.2425</v>
      </c>
      <c r="N143" s="376" t="n">
        <v>0.011</v>
      </c>
      <c r="O143" s="376" t="n">
        <v>0.013</v>
      </c>
      <c r="P143" s="374" t="n">
        <v>-0.0205</v>
      </c>
      <c r="Q143" s="374" t="n">
        <v>-0.03</v>
      </c>
      <c r="R143" s="374" t="n">
        <v>-0.0285</v>
      </c>
      <c r="S143" s="374" t="n">
        <v>-0.083</v>
      </c>
      <c r="T143" s="374" t="n">
        <v>-0.145</v>
      </c>
      <c r="U143" s="374" t="n">
        <v>1.045</v>
      </c>
      <c r="V143" s="374" t="n">
        <v>0.005</v>
      </c>
      <c r="W143" s="374" t="n">
        <v>-0.1875</v>
      </c>
      <c r="X143" s="374" t="n">
        <v>-0.0125</v>
      </c>
      <c r="Y143" s="389" t="n">
        <v>0.1025</v>
      </c>
      <c r="Z143" s="389" t="n">
        <v>0.0325</v>
      </c>
      <c r="AA143" s="390" t="n">
        <v>0.15</v>
      </c>
      <c r="AB143" s="390" t="n">
        <v>0.165</v>
      </c>
      <c r="AC143" s="390" t="n">
        <v>0.15</v>
      </c>
      <c r="AD143" s="390" t="n">
        <v>0.15</v>
      </c>
      <c r="AE143" s="390" t="n">
        <v>0.15</v>
      </c>
      <c r="AF143" s="390" t="n">
        <v>0.15</v>
      </c>
      <c r="AG143" s="390" t="n">
        <v>0.15</v>
      </c>
      <c r="AH143" s="390" t="n">
        <v>0.15</v>
      </c>
      <c r="AI143" s="391" t="n">
        <v>0.15</v>
      </c>
      <c r="AJ143" s="391" t="n">
        <v>0.15</v>
      </c>
      <c r="AK143" s="391" t="n">
        <v>0.15</v>
      </c>
      <c r="AL143" s="390" t="n">
        <v>0.15</v>
      </c>
      <c r="AM143" s="374" t="n">
        <v>0.072348385180271</v>
      </c>
      <c r="AN143" s="374"/>
      <c r="AO143" s="389" t="n">
        <f aca="false">AB143</f>
        <v>0.165</v>
      </c>
      <c r="AP143" s="389" t="n">
        <f aca="false">AB143</f>
        <v>0.165</v>
      </c>
      <c r="AQ143" s="393" t="n">
        <f aca="false">AB143</f>
        <v>0.165</v>
      </c>
      <c r="IU143" s="394" t="n">
        <f aca="false">B144</f>
        <v>40544</v>
      </c>
      <c r="IV143" s="374" t="n">
        <v>132</v>
      </c>
    </row>
    <row r="144" customFormat="false" ht="12.75" hidden="false" customHeight="false" outlineLevel="0" collapsed="false">
      <c r="B144" s="375" t="n">
        <f aca="false">EOMONTH(B143,0)+1</f>
        <v>40544</v>
      </c>
      <c r="C144" s="376" t="n">
        <v>3.381</v>
      </c>
      <c r="D144" s="376" t="n">
        <v>0.15</v>
      </c>
      <c r="E144" s="376" t="n">
        <v>0.072088563586435</v>
      </c>
      <c r="F144" s="376" t="n">
        <v>-0.2</v>
      </c>
      <c r="G144" s="376" t="n">
        <v>-0.0575</v>
      </c>
      <c r="H144" s="376" t="n">
        <v>-0.2</v>
      </c>
      <c r="I144" s="376" t="n">
        <v>0.3</v>
      </c>
      <c r="J144" s="376" t="n">
        <v>0.3425</v>
      </c>
      <c r="K144" s="376" t="n">
        <v>-0.0525</v>
      </c>
      <c r="L144" s="376" t="n">
        <v>-0.0065</v>
      </c>
      <c r="M144" s="376" t="n">
        <v>-0.2425</v>
      </c>
      <c r="N144" s="376" t="n">
        <v>0.011</v>
      </c>
      <c r="O144" s="376" t="n">
        <v>0.013</v>
      </c>
      <c r="P144" s="374" t="n">
        <v>-0.016</v>
      </c>
      <c r="Q144" s="374" t="n">
        <v>-0.03</v>
      </c>
      <c r="R144" s="374" t="n">
        <v>-0.026</v>
      </c>
      <c r="S144" s="374" t="n">
        <v>-0.0935</v>
      </c>
      <c r="T144" s="374" t="n">
        <v>-0.145</v>
      </c>
      <c r="U144" s="374" t="n">
        <v>1.52</v>
      </c>
      <c r="V144" s="374" t="n">
        <v>0.005</v>
      </c>
      <c r="W144" s="374" t="n">
        <v>-0.1875</v>
      </c>
      <c r="X144" s="374" t="n">
        <v>-0.0125</v>
      </c>
      <c r="Y144" s="389" t="n">
        <v>0.1025</v>
      </c>
      <c r="Z144" s="389" t="n">
        <v>0.0325</v>
      </c>
      <c r="AA144" s="390" t="n">
        <v>0.15</v>
      </c>
      <c r="AB144" s="390" t="n">
        <v>0.15</v>
      </c>
      <c r="AC144" s="390" t="n">
        <v>0.15</v>
      </c>
      <c r="AD144" s="390" t="n">
        <v>0.15</v>
      </c>
      <c r="AE144" s="390" t="n">
        <v>0.15</v>
      </c>
      <c r="AF144" s="390" t="n">
        <v>0.15</v>
      </c>
      <c r="AG144" s="390" t="n">
        <v>0.15</v>
      </c>
      <c r="AH144" s="390" t="n">
        <v>0.15</v>
      </c>
      <c r="AI144" s="391" t="n">
        <v>0.15</v>
      </c>
      <c r="AJ144" s="391" t="n">
        <v>0.15</v>
      </c>
      <c r="AK144" s="391" t="n">
        <v>0.15</v>
      </c>
      <c r="AL144" s="390" t="n">
        <v>0.15</v>
      </c>
      <c r="AM144" s="374" t="n">
        <v>0.072351394157906</v>
      </c>
      <c r="AN144" s="374"/>
      <c r="AO144" s="389" t="n">
        <f aca="false">AB144</f>
        <v>0.15</v>
      </c>
      <c r="AP144" s="389" t="n">
        <f aca="false">AB144</f>
        <v>0.15</v>
      </c>
      <c r="AQ144" s="393" t="n">
        <f aca="false">AB144</f>
        <v>0.15</v>
      </c>
      <c r="IU144" s="394" t="n">
        <f aca="false">B145</f>
        <v>40575</v>
      </c>
      <c r="IV144" s="374" t="n">
        <v>133</v>
      </c>
    </row>
    <row r="145" customFormat="false" ht="12.75" hidden="false" customHeight="false" outlineLevel="0" collapsed="false">
      <c r="A145" s="418"/>
      <c r="B145" s="375" t="n">
        <f aca="false">EOMONTH(B144,0)+1</f>
        <v>40575</v>
      </c>
      <c r="C145" s="376" t="n">
        <v>3.3</v>
      </c>
      <c r="D145" s="376" t="n">
        <v>0.15</v>
      </c>
      <c r="E145" s="376" t="n">
        <v>0.072090240463941</v>
      </c>
      <c r="F145" s="376" t="n">
        <v>-0.2025</v>
      </c>
      <c r="G145" s="376" t="n">
        <v>-0.04</v>
      </c>
      <c r="H145" s="376" t="n">
        <v>-0.2025</v>
      </c>
      <c r="I145" s="376" t="n">
        <v>0.275</v>
      </c>
      <c r="J145" s="376" t="n">
        <v>0.3375</v>
      </c>
      <c r="K145" s="376" t="n">
        <v>-0.0485</v>
      </c>
      <c r="L145" s="376" t="n">
        <v>-0.0125</v>
      </c>
      <c r="M145" s="376" t="n">
        <v>-0.2425</v>
      </c>
      <c r="N145" s="376" t="n">
        <v>0.011</v>
      </c>
      <c r="O145" s="376" t="n">
        <v>0.013</v>
      </c>
      <c r="P145" s="374" t="n">
        <v>-0.016</v>
      </c>
      <c r="Q145" s="374" t="n">
        <v>-0.03</v>
      </c>
      <c r="R145" s="374" t="n">
        <v>-0.026</v>
      </c>
      <c r="S145" s="374" t="n">
        <v>-0.081</v>
      </c>
      <c r="T145" s="374" t="n">
        <v>-0.145</v>
      </c>
      <c r="U145" s="374" t="n">
        <v>1.4</v>
      </c>
      <c r="V145" s="374" t="n">
        <v>0.005</v>
      </c>
      <c r="W145" s="374" t="n">
        <v>-0.1875</v>
      </c>
      <c r="X145" s="374" t="n">
        <v>-0.0125</v>
      </c>
      <c r="Y145" s="389" t="n">
        <v>0.1025</v>
      </c>
      <c r="Z145" s="389" t="n">
        <v>0.0325</v>
      </c>
      <c r="AA145" s="390" t="n">
        <v>0.15</v>
      </c>
      <c r="AB145" s="390" t="n">
        <v>0.165</v>
      </c>
      <c r="AC145" s="390" t="n">
        <v>0.15</v>
      </c>
      <c r="AD145" s="390" t="n">
        <v>0.15</v>
      </c>
      <c r="AE145" s="390" t="n">
        <v>0.15</v>
      </c>
      <c r="AF145" s="390" t="n">
        <v>0.15</v>
      </c>
      <c r="AG145" s="390" t="n">
        <v>0.15</v>
      </c>
      <c r="AH145" s="390" t="n">
        <v>0.15</v>
      </c>
      <c r="AI145" s="391" t="n">
        <v>0.15</v>
      </c>
      <c r="AJ145" s="391" t="n">
        <v>0.15</v>
      </c>
      <c r="AK145" s="391" t="n">
        <v>0.15</v>
      </c>
      <c r="AL145" s="390" t="n">
        <v>0.15</v>
      </c>
      <c r="AM145" s="374" t="n">
        <v>0.072354403135544</v>
      </c>
      <c r="AN145" s="374"/>
      <c r="AO145" s="389" t="n">
        <f aca="false">AB145</f>
        <v>0.165</v>
      </c>
      <c r="AP145" s="389" t="n">
        <f aca="false">AB145</f>
        <v>0.165</v>
      </c>
      <c r="AQ145" s="393" t="n">
        <f aca="false">AB145</f>
        <v>0.165</v>
      </c>
      <c r="IU145" s="394" t="n">
        <f aca="false">B146</f>
        <v>40603</v>
      </c>
      <c r="IV145" s="374" t="n">
        <v>134</v>
      </c>
    </row>
    <row r="146" customFormat="false" ht="12.75" hidden="false" customHeight="false" outlineLevel="0" collapsed="false">
      <c r="A146" s="415"/>
      <c r="B146" s="375" t="n">
        <f aca="false">EOMONTH(B145,0)+1</f>
        <v>40603</v>
      </c>
      <c r="C146" s="376" t="n">
        <v>3.209</v>
      </c>
      <c r="D146" s="376" t="n">
        <v>0.15</v>
      </c>
      <c r="E146" s="376" t="n">
        <v>0.07209175506298</v>
      </c>
      <c r="F146" s="376" t="n">
        <v>-0.205</v>
      </c>
      <c r="G146" s="376" t="n">
        <v>-0.0275</v>
      </c>
      <c r="H146" s="376" t="n">
        <v>-0.205</v>
      </c>
      <c r="I146" s="376" t="n">
        <v>0.272</v>
      </c>
      <c r="J146" s="376" t="n">
        <v>0.26</v>
      </c>
      <c r="K146" s="376" t="n">
        <v>-0.05</v>
      </c>
      <c r="L146" s="376" t="n">
        <v>-0.0155</v>
      </c>
      <c r="M146" s="376" t="n">
        <v>-0.2425</v>
      </c>
      <c r="N146" s="376" t="n">
        <v>0.011</v>
      </c>
      <c r="O146" s="376" t="n">
        <v>0.013</v>
      </c>
      <c r="P146" s="374" t="n">
        <v>-0.016</v>
      </c>
      <c r="Q146" s="374" t="n">
        <v>-0.03</v>
      </c>
      <c r="R146" s="374" t="n">
        <v>-0.0077</v>
      </c>
      <c r="S146" s="374" t="n">
        <v>-0.0685</v>
      </c>
      <c r="T146" s="374" t="n">
        <v>-0.145</v>
      </c>
      <c r="U146" s="374" t="n">
        <v>0.88</v>
      </c>
      <c r="V146" s="374" t="n">
        <v>0.005</v>
      </c>
      <c r="W146" s="374" t="n">
        <v>-0.1875</v>
      </c>
      <c r="X146" s="374" t="n">
        <v>-0.0125</v>
      </c>
      <c r="Y146" s="389" t="n">
        <v>0.1025</v>
      </c>
      <c r="Z146" s="389" t="n">
        <v>0.0325</v>
      </c>
      <c r="AA146" s="390" t="n">
        <v>0.15</v>
      </c>
      <c r="AB146" s="390" t="n">
        <v>0.165</v>
      </c>
      <c r="AC146" s="390" t="n">
        <v>0.15</v>
      </c>
      <c r="AD146" s="390" t="n">
        <v>0.15</v>
      </c>
      <c r="AE146" s="390" t="n">
        <v>0.15</v>
      </c>
      <c r="AF146" s="390" t="n">
        <v>0.15</v>
      </c>
      <c r="AG146" s="390" t="n">
        <v>0.15</v>
      </c>
      <c r="AH146" s="390" t="n">
        <v>0.15</v>
      </c>
      <c r="AI146" s="391" t="n">
        <v>0.15</v>
      </c>
      <c r="AJ146" s="391" t="n">
        <v>0.15</v>
      </c>
      <c r="AK146" s="391" t="n">
        <v>0.15</v>
      </c>
      <c r="AL146" s="390" t="n">
        <v>0.15</v>
      </c>
      <c r="AM146" s="374" t="n">
        <v>0.0723571209218</v>
      </c>
      <c r="AN146" s="374"/>
      <c r="AO146" s="389" t="n">
        <f aca="false">AB146</f>
        <v>0.165</v>
      </c>
      <c r="AP146" s="389" t="n">
        <f aca="false">AB146</f>
        <v>0.165</v>
      </c>
      <c r="AQ146" s="393" t="n">
        <f aca="false">AB146</f>
        <v>0.165</v>
      </c>
      <c r="IU146" s="394" t="n">
        <f aca="false">B147</f>
        <v>40634</v>
      </c>
      <c r="IV146" s="374" t="n">
        <v>135</v>
      </c>
    </row>
    <row r="147" customFormat="false" ht="12.75" hidden="false" customHeight="false" outlineLevel="0" collapsed="false">
      <c r="A147" s="415"/>
      <c r="B147" s="375" t="n">
        <f aca="false">EOMONTH(B146,0)+1</f>
        <v>40634</v>
      </c>
      <c r="C147" s="376" t="n">
        <v>3.133</v>
      </c>
      <c r="D147" s="376" t="n">
        <v>0.15</v>
      </c>
      <c r="E147" s="376" t="n">
        <v>0.072093431940489</v>
      </c>
      <c r="F147" s="376" t="n">
        <v>-0.195</v>
      </c>
      <c r="G147" s="376" t="n">
        <v>0.015</v>
      </c>
      <c r="H147" s="376" t="n">
        <v>-0.195</v>
      </c>
      <c r="I147" s="376" t="n">
        <v>0.17</v>
      </c>
      <c r="J147" s="376" t="n">
        <v>0.17</v>
      </c>
      <c r="K147" s="376" t="n">
        <v>-0.06</v>
      </c>
      <c r="L147" s="376" t="n">
        <v>-0.028</v>
      </c>
      <c r="M147" s="376" t="n">
        <v>0</v>
      </c>
      <c r="N147" s="376" t="n">
        <v>0.0065</v>
      </c>
      <c r="O147" s="376" t="n">
        <v>0.0105</v>
      </c>
      <c r="P147" s="374" t="n">
        <v>-0.018</v>
      </c>
      <c r="Q147" s="374" t="n">
        <v>-0.03</v>
      </c>
      <c r="R147" s="374" t="n">
        <v>-0.0077</v>
      </c>
      <c r="S147" s="374" t="n">
        <v>-0.051</v>
      </c>
      <c r="T147" s="374" t="n">
        <v>-0.105</v>
      </c>
      <c r="U147" s="374" t="n">
        <v>0.37</v>
      </c>
      <c r="V147" s="374" t="n">
        <v>0.005</v>
      </c>
      <c r="W147" s="374" t="n">
        <v>-0.19</v>
      </c>
      <c r="X147" s="374" t="n">
        <v>-0.0125</v>
      </c>
      <c r="Y147" s="389" t="n">
        <v>0.1875</v>
      </c>
      <c r="Z147" s="389" t="n">
        <v>0.025</v>
      </c>
      <c r="AA147" s="390" t="n">
        <v>0.15</v>
      </c>
      <c r="AB147" s="390" t="n">
        <v>0.147</v>
      </c>
      <c r="AC147" s="390" t="n">
        <v>0.15</v>
      </c>
      <c r="AD147" s="390" t="n">
        <v>0.15</v>
      </c>
      <c r="AE147" s="390" t="n">
        <v>0.147</v>
      </c>
      <c r="AF147" s="390" t="n">
        <v>0.15</v>
      </c>
      <c r="AG147" s="390" t="n">
        <v>0.15</v>
      </c>
      <c r="AH147" s="390" t="n">
        <v>0.15</v>
      </c>
      <c r="AI147" s="391" t="n">
        <v>0.15</v>
      </c>
      <c r="AJ147" s="391" t="n">
        <v>0.15</v>
      </c>
      <c r="AK147" s="391" t="n">
        <v>0.15</v>
      </c>
      <c r="AL147" s="390" t="n">
        <v>0.15</v>
      </c>
      <c r="AM147" s="374" t="n">
        <v>0.072360129899444</v>
      </c>
      <c r="AN147" s="374"/>
      <c r="AO147" s="389" t="n">
        <f aca="false">AB147</f>
        <v>0.147</v>
      </c>
      <c r="AP147" s="389" t="n">
        <f aca="false">AB147</f>
        <v>0.147</v>
      </c>
      <c r="AQ147" s="393" t="n">
        <f aca="false">AB147</f>
        <v>0.147</v>
      </c>
      <c r="IU147" s="394" t="n">
        <f aca="false">B148</f>
        <v>40664</v>
      </c>
      <c r="IV147" s="374" t="n">
        <v>136</v>
      </c>
    </row>
    <row r="148" customFormat="false" ht="12.75" hidden="false" customHeight="false" outlineLevel="0" collapsed="false">
      <c r="A148" s="415"/>
      <c r="B148" s="375" t="n">
        <f aca="false">EOMONTH(B147,0)+1</f>
        <v>40664</v>
      </c>
      <c r="C148" s="376" t="n">
        <v>3.1635</v>
      </c>
      <c r="D148" s="376" t="n">
        <v>0.15</v>
      </c>
      <c r="E148" s="376" t="n">
        <v>0.072095054725175</v>
      </c>
      <c r="F148" s="376" t="n">
        <v>-0.195</v>
      </c>
      <c r="G148" s="376" t="n">
        <v>0.015</v>
      </c>
      <c r="H148" s="376" t="n">
        <v>-0.195</v>
      </c>
      <c r="I148" s="376" t="n">
        <v>0.173</v>
      </c>
      <c r="J148" s="376" t="n">
        <v>0.155</v>
      </c>
      <c r="K148" s="376" t="n">
        <v>-0.035</v>
      </c>
      <c r="L148" s="376" t="n">
        <v>-0.003</v>
      </c>
      <c r="M148" s="376" t="n">
        <v>0</v>
      </c>
      <c r="N148" s="376" t="n">
        <v>0.0065</v>
      </c>
      <c r="O148" s="376" t="n">
        <v>0.0105</v>
      </c>
      <c r="P148" s="374" t="n">
        <v>-0.018</v>
      </c>
      <c r="Q148" s="374" t="n">
        <v>-0.03</v>
      </c>
      <c r="R148" s="374" t="n">
        <v>-0.00775</v>
      </c>
      <c r="S148" s="374" t="n">
        <v>-0.0535</v>
      </c>
      <c r="T148" s="374" t="n">
        <v>-0.105</v>
      </c>
      <c r="U148" s="374" t="n">
        <v>0.2525</v>
      </c>
      <c r="V148" s="374" t="n">
        <v>0.005</v>
      </c>
      <c r="W148" s="374" t="n">
        <v>-0.19</v>
      </c>
      <c r="X148" s="374" t="n">
        <v>-0.009</v>
      </c>
      <c r="Y148" s="389" t="n">
        <v>0.1875</v>
      </c>
      <c r="Z148" s="389" t="n">
        <v>0</v>
      </c>
      <c r="AA148" s="390" t="n">
        <v>0.15</v>
      </c>
      <c r="AB148" s="390" t="n">
        <v>0.147</v>
      </c>
      <c r="AC148" s="390" t="n">
        <v>0.15</v>
      </c>
      <c r="AD148" s="390" t="n">
        <v>0.15</v>
      </c>
      <c r="AE148" s="390" t="n">
        <v>0.147</v>
      </c>
      <c r="AF148" s="390" t="n">
        <v>0.15</v>
      </c>
      <c r="AG148" s="390" t="n">
        <v>0.15</v>
      </c>
      <c r="AH148" s="390" t="n">
        <v>0.15</v>
      </c>
      <c r="AI148" s="391" t="n">
        <v>0.15</v>
      </c>
      <c r="AJ148" s="391" t="n">
        <v>0.15</v>
      </c>
      <c r="AK148" s="391" t="n">
        <v>0.15</v>
      </c>
      <c r="AL148" s="390" t="n">
        <v>0.15</v>
      </c>
      <c r="AM148" s="374" t="n">
        <v>0.072363041813296</v>
      </c>
      <c r="AN148" s="374"/>
      <c r="AO148" s="389" t="n">
        <f aca="false">AB148</f>
        <v>0.147</v>
      </c>
      <c r="AP148" s="389" t="n">
        <f aca="false">AB148</f>
        <v>0.147</v>
      </c>
      <c r="AQ148" s="393" t="n">
        <f aca="false">AB148</f>
        <v>0.147</v>
      </c>
      <c r="IU148" s="394" t="n">
        <f aca="false">B149</f>
        <v>40695</v>
      </c>
      <c r="IV148" s="374" t="n">
        <v>137</v>
      </c>
    </row>
    <row r="149" customFormat="false" ht="12.75" hidden="false" customHeight="false" outlineLevel="0" collapsed="false">
      <c r="A149" s="415"/>
      <c r="B149" s="375" t="n">
        <f aca="false">EOMONTH(B148,0)+1</f>
        <v>40695</v>
      </c>
      <c r="C149" s="376" t="n">
        <v>3.1785</v>
      </c>
      <c r="D149" s="376" t="n">
        <v>0.15</v>
      </c>
      <c r="E149" s="376" t="n">
        <v>0.072096731602686</v>
      </c>
      <c r="F149" s="376" t="n">
        <v>-0.195</v>
      </c>
      <c r="G149" s="376" t="n">
        <v>0.02</v>
      </c>
      <c r="H149" s="376" t="n">
        <v>-0.195</v>
      </c>
      <c r="I149" s="376" t="n">
        <v>0.168</v>
      </c>
      <c r="J149" s="376" t="n">
        <v>0.155</v>
      </c>
      <c r="K149" s="376" t="n">
        <v>-0.0325</v>
      </c>
      <c r="L149" s="376" t="n">
        <v>-0.0005</v>
      </c>
      <c r="M149" s="376" t="n">
        <v>0</v>
      </c>
      <c r="N149" s="376" t="n">
        <v>0.0065</v>
      </c>
      <c r="O149" s="376" t="n">
        <v>0.0105</v>
      </c>
      <c r="P149" s="374" t="n">
        <v>-0.0155</v>
      </c>
      <c r="Q149" s="374" t="n">
        <v>-0.03</v>
      </c>
      <c r="R149" s="374" t="n">
        <v>-0.00775</v>
      </c>
      <c r="S149" s="374" t="n">
        <v>-0.0435</v>
      </c>
      <c r="T149" s="374" t="n">
        <v>-0.105</v>
      </c>
      <c r="U149" s="374" t="n">
        <v>0.2525</v>
      </c>
      <c r="V149" s="374" t="n">
        <v>0.005</v>
      </c>
      <c r="W149" s="374" t="n">
        <v>-0.19</v>
      </c>
      <c r="X149" s="374" t="n">
        <v>-0.0115</v>
      </c>
      <c r="Y149" s="389" t="n">
        <v>0.1875</v>
      </c>
      <c r="Z149" s="389" t="n">
        <v>0</v>
      </c>
      <c r="AA149" s="390" t="n">
        <v>0.15</v>
      </c>
      <c r="AB149" s="390" t="n">
        <v>0.147</v>
      </c>
      <c r="AC149" s="390" t="n">
        <v>0.15</v>
      </c>
      <c r="AD149" s="390" t="n">
        <v>0.15</v>
      </c>
      <c r="AE149" s="390" t="n">
        <v>0.147</v>
      </c>
      <c r="AF149" s="390" t="n">
        <v>0.15</v>
      </c>
      <c r="AG149" s="390" t="n">
        <v>0.15</v>
      </c>
      <c r="AH149" s="390" t="n">
        <v>0.15</v>
      </c>
      <c r="AI149" s="391" t="n">
        <v>0.15</v>
      </c>
      <c r="AJ149" s="391" t="n">
        <v>0.15</v>
      </c>
      <c r="AK149" s="391" t="n">
        <v>0.15</v>
      </c>
      <c r="AL149" s="390" t="n">
        <v>0.15</v>
      </c>
      <c r="AM149" s="374" t="n">
        <v>0.072366050790945</v>
      </c>
      <c r="AN149" s="374"/>
      <c r="AO149" s="389" t="n">
        <f aca="false">AB149</f>
        <v>0.147</v>
      </c>
      <c r="AP149" s="389" t="n">
        <f aca="false">AB149</f>
        <v>0.147</v>
      </c>
      <c r="AQ149" s="393" t="n">
        <f aca="false">AB149</f>
        <v>0.147</v>
      </c>
      <c r="IU149" s="394" t="n">
        <f aca="false">B150</f>
        <v>40725</v>
      </c>
      <c r="IV149" s="374" t="n">
        <v>138</v>
      </c>
    </row>
    <row r="150" customFormat="false" ht="12.75" hidden="false" customHeight="false" outlineLevel="0" collapsed="false">
      <c r="A150" s="415"/>
      <c r="B150" s="375" t="n">
        <f aca="false">EOMONTH(B149,0)+1</f>
        <v>40725</v>
      </c>
      <c r="C150" s="376" t="n">
        <v>3.1815</v>
      </c>
      <c r="D150" s="376" t="n">
        <v>0.15</v>
      </c>
      <c r="E150" s="376" t="n">
        <v>0.072098354387374</v>
      </c>
      <c r="F150" s="376" t="n">
        <v>-0.195</v>
      </c>
      <c r="G150" s="376" t="n">
        <v>0.0225</v>
      </c>
      <c r="H150" s="376" t="n">
        <v>-0.195</v>
      </c>
      <c r="I150" s="376" t="n">
        <v>0.157</v>
      </c>
      <c r="J150" s="376" t="n">
        <v>0.155</v>
      </c>
      <c r="K150" s="376" t="n">
        <v>-0.0325</v>
      </c>
      <c r="L150" s="376" t="n">
        <v>-0.0005</v>
      </c>
      <c r="M150" s="376" t="n">
        <v>0</v>
      </c>
      <c r="N150" s="376" t="n">
        <v>0.0065</v>
      </c>
      <c r="O150" s="376" t="n">
        <v>0.0105</v>
      </c>
      <c r="P150" s="374" t="n">
        <v>-0.0155</v>
      </c>
      <c r="Q150" s="374" t="n">
        <v>-0.03</v>
      </c>
      <c r="R150" s="374" t="n">
        <v>-0.00775</v>
      </c>
      <c r="S150" s="374" t="n">
        <v>-0.0435</v>
      </c>
      <c r="T150" s="374" t="n">
        <v>-0.105</v>
      </c>
      <c r="U150" s="374" t="n">
        <v>0.2575</v>
      </c>
      <c r="V150" s="374" t="n">
        <v>0.005</v>
      </c>
      <c r="W150" s="374" t="n">
        <v>-0.19</v>
      </c>
      <c r="X150" s="374" t="n">
        <v>-0.0115</v>
      </c>
      <c r="Y150" s="389" t="n">
        <v>0.1875</v>
      </c>
      <c r="Z150" s="389" t="n">
        <v>0</v>
      </c>
      <c r="AA150" s="390" t="n">
        <v>0.15</v>
      </c>
      <c r="AB150" s="390" t="n">
        <v>0.147</v>
      </c>
      <c r="AC150" s="390" t="n">
        <v>0.15</v>
      </c>
      <c r="AD150" s="390" t="n">
        <v>0.15</v>
      </c>
      <c r="AE150" s="390" t="n">
        <v>0.147</v>
      </c>
      <c r="AF150" s="390" t="n">
        <v>0.15</v>
      </c>
      <c r="AG150" s="390" t="n">
        <v>0.15</v>
      </c>
      <c r="AH150" s="390" t="n">
        <v>0.15</v>
      </c>
      <c r="AI150" s="391" t="n">
        <v>0.15</v>
      </c>
      <c r="AJ150" s="391" t="n">
        <v>0.15</v>
      </c>
      <c r="AK150" s="391" t="n">
        <v>0.15</v>
      </c>
      <c r="AL150" s="390" t="n">
        <v>0.15</v>
      </c>
      <c r="AM150" s="374" t="n">
        <v>0.072368962704803</v>
      </c>
      <c r="AN150" s="374"/>
      <c r="AO150" s="389" t="n">
        <f aca="false">AB150</f>
        <v>0.147</v>
      </c>
      <c r="AP150" s="389" t="n">
        <f aca="false">AB150</f>
        <v>0.147</v>
      </c>
      <c r="AQ150" s="393" t="n">
        <f aca="false">AB150</f>
        <v>0.147</v>
      </c>
      <c r="IU150" s="394" t="n">
        <f aca="false">B151</f>
        <v>40756</v>
      </c>
      <c r="IV150" s="374" t="n">
        <v>139</v>
      </c>
    </row>
    <row r="151" customFormat="false" ht="12.75" hidden="false" customHeight="false" outlineLevel="0" collapsed="false">
      <c r="A151" s="415"/>
      <c r="B151" s="375" t="n">
        <f aca="false">EOMONTH(B150,0)+1</f>
        <v>40756</v>
      </c>
      <c r="C151" s="376" t="n">
        <v>3.1875</v>
      </c>
      <c r="D151" s="376" t="n">
        <v>0.15</v>
      </c>
      <c r="E151" s="376" t="n">
        <v>0.072100031264886</v>
      </c>
      <c r="F151" s="376" t="n">
        <v>-0.195</v>
      </c>
      <c r="G151" s="376" t="n">
        <v>0.025</v>
      </c>
      <c r="H151" s="376" t="n">
        <v>-0.195</v>
      </c>
      <c r="I151" s="376" t="n">
        <v>0.155</v>
      </c>
      <c r="J151" s="376" t="n">
        <v>0.155</v>
      </c>
      <c r="K151" s="376" t="n">
        <v>-0.0325</v>
      </c>
      <c r="L151" s="376" t="n">
        <v>-0.0005</v>
      </c>
      <c r="M151" s="376" t="n">
        <v>0</v>
      </c>
      <c r="N151" s="376" t="n">
        <v>0.0065</v>
      </c>
      <c r="O151" s="376" t="n">
        <v>0.0105</v>
      </c>
      <c r="P151" s="374" t="n">
        <v>-0.0155</v>
      </c>
      <c r="Q151" s="374" t="n">
        <v>-0.03</v>
      </c>
      <c r="R151" s="374" t="n">
        <v>-0.00525</v>
      </c>
      <c r="S151" s="374" t="n">
        <v>-0.0435</v>
      </c>
      <c r="T151" s="374" t="n">
        <v>-0.105</v>
      </c>
      <c r="U151" s="374" t="n">
        <v>0.2575</v>
      </c>
      <c r="V151" s="374" t="n">
        <v>0.005</v>
      </c>
      <c r="W151" s="374" t="n">
        <v>-0.19</v>
      </c>
      <c r="X151" s="374" t="n">
        <v>-0.0115</v>
      </c>
      <c r="Y151" s="389" t="n">
        <v>0.1875</v>
      </c>
      <c r="Z151" s="389" t="n">
        <v>0</v>
      </c>
      <c r="AA151" s="390" t="n">
        <v>0.15</v>
      </c>
      <c r="AB151" s="390" t="n">
        <v>0.147</v>
      </c>
      <c r="AC151" s="390" t="n">
        <v>0.15</v>
      </c>
      <c r="AD151" s="390" t="n">
        <v>0.15</v>
      </c>
      <c r="AE151" s="390" t="n">
        <v>0.147</v>
      </c>
      <c r="AF151" s="390" t="n">
        <v>0.15</v>
      </c>
      <c r="AG151" s="390" t="n">
        <v>0.15</v>
      </c>
      <c r="AH151" s="390" t="n">
        <v>0.15</v>
      </c>
      <c r="AI151" s="391" t="n">
        <v>0.15</v>
      </c>
      <c r="AJ151" s="391" t="n">
        <v>0.15</v>
      </c>
      <c r="AK151" s="391" t="n">
        <v>0.15</v>
      </c>
      <c r="AL151" s="390" t="n">
        <v>0.15</v>
      </c>
      <c r="AM151" s="374" t="n">
        <v>0.072371971682458</v>
      </c>
      <c r="AN151" s="374"/>
      <c r="AO151" s="389" t="n">
        <f aca="false">AB151</f>
        <v>0.147</v>
      </c>
      <c r="AP151" s="389" t="n">
        <f aca="false">AB151</f>
        <v>0.147</v>
      </c>
      <c r="AQ151" s="393" t="n">
        <f aca="false">AB151</f>
        <v>0.147</v>
      </c>
      <c r="IU151" s="394" t="n">
        <f aca="false">B152</f>
        <v>40787</v>
      </c>
      <c r="IV151" s="374" t="n">
        <v>140</v>
      </c>
    </row>
    <row r="152" customFormat="false" ht="12.75" hidden="false" customHeight="false" outlineLevel="0" collapsed="false">
      <c r="A152" s="415"/>
      <c r="B152" s="375" t="n">
        <f aca="false">EOMONTH(B151,0)+1</f>
        <v>40787</v>
      </c>
      <c r="C152" s="376" t="n">
        <v>3.1835</v>
      </c>
      <c r="D152" s="376" t="n">
        <v>0.15</v>
      </c>
      <c r="E152" s="376" t="n">
        <v>0.072101708142399</v>
      </c>
      <c r="F152" s="376" t="n">
        <v>-0.195</v>
      </c>
      <c r="G152" s="376" t="n">
        <v>0.0175</v>
      </c>
      <c r="H152" s="376" t="n">
        <v>-0.195</v>
      </c>
      <c r="I152" s="376" t="n">
        <v>0.152</v>
      </c>
      <c r="J152" s="376" t="n">
        <v>0.155</v>
      </c>
      <c r="K152" s="376" t="n">
        <v>-0.035</v>
      </c>
      <c r="L152" s="376" t="n">
        <v>-0.003</v>
      </c>
      <c r="M152" s="376" t="n">
        <v>0</v>
      </c>
      <c r="N152" s="376" t="n">
        <v>0.0065</v>
      </c>
      <c r="O152" s="376" t="n">
        <v>0.0105</v>
      </c>
      <c r="P152" s="374" t="n">
        <v>-0.0155</v>
      </c>
      <c r="Q152" s="374" t="n">
        <v>-0.03</v>
      </c>
      <c r="R152" s="374" t="n">
        <v>-0.00525</v>
      </c>
      <c r="S152" s="374" t="n">
        <v>-0.051</v>
      </c>
      <c r="T152" s="374" t="n">
        <v>-0.105</v>
      </c>
      <c r="U152" s="374" t="n">
        <v>0.2525</v>
      </c>
      <c r="V152" s="374" t="n">
        <v>0.005</v>
      </c>
      <c r="W152" s="374" t="n">
        <v>-0.19</v>
      </c>
      <c r="X152" s="374" t="n">
        <v>-0.014</v>
      </c>
      <c r="Y152" s="389" t="n">
        <v>0.1875</v>
      </c>
      <c r="Z152" s="389" t="n">
        <v>0</v>
      </c>
      <c r="AA152" s="390" t="n">
        <v>0.15</v>
      </c>
      <c r="AB152" s="390" t="n">
        <v>0.147</v>
      </c>
      <c r="AC152" s="390" t="n">
        <v>0.15</v>
      </c>
      <c r="AD152" s="390" t="n">
        <v>0.15</v>
      </c>
      <c r="AE152" s="390" t="n">
        <v>0.147</v>
      </c>
      <c r="AF152" s="390" t="n">
        <v>0.15</v>
      </c>
      <c r="AG152" s="390" t="n">
        <v>0.15</v>
      </c>
      <c r="AH152" s="390" t="n">
        <v>0.15</v>
      </c>
      <c r="AI152" s="391" t="n">
        <v>0.15</v>
      </c>
      <c r="AJ152" s="391" t="n">
        <v>0.15</v>
      </c>
      <c r="AK152" s="391" t="n">
        <v>0.15</v>
      </c>
      <c r="AL152" s="390" t="n">
        <v>0.15</v>
      </c>
      <c r="AM152" s="374" t="n">
        <v>0.072374980660117</v>
      </c>
      <c r="AN152" s="374"/>
      <c r="AO152" s="389" t="n">
        <f aca="false">AB152</f>
        <v>0.147</v>
      </c>
      <c r="AP152" s="389" t="n">
        <f aca="false">AB152</f>
        <v>0.147</v>
      </c>
      <c r="AQ152" s="393" t="n">
        <f aca="false">AB152</f>
        <v>0.147</v>
      </c>
      <c r="IU152" s="394" t="n">
        <f aca="false">B153</f>
        <v>40817</v>
      </c>
      <c r="IV152" s="374" t="n">
        <v>141</v>
      </c>
    </row>
    <row r="153" customFormat="false" ht="12.75" hidden="false" customHeight="false" outlineLevel="0" collapsed="false">
      <c r="A153" s="415"/>
      <c r="B153" s="375" t="n">
        <f aca="false">EOMONTH(B152,0)+1</f>
        <v>40817</v>
      </c>
      <c r="C153" s="376" t="n">
        <v>3.2025</v>
      </c>
      <c r="D153" s="376" t="n">
        <v>0.15</v>
      </c>
      <c r="E153" s="376" t="n">
        <v>0.07210333092709</v>
      </c>
      <c r="F153" s="376" t="n">
        <v>-0.195</v>
      </c>
      <c r="G153" s="376" t="n">
        <v>0.0075</v>
      </c>
      <c r="H153" s="376" t="n">
        <v>-0.195</v>
      </c>
      <c r="I153" s="376" t="n">
        <v>0.168</v>
      </c>
      <c r="J153" s="376" t="n">
        <v>0.1575</v>
      </c>
      <c r="K153" s="376" t="n">
        <v>-0.035</v>
      </c>
      <c r="L153" s="376" t="n">
        <v>-0.003</v>
      </c>
      <c r="M153" s="376" t="n">
        <v>0</v>
      </c>
      <c r="N153" s="376" t="n">
        <v>0.0065</v>
      </c>
      <c r="O153" s="376" t="n">
        <v>0.0105</v>
      </c>
      <c r="P153" s="374" t="n">
        <v>-0.0155</v>
      </c>
      <c r="Q153" s="374" t="n">
        <v>-0.03</v>
      </c>
      <c r="R153" s="374" t="n">
        <v>-0.026</v>
      </c>
      <c r="S153" s="374" t="n">
        <v>-0.051</v>
      </c>
      <c r="T153" s="374" t="n">
        <v>-0.105</v>
      </c>
      <c r="U153" s="374" t="n">
        <v>0.255</v>
      </c>
      <c r="V153" s="374" t="n">
        <v>0.005</v>
      </c>
      <c r="W153" s="374" t="n">
        <v>-0.19</v>
      </c>
      <c r="X153" s="374" t="n">
        <v>-0.014</v>
      </c>
      <c r="Y153" s="389" t="n">
        <v>0.1875</v>
      </c>
      <c r="Z153" s="389" t="n">
        <v>0</v>
      </c>
      <c r="AA153" s="390" t="n">
        <v>0.15</v>
      </c>
      <c r="AB153" s="390" t="n">
        <v>0.147</v>
      </c>
      <c r="AC153" s="390" t="n">
        <v>0.15</v>
      </c>
      <c r="AD153" s="390" t="n">
        <v>0.15</v>
      </c>
      <c r="AE153" s="390" t="n">
        <v>0.147</v>
      </c>
      <c r="AF153" s="390" t="n">
        <v>0.15</v>
      </c>
      <c r="AG153" s="390" t="n">
        <v>0.15</v>
      </c>
      <c r="AH153" s="390" t="n">
        <v>0.15</v>
      </c>
      <c r="AI153" s="391" t="n">
        <v>0.15</v>
      </c>
      <c r="AJ153" s="391" t="n">
        <v>0.15</v>
      </c>
      <c r="AK153" s="391" t="n">
        <v>0.15</v>
      </c>
      <c r="AL153" s="390" t="n">
        <v>0.15</v>
      </c>
      <c r="AM153" s="374" t="n">
        <v>0.072377892573982</v>
      </c>
      <c r="AN153" s="374"/>
      <c r="AO153" s="389" t="n">
        <f aca="false">AB153</f>
        <v>0.147</v>
      </c>
      <c r="AP153" s="389" t="n">
        <f aca="false">AB153</f>
        <v>0.147</v>
      </c>
      <c r="AQ153" s="393" t="n">
        <f aca="false">AB153</f>
        <v>0.147</v>
      </c>
      <c r="IU153" s="394" t="n">
        <f aca="false">B154</f>
        <v>40848</v>
      </c>
      <c r="IV153" s="374" t="n">
        <v>142</v>
      </c>
    </row>
    <row r="154" customFormat="false" ht="12.75" hidden="false" customHeight="false" outlineLevel="0" collapsed="false">
      <c r="A154" s="415"/>
      <c r="B154" s="375" t="n">
        <f aca="false">EOMONTH(B153,0)+1</f>
        <v>40848</v>
      </c>
      <c r="C154" s="376" t="n">
        <v>3.2955</v>
      </c>
      <c r="D154" s="376" t="n">
        <v>0.15</v>
      </c>
      <c r="E154" s="376" t="n">
        <v>0.072105007804605</v>
      </c>
      <c r="F154" s="376" t="n">
        <v>-0.19</v>
      </c>
      <c r="G154" s="376" t="n">
        <v>-0.0325</v>
      </c>
      <c r="H154" s="376" t="n">
        <v>-0.19</v>
      </c>
      <c r="I154" s="376" t="n">
        <v>0.245</v>
      </c>
      <c r="J154" s="376" t="n">
        <v>0.24</v>
      </c>
      <c r="K154" s="376" t="n">
        <v>-0.0465</v>
      </c>
      <c r="L154" s="376" t="n">
        <v>-0.008</v>
      </c>
      <c r="M154" s="376" t="n">
        <v>0</v>
      </c>
      <c r="N154" s="376" t="n">
        <v>0.011</v>
      </c>
      <c r="O154" s="376" t="n">
        <v>0.015</v>
      </c>
      <c r="P154" s="374" t="n">
        <v>-0.0185</v>
      </c>
      <c r="Q154" s="374" t="n">
        <v>-0.03</v>
      </c>
      <c r="R154" s="374" t="n">
        <v>-0.025</v>
      </c>
      <c r="S154" s="374" t="n">
        <v>-0.066</v>
      </c>
      <c r="T154" s="374" t="n">
        <v>-0.145</v>
      </c>
      <c r="U154" s="374" t="n">
        <v>0.725</v>
      </c>
      <c r="V154" s="374" t="n">
        <v>0.005</v>
      </c>
      <c r="W154" s="374" t="n">
        <v>-0.19</v>
      </c>
      <c r="X154" s="374" t="n">
        <v>-0.0115</v>
      </c>
      <c r="Y154" s="389" t="n">
        <v>0.1</v>
      </c>
      <c r="Z154" s="389" t="n">
        <v>0</v>
      </c>
      <c r="AA154" s="390" t="n">
        <v>0.15</v>
      </c>
      <c r="AB154" s="390" t="n">
        <v>0.165</v>
      </c>
      <c r="AC154" s="390" t="n">
        <v>0.15</v>
      </c>
      <c r="AD154" s="390" t="n">
        <v>0.15</v>
      </c>
      <c r="AE154" s="390" t="n">
        <v>0.15</v>
      </c>
      <c r="AF154" s="390" t="n">
        <v>0.15</v>
      </c>
      <c r="AG154" s="390" t="n">
        <v>0.15</v>
      </c>
      <c r="AH154" s="390" t="n">
        <v>0.15</v>
      </c>
      <c r="AI154" s="391" t="n">
        <v>0.15</v>
      </c>
      <c r="AJ154" s="391" t="n">
        <v>0.15</v>
      </c>
      <c r="AK154" s="391" t="n">
        <v>0.15</v>
      </c>
      <c r="AL154" s="390" t="n">
        <v>0.15</v>
      </c>
      <c r="AM154" s="374" t="n">
        <v>0.072380901551647</v>
      </c>
      <c r="AN154" s="374"/>
      <c r="AO154" s="389" t="n">
        <f aca="false">AB154</f>
        <v>0.165</v>
      </c>
      <c r="AP154" s="389" t="n">
        <f aca="false">AB154</f>
        <v>0.165</v>
      </c>
      <c r="AQ154" s="393" t="n">
        <f aca="false">AB154</f>
        <v>0.165</v>
      </c>
      <c r="IU154" s="394" t="n">
        <f aca="false">B155</f>
        <v>40878</v>
      </c>
      <c r="IV154" s="374" t="n">
        <v>143</v>
      </c>
    </row>
    <row r="155" customFormat="false" ht="12.75" hidden="false" customHeight="false" outlineLevel="0" collapsed="false">
      <c r="A155" s="415"/>
      <c r="B155" s="375" t="n">
        <f aca="false">EOMONTH(B154,0)+1</f>
        <v>40878</v>
      </c>
      <c r="C155" s="376" t="n">
        <v>3.3945</v>
      </c>
      <c r="D155" s="376" t="n">
        <v>0.15</v>
      </c>
      <c r="E155" s="376" t="n">
        <v>0.072106630589297</v>
      </c>
      <c r="F155" s="376" t="n">
        <v>-0.1975</v>
      </c>
      <c r="G155" s="376" t="n">
        <v>-0.055</v>
      </c>
      <c r="H155" s="376" t="n">
        <v>-0.1975</v>
      </c>
      <c r="I155" s="376" t="n">
        <v>0.285</v>
      </c>
      <c r="J155" s="376" t="n">
        <v>0.295</v>
      </c>
      <c r="K155" s="376" t="n">
        <v>-0.0465</v>
      </c>
      <c r="L155" s="376" t="n">
        <v>-0.0105</v>
      </c>
      <c r="M155" s="376" t="n">
        <v>0</v>
      </c>
      <c r="N155" s="376" t="n">
        <v>0.011</v>
      </c>
      <c r="O155" s="376" t="n">
        <v>0.015</v>
      </c>
      <c r="P155" s="374" t="n">
        <v>-0.0185</v>
      </c>
      <c r="Q155" s="374" t="n">
        <v>-0.03</v>
      </c>
      <c r="R155" s="374" t="n">
        <v>-0.025</v>
      </c>
      <c r="S155" s="374" t="n">
        <v>-0.081</v>
      </c>
      <c r="T155" s="374" t="n">
        <v>-0.145</v>
      </c>
      <c r="U155" s="374" t="n">
        <v>1.045</v>
      </c>
      <c r="V155" s="374" t="n">
        <v>0.005</v>
      </c>
      <c r="W155" s="374" t="n">
        <v>-0.19</v>
      </c>
      <c r="X155" s="374" t="n">
        <v>-0.0115</v>
      </c>
      <c r="Y155" s="389" t="n">
        <v>0.1</v>
      </c>
      <c r="Z155" s="389" t="n">
        <v>0</v>
      </c>
      <c r="AA155" s="390" t="n">
        <v>0.15</v>
      </c>
      <c r="AB155" s="390" t="n">
        <v>0.165</v>
      </c>
      <c r="AC155" s="390" t="n">
        <v>0.15</v>
      </c>
      <c r="AD155" s="390" t="n">
        <v>0.15</v>
      </c>
      <c r="AE155" s="390" t="n">
        <v>0.15</v>
      </c>
      <c r="AF155" s="390" t="n">
        <v>0.15</v>
      </c>
      <c r="AG155" s="390" t="n">
        <v>0.15</v>
      </c>
      <c r="AH155" s="390" t="n">
        <v>0.15</v>
      </c>
      <c r="AI155" s="391" t="n">
        <v>0.15</v>
      </c>
      <c r="AJ155" s="391" t="n">
        <v>0.15</v>
      </c>
      <c r="AK155" s="391" t="n">
        <v>0.15</v>
      </c>
      <c r="AL155" s="390" t="n">
        <v>0.15</v>
      </c>
      <c r="AM155" s="374" t="n">
        <v>0.072383813465518</v>
      </c>
      <c r="AN155" s="374"/>
      <c r="AO155" s="389" t="n">
        <f aca="false">AB155</f>
        <v>0.165</v>
      </c>
      <c r="AP155" s="389" t="n">
        <f aca="false">AB155</f>
        <v>0.165</v>
      </c>
      <c r="AQ155" s="393" t="n">
        <f aca="false">AB155</f>
        <v>0.165</v>
      </c>
      <c r="IU155" s="394" t="n">
        <f aca="false">B156</f>
        <v>40909</v>
      </c>
      <c r="IV155" s="374" t="n">
        <v>144</v>
      </c>
    </row>
    <row r="156" customFormat="false" ht="12.75" hidden="false" customHeight="false" outlineLevel="0" collapsed="false">
      <c r="A156" s="415"/>
      <c r="B156" s="375" t="n">
        <f aca="false">EOMONTH(B155,0)+1</f>
        <v>40909</v>
      </c>
      <c r="C156" s="376" t="n">
        <v>3.443</v>
      </c>
      <c r="D156" s="376" t="n">
        <v>0.15</v>
      </c>
      <c r="E156" s="376" t="n">
        <v>0.072108307466814</v>
      </c>
      <c r="F156" s="376" t="n">
        <v>-0.2</v>
      </c>
      <c r="G156" s="376" t="n">
        <v>-0.0575</v>
      </c>
      <c r="H156" s="376" t="n">
        <v>-0.2</v>
      </c>
      <c r="I156" s="376" t="n">
        <v>0.295</v>
      </c>
      <c r="J156" s="376" t="n">
        <v>0.3425</v>
      </c>
      <c r="K156" s="376" t="n">
        <v>-0.0505</v>
      </c>
      <c r="L156" s="376" t="n">
        <v>-0.0045</v>
      </c>
      <c r="M156" s="376" t="n">
        <v>0</v>
      </c>
      <c r="N156" s="376" t="n">
        <v>0.011</v>
      </c>
      <c r="O156" s="376" t="n">
        <v>0.015</v>
      </c>
      <c r="P156" s="374" t="n">
        <v>-0.014</v>
      </c>
      <c r="Q156" s="374" t="n">
        <v>-0.03</v>
      </c>
      <c r="R156" s="374" t="n">
        <v>-0.025</v>
      </c>
      <c r="S156" s="374" t="n">
        <v>-0.0915</v>
      </c>
      <c r="T156" s="374" t="n">
        <v>-0.145</v>
      </c>
      <c r="U156" s="374" t="n">
        <v>1.52</v>
      </c>
      <c r="V156" s="374" t="n">
        <v>0.005</v>
      </c>
      <c r="W156" s="374" t="n">
        <v>-0.19</v>
      </c>
      <c r="X156" s="374" t="n">
        <v>-0.0115</v>
      </c>
      <c r="Y156" s="389" t="n">
        <v>0.1</v>
      </c>
      <c r="Z156" s="389" t="n">
        <v>0</v>
      </c>
      <c r="AA156" s="390" t="n">
        <v>0.15</v>
      </c>
      <c r="AB156" s="390" t="n">
        <v>0.15</v>
      </c>
      <c r="AC156" s="390" t="n">
        <v>0.15</v>
      </c>
      <c r="AD156" s="390" t="n">
        <v>0.15</v>
      </c>
      <c r="AE156" s="390" t="n">
        <v>0.15</v>
      </c>
      <c r="AF156" s="390" t="n">
        <v>0.15</v>
      </c>
      <c r="AG156" s="390" t="n">
        <v>0.15</v>
      </c>
      <c r="AH156" s="390" t="n">
        <v>0.15</v>
      </c>
      <c r="AI156" s="391" t="n">
        <v>0.15</v>
      </c>
      <c r="AJ156" s="391" t="n">
        <v>0.15</v>
      </c>
      <c r="AK156" s="391" t="n">
        <v>0.15</v>
      </c>
      <c r="AL156" s="390" t="n">
        <v>0.15</v>
      </c>
      <c r="AM156" s="374" t="n">
        <v>0.072386822443189</v>
      </c>
      <c r="AN156" s="374"/>
      <c r="AO156" s="389" t="n">
        <f aca="false">AB156</f>
        <v>0.15</v>
      </c>
      <c r="AP156" s="389" t="n">
        <f aca="false">AB156</f>
        <v>0.15</v>
      </c>
      <c r="AQ156" s="393" t="n">
        <f aca="false">AB156</f>
        <v>0.15</v>
      </c>
      <c r="IU156" s="394" t="n">
        <f aca="false">B157</f>
        <v>40940</v>
      </c>
      <c r="IV156" s="374" t="n">
        <v>145</v>
      </c>
    </row>
    <row r="157" customFormat="false" ht="12.75" hidden="false" customHeight="false" outlineLevel="0" collapsed="false">
      <c r="A157" s="415"/>
      <c r="B157" s="375" t="n">
        <f aca="false">EOMONTH(B156,0)+1</f>
        <v>40940</v>
      </c>
      <c r="C157" s="376" t="n">
        <v>3.366</v>
      </c>
      <c r="D157" s="376" t="n">
        <v>0.15</v>
      </c>
      <c r="E157" s="376" t="n">
        <v>0.072109984344331</v>
      </c>
      <c r="F157" s="376" t="n">
        <v>-0.2025</v>
      </c>
      <c r="G157" s="376" t="n">
        <v>-0.04</v>
      </c>
      <c r="H157" s="376" t="n">
        <v>-0.2025</v>
      </c>
      <c r="I157" s="376" t="n">
        <v>0.27</v>
      </c>
      <c r="J157" s="376" t="n">
        <v>0.3375</v>
      </c>
      <c r="K157" s="376" t="n">
        <v>-0.0465</v>
      </c>
      <c r="L157" s="376" t="n">
        <v>-0.0105</v>
      </c>
      <c r="M157" s="376" t="n">
        <v>0</v>
      </c>
      <c r="N157" s="376" t="n">
        <v>0.011</v>
      </c>
      <c r="O157" s="376" t="n">
        <v>0.015</v>
      </c>
      <c r="P157" s="374" t="n">
        <v>-0.014</v>
      </c>
      <c r="Q157" s="374" t="n">
        <v>-0.03</v>
      </c>
      <c r="R157" s="374" t="n">
        <v>-0.025</v>
      </c>
      <c r="S157" s="374" t="n">
        <v>-0.079</v>
      </c>
      <c r="T157" s="374" t="n">
        <v>-0.145</v>
      </c>
      <c r="U157" s="374" t="n">
        <v>1.4</v>
      </c>
      <c r="V157" s="374" t="n">
        <v>0.005</v>
      </c>
      <c r="W157" s="374" t="n">
        <v>-0.19</v>
      </c>
      <c r="X157" s="374" t="n">
        <v>-0.0115</v>
      </c>
      <c r="Y157" s="389" t="n">
        <v>0.1</v>
      </c>
      <c r="Z157" s="389" t="n">
        <v>0</v>
      </c>
      <c r="AA157" s="390" t="n">
        <v>0.15</v>
      </c>
      <c r="AB157" s="390" t="n">
        <v>0.165</v>
      </c>
      <c r="AC157" s="390" t="n">
        <v>0.15</v>
      </c>
      <c r="AD157" s="390" t="n">
        <v>0.15</v>
      </c>
      <c r="AE157" s="390" t="n">
        <v>0.15</v>
      </c>
      <c r="AF157" s="390" t="n">
        <v>0.15</v>
      </c>
      <c r="AG157" s="390" t="n">
        <v>0.15</v>
      </c>
      <c r="AH157" s="390" t="n">
        <v>0.15</v>
      </c>
      <c r="AI157" s="391" t="n">
        <v>0.15</v>
      </c>
      <c r="AJ157" s="391" t="n">
        <v>0.15</v>
      </c>
      <c r="AK157" s="391" t="n">
        <v>0.15</v>
      </c>
      <c r="AL157" s="390" t="n">
        <v>0.15</v>
      </c>
      <c r="AM157" s="374" t="n">
        <v>0.072389831420862</v>
      </c>
      <c r="AN157" s="374"/>
      <c r="AO157" s="389" t="n">
        <f aca="false">AB157</f>
        <v>0.165</v>
      </c>
      <c r="AP157" s="389" t="n">
        <f aca="false">AB157</f>
        <v>0.165</v>
      </c>
      <c r="AQ157" s="393" t="n">
        <f aca="false">AB157</f>
        <v>0.165</v>
      </c>
      <c r="IU157" s="394" t="n">
        <f aca="false">B158</f>
        <v>0</v>
      </c>
      <c r="IV157" s="374" t="n">
        <v>146</v>
      </c>
    </row>
    <row r="158" customFormat="false" ht="12.75" hidden="false" customHeight="false" outlineLevel="0" collapsed="false">
      <c r="A158" s="415"/>
      <c r="B158" s="412"/>
      <c r="C158" s="376" t="n">
        <v>3.278</v>
      </c>
      <c r="D158" s="376" t="n">
        <v>0.15</v>
      </c>
      <c r="E158" s="376" t="n">
        <v>0.072111553036204</v>
      </c>
      <c r="F158" s="376" t="n">
        <v>-0.205</v>
      </c>
      <c r="G158" s="376" t="n">
        <v>-0.0275</v>
      </c>
      <c r="H158" s="376" t="n">
        <v>-0.205</v>
      </c>
      <c r="I158" s="376" t="n">
        <v>0.267</v>
      </c>
      <c r="J158" s="376" t="n">
        <v>0.26</v>
      </c>
      <c r="K158" s="376" t="n">
        <v>-0.048</v>
      </c>
      <c r="L158" s="376" t="n">
        <v>-0.0135</v>
      </c>
      <c r="M158" s="376" t="n">
        <v>0</v>
      </c>
      <c r="N158" s="376" t="n">
        <v>0.011</v>
      </c>
      <c r="O158" s="376" t="n">
        <v>0.015</v>
      </c>
      <c r="P158" s="374" t="n">
        <v>-0.014</v>
      </c>
      <c r="Q158" s="374" t="n">
        <v>-0.03</v>
      </c>
      <c r="R158" s="374" t="n">
        <v>-0.0067</v>
      </c>
      <c r="S158" s="374" t="n">
        <v>-0.0665</v>
      </c>
      <c r="T158" s="374" t="n">
        <v>-0.145</v>
      </c>
      <c r="U158" s="374" t="n">
        <v>0.88</v>
      </c>
      <c r="V158" s="374" t="n">
        <v>0.005</v>
      </c>
      <c r="W158" s="374" t="n">
        <v>-0.19</v>
      </c>
      <c r="X158" s="374" t="n">
        <v>-0.0115</v>
      </c>
      <c r="Y158" s="389" t="n">
        <v>0.1</v>
      </c>
      <c r="Z158" s="389" t="n">
        <v>0</v>
      </c>
      <c r="AA158" s="390" t="n">
        <v>0.15</v>
      </c>
      <c r="AB158" s="390" t="n">
        <v>0.165</v>
      </c>
      <c r="AC158" s="390" t="n">
        <v>0.15</v>
      </c>
      <c r="AD158" s="390" t="n">
        <v>0.15</v>
      </c>
      <c r="AE158" s="390" t="n">
        <v>0.15</v>
      </c>
      <c r="AF158" s="390" t="n">
        <v>0.15</v>
      </c>
      <c r="AG158" s="390" t="n">
        <v>0.15</v>
      </c>
      <c r="AH158" s="390" t="n">
        <v>0.15</v>
      </c>
      <c r="AI158" s="391" t="n">
        <v>0.15</v>
      </c>
      <c r="AJ158" s="391" t="n">
        <v>0.15</v>
      </c>
      <c r="AK158" s="391" t="n">
        <v>0.15</v>
      </c>
      <c r="AL158" s="390" t="n">
        <v>0.15</v>
      </c>
      <c r="AM158" s="374" t="n">
        <v>0.072392646270946</v>
      </c>
      <c r="AN158" s="374"/>
      <c r="AO158" s="389" t="n">
        <f aca="false">AB158</f>
        <v>0.165</v>
      </c>
      <c r="AP158" s="389" t="n">
        <f aca="false">AB158</f>
        <v>0.165</v>
      </c>
      <c r="AQ158" s="393" t="n">
        <f aca="false">AB158</f>
        <v>0.165</v>
      </c>
      <c r="IU158" s="394" t="n">
        <f aca="false">B159</f>
        <v>0</v>
      </c>
      <c r="IV158" s="374" t="n">
        <v>147</v>
      </c>
    </row>
    <row r="159" customFormat="false" ht="12.75" hidden="false" customHeight="false" outlineLevel="0" collapsed="false">
      <c r="A159" s="415"/>
      <c r="B159" s="412"/>
      <c r="C159" s="376" t="n">
        <v>3.205</v>
      </c>
      <c r="D159" s="376" t="n">
        <v>0.15</v>
      </c>
      <c r="E159" s="376" t="n">
        <v>0.072113229913723</v>
      </c>
      <c r="F159" s="376" t="n">
        <v>-0.195</v>
      </c>
      <c r="G159" s="376" t="n">
        <v>0.015</v>
      </c>
      <c r="H159" s="376" t="n">
        <v>-0.195</v>
      </c>
      <c r="I159" s="376" t="n">
        <v>0.165</v>
      </c>
      <c r="J159" s="376" t="n">
        <v>0.17</v>
      </c>
      <c r="K159" s="376" t="n">
        <v>-0.058</v>
      </c>
      <c r="L159" s="376" t="n">
        <v>-0.026</v>
      </c>
      <c r="M159" s="376" t="n">
        <v>0</v>
      </c>
      <c r="N159" s="376" t="n">
        <v>0.0065</v>
      </c>
      <c r="O159" s="376" t="n">
        <v>0.0125</v>
      </c>
      <c r="P159" s="374" t="n">
        <v>-0.016</v>
      </c>
      <c r="Q159" s="374" t="n">
        <v>-0.03</v>
      </c>
      <c r="R159" s="374" t="n">
        <v>-0.0067</v>
      </c>
      <c r="S159" s="374" t="n">
        <v>-0.049</v>
      </c>
      <c r="T159" s="374" t="n">
        <v>-0.105</v>
      </c>
      <c r="U159" s="374" t="n">
        <v>0.37</v>
      </c>
      <c r="V159" s="374" t="n">
        <v>0.005</v>
      </c>
      <c r="W159" s="374" t="n">
        <v>-0.19</v>
      </c>
      <c r="X159" s="374" t="n">
        <v>-0.0115</v>
      </c>
      <c r="Y159" s="389" t="n">
        <v>0.1875</v>
      </c>
      <c r="Z159" s="389" t="n">
        <v>0</v>
      </c>
      <c r="AA159" s="390" t="n">
        <v>0.15</v>
      </c>
      <c r="AB159" s="390" t="n">
        <v>0.147</v>
      </c>
      <c r="AC159" s="390" t="n">
        <v>0.15</v>
      </c>
      <c r="AD159" s="390" t="n">
        <v>0.15</v>
      </c>
      <c r="AE159" s="390" t="n">
        <v>0.147</v>
      </c>
      <c r="AF159" s="390" t="n">
        <v>0.15</v>
      </c>
      <c r="AG159" s="390" t="n">
        <v>0.15</v>
      </c>
      <c r="AH159" s="390" t="n">
        <v>0.15</v>
      </c>
      <c r="AI159" s="391" t="n">
        <v>0.15</v>
      </c>
      <c r="AJ159" s="391" t="n">
        <v>0.15</v>
      </c>
      <c r="AK159" s="391" t="n">
        <v>0.15</v>
      </c>
      <c r="AL159" s="390" t="n">
        <v>0.15</v>
      </c>
      <c r="AM159" s="374" t="n">
        <v>0.072395655248625</v>
      </c>
      <c r="AN159" s="374"/>
      <c r="AO159" s="389" t="n">
        <f aca="false">AB159</f>
        <v>0.147</v>
      </c>
      <c r="AP159" s="389" t="n">
        <f aca="false">AB159</f>
        <v>0.147</v>
      </c>
      <c r="AQ159" s="393" t="n">
        <f aca="false">AB159</f>
        <v>0.147</v>
      </c>
      <c r="IU159" s="394" t="n">
        <f aca="false">B160</f>
        <v>0</v>
      </c>
      <c r="IV159" s="374" t="n">
        <v>148</v>
      </c>
    </row>
    <row r="160" customFormat="false" ht="12.75" hidden="false" customHeight="false" outlineLevel="0" collapsed="false">
      <c r="A160" s="415"/>
      <c r="B160" s="412"/>
      <c r="C160" s="376" t="n">
        <v>3.2365</v>
      </c>
      <c r="D160" s="376" t="n">
        <v>0.15</v>
      </c>
      <c r="E160" s="376" t="n">
        <v>0.07211485269842</v>
      </c>
      <c r="F160" s="376" t="n">
        <v>-0.195</v>
      </c>
      <c r="G160" s="376" t="n">
        <v>0.015</v>
      </c>
      <c r="H160" s="376" t="n">
        <v>-0.195</v>
      </c>
      <c r="I160" s="376" t="n">
        <v>0.168</v>
      </c>
      <c r="J160" s="376" t="n">
        <v>0.155</v>
      </c>
      <c r="K160" s="376" t="n">
        <v>-0.033</v>
      </c>
      <c r="L160" s="376" t="n">
        <v>-0.001</v>
      </c>
      <c r="M160" s="376" t="n">
        <v>0</v>
      </c>
      <c r="N160" s="376" t="n">
        <v>0.0065</v>
      </c>
      <c r="O160" s="376" t="n">
        <v>0.0125</v>
      </c>
      <c r="P160" s="374" t="n">
        <v>-0.016</v>
      </c>
      <c r="Q160" s="374" t="n">
        <v>-0.03</v>
      </c>
      <c r="R160" s="374" t="n">
        <v>-0.00675</v>
      </c>
      <c r="S160" s="374" t="n">
        <v>-0.0515</v>
      </c>
      <c r="T160" s="374" t="n">
        <v>-0.105</v>
      </c>
      <c r="U160" s="374" t="n">
        <v>0.2525</v>
      </c>
      <c r="V160" s="374" t="n">
        <v>0.005</v>
      </c>
      <c r="W160" s="374" t="n">
        <v>-0.19</v>
      </c>
      <c r="X160" s="374" t="n">
        <v>-0.008</v>
      </c>
      <c r="Y160" s="389" t="n">
        <v>0.1875</v>
      </c>
      <c r="Z160" s="389" t="n">
        <v>0</v>
      </c>
      <c r="AA160" s="390" t="n">
        <v>0.15</v>
      </c>
      <c r="AB160" s="390" t="n">
        <v>0.147</v>
      </c>
      <c r="AC160" s="390" t="n">
        <v>0.15</v>
      </c>
      <c r="AD160" s="390" t="n">
        <v>0.15</v>
      </c>
      <c r="AE160" s="390" t="n">
        <v>0.147</v>
      </c>
      <c r="AF160" s="390" t="n">
        <v>0.15</v>
      </c>
      <c r="AG160" s="390" t="n">
        <v>0.15</v>
      </c>
      <c r="AH160" s="390" t="n">
        <v>0.15</v>
      </c>
      <c r="AI160" s="391" t="n">
        <v>0.15</v>
      </c>
      <c r="AJ160" s="391" t="n">
        <v>0.15</v>
      </c>
      <c r="AK160" s="391" t="n">
        <v>0.15</v>
      </c>
      <c r="AL160" s="390" t="n">
        <v>0.15</v>
      </c>
      <c r="AM160" s="374" t="n">
        <v>0.07239856716251</v>
      </c>
      <c r="AN160" s="374"/>
      <c r="AO160" s="389" t="n">
        <f aca="false">AB160</f>
        <v>0.147</v>
      </c>
      <c r="AP160" s="389" t="n">
        <f aca="false">AB160</f>
        <v>0.147</v>
      </c>
      <c r="AQ160" s="393" t="n">
        <f aca="false">AB160</f>
        <v>0.147</v>
      </c>
      <c r="IU160" s="394" t="n">
        <f aca="false">B161</f>
        <v>0</v>
      </c>
      <c r="IV160" s="374" t="n">
        <v>149</v>
      </c>
    </row>
    <row r="161" customFormat="false" ht="12.75" hidden="false" customHeight="false" outlineLevel="0" collapsed="false">
      <c r="A161" s="415"/>
      <c r="B161" s="412"/>
      <c r="C161" s="376" t="n">
        <v>3.2525</v>
      </c>
      <c r="D161" s="376" t="n">
        <v>0.15</v>
      </c>
      <c r="E161" s="376" t="n">
        <v>0.072116529575942</v>
      </c>
      <c r="F161" s="376" t="n">
        <v>-0.195</v>
      </c>
      <c r="G161" s="376" t="n">
        <v>0.02</v>
      </c>
      <c r="H161" s="376" t="n">
        <v>-0.195</v>
      </c>
      <c r="I161" s="376" t="n">
        <v>0.163</v>
      </c>
      <c r="J161" s="376" t="n">
        <v>0.155</v>
      </c>
      <c r="K161" s="376" t="n">
        <v>-0.0305</v>
      </c>
      <c r="L161" s="376" t="n">
        <v>0.0015</v>
      </c>
      <c r="M161" s="376" t="n">
        <v>0</v>
      </c>
      <c r="N161" s="376" t="n">
        <v>0.0065</v>
      </c>
      <c r="O161" s="376" t="n">
        <v>0.0125</v>
      </c>
      <c r="P161" s="374" t="n">
        <v>-0.0135</v>
      </c>
      <c r="Q161" s="374" t="n">
        <v>-0.03</v>
      </c>
      <c r="R161" s="374" t="n">
        <v>-0.00675</v>
      </c>
      <c r="S161" s="374" t="n">
        <v>-0.0415</v>
      </c>
      <c r="T161" s="374" t="n">
        <v>-0.105</v>
      </c>
      <c r="U161" s="374" t="n">
        <v>0.2525</v>
      </c>
      <c r="V161" s="374" t="n">
        <v>0.005</v>
      </c>
      <c r="W161" s="374" t="n">
        <v>-0.19</v>
      </c>
      <c r="X161" s="374" t="n">
        <v>-0.0105</v>
      </c>
      <c r="Y161" s="389" t="n">
        <v>0.1875</v>
      </c>
      <c r="Z161" s="389" t="n">
        <v>0</v>
      </c>
      <c r="AA161" s="390" t="n">
        <v>0.15</v>
      </c>
      <c r="AB161" s="390" t="n">
        <v>0.147</v>
      </c>
      <c r="AC161" s="390" t="n">
        <v>0.15</v>
      </c>
      <c r="AD161" s="390" t="n">
        <v>0.15</v>
      </c>
      <c r="AE161" s="390" t="n">
        <v>0.147</v>
      </c>
      <c r="AF161" s="390" t="n">
        <v>0.15</v>
      </c>
      <c r="AG161" s="390" t="n">
        <v>0.15</v>
      </c>
      <c r="AH161" s="390" t="n">
        <v>0.15</v>
      </c>
      <c r="AI161" s="391" t="n">
        <v>0.15</v>
      </c>
      <c r="AJ161" s="391" t="n">
        <v>0.15</v>
      </c>
      <c r="AK161" s="391" t="n">
        <v>0.15</v>
      </c>
      <c r="AL161" s="390" t="n">
        <v>0.15</v>
      </c>
      <c r="AM161" s="374" t="n">
        <v>0.072401576140196</v>
      </c>
      <c r="AN161" s="374"/>
      <c r="AO161" s="389" t="n">
        <f aca="false">AB161</f>
        <v>0.147</v>
      </c>
      <c r="AP161" s="389" t="n">
        <f aca="false">AB161</f>
        <v>0.147</v>
      </c>
      <c r="AQ161" s="393" t="n">
        <f aca="false">AB161</f>
        <v>0.147</v>
      </c>
      <c r="IU161" s="394" t="n">
        <f aca="false">B162</f>
        <v>0</v>
      </c>
      <c r="IV161" s="374" t="n">
        <v>150</v>
      </c>
    </row>
    <row r="162" customFormat="false" ht="12.75" hidden="false" customHeight="false" outlineLevel="0" collapsed="false">
      <c r="A162" s="415"/>
      <c r="B162" s="412"/>
      <c r="C162" s="376" t="n">
        <v>3.2555</v>
      </c>
      <c r="D162" s="376" t="n">
        <v>0.15</v>
      </c>
      <c r="E162" s="376" t="n">
        <v>0.07211815236064</v>
      </c>
      <c r="F162" s="376" t="n">
        <v>-0.195</v>
      </c>
      <c r="G162" s="376" t="n">
        <v>0.0225</v>
      </c>
      <c r="H162" s="376" t="n">
        <v>-0.195</v>
      </c>
      <c r="I162" s="376" t="n">
        <v>0.152</v>
      </c>
      <c r="J162" s="376" t="n">
        <v>0.155</v>
      </c>
      <c r="K162" s="376" t="n">
        <v>-0.0305</v>
      </c>
      <c r="L162" s="376" t="n">
        <v>0.0015</v>
      </c>
      <c r="M162" s="376" t="n">
        <v>0</v>
      </c>
      <c r="N162" s="376" t="n">
        <v>0.0065</v>
      </c>
      <c r="O162" s="376" t="n">
        <v>0.0125</v>
      </c>
      <c r="P162" s="374" t="n">
        <v>-0.0135</v>
      </c>
      <c r="Q162" s="374" t="n">
        <v>-0.03</v>
      </c>
      <c r="R162" s="374" t="n">
        <v>-0.00675</v>
      </c>
      <c r="S162" s="374" t="n">
        <v>-0.0415</v>
      </c>
      <c r="T162" s="374" t="n">
        <v>-0.105</v>
      </c>
      <c r="U162" s="374" t="n">
        <v>0.2575</v>
      </c>
      <c r="V162" s="374" t="n">
        <v>0.005</v>
      </c>
      <c r="W162" s="374" t="n">
        <v>-0.19</v>
      </c>
      <c r="X162" s="374" t="n">
        <v>-0.0105</v>
      </c>
      <c r="Y162" s="389" t="n">
        <v>0.1875</v>
      </c>
      <c r="Z162" s="389" t="n">
        <v>0</v>
      </c>
      <c r="AA162" s="390" t="n">
        <v>0.15</v>
      </c>
      <c r="AB162" s="390" t="n">
        <v>0.147</v>
      </c>
      <c r="AC162" s="390" t="n">
        <v>0.15</v>
      </c>
      <c r="AD162" s="390" t="n">
        <v>0.15</v>
      </c>
      <c r="AE162" s="390" t="n">
        <v>0.147</v>
      </c>
      <c r="AF162" s="390" t="n">
        <v>0.15</v>
      </c>
      <c r="AG162" s="390" t="n">
        <v>0.15</v>
      </c>
      <c r="AH162" s="390" t="n">
        <v>0.15</v>
      </c>
      <c r="AI162" s="391" t="n">
        <v>0.15</v>
      </c>
      <c r="AJ162" s="391" t="n">
        <v>0.15</v>
      </c>
      <c r="AK162" s="391" t="n">
        <v>0.15</v>
      </c>
      <c r="AL162" s="390" t="n">
        <v>0.15</v>
      </c>
      <c r="AM162" s="374" t="n">
        <v>0.072404488054087</v>
      </c>
      <c r="AN162" s="374"/>
      <c r="AO162" s="389" t="n">
        <f aca="false">AB162</f>
        <v>0.147</v>
      </c>
      <c r="AP162" s="389" t="n">
        <f aca="false">AB162</f>
        <v>0.147</v>
      </c>
      <c r="AQ162" s="393" t="n">
        <f aca="false">AB162</f>
        <v>0.147</v>
      </c>
      <c r="IU162" s="394" t="n">
        <f aca="false">B163</f>
        <v>0</v>
      </c>
      <c r="IV162" s="374" t="n">
        <v>151</v>
      </c>
    </row>
    <row r="163" customFormat="false" ht="12.75" hidden="false" customHeight="false" outlineLevel="0" collapsed="false">
      <c r="A163" s="415"/>
      <c r="B163" s="412"/>
      <c r="C163" s="376" t="n">
        <v>3.2615</v>
      </c>
      <c r="D163" s="376" t="n">
        <v>0.15</v>
      </c>
      <c r="E163" s="376" t="n">
        <v>0.072119829238163</v>
      </c>
      <c r="F163" s="376" t="n">
        <v>-0.195</v>
      </c>
      <c r="G163" s="376" t="n">
        <v>0.025</v>
      </c>
      <c r="H163" s="376" t="n">
        <v>-0.195</v>
      </c>
      <c r="I163" s="376" t="n">
        <v>0.15</v>
      </c>
      <c r="J163" s="376" t="n">
        <v>0.155</v>
      </c>
      <c r="K163" s="376" t="n">
        <v>-0.0305</v>
      </c>
      <c r="L163" s="376" t="n">
        <v>0.0015</v>
      </c>
      <c r="M163" s="376" t="n">
        <v>0</v>
      </c>
      <c r="N163" s="376" t="n">
        <v>0.0065</v>
      </c>
      <c r="O163" s="376" t="n">
        <v>0.0125</v>
      </c>
      <c r="P163" s="374" t="n">
        <v>-0.0135</v>
      </c>
      <c r="Q163" s="374" t="n">
        <v>-0.03</v>
      </c>
      <c r="R163" s="374" t="n">
        <v>-0.00425</v>
      </c>
      <c r="S163" s="374" t="n">
        <v>-0.0415</v>
      </c>
      <c r="T163" s="374" t="n">
        <v>-0.105</v>
      </c>
      <c r="U163" s="374" t="n">
        <v>0.2575</v>
      </c>
      <c r="V163" s="374" t="n">
        <v>0.005</v>
      </c>
      <c r="W163" s="374" t="n">
        <v>-0.19</v>
      </c>
      <c r="X163" s="374" t="n">
        <v>-0.0105</v>
      </c>
      <c r="Y163" s="389" t="n">
        <v>0.1875</v>
      </c>
      <c r="Z163" s="389" t="n">
        <v>0</v>
      </c>
      <c r="AA163" s="390" t="n">
        <v>0.15</v>
      </c>
      <c r="AB163" s="390" t="n">
        <v>0.147</v>
      </c>
      <c r="AC163" s="390" t="n">
        <v>0.15</v>
      </c>
      <c r="AD163" s="390" t="n">
        <v>0.15</v>
      </c>
      <c r="AE163" s="390" t="n">
        <v>0.147</v>
      </c>
      <c r="AF163" s="390" t="n">
        <v>0.15</v>
      </c>
      <c r="AG163" s="390" t="n">
        <v>0.15</v>
      </c>
      <c r="AH163" s="390" t="n">
        <v>0.15</v>
      </c>
      <c r="AI163" s="391" t="n">
        <v>0.15</v>
      </c>
      <c r="AJ163" s="391" t="n">
        <v>0.15</v>
      </c>
      <c r="AK163" s="391" t="n">
        <v>0.15</v>
      </c>
      <c r="AL163" s="390" t="n">
        <v>0.15</v>
      </c>
      <c r="AM163" s="374" t="n">
        <v>0.072407497031778</v>
      </c>
      <c r="AN163" s="374"/>
      <c r="AO163" s="389" t="n">
        <f aca="false">AB163</f>
        <v>0.147</v>
      </c>
      <c r="AP163" s="389" t="n">
        <f aca="false">AB163</f>
        <v>0.147</v>
      </c>
      <c r="AQ163" s="393" t="n">
        <f aca="false">AB163</f>
        <v>0.147</v>
      </c>
      <c r="IU163" s="394" t="n">
        <f aca="false">B164</f>
        <v>0</v>
      </c>
      <c r="IV163" s="374" t="n">
        <v>152</v>
      </c>
    </row>
    <row r="164" customFormat="false" ht="12.75" hidden="false" customHeight="false" outlineLevel="0" collapsed="false">
      <c r="B164" s="412"/>
      <c r="C164" s="376" t="n">
        <v>3.2565</v>
      </c>
      <c r="D164" s="376" t="n">
        <v>0.15</v>
      </c>
      <c r="E164" s="376" t="n">
        <v>0.072121506115687</v>
      </c>
      <c r="F164" s="376" t="n">
        <v>-0.195</v>
      </c>
      <c r="G164" s="376" t="n">
        <v>0.0175</v>
      </c>
      <c r="H164" s="376" t="n">
        <v>-0.195</v>
      </c>
      <c r="I164" s="376" t="n">
        <v>0.147</v>
      </c>
      <c r="J164" s="376" t="n">
        <v>0.155</v>
      </c>
      <c r="K164" s="376" t="n">
        <v>-0.033</v>
      </c>
      <c r="L164" s="376" t="n">
        <v>-0.001</v>
      </c>
      <c r="M164" s="376" t="n">
        <v>0</v>
      </c>
      <c r="N164" s="376" t="n">
        <v>0.0065</v>
      </c>
      <c r="O164" s="376" t="n">
        <v>0.0125</v>
      </c>
      <c r="P164" s="374" t="n">
        <v>-0.0135</v>
      </c>
      <c r="Q164" s="374" t="n">
        <v>-0.03</v>
      </c>
      <c r="R164" s="374" t="n">
        <v>-0.00425</v>
      </c>
      <c r="S164" s="374" t="n">
        <v>-0.049</v>
      </c>
      <c r="T164" s="374" t="n">
        <v>-0.105</v>
      </c>
      <c r="U164" s="374" t="n">
        <v>0.2525</v>
      </c>
      <c r="V164" s="374" t="n">
        <v>0.005</v>
      </c>
      <c r="W164" s="374" t="n">
        <v>-0.19</v>
      </c>
      <c r="X164" s="374" t="n">
        <v>-0.013</v>
      </c>
      <c r="Y164" s="389" t="n">
        <v>0.1875</v>
      </c>
      <c r="Z164" s="389" t="n">
        <v>0</v>
      </c>
      <c r="AA164" s="390" t="n">
        <v>0.15</v>
      </c>
      <c r="AB164" s="390" t="n">
        <v>0.147</v>
      </c>
      <c r="AC164" s="390" t="n">
        <v>0.15</v>
      </c>
      <c r="AD164" s="390" t="n">
        <v>0.15</v>
      </c>
      <c r="AE164" s="390" t="n">
        <v>0.147</v>
      </c>
      <c r="AF164" s="390" t="n">
        <v>0.15</v>
      </c>
      <c r="AG164" s="390" t="n">
        <v>0.15</v>
      </c>
      <c r="AH164" s="390" t="n">
        <v>0.15</v>
      </c>
      <c r="AI164" s="391" t="n">
        <v>0.15</v>
      </c>
      <c r="AJ164" s="391" t="n">
        <v>0.15</v>
      </c>
      <c r="AK164" s="391" t="n">
        <v>0.15</v>
      </c>
      <c r="AL164" s="390" t="n">
        <v>0.15</v>
      </c>
      <c r="AM164" s="374" t="n">
        <v>0.072410506009471</v>
      </c>
      <c r="AN164" s="374"/>
      <c r="AO164" s="389" t="n">
        <f aca="false">AB164</f>
        <v>0.147</v>
      </c>
      <c r="AP164" s="389" t="n">
        <f aca="false">AB164</f>
        <v>0.147</v>
      </c>
      <c r="AQ164" s="393" t="n">
        <f aca="false">AB164</f>
        <v>0.147</v>
      </c>
      <c r="IU164" s="394" t="n">
        <f aca="false">B165</f>
        <v>0</v>
      </c>
      <c r="IV164" s="374" t="n">
        <v>153</v>
      </c>
    </row>
    <row r="165" customFormat="false" ht="12.75" hidden="false" customHeight="false" outlineLevel="0" collapsed="false">
      <c r="B165" s="412"/>
      <c r="C165" s="376" t="n">
        <v>3.2745</v>
      </c>
      <c r="D165" s="376" t="n">
        <v>0.15</v>
      </c>
      <c r="E165" s="376" t="n">
        <v>0.072123128900389</v>
      </c>
      <c r="F165" s="376" t="n">
        <v>-0.195</v>
      </c>
      <c r="G165" s="376" t="n">
        <v>0.0075</v>
      </c>
      <c r="H165" s="376" t="n">
        <v>-0.195</v>
      </c>
      <c r="I165" s="376" t="n">
        <v>0.163</v>
      </c>
      <c r="J165" s="376" t="n">
        <v>0.1575</v>
      </c>
      <c r="K165" s="376" t="n">
        <v>-0.033</v>
      </c>
      <c r="L165" s="376" t="n">
        <v>-0.001</v>
      </c>
      <c r="M165" s="376" t="n">
        <v>0</v>
      </c>
      <c r="N165" s="376" t="n">
        <v>0.0065</v>
      </c>
      <c r="O165" s="376" t="n">
        <v>0.0125</v>
      </c>
      <c r="P165" s="374" t="n">
        <v>-0.0135</v>
      </c>
      <c r="Q165" s="374" t="n">
        <v>-0.03</v>
      </c>
      <c r="R165" s="374" t="n">
        <v>-0.025</v>
      </c>
      <c r="S165" s="374" t="n">
        <v>-0.049</v>
      </c>
      <c r="T165" s="374" t="n">
        <v>-0.105</v>
      </c>
      <c r="U165" s="374" t="n">
        <v>0.255</v>
      </c>
      <c r="V165" s="374" t="n">
        <v>0.005</v>
      </c>
      <c r="W165" s="374" t="n">
        <v>-0.19</v>
      </c>
      <c r="X165" s="374" t="n">
        <v>-0.013</v>
      </c>
      <c r="Y165" s="389" t="n">
        <v>0.1875</v>
      </c>
      <c r="Z165" s="389" t="n">
        <v>0</v>
      </c>
      <c r="AA165" s="390" t="n">
        <v>0.15</v>
      </c>
      <c r="AB165" s="390" t="n">
        <v>0.147</v>
      </c>
      <c r="AC165" s="390" t="n">
        <v>0.15</v>
      </c>
      <c r="AD165" s="390" t="n">
        <v>0.15</v>
      </c>
      <c r="AE165" s="390" t="n">
        <v>0.147</v>
      </c>
      <c r="AF165" s="390" t="n">
        <v>0.15</v>
      </c>
      <c r="AG165" s="390" t="n">
        <v>0.15</v>
      </c>
      <c r="AH165" s="390" t="n">
        <v>0.15</v>
      </c>
      <c r="AI165" s="391" t="n">
        <v>0.15</v>
      </c>
      <c r="AJ165" s="391" t="n">
        <v>0.15</v>
      </c>
      <c r="AK165" s="391" t="n">
        <v>0.15</v>
      </c>
      <c r="AL165" s="390" t="n">
        <v>0.15</v>
      </c>
      <c r="AM165" s="374" t="n">
        <v>0.072413417923371</v>
      </c>
      <c r="AN165" s="374"/>
      <c r="AO165" s="389" t="n">
        <f aca="false">AB165</f>
        <v>0.147</v>
      </c>
      <c r="AP165" s="389" t="n">
        <f aca="false">AB165</f>
        <v>0.147</v>
      </c>
      <c r="AQ165" s="393" t="n">
        <f aca="false">AB165</f>
        <v>0.147</v>
      </c>
      <c r="IU165" s="394" t="n">
        <f aca="false">B166</f>
        <v>0</v>
      </c>
      <c r="IV165" s="374" t="n">
        <v>154</v>
      </c>
    </row>
    <row r="166" customFormat="false" ht="12.75" hidden="false" customHeight="false" outlineLevel="0" collapsed="false">
      <c r="B166" s="412"/>
      <c r="C166" s="376" t="n">
        <v>3.3625</v>
      </c>
      <c r="D166" s="376" t="n">
        <v>0.15</v>
      </c>
      <c r="E166" s="376" t="n">
        <v>0.072124805777915</v>
      </c>
      <c r="F166" s="376" t="n">
        <v>-0.19</v>
      </c>
      <c r="G166" s="376" t="n">
        <v>-0.0325</v>
      </c>
      <c r="H166" s="376" t="n">
        <v>-0.19</v>
      </c>
      <c r="I166" s="376" t="n">
        <v>0.24</v>
      </c>
      <c r="J166" s="376" t="n">
        <v>0.24</v>
      </c>
      <c r="K166" s="376" t="n">
        <v>-0.0445</v>
      </c>
      <c r="L166" s="376" t="n">
        <v>-0.006</v>
      </c>
      <c r="M166" s="376" t="n">
        <v>0</v>
      </c>
      <c r="N166" s="376" t="n">
        <v>0.011</v>
      </c>
      <c r="O166" s="376" t="n">
        <v>0.017</v>
      </c>
      <c r="P166" s="374" t="n">
        <v>-0.0165</v>
      </c>
      <c r="Q166" s="374" t="n">
        <v>-0.03</v>
      </c>
      <c r="R166" s="374" t="n">
        <v>-0.024</v>
      </c>
      <c r="S166" s="374" t="n">
        <v>-0.064</v>
      </c>
      <c r="T166" s="374" t="n">
        <v>-0.145</v>
      </c>
      <c r="U166" s="374" t="n">
        <v>0.725</v>
      </c>
      <c r="V166" s="374" t="n">
        <v>0.005</v>
      </c>
      <c r="W166" s="374" t="n">
        <v>-0.19</v>
      </c>
      <c r="X166" s="374" t="n">
        <v>-0.0105</v>
      </c>
      <c r="Y166" s="389" t="n">
        <v>0.1</v>
      </c>
      <c r="Z166" s="389" t="n">
        <v>0</v>
      </c>
      <c r="AA166" s="390" t="n">
        <v>0.15</v>
      </c>
      <c r="AB166" s="390" t="n">
        <v>0.165</v>
      </c>
      <c r="AC166" s="390" t="n">
        <v>0.15</v>
      </c>
      <c r="AD166" s="390" t="n">
        <v>0.15</v>
      </c>
      <c r="AE166" s="390" t="n">
        <v>0.15</v>
      </c>
      <c r="AF166" s="390" t="n">
        <v>0.15</v>
      </c>
      <c r="AG166" s="390" t="n">
        <v>0.15</v>
      </c>
      <c r="AH166" s="390" t="n">
        <v>0.15</v>
      </c>
      <c r="AI166" s="391" t="n">
        <v>0.15</v>
      </c>
      <c r="AJ166" s="391" t="n">
        <v>0.15</v>
      </c>
      <c r="AK166" s="391" t="n">
        <v>0.15</v>
      </c>
      <c r="AL166" s="390" t="n">
        <v>0.15</v>
      </c>
      <c r="AM166" s="374" t="n">
        <v>0.072416426901071</v>
      </c>
      <c r="AN166" s="374"/>
      <c r="AO166" s="389" t="n">
        <f aca="false">AB166</f>
        <v>0.165</v>
      </c>
      <c r="AP166" s="389" t="n">
        <f aca="false">AB166</f>
        <v>0.165</v>
      </c>
      <c r="AQ166" s="393" t="n">
        <f aca="false">AB166</f>
        <v>0.165</v>
      </c>
      <c r="IU166" s="394" t="n">
        <f aca="false">B167</f>
        <v>0</v>
      </c>
      <c r="IV166" s="374" t="n">
        <v>155</v>
      </c>
    </row>
    <row r="167" customFormat="false" ht="12.75" hidden="false" customHeight="false" outlineLevel="0" collapsed="false">
      <c r="B167" s="412"/>
      <c r="C167" s="376" t="n">
        <v>3.4585</v>
      </c>
      <c r="D167" s="376" t="n">
        <v>0.15</v>
      </c>
      <c r="E167" s="376" t="n">
        <v>0.072126428562618</v>
      </c>
      <c r="F167" s="376" t="n">
        <v>-0.1975</v>
      </c>
      <c r="G167" s="376" t="n">
        <v>-0.055</v>
      </c>
      <c r="H167" s="376" t="n">
        <v>-0.1975</v>
      </c>
      <c r="I167" s="376" t="n">
        <v>0.28</v>
      </c>
      <c r="J167" s="376" t="n">
        <v>0.295</v>
      </c>
      <c r="K167" s="376" t="n">
        <v>-0.0445</v>
      </c>
      <c r="L167" s="376" t="n">
        <v>-0.0085</v>
      </c>
      <c r="M167" s="376" t="n">
        <v>0</v>
      </c>
      <c r="N167" s="376" t="n">
        <v>0.011</v>
      </c>
      <c r="O167" s="376" t="n">
        <v>0.017</v>
      </c>
      <c r="P167" s="374" t="n">
        <v>-0.0165</v>
      </c>
      <c r="Q167" s="374" t="n">
        <v>-0.03</v>
      </c>
      <c r="R167" s="374" t="n">
        <v>-0.024</v>
      </c>
      <c r="S167" s="374" t="n">
        <v>-0.079</v>
      </c>
      <c r="T167" s="374" t="n">
        <v>-0.145</v>
      </c>
      <c r="U167" s="374" t="n">
        <v>1.045</v>
      </c>
      <c r="V167" s="374" t="n">
        <v>0.005</v>
      </c>
      <c r="W167" s="374" t="n">
        <v>-0.19</v>
      </c>
      <c r="X167" s="374" t="n">
        <v>-0.0105</v>
      </c>
      <c r="Y167" s="389" t="n">
        <v>0.1</v>
      </c>
      <c r="Z167" s="389" t="n">
        <v>0</v>
      </c>
      <c r="AA167" s="390" t="n">
        <v>0.15</v>
      </c>
      <c r="AB167" s="390" t="n">
        <v>0.165</v>
      </c>
      <c r="AC167" s="390" t="n">
        <v>0.15</v>
      </c>
      <c r="AD167" s="390" t="n">
        <v>0.15</v>
      </c>
      <c r="AE167" s="390" t="n">
        <v>0.15</v>
      </c>
      <c r="AF167" s="390" t="n">
        <v>0.15</v>
      </c>
      <c r="AG167" s="390" t="n">
        <v>0.15</v>
      </c>
      <c r="AH167" s="390" t="n">
        <v>0.15</v>
      </c>
      <c r="AI167" s="391" t="n">
        <v>0.15</v>
      </c>
      <c r="AJ167" s="391" t="n">
        <v>0.15</v>
      </c>
      <c r="AK167" s="391" t="n">
        <v>0.15</v>
      </c>
      <c r="AL167" s="390" t="n">
        <v>0.15</v>
      </c>
      <c r="AM167" s="374" t="n">
        <v>0.072419338814977</v>
      </c>
      <c r="AN167" s="374"/>
      <c r="AO167" s="389" t="n">
        <f aca="false">AB167</f>
        <v>0.165</v>
      </c>
      <c r="AP167" s="389" t="n">
        <f aca="false">AB167</f>
        <v>0.165</v>
      </c>
      <c r="AQ167" s="393" t="n">
        <f aca="false">AB167</f>
        <v>0.165</v>
      </c>
      <c r="IU167" s="394" t="n">
        <f aca="false">B168</f>
        <v>0</v>
      </c>
      <c r="IV167" s="374" t="n">
        <v>156</v>
      </c>
    </row>
    <row r="168" customFormat="false" ht="12.75" hidden="false" customHeight="false" outlineLevel="0" collapsed="false">
      <c r="B168" s="412"/>
      <c r="C168" s="376" t="n">
        <v>3.505</v>
      </c>
      <c r="D168" s="376" t="n">
        <v>0.15</v>
      </c>
      <c r="E168" s="376" t="n">
        <v>0.072128105440146</v>
      </c>
      <c r="F168" s="376" t="n">
        <v>-0.2</v>
      </c>
      <c r="G168" s="376" t="n">
        <v>-0.0575</v>
      </c>
      <c r="H168" s="376" t="n">
        <v>-0.2</v>
      </c>
      <c r="I168" s="376" t="n">
        <v>0.29</v>
      </c>
      <c r="J168" s="376" t="n">
        <v>0.3425</v>
      </c>
      <c r="K168" s="376" t="n">
        <v>-0.0485</v>
      </c>
      <c r="L168" s="376" t="n">
        <v>-0.0025</v>
      </c>
      <c r="M168" s="376" t="n">
        <v>0</v>
      </c>
      <c r="N168" s="376" t="n">
        <v>0.011</v>
      </c>
      <c r="O168" s="376" t="n">
        <v>0.017</v>
      </c>
      <c r="P168" s="374" t="n">
        <v>-0.012</v>
      </c>
      <c r="Q168" s="374" t="n">
        <v>-0.03</v>
      </c>
      <c r="R168" s="374" t="n">
        <v>-0.024</v>
      </c>
      <c r="S168" s="374" t="n">
        <v>-0.0895</v>
      </c>
      <c r="T168" s="374" t="n">
        <v>-0.145</v>
      </c>
      <c r="U168" s="374" t="n">
        <v>1.52</v>
      </c>
      <c r="V168" s="374" t="n">
        <v>0.005</v>
      </c>
      <c r="W168" s="374" t="n">
        <v>-0.19</v>
      </c>
      <c r="X168" s="374" t="n">
        <v>-0.0105</v>
      </c>
      <c r="Y168" s="389" t="n">
        <v>0.1</v>
      </c>
      <c r="Z168" s="389" t="n">
        <v>0</v>
      </c>
      <c r="AA168" s="390" t="n">
        <v>0.15</v>
      </c>
      <c r="AB168" s="390" t="n">
        <v>0.15</v>
      </c>
      <c r="AC168" s="390" t="n">
        <v>0.15</v>
      </c>
      <c r="AD168" s="390" t="n">
        <v>0.15</v>
      </c>
      <c r="AE168" s="390" t="n">
        <v>0.15</v>
      </c>
      <c r="AF168" s="390" t="n">
        <v>0.15</v>
      </c>
      <c r="AG168" s="390" t="n">
        <v>0.15</v>
      </c>
      <c r="AH168" s="390" t="n">
        <v>0.15</v>
      </c>
      <c r="AI168" s="391" t="n">
        <v>0.15</v>
      </c>
      <c r="AJ168" s="391" t="n">
        <v>0.15</v>
      </c>
      <c r="AK168" s="391" t="n">
        <v>0.15</v>
      </c>
      <c r="AL168" s="390" t="n">
        <v>0.15</v>
      </c>
      <c r="AM168" s="374" t="n">
        <v>0.072422347792683</v>
      </c>
      <c r="AN168" s="374"/>
      <c r="AO168" s="389" t="n">
        <f aca="false">AB168</f>
        <v>0.15</v>
      </c>
      <c r="AP168" s="389" t="n">
        <f aca="false">AB168</f>
        <v>0.15</v>
      </c>
      <c r="AQ168" s="393" t="n">
        <f aca="false">AB168</f>
        <v>0.15</v>
      </c>
      <c r="IU168" s="394" t="n">
        <f aca="false">B169</f>
        <v>0</v>
      </c>
      <c r="IV168" s="374" t="n">
        <v>157</v>
      </c>
    </row>
    <row r="169" customFormat="false" ht="12.75" hidden="false" customHeight="false" outlineLevel="0" collapsed="false">
      <c r="B169" s="412"/>
      <c r="C169" s="376" t="n">
        <v>3.432</v>
      </c>
      <c r="D169" s="376" t="n">
        <v>0.15</v>
      </c>
      <c r="E169" s="376" t="n">
        <v>0.072129782317674</v>
      </c>
      <c r="F169" s="376" t="n">
        <v>-0.2025</v>
      </c>
      <c r="G169" s="376" t="n">
        <v>-0.04</v>
      </c>
      <c r="H169" s="376" t="n">
        <v>-0.2025</v>
      </c>
      <c r="I169" s="376" t="n">
        <v>0.265</v>
      </c>
      <c r="J169" s="376" t="n">
        <v>0.3375</v>
      </c>
      <c r="K169" s="376" t="n">
        <v>-0.0445</v>
      </c>
      <c r="L169" s="376" t="n">
        <v>-0.0085</v>
      </c>
      <c r="M169" s="376" t="n">
        <v>0</v>
      </c>
      <c r="N169" s="376" t="n">
        <v>0.011</v>
      </c>
      <c r="O169" s="376" t="n">
        <v>0.017</v>
      </c>
      <c r="P169" s="374" t="n">
        <v>-0.012</v>
      </c>
      <c r="Q169" s="374" t="n">
        <v>-0.03</v>
      </c>
      <c r="R169" s="374" t="n">
        <v>-0.024</v>
      </c>
      <c r="S169" s="374" t="n">
        <v>-0.077</v>
      </c>
      <c r="T169" s="374" t="n">
        <v>-0.145</v>
      </c>
      <c r="U169" s="374" t="n">
        <v>1.4</v>
      </c>
      <c r="V169" s="374" t="n">
        <v>0.005</v>
      </c>
      <c r="W169" s="374" t="n">
        <v>-0.19</v>
      </c>
      <c r="X169" s="374" t="n">
        <v>-0.0105</v>
      </c>
      <c r="Y169" s="389" t="n">
        <v>0.1</v>
      </c>
      <c r="Z169" s="389" t="n">
        <v>0</v>
      </c>
      <c r="AA169" s="390" t="n">
        <v>0.15</v>
      </c>
      <c r="AB169" s="390" t="n">
        <v>0.165</v>
      </c>
      <c r="AC169" s="390" t="n">
        <v>0.15</v>
      </c>
      <c r="AD169" s="390" t="n">
        <v>0.15</v>
      </c>
      <c r="AE169" s="390" t="n">
        <v>0.15</v>
      </c>
      <c r="AF169" s="390" t="n">
        <v>0.15</v>
      </c>
      <c r="AG169" s="390" t="n">
        <v>0.15</v>
      </c>
      <c r="AH169" s="390" t="n">
        <v>0.15</v>
      </c>
      <c r="AI169" s="391" t="n">
        <v>0.15</v>
      </c>
      <c r="AJ169" s="391" t="n">
        <v>0.15</v>
      </c>
      <c r="AK169" s="391" t="n">
        <v>0.15</v>
      </c>
      <c r="AL169" s="390" t="n">
        <v>0.15</v>
      </c>
      <c r="AM169" s="374" t="n">
        <v>0.072425356770391</v>
      </c>
      <c r="AN169" s="374"/>
      <c r="AO169" s="389" t="n">
        <f aca="false">AB169</f>
        <v>0.165</v>
      </c>
      <c r="AP169" s="389" t="n">
        <f aca="false">AB169</f>
        <v>0.165</v>
      </c>
      <c r="AQ169" s="393" t="n">
        <f aca="false">AB169</f>
        <v>0.165</v>
      </c>
      <c r="IU169" s="394" t="n">
        <f aca="false">B170</f>
        <v>0</v>
      </c>
      <c r="IV169" s="374" t="n">
        <v>158</v>
      </c>
    </row>
    <row r="170" customFormat="false" ht="12.75" hidden="false" customHeight="false" outlineLevel="0" collapsed="false">
      <c r="B170" s="412"/>
      <c r="C170" s="376" t="n">
        <v>3.347</v>
      </c>
      <c r="D170" s="376" t="n">
        <v>0.15</v>
      </c>
      <c r="E170" s="376" t="n">
        <v>0.072131296916733</v>
      </c>
      <c r="F170" s="376" t="n">
        <v>-0.205</v>
      </c>
      <c r="G170" s="376" t="n">
        <v>-0.0275</v>
      </c>
      <c r="H170" s="376" t="n">
        <v>-0.205</v>
      </c>
      <c r="I170" s="376" t="n">
        <v>0.262</v>
      </c>
      <c r="J170" s="376" t="n">
        <v>0.26</v>
      </c>
      <c r="K170" s="376" t="n">
        <v>-0.046</v>
      </c>
      <c r="L170" s="376" t="n">
        <v>-0.0115</v>
      </c>
      <c r="M170" s="376" t="n">
        <v>0</v>
      </c>
      <c r="N170" s="376" t="n">
        <v>0.011</v>
      </c>
      <c r="O170" s="376" t="n">
        <v>0.017</v>
      </c>
      <c r="P170" s="374" t="n">
        <v>-0.012</v>
      </c>
      <c r="Q170" s="374" t="n">
        <v>-0.03</v>
      </c>
      <c r="R170" s="374" t="n">
        <v>-0.0057</v>
      </c>
      <c r="S170" s="374" t="n">
        <v>-0.0645</v>
      </c>
      <c r="T170" s="374" t="n">
        <v>-0.145</v>
      </c>
      <c r="U170" s="374" t="n">
        <v>0.88</v>
      </c>
      <c r="V170" s="374" t="n">
        <v>0.005</v>
      </c>
      <c r="W170" s="374" t="n">
        <v>-0.19</v>
      </c>
      <c r="X170" s="374" t="n">
        <v>-0.0105</v>
      </c>
      <c r="Y170" s="389" t="n">
        <v>0.1</v>
      </c>
      <c r="Z170" s="389" t="n">
        <v>0</v>
      </c>
      <c r="AA170" s="390" t="n">
        <v>0.15</v>
      </c>
      <c r="AB170" s="390" t="n">
        <v>0.165</v>
      </c>
      <c r="AC170" s="390" t="n">
        <v>0.15</v>
      </c>
      <c r="AD170" s="390" t="n">
        <v>0.15</v>
      </c>
      <c r="AE170" s="390" t="n">
        <v>0.15</v>
      </c>
      <c r="AF170" s="390" t="n">
        <v>0.15</v>
      </c>
      <c r="AG170" s="390" t="n">
        <v>0.15</v>
      </c>
      <c r="AH170" s="390" t="n">
        <v>0.15</v>
      </c>
      <c r="AI170" s="391" t="n">
        <v>0.15</v>
      </c>
      <c r="AJ170" s="391" t="n">
        <v>0.15</v>
      </c>
      <c r="AK170" s="391" t="n">
        <v>0.15</v>
      </c>
      <c r="AL170" s="390" t="n">
        <v>0.15</v>
      </c>
      <c r="AM170" s="374" t="n">
        <v>0.072428074556711</v>
      </c>
      <c r="AN170" s="374"/>
      <c r="AO170" s="389" t="n">
        <f aca="false">AB170</f>
        <v>0.165</v>
      </c>
      <c r="AP170" s="389" t="n">
        <f aca="false">AB170</f>
        <v>0.165</v>
      </c>
      <c r="AQ170" s="393" t="n">
        <f aca="false">AB170</f>
        <v>0.165</v>
      </c>
      <c r="IU170" s="394" t="n">
        <f aca="false">B171</f>
        <v>0</v>
      </c>
      <c r="IV170" s="374" t="n">
        <v>159</v>
      </c>
    </row>
    <row r="171" customFormat="false" ht="12.75" hidden="false" customHeight="false" outlineLevel="0" collapsed="false">
      <c r="A171" s="418"/>
      <c r="B171" s="412"/>
      <c r="C171" s="376" t="n">
        <v>3.277</v>
      </c>
      <c r="D171" s="376" t="n">
        <v>0.15</v>
      </c>
      <c r="E171" s="376" t="n">
        <v>0.072132973794264</v>
      </c>
      <c r="F171" s="376" t="n">
        <v>-0.195</v>
      </c>
      <c r="G171" s="376" t="n">
        <v>0.015</v>
      </c>
      <c r="H171" s="376" t="n">
        <v>-0.195</v>
      </c>
      <c r="I171" s="376" t="n">
        <v>0.16</v>
      </c>
      <c r="J171" s="376" t="n">
        <v>0.17</v>
      </c>
      <c r="K171" s="376" t="n">
        <v>-0.056</v>
      </c>
      <c r="L171" s="376" t="n">
        <v>-0.024</v>
      </c>
      <c r="M171" s="376" t="n">
        <v>0</v>
      </c>
      <c r="N171" s="376" t="n">
        <v>0.0065</v>
      </c>
      <c r="O171" s="376" t="n">
        <v>0.0145</v>
      </c>
      <c r="P171" s="374" t="n">
        <v>-0.014</v>
      </c>
      <c r="Q171" s="374" t="n">
        <v>-0.03</v>
      </c>
      <c r="R171" s="374" t="n">
        <v>-0.0057</v>
      </c>
      <c r="S171" s="374" t="n">
        <v>-0.047</v>
      </c>
      <c r="T171" s="374" t="n">
        <v>-0.105</v>
      </c>
      <c r="U171" s="374" t="n">
        <v>0.37</v>
      </c>
      <c r="V171" s="374" t="n">
        <v>0.005</v>
      </c>
      <c r="W171" s="374" t="n">
        <v>-0.19</v>
      </c>
      <c r="X171" s="374" t="n">
        <v>-0.0105</v>
      </c>
      <c r="Y171" s="389" t="n">
        <v>0.1875</v>
      </c>
      <c r="Z171" s="389" t="n">
        <v>0</v>
      </c>
      <c r="AA171" s="390" t="n">
        <v>0.15</v>
      </c>
      <c r="AB171" s="390" t="n">
        <v>0.147</v>
      </c>
      <c r="AC171" s="390" t="n">
        <v>0.15</v>
      </c>
      <c r="AD171" s="390" t="n">
        <v>0.15</v>
      </c>
      <c r="AE171" s="390" t="n">
        <v>0.147</v>
      </c>
      <c r="AF171" s="390" t="n">
        <v>0.15</v>
      </c>
      <c r="AG171" s="390" t="n">
        <v>0.15</v>
      </c>
      <c r="AH171" s="390" t="n">
        <v>0.15</v>
      </c>
      <c r="AI171" s="391" t="n">
        <v>0.15</v>
      </c>
      <c r="AJ171" s="391" t="n">
        <v>0.15</v>
      </c>
      <c r="AK171" s="391" t="n">
        <v>0.15</v>
      </c>
      <c r="AL171" s="390" t="n">
        <v>0.15</v>
      </c>
      <c r="AM171" s="374" t="n">
        <v>0.072431083534425</v>
      </c>
      <c r="AN171" s="374"/>
      <c r="AO171" s="389" t="n">
        <f aca="false">AB171</f>
        <v>0.147</v>
      </c>
      <c r="AP171" s="389" t="n">
        <f aca="false">AB171</f>
        <v>0.147</v>
      </c>
      <c r="AQ171" s="393" t="n">
        <f aca="false">AB171</f>
        <v>0.147</v>
      </c>
      <c r="IU171" s="394" t="n">
        <f aca="false">B172</f>
        <v>0</v>
      </c>
      <c r="IV171" s="374" t="n">
        <v>160</v>
      </c>
    </row>
    <row r="172" customFormat="false" ht="12.75" hidden="false" customHeight="false" outlineLevel="0" collapsed="false">
      <c r="A172" s="415"/>
      <c r="B172" s="412"/>
      <c r="C172" s="376" t="n">
        <v>3.3095</v>
      </c>
      <c r="D172" s="376" t="n">
        <v>0.15</v>
      </c>
      <c r="E172" s="376" t="n">
        <v>0.072134596578971</v>
      </c>
      <c r="F172" s="376" t="n">
        <v>-0.195</v>
      </c>
      <c r="G172" s="376" t="n">
        <v>0.015</v>
      </c>
      <c r="H172" s="376" t="n">
        <v>-0.195</v>
      </c>
      <c r="I172" s="376" t="n">
        <v>0.163</v>
      </c>
      <c r="J172" s="376" t="n">
        <v>0.155</v>
      </c>
      <c r="K172" s="376" t="n">
        <v>-0.031</v>
      </c>
      <c r="L172" s="376" t="n">
        <v>0.001</v>
      </c>
      <c r="M172" s="376" t="n">
        <v>0</v>
      </c>
      <c r="N172" s="376" t="n">
        <v>0.0065</v>
      </c>
      <c r="O172" s="376" t="n">
        <v>0.0145</v>
      </c>
      <c r="P172" s="374" t="n">
        <v>-0.014</v>
      </c>
      <c r="Q172" s="374" t="n">
        <v>-0.03</v>
      </c>
      <c r="R172" s="374" t="n">
        <v>-0.00575</v>
      </c>
      <c r="S172" s="374" t="n">
        <v>-0.0495</v>
      </c>
      <c r="T172" s="374" t="n">
        <v>-0.105</v>
      </c>
      <c r="U172" s="374" t="n">
        <v>0.2525</v>
      </c>
      <c r="V172" s="374" t="n">
        <v>0.005</v>
      </c>
      <c r="W172" s="374" t="n">
        <v>-0.19</v>
      </c>
      <c r="X172" s="374" t="n">
        <v>-0.007</v>
      </c>
      <c r="Y172" s="389" t="n">
        <v>0.1875</v>
      </c>
      <c r="Z172" s="389" t="n">
        <v>0</v>
      </c>
      <c r="AA172" s="390" t="n">
        <v>0.15</v>
      </c>
      <c r="AB172" s="390" t="n">
        <v>0.147</v>
      </c>
      <c r="AC172" s="390" t="n">
        <v>0.15</v>
      </c>
      <c r="AD172" s="390" t="n">
        <v>0.15</v>
      </c>
      <c r="AE172" s="390" t="n">
        <v>0.147</v>
      </c>
      <c r="AF172" s="390" t="n">
        <v>0.15</v>
      </c>
      <c r="AG172" s="390" t="n">
        <v>0.15</v>
      </c>
      <c r="AH172" s="390" t="n">
        <v>0.15</v>
      </c>
      <c r="AI172" s="391" t="n">
        <v>0.15</v>
      </c>
      <c r="AJ172" s="391" t="n">
        <v>0.15</v>
      </c>
      <c r="AK172" s="391" t="n">
        <v>0.15</v>
      </c>
      <c r="AL172" s="390" t="n">
        <v>0.15</v>
      </c>
      <c r="AM172" s="374" t="n">
        <v>0.072433995448345</v>
      </c>
      <c r="AN172" s="374"/>
      <c r="AO172" s="389" t="n">
        <f aca="false">AB172</f>
        <v>0.147</v>
      </c>
      <c r="AP172" s="389" t="n">
        <f aca="false">AB172</f>
        <v>0.147</v>
      </c>
      <c r="AQ172" s="393" t="n">
        <f aca="false">AB172</f>
        <v>0.147</v>
      </c>
      <c r="IU172" s="394" t="n">
        <f aca="false">B173</f>
        <v>0</v>
      </c>
      <c r="IV172" s="374" t="n">
        <v>161</v>
      </c>
    </row>
    <row r="173" customFormat="false" ht="12.75" hidden="false" customHeight="false" outlineLevel="0" collapsed="false">
      <c r="A173" s="415"/>
      <c r="B173" s="412"/>
      <c r="C173" s="376" t="n">
        <v>3.3265</v>
      </c>
      <c r="D173" s="376" t="n">
        <v>0.15</v>
      </c>
      <c r="E173" s="376" t="n">
        <v>0.072136273456503</v>
      </c>
      <c r="F173" s="376" t="n">
        <v>-0.195</v>
      </c>
      <c r="G173" s="376" t="n">
        <v>0.02</v>
      </c>
      <c r="H173" s="376" t="n">
        <v>-0.195</v>
      </c>
      <c r="I173" s="376" t="n">
        <v>0.158</v>
      </c>
      <c r="J173" s="376" t="n">
        <v>0.155</v>
      </c>
      <c r="K173" s="376" t="n">
        <v>-0.0285</v>
      </c>
      <c r="L173" s="376" t="n">
        <v>0.0035</v>
      </c>
      <c r="M173" s="376" t="n">
        <v>0</v>
      </c>
      <c r="N173" s="376" t="n">
        <v>0.0065</v>
      </c>
      <c r="O173" s="376" t="n">
        <v>0.0145</v>
      </c>
      <c r="P173" s="374" t="n">
        <v>-0.0115</v>
      </c>
      <c r="Q173" s="374" t="n">
        <v>-0.03</v>
      </c>
      <c r="R173" s="374" t="n">
        <v>-0.00575</v>
      </c>
      <c r="S173" s="374" t="n">
        <v>-0.0395</v>
      </c>
      <c r="T173" s="374" t="n">
        <v>-0.105</v>
      </c>
      <c r="U173" s="374" t="n">
        <v>0.2525</v>
      </c>
      <c r="V173" s="374" t="n">
        <v>0.005</v>
      </c>
      <c r="W173" s="374" t="n">
        <v>-0.19</v>
      </c>
      <c r="X173" s="374" t="n">
        <v>-0.0095</v>
      </c>
      <c r="Y173" s="389" t="n">
        <v>0.1875</v>
      </c>
      <c r="Z173" s="389" t="n">
        <v>0</v>
      </c>
      <c r="AA173" s="390" t="n">
        <v>0.15</v>
      </c>
      <c r="AB173" s="390" t="n">
        <v>0.147</v>
      </c>
      <c r="AC173" s="390" t="n">
        <v>0.15</v>
      </c>
      <c r="AD173" s="390" t="n">
        <v>0.15</v>
      </c>
      <c r="AE173" s="390" t="n">
        <v>0.147</v>
      </c>
      <c r="AF173" s="390" t="n">
        <v>0.15</v>
      </c>
      <c r="AG173" s="390" t="n">
        <v>0.15</v>
      </c>
      <c r="AH173" s="390" t="n">
        <v>0.15</v>
      </c>
      <c r="AI173" s="391" t="n">
        <v>0.15</v>
      </c>
      <c r="AJ173" s="391" t="n">
        <v>0.15</v>
      </c>
      <c r="AK173" s="391" t="n">
        <v>0.15</v>
      </c>
      <c r="AL173" s="390" t="n">
        <v>0.15</v>
      </c>
      <c r="AM173" s="374" t="n">
        <v>0.072437004426065</v>
      </c>
      <c r="AN173" s="374"/>
      <c r="AO173" s="389" t="n">
        <f aca="false">AB173</f>
        <v>0.147</v>
      </c>
      <c r="AP173" s="389" t="n">
        <f aca="false">AB173</f>
        <v>0.147</v>
      </c>
      <c r="AQ173" s="393" t="n">
        <f aca="false">AB173</f>
        <v>0.147</v>
      </c>
      <c r="IU173" s="394" t="n">
        <f aca="false">B174</f>
        <v>0</v>
      </c>
      <c r="IV173" s="374" t="n">
        <v>162</v>
      </c>
    </row>
    <row r="174" customFormat="false" ht="12.75" hidden="false" customHeight="false" outlineLevel="0" collapsed="false">
      <c r="A174" s="415"/>
      <c r="B174" s="412"/>
      <c r="C174" s="376" t="n">
        <v>3.3295</v>
      </c>
      <c r="D174" s="376" t="n">
        <v>0.15</v>
      </c>
      <c r="E174" s="376" t="n">
        <v>0.072137896241212</v>
      </c>
      <c r="F174" s="376" t="n">
        <v>-0.195</v>
      </c>
      <c r="G174" s="376" t="n">
        <v>0.0225</v>
      </c>
      <c r="H174" s="376" t="n">
        <v>-0.195</v>
      </c>
      <c r="I174" s="376" t="n">
        <v>0.147</v>
      </c>
      <c r="J174" s="376" t="n">
        <v>0.155</v>
      </c>
      <c r="K174" s="376" t="n">
        <v>-0.0285</v>
      </c>
      <c r="L174" s="376" t="n">
        <v>0.0035</v>
      </c>
      <c r="M174" s="376" t="n">
        <v>0</v>
      </c>
      <c r="N174" s="376" t="n">
        <v>0.0065</v>
      </c>
      <c r="O174" s="376" t="n">
        <v>0.0145</v>
      </c>
      <c r="P174" s="374" t="n">
        <v>-0.0115</v>
      </c>
      <c r="Q174" s="374" t="n">
        <v>-0.03</v>
      </c>
      <c r="R174" s="374" t="n">
        <v>-0.00575</v>
      </c>
      <c r="S174" s="374" t="n">
        <v>-0.0395</v>
      </c>
      <c r="T174" s="374" t="n">
        <v>-0.105</v>
      </c>
      <c r="U174" s="374" t="n">
        <v>0.2575</v>
      </c>
      <c r="V174" s="374" t="n">
        <v>0.005</v>
      </c>
      <c r="W174" s="374" t="n">
        <v>-0.19</v>
      </c>
      <c r="X174" s="374" t="n">
        <v>-0.0095</v>
      </c>
      <c r="Y174" s="389" t="n">
        <v>0.1875</v>
      </c>
      <c r="Z174" s="389" t="n">
        <v>0</v>
      </c>
      <c r="AA174" s="390" t="n">
        <v>0.15</v>
      </c>
      <c r="AB174" s="390" t="n">
        <v>0.147</v>
      </c>
      <c r="AC174" s="390" t="n">
        <v>0.15</v>
      </c>
      <c r="AD174" s="390" t="n">
        <v>0.15</v>
      </c>
      <c r="AE174" s="390" t="n">
        <v>0.147</v>
      </c>
      <c r="AF174" s="390" t="n">
        <v>0.15</v>
      </c>
      <c r="AG174" s="390" t="n">
        <v>0.15</v>
      </c>
      <c r="AH174" s="390" t="n">
        <v>0.15</v>
      </c>
      <c r="AI174" s="391" t="n">
        <v>0.15</v>
      </c>
      <c r="AJ174" s="391" t="n">
        <v>0.15</v>
      </c>
      <c r="AK174" s="391" t="n">
        <v>0.15</v>
      </c>
      <c r="AL174" s="390" t="n">
        <v>0.15</v>
      </c>
      <c r="AM174" s="374" t="n">
        <v>0.07243991634</v>
      </c>
      <c r="AN174" s="374"/>
      <c r="AO174" s="389" t="n">
        <f aca="false">AB174</f>
        <v>0.147</v>
      </c>
      <c r="AP174" s="389" t="n">
        <f aca="false">AB174</f>
        <v>0.147</v>
      </c>
      <c r="AQ174" s="393" t="n">
        <f aca="false">AB174</f>
        <v>0.147</v>
      </c>
      <c r="IU174" s="394" t="n">
        <f aca="false">B175</f>
        <v>0</v>
      </c>
      <c r="IV174" s="374" t="n">
        <v>163</v>
      </c>
    </row>
    <row r="175" customFormat="false" ht="12.75" hidden="false" customHeight="false" outlineLevel="0" collapsed="false">
      <c r="A175" s="415"/>
      <c r="B175" s="412"/>
      <c r="C175" s="376" t="n">
        <v>3.3355</v>
      </c>
      <c r="D175" s="376" t="n">
        <v>0.15</v>
      </c>
      <c r="E175" s="376" t="n">
        <v>0.072139573118747</v>
      </c>
      <c r="F175" s="376" t="n">
        <v>-0.195</v>
      </c>
      <c r="G175" s="376" t="n">
        <v>0.025</v>
      </c>
      <c r="H175" s="376" t="n">
        <v>-0.195</v>
      </c>
      <c r="I175" s="376" t="n">
        <v>0.145</v>
      </c>
      <c r="J175" s="376" t="n">
        <v>0.155</v>
      </c>
      <c r="K175" s="376" t="n">
        <v>-0.0285</v>
      </c>
      <c r="L175" s="376" t="n">
        <v>0.0035</v>
      </c>
      <c r="M175" s="376" t="n">
        <v>0</v>
      </c>
      <c r="N175" s="376" t="n">
        <v>0.0065</v>
      </c>
      <c r="O175" s="376" t="n">
        <v>0.0145</v>
      </c>
      <c r="P175" s="374" t="n">
        <v>-0.0115</v>
      </c>
      <c r="Q175" s="374" t="n">
        <v>-0.03</v>
      </c>
      <c r="R175" s="374" t="n">
        <v>-0.00325</v>
      </c>
      <c r="S175" s="374" t="n">
        <v>-0.0395</v>
      </c>
      <c r="T175" s="374" t="n">
        <v>-0.105</v>
      </c>
      <c r="U175" s="374" t="n">
        <v>0.2575</v>
      </c>
      <c r="V175" s="374" t="n">
        <v>0.005</v>
      </c>
      <c r="W175" s="374" t="n">
        <v>-0.19</v>
      </c>
      <c r="X175" s="374" t="n">
        <v>-0.0095</v>
      </c>
      <c r="Y175" s="389" t="n">
        <v>0.1875</v>
      </c>
      <c r="Z175" s="389" t="n">
        <v>0</v>
      </c>
      <c r="AA175" s="390" t="n">
        <v>0.15</v>
      </c>
      <c r="AB175" s="390" t="n">
        <v>0.147</v>
      </c>
      <c r="AC175" s="390" t="n">
        <v>0.15</v>
      </c>
      <c r="AD175" s="390" t="n">
        <v>0.15</v>
      </c>
      <c r="AE175" s="390" t="n">
        <v>0.147</v>
      </c>
      <c r="AF175" s="390" t="n">
        <v>0.15</v>
      </c>
      <c r="AG175" s="390" t="n">
        <v>0.15</v>
      </c>
      <c r="AH175" s="390" t="n">
        <v>0.15</v>
      </c>
      <c r="AI175" s="391" t="n">
        <v>0.15</v>
      </c>
      <c r="AJ175" s="391" t="n">
        <v>0.15</v>
      </c>
      <c r="AK175" s="391" t="n">
        <v>0.15</v>
      </c>
      <c r="AL175" s="390" t="n">
        <v>0.15</v>
      </c>
      <c r="AM175" s="374" t="n">
        <v>0.072442925317717</v>
      </c>
      <c r="AN175" s="374"/>
      <c r="AO175" s="389" t="n">
        <f aca="false">AB175</f>
        <v>0.147</v>
      </c>
      <c r="AP175" s="389" t="n">
        <f aca="false">AB175</f>
        <v>0.147</v>
      </c>
      <c r="AQ175" s="393" t="n">
        <f aca="false">AB175</f>
        <v>0.147</v>
      </c>
      <c r="IU175" s="394" t="n">
        <f aca="false">B176</f>
        <v>0</v>
      </c>
      <c r="IV175" s="374" t="n">
        <v>164</v>
      </c>
    </row>
    <row r="176" customFormat="false" ht="12.75" hidden="false" customHeight="false" outlineLevel="0" collapsed="false">
      <c r="A176" s="415"/>
      <c r="B176" s="412"/>
      <c r="C176" s="376" t="n">
        <v>3.3295</v>
      </c>
      <c r="D176" s="376" t="n">
        <v>0.15</v>
      </c>
      <c r="E176" s="376" t="n">
        <v>0.072141249996282</v>
      </c>
      <c r="F176" s="376" t="n">
        <v>-0.195</v>
      </c>
      <c r="G176" s="376" t="n">
        <v>0.0175</v>
      </c>
      <c r="H176" s="376" t="n">
        <v>-0.195</v>
      </c>
      <c r="I176" s="376" t="n">
        <v>0.142</v>
      </c>
      <c r="J176" s="376" t="n">
        <v>0.155</v>
      </c>
      <c r="K176" s="376" t="n">
        <v>-0.031</v>
      </c>
      <c r="L176" s="376" t="n">
        <v>0.001</v>
      </c>
      <c r="M176" s="376" t="n">
        <v>0</v>
      </c>
      <c r="N176" s="376" t="n">
        <v>0.0065</v>
      </c>
      <c r="O176" s="376" t="n">
        <v>0.0145</v>
      </c>
      <c r="P176" s="374" t="n">
        <v>-0.0115</v>
      </c>
      <c r="Q176" s="374" t="n">
        <v>-0.03</v>
      </c>
      <c r="R176" s="374" t="n">
        <v>-0.00325</v>
      </c>
      <c r="S176" s="374" t="n">
        <v>-0.047</v>
      </c>
      <c r="T176" s="374" t="n">
        <v>-0.105</v>
      </c>
      <c r="U176" s="374" t="n">
        <v>0.2525</v>
      </c>
      <c r="V176" s="374" t="n">
        <v>0.005</v>
      </c>
      <c r="W176" s="374" t="n">
        <v>-0.19</v>
      </c>
      <c r="X176" s="374" t="n">
        <v>-0.012</v>
      </c>
      <c r="Y176" s="389" t="n">
        <v>0.1875</v>
      </c>
      <c r="Z176" s="389" t="n">
        <v>0</v>
      </c>
      <c r="AA176" s="390" t="n">
        <v>0.15</v>
      </c>
      <c r="AB176" s="390" t="n">
        <v>0.147</v>
      </c>
      <c r="AC176" s="390" t="n">
        <v>0.15</v>
      </c>
      <c r="AD176" s="390" t="n">
        <v>0.15</v>
      </c>
      <c r="AE176" s="390" t="n">
        <v>0.147</v>
      </c>
      <c r="AF176" s="390" t="n">
        <v>0.15</v>
      </c>
      <c r="AG176" s="390" t="n">
        <v>0.15</v>
      </c>
      <c r="AH176" s="390" t="n">
        <v>0.15</v>
      </c>
      <c r="AI176" s="391" t="n">
        <v>0.15</v>
      </c>
      <c r="AJ176" s="391" t="n">
        <v>0.15</v>
      </c>
      <c r="AK176" s="391" t="n">
        <v>0.15</v>
      </c>
      <c r="AL176" s="390" t="n">
        <v>0.15</v>
      </c>
      <c r="AM176" s="374" t="n">
        <v>0.072445934295446</v>
      </c>
      <c r="AN176" s="374"/>
      <c r="AO176" s="389" t="n">
        <f aca="false">AB176</f>
        <v>0.147</v>
      </c>
      <c r="AP176" s="389" t="n">
        <f aca="false">AB176</f>
        <v>0.147</v>
      </c>
      <c r="AQ176" s="393" t="n">
        <f aca="false">AB176</f>
        <v>0.147</v>
      </c>
      <c r="IU176" s="394" t="n">
        <f aca="false">B177</f>
        <v>0</v>
      </c>
      <c r="IV176" s="374" t="n">
        <v>165</v>
      </c>
    </row>
    <row r="177" customFormat="false" ht="12.75" hidden="false" customHeight="false" outlineLevel="0" collapsed="false">
      <c r="A177" s="415"/>
      <c r="B177" s="412"/>
      <c r="C177" s="376" t="n">
        <v>3.3465</v>
      </c>
      <c r="D177" s="376" t="n">
        <v>0.15</v>
      </c>
      <c r="E177" s="376" t="n">
        <v>0.072142872781</v>
      </c>
      <c r="F177" s="376" t="n">
        <v>-0.195</v>
      </c>
      <c r="G177" s="376" t="n">
        <v>0.0075</v>
      </c>
      <c r="H177" s="376" t="n">
        <v>-0.195</v>
      </c>
      <c r="I177" s="376" t="n">
        <v>0.158</v>
      </c>
      <c r="J177" s="376" t="n">
        <v>0.1575</v>
      </c>
      <c r="K177" s="376" t="n">
        <v>-0.031</v>
      </c>
      <c r="L177" s="376" t="n">
        <v>0.001</v>
      </c>
      <c r="M177" s="376" t="n">
        <v>0</v>
      </c>
      <c r="N177" s="376" t="n">
        <v>0.0065</v>
      </c>
      <c r="O177" s="376" t="n">
        <v>0.0145</v>
      </c>
      <c r="P177" s="374" t="n">
        <v>-0.0115</v>
      </c>
      <c r="Q177" s="374" t="n">
        <v>-0.03</v>
      </c>
      <c r="R177" s="374" t="n">
        <v>-0.024</v>
      </c>
      <c r="S177" s="374" t="n">
        <v>-0.047</v>
      </c>
      <c r="T177" s="374" t="n">
        <v>-0.105</v>
      </c>
      <c r="U177" s="374" t="n">
        <v>0.255</v>
      </c>
      <c r="V177" s="374" t="n">
        <v>0.005</v>
      </c>
      <c r="W177" s="374" t="n">
        <v>-0.19</v>
      </c>
      <c r="X177" s="374" t="n">
        <v>-0.012</v>
      </c>
      <c r="Y177" s="389" t="n">
        <v>0.1875</v>
      </c>
      <c r="Z177" s="389" t="n">
        <v>0</v>
      </c>
      <c r="AA177" s="390" t="n">
        <v>0.15</v>
      </c>
      <c r="AB177" s="390" t="n">
        <v>0.147</v>
      </c>
      <c r="AC177" s="390" t="n">
        <v>0.15</v>
      </c>
      <c r="AD177" s="390" t="n">
        <v>0.15</v>
      </c>
      <c r="AE177" s="390" t="n">
        <v>0.147</v>
      </c>
      <c r="AF177" s="390" t="n">
        <v>0.15</v>
      </c>
      <c r="AG177" s="390" t="n">
        <v>0.15</v>
      </c>
      <c r="AH177" s="390" t="n">
        <v>0.15</v>
      </c>
      <c r="AI177" s="391" t="n">
        <v>0.15</v>
      </c>
      <c r="AJ177" s="391" t="n">
        <v>0.15</v>
      </c>
      <c r="AK177" s="391" t="n">
        <v>0.15</v>
      </c>
      <c r="AL177" s="390" t="n">
        <v>0.15</v>
      </c>
      <c r="AM177" s="374" t="n">
        <v>0.07244884620938</v>
      </c>
      <c r="AN177" s="374"/>
      <c r="AO177" s="389" t="n">
        <f aca="false">AB177</f>
        <v>0.147</v>
      </c>
      <c r="AP177" s="389" t="n">
        <f aca="false">AB177</f>
        <v>0.147</v>
      </c>
      <c r="AQ177" s="393" t="n">
        <f aca="false">AB177</f>
        <v>0.147</v>
      </c>
      <c r="IU177" s="394" t="n">
        <f aca="false">B178</f>
        <v>0</v>
      </c>
      <c r="IV177" s="374" t="n">
        <v>166</v>
      </c>
    </row>
    <row r="178" customFormat="false" ht="12.75" hidden="false" customHeight="false" outlineLevel="0" collapsed="false">
      <c r="A178" s="415"/>
      <c r="B178" s="412"/>
      <c r="C178" s="376" t="n">
        <v>3.4295</v>
      </c>
      <c r="D178" s="376" t="n">
        <v>0.15</v>
      </c>
      <c r="E178" s="376" t="n">
        <v>0.07214454965853</v>
      </c>
      <c r="F178" s="376" t="n">
        <v>-0.19</v>
      </c>
      <c r="G178" s="376" t="n">
        <v>-0.0325</v>
      </c>
      <c r="H178" s="376" t="n">
        <v>-0.19</v>
      </c>
      <c r="I178" s="376" t="n">
        <v>0.235</v>
      </c>
      <c r="J178" s="376" t="n">
        <v>0.24</v>
      </c>
      <c r="K178" s="376" t="n">
        <v>-0.0425</v>
      </c>
      <c r="L178" s="376" t="n">
        <v>-0.004</v>
      </c>
      <c r="M178" s="376" t="n">
        <v>0</v>
      </c>
      <c r="N178" s="376" t="n">
        <v>0.011</v>
      </c>
      <c r="O178" s="376" t="n">
        <v>0.019</v>
      </c>
      <c r="P178" s="374" t="n">
        <v>-0.0145</v>
      </c>
      <c r="Q178" s="374" t="n">
        <v>-0.03</v>
      </c>
      <c r="R178" s="374" t="n">
        <v>-0.023</v>
      </c>
      <c r="S178" s="374" t="n">
        <v>-0.062</v>
      </c>
      <c r="T178" s="374" t="n">
        <v>-0.145</v>
      </c>
      <c r="U178" s="374" t="n">
        <v>0.725</v>
      </c>
      <c r="V178" s="374" t="n">
        <v>0.005</v>
      </c>
      <c r="W178" s="374" t="n">
        <v>-0.19</v>
      </c>
      <c r="X178" s="374" t="n">
        <v>-0.0095</v>
      </c>
      <c r="Y178" s="389" t="n">
        <v>0.1</v>
      </c>
      <c r="Z178" s="389" t="n">
        <v>0</v>
      </c>
      <c r="AA178" s="390" t="n">
        <v>0.15</v>
      </c>
      <c r="AB178" s="390" t="n">
        <v>0.165</v>
      </c>
      <c r="AC178" s="390" t="n">
        <v>0.15</v>
      </c>
      <c r="AD178" s="390" t="n">
        <v>0.15</v>
      </c>
      <c r="AE178" s="390" t="n">
        <v>0.15</v>
      </c>
      <c r="AF178" s="390" t="n">
        <v>0.15</v>
      </c>
      <c r="AG178" s="390" t="n">
        <v>0.15</v>
      </c>
      <c r="AH178" s="390" t="n">
        <v>0.15</v>
      </c>
      <c r="AI178" s="391" t="n">
        <v>0.15</v>
      </c>
      <c r="AJ178" s="391" t="n">
        <v>0.15</v>
      </c>
      <c r="AK178" s="391" t="n">
        <v>0.15</v>
      </c>
      <c r="AL178" s="390" t="n">
        <v>0.15</v>
      </c>
      <c r="AM178" s="374" t="n">
        <v>0.072451855187115</v>
      </c>
      <c r="AN178" s="374"/>
      <c r="AO178" s="389" t="n">
        <f aca="false">AB178</f>
        <v>0.165</v>
      </c>
      <c r="AP178" s="389" t="n">
        <f aca="false">AB178</f>
        <v>0.165</v>
      </c>
      <c r="AQ178" s="393" t="n">
        <f aca="false">AB178</f>
        <v>0.165</v>
      </c>
      <c r="IU178" s="394" t="n">
        <f aca="false">B179</f>
        <v>0</v>
      </c>
      <c r="IV178" s="374" t="n">
        <v>167</v>
      </c>
    </row>
    <row r="179" customFormat="false" ht="12.75" hidden="false" customHeight="false" outlineLevel="0" collapsed="false">
      <c r="A179" s="415"/>
      <c r="B179" s="412"/>
      <c r="C179" s="376" t="n">
        <v>3.5225</v>
      </c>
      <c r="D179" s="376" t="n">
        <v>0.15</v>
      </c>
      <c r="E179" s="376" t="n">
        <v>0.072146172443245</v>
      </c>
      <c r="F179" s="376" t="n">
        <v>-0.1975</v>
      </c>
      <c r="G179" s="376" t="n">
        <v>-0.055</v>
      </c>
      <c r="H179" s="376" t="n">
        <v>-0.1975</v>
      </c>
      <c r="I179" s="376" t="n">
        <v>0.275</v>
      </c>
      <c r="J179" s="376" t="n">
        <v>0.295</v>
      </c>
      <c r="K179" s="376" t="n">
        <v>-0.0425</v>
      </c>
      <c r="L179" s="376" t="n">
        <v>-0.0065</v>
      </c>
      <c r="M179" s="376" t="n">
        <v>0</v>
      </c>
      <c r="N179" s="376" t="n">
        <v>0.011</v>
      </c>
      <c r="O179" s="376" t="n">
        <v>0.019</v>
      </c>
      <c r="P179" s="374" t="n">
        <v>-0.0145</v>
      </c>
      <c r="Q179" s="374" t="n">
        <v>-0.03</v>
      </c>
      <c r="R179" s="374" t="n">
        <v>-0.023</v>
      </c>
      <c r="S179" s="374" t="n">
        <v>-0.077</v>
      </c>
      <c r="T179" s="374" t="n">
        <v>-0.145</v>
      </c>
      <c r="U179" s="374" t="n">
        <v>1.045</v>
      </c>
      <c r="V179" s="374" t="n">
        <v>0.005</v>
      </c>
      <c r="W179" s="374" t="n">
        <v>-0.19</v>
      </c>
      <c r="X179" s="374" t="n">
        <v>-0.0095</v>
      </c>
      <c r="Y179" s="389" t="n">
        <v>0.1</v>
      </c>
      <c r="Z179" s="389" t="n">
        <v>0</v>
      </c>
      <c r="AA179" s="390" t="n">
        <v>0.15</v>
      </c>
      <c r="AB179" s="390" t="n">
        <v>0.165</v>
      </c>
      <c r="AC179" s="390" t="n">
        <v>0.15</v>
      </c>
      <c r="AD179" s="390" t="n">
        <v>0.15</v>
      </c>
      <c r="AE179" s="390" t="n">
        <v>0.15</v>
      </c>
      <c r="AF179" s="390" t="n">
        <v>0.15</v>
      </c>
      <c r="AG179" s="390" t="n">
        <v>0.15</v>
      </c>
      <c r="AH179" s="390" t="n">
        <v>0.15</v>
      </c>
      <c r="AI179" s="391" t="n">
        <v>0.15</v>
      </c>
      <c r="AJ179" s="391" t="n">
        <v>0.15</v>
      </c>
      <c r="AK179" s="391" t="n">
        <v>0.15</v>
      </c>
      <c r="AL179" s="390" t="n">
        <v>0.15</v>
      </c>
      <c r="AM179" s="374" t="n">
        <v>0.072454767101054</v>
      </c>
      <c r="AN179" s="374"/>
      <c r="AO179" s="389" t="n">
        <f aca="false">AB179</f>
        <v>0.165</v>
      </c>
      <c r="AP179" s="389" t="n">
        <f aca="false">AB179</f>
        <v>0.165</v>
      </c>
      <c r="AQ179" s="393" t="n">
        <f aca="false">AB179</f>
        <v>0.165</v>
      </c>
      <c r="IU179" s="394" t="n">
        <f aca="false">B180</f>
        <v>0</v>
      </c>
      <c r="IV179" s="374" t="n">
        <v>168</v>
      </c>
    </row>
    <row r="180" customFormat="false" ht="12.75" hidden="false" customHeight="false" outlineLevel="0" collapsed="false">
      <c r="A180" s="415"/>
      <c r="B180" s="412"/>
      <c r="C180" s="376" t="n">
        <v>3.567</v>
      </c>
      <c r="D180" s="376" t="n">
        <v>0.15</v>
      </c>
      <c r="E180" s="376" t="n">
        <v>0.072147849320783</v>
      </c>
      <c r="F180" s="376" t="n">
        <v>-0.2</v>
      </c>
      <c r="G180" s="376" t="n">
        <v>-0.0575</v>
      </c>
      <c r="H180" s="376" t="n">
        <v>-0.2</v>
      </c>
      <c r="I180" s="376" t="n">
        <v>0.285</v>
      </c>
      <c r="J180" s="376" t="n">
        <v>0.3425</v>
      </c>
      <c r="K180" s="376" t="n">
        <v>-0.0465</v>
      </c>
      <c r="L180" s="376" t="n">
        <v>-0.0005</v>
      </c>
      <c r="M180" s="376" t="n">
        <v>0</v>
      </c>
      <c r="N180" s="376" t="n">
        <v>0.011</v>
      </c>
      <c r="O180" s="376" t="n">
        <v>0.019</v>
      </c>
      <c r="P180" s="374" t="n">
        <v>-0.01</v>
      </c>
      <c r="Q180" s="374" t="n">
        <v>-0.03</v>
      </c>
      <c r="R180" s="374" t="n">
        <v>-0.023</v>
      </c>
      <c r="S180" s="374" t="n">
        <v>-0.0875</v>
      </c>
      <c r="T180" s="374" t="n">
        <v>-0.145</v>
      </c>
      <c r="U180" s="374" t="n">
        <v>1.52</v>
      </c>
      <c r="V180" s="374" t="n">
        <v>0.005</v>
      </c>
      <c r="W180" s="374" t="n">
        <v>-0.19</v>
      </c>
      <c r="X180" s="374" t="n">
        <v>-0.0095</v>
      </c>
      <c r="Y180" s="389" t="n">
        <v>0.1</v>
      </c>
      <c r="Z180" s="389" t="n">
        <v>0</v>
      </c>
      <c r="AA180" s="390" t="n">
        <v>0.15</v>
      </c>
      <c r="AB180" s="390" t="n">
        <v>0.15</v>
      </c>
      <c r="AC180" s="390" t="n">
        <v>0.15</v>
      </c>
      <c r="AD180" s="390" t="n">
        <v>0.15</v>
      </c>
      <c r="AE180" s="390" t="n">
        <v>0.15</v>
      </c>
      <c r="AF180" s="390" t="n">
        <v>0.15</v>
      </c>
      <c r="AG180" s="390" t="n">
        <v>0.15</v>
      </c>
      <c r="AH180" s="390" t="n">
        <v>0.15</v>
      </c>
      <c r="AI180" s="391" t="n">
        <v>0.15</v>
      </c>
      <c r="AJ180" s="391" t="n">
        <v>0.15</v>
      </c>
      <c r="AK180" s="391" t="n">
        <v>0.15</v>
      </c>
      <c r="AL180" s="390" t="n">
        <v>0.15</v>
      </c>
      <c r="AM180" s="374" t="n">
        <v>0.072457776078795</v>
      </c>
      <c r="AN180" s="374"/>
      <c r="AO180" s="389" t="n">
        <f aca="false">AB180</f>
        <v>0.15</v>
      </c>
      <c r="AP180" s="389" t="n">
        <f aca="false">AB180</f>
        <v>0.15</v>
      </c>
      <c r="AQ180" s="393" t="n">
        <f aca="false">AB180</f>
        <v>0.15</v>
      </c>
      <c r="IU180" s="394" t="n">
        <f aca="false">B181</f>
        <v>0</v>
      </c>
      <c r="IV180" s="374" t="n">
        <v>169</v>
      </c>
    </row>
    <row r="181" customFormat="false" ht="12.75" hidden="false" customHeight="false" outlineLevel="0" collapsed="false">
      <c r="A181" s="415"/>
      <c r="B181" s="412"/>
      <c r="C181" s="376" t="n">
        <v>3.498</v>
      </c>
      <c r="D181" s="376" t="n">
        <v>0.15</v>
      </c>
      <c r="E181" s="376" t="n">
        <v>0.072149526198323</v>
      </c>
      <c r="F181" s="376" t="n">
        <v>-0.2025</v>
      </c>
      <c r="G181" s="376" t="n">
        <v>-0.04</v>
      </c>
      <c r="H181" s="376" t="n">
        <v>-0.2025</v>
      </c>
      <c r="I181" s="376" t="n">
        <v>0.26</v>
      </c>
      <c r="J181" s="376" t="n">
        <v>0.3375</v>
      </c>
      <c r="K181" s="376" t="n">
        <v>-0.0425</v>
      </c>
      <c r="L181" s="376" t="n">
        <v>-0.0065</v>
      </c>
      <c r="M181" s="376" t="n">
        <v>0</v>
      </c>
      <c r="N181" s="376" t="n">
        <v>0.011</v>
      </c>
      <c r="O181" s="376" t="n">
        <v>0.019</v>
      </c>
      <c r="P181" s="374" t="n">
        <v>-0.01</v>
      </c>
      <c r="Q181" s="374" t="n">
        <v>-0.03</v>
      </c>
      <c r="R181" s="374" t="n">
        <v>-0.023</v>
      </c>
      <c r="S181" s="374" t="n">
        <v>-0.075</v>
      </c>
      <c r="T181" s="374" t="n">
        <v>-0.145</v>
      </c>
      <c r="U181" s="374" t="n">
        <v>1.4</v>
      </c>
      <c r="V181" s="374" t="n">
        <v>0.005</v>
      </c>
      <c r="W181" s="374" t="n">
        <v>-0.19</v>
      </c>
      <c r="X181" s="374" t="n">
        <v>-0.0095</v>
      </c>
      <c r="Y181" s="389" t="n">
        <v>0.1</v>
      </c>
      <c r="Z181" s="389" t="n">
        <v>0</v>
      </c>
      <c r="AA181" s="390" t="n">
        <v>0.15</v>
      </c>
      <c r="AB181" s="390" t="n">
        <v>0.165</v>
      </c>
      <c r="AC181" s="390" t="n">
        <v>0.15</v>
      </c>
      <c r="AD181" s="390" t="n">
        <v>0.15</v>
      </c>
      <c r="AE181" s="390" t="n">
        <v>0.15</v>
      </c>
      <c r="AF181" s="390" t="n">
        <v>0.15</v>
      </c>
      <c r="AG181" s="390" t="n">
        <v>0.15</v>
      </c>
      <c r="AH181" s="390" t="n">
        <v>0.15</v>
      </c>
      <c r="AI181" s="391" t="n">
        <v>0.15</v>
      </c>
      <c r="AJ181" s="391" t="n">
        <v>0.15</v>
      </c>
      <c r="AK181" s="391" t="n">
        <v>0.15</v>
      </c>
      <c r="AL181" s="390" t="n">
        <v>0.15</v>
      </c>
      <c r="AM181" s="374" t="n">
        <v>0.072460785056539</v>
      </c>
      <c r="AN181" s="374"/>
      <c r="AO181" s="389" t="n">
        <f aca="false">AB181</f>
        <v>0.165</v>
      </c>
      <c r="AP181" s="389" t="n">
        <f aca="false">AB181</f>
        <v>0.165</v>
      </c>
      <c r="AQ181" s="393" t="n">
        <f aca="false">AB181</f>
        <v>0.165</v>
      </c>
      <c r="IU181" s="394" t="n">
        <f aca="false">B182</f>
        <v>0</v>
      </c>
      <c r="IV181" s="374" t="n">
        <v>170</v>
      </c>
    </row>
    <row r="182" customFormat="false" ht="12.75" hidden="false" customHeight="false" outlineLevel="0" collapsed="false">
      <c r="A182" s="415"/>
      <c r="B182" s="412"/>
      <c r="C182" s="376" t="n">
        <v>3.416</v>
      </c>
      <c r="D182" s="376" t="n">
        <v>0.15</v>
      </c>
      <c r="E182" s="376" t="n">
        <v>0.072151040797391</v>
      </c>
      <c r="F182" s="376" t="n">
        <v>-0.205</v>
      </c>
      <c r="G182" s="376" t="n">
        <v>-0.0275</v>
      </c>
      <c r="H182" s="376" t="n">
        <v>-0.205</v>
      </c>
      <c r="I182" s="376" t="n">
        <v>0.257</v>
      </c>
      <c r="J182" s="376" t="n">
        <v>0.26</v>
      </c>
      <c r="K182" s="376" t="n">
        <v>-0.044</v>
      </c>
      <c r="L182" s="376" t="n">
        <v>-0.0095</v>
      </c>
      <c r="M182" s="376" t="n">
        <v>0</v>
      </c>
      <c r="N182" s="376" t="n">
        <v>0.011</v>
      </c>
      <c r="O182" s="376" t="n">
        <v>0.019</v>
      </c>
      <c r="P182" s="374" t="n">
        <v>-0.01</v>
      </c>
      <c r="Q182" s="374" t="n">
        <v>-0.03</v>
      </c>
      <c r="R182" s="374" t="n">
        <v>-0.0047</v>
      </c>
      <c r="S182" s="374" t="n">
        <v>-0.0625</v>
      </c>
      <c r="T182" s="374" t="n">
        <v>-0.145</v>
      </c>
      <c r="U182" s="374" t="n">
        <v>0.88</v>
      </c>
      <c r="V182" s="374" t="n">
        <v>0.005</v>
      </c>
      <c r="W182" s="374" t="n">
        <v>-0.19</v>
      </c>
      <c r="X182" s="374" t="n">
        <v>-0.0095</v>
      </c>
      <c r="Y182" s="389" t="n">
        <v>0.1</v>
      </c>
      <c r="Z182" s="389" t="n">
        <v>0</v>
      </c>
      <c r="AA182" s="390" t="n">
        <v>0.15</v>
      </c>
      <c r="AB182" s="390" t="n">
        <v>0.165</v>
      </c>
      <c r="AC182" s="390" t="n">
        <v>0.15</v>
      </c>
      <c r="AD182" s="390" t="n">
        <v>0.15</v>
      </c>
      <c r="AE182" s="390" t="n">
        <v>0.15</v>
      </c>
      <c r="AF182" s="390" t="n">
        <v>0.15</v>
      </c>
      <c r="AG182" s="390" t="n">
        <v>0.15</v>
      </c>
      <c r="AH182" s="390" t="n">
        <v>0.15</v>
      </c>
      <c r="AI182" s="391" t="n">
        <v>0.15</v>
      </c>
      <c r="AJ182" s="391" t="n">
        <v>0.15</v>
      </c>
      <c r="AK182" s="391" t="n">
        <v>0.15</v>
      </c>
      <c r="AL182" s="390" t="n">
        <v>0.15</v>
      </c>
      <c r="AM182" s="374" t="n">
        <v>0.072463502842891</v>
      </c>
      <c r="AN182" s="374"/>
      <c r="AO182" s="389" t="n">
        <f aca="false">AB182</f>
        <v>0.165</v>
      </c>
      <c r="AP182" s="389" t="n">
        <f aca="false">AB182</f>
        <v>0.165</v>
      </c>
      <c r="AQ182" s="393" t="n">
        <f aca="false">AB182</f>
        <v>0.165</v>
      </c>
      <c r="IU182" s="394" t="n">
        <f aca="false">B183</f>
        <v>0</v>
      </c>
      <c r="IV182" s="374" t="n">
        <v>171</v>
      </c>
    </row>
    <row r="183" customFormat="false" ht="12.75" hidden="false" customHeight="false" outlineLevel="0" collapsed="false">
      <c r="A183" s="415"/>
      <c r="B183" s="412"/>
      <c r="C183" s="376" t="n">
        <v>3.349</v>
      </c>
      <c r="D183" s="376" t="n">
        <v>0.15</v>
      </c>
      <c r="E183" s="376" t="n">
        <v>0.072152717674932</v>
      </c>
      <c r="F183" s="376" t="n">
        <v>-0.195</v>
      </c>
      <c r="G183" s="376" t="n">
        <v>0.015</v>
      </c>
      <c r="H183" s="376" t="n">
        <v>-0.195</v>
      </c>
      <c r="I183" s="376" t="n">
        <v>0.155</v>
      </c>
      <c r="J183" s="376" t="n">
        <v>0.17</v>
      </c>
      <c r="K183" s="376" t="n">
        <v>-0.054</v>
      </c>
      <c r="L183" s="376" t="n">
        <v>-0.022</v>
      </c>
      <c r="M183" s="376" t="n">
        <v>0</v>
      </c>
      <c r="N183" s="376" t="n">
        <v>0.0065</v>
      </c>
      <c r="O183" s="376" t="n">
        <v>0.0165</v>
      </c>
      <c r="P183" s="374" t="n">
        <v>-0.012</v>
      </c>
      <c r="Q183" s="374" t="n">
        <v>-0.03</v>
      </c>
      <c r="R183" s="374" t="n">
        <v>-0.0047</v>
      </c>
      <c r="S183" s="374" t="n">
        <v>-0.045</v>
      </c>
      <c r="T183" s="374" t="n">
        <v>-0.105</v>
      </c>
      <c r="U183" s="374" t="n">
        <v>0.37</v>
      </c>
      <c r="V183" s="374" t="n">
        <v>0.005</v>
      </c>
      <c r="W183" s="374" t="n">
        <v>-0.19</v>
      </c>
      <c r="X183" s="374" t="n">
        <v>-0.0095</v>
      </c>
      <c r="Y183" s="389" t="n">
        <v>0.1875</v>
      </c>
      <c r="Z183" s="389" t="n">
        <v>0</v>
      </c>
      <c r="AA183" s="390" t="n">
        <v>0.15</v>
      </c>
      <c r="AB183" s="390" t="n">
        <v>0.147</v>
      </c>
      <c r="AC183" s="390" t="n">
        <v>0.15</v>
      </c>
      <c r="AD183" s="390" t="n">
        <v>0.15</v>
      </c>
      <c r="AE183" s="390" t="n">
        <v>0.147</v>
      </c>
      <c r="AF183" s="390" t="n">
        <v>0.15</v>
      </c>
      <c r="AG183" s="390" t="n">
        <v>0.15</v>
      </c>
      <c r="AH183" s="390" t="n">
        <v>0.15</v>
      </c>
      <c r="AI183" s="391" t="n">
        <v>0.15</v>
      </c>
      <c r="AJ183" s="391" t="n">
        <v>0.15</v>
      </c>
      <c r="AK183" s="391" t="n">
        <v>0.15</v>
      </c>
      <c r="AL183" s="390" t="n">
        <v>0.15</v>
      </c>
      <c r="AM183" s="374" t="n">
        <v>0.07246651182064</v>
      </c>
      <c r="AN183" s="374"/>
      <c r="AO183" s="389" t="n">
        <f aca="false">AB183</f>
        <v>0.147</v>
      </c>
      <c r="AP183" s="389" t="n">
        <f aca="false">AB183</f>
        <v>0.147</v>
      </c>
      <c r="AQ183" s="393" t="n">
        <f aca="false">AB183</f>
        <v>0.147</v>
      </c>
      <c r="IU183" s="394" t="n">
        <f aca="false">B184</f>
        <v>0</v>
      </c>
      <c r="IV183" s="374" t="n">
        <v>172</v>
      </c>
    </row>
    <row r="184" customFormat="false" ht="12.75" hidden="false" customHeight="false" outlineLevel="0" collapsed="false">
      <c r="A184" s="415"/>
      <c r="B184" s="412"/>
      <c r="C184" s="376" t="n">
        <v>3.3825</v>
      </c>
      <c r="D184" s="376" t="n">
        <v>0.15</v>
      </c>
      <c r="E184" s="376" t="n">
        <v>0.072154340459651</v>
      </c>
      <c r="F184" s="376" t="n">
        <v>-0.195</v>
      </c>
      <c r="G184" s="376" t="n">
        <v>0.015</v>
      </c>
      <c r="H184" s="376" t="n">
        <v>-0.195</v>
      </c>
      <c r="I184" s="376" t="n">
        <v>0.158</v>
      </c>
      <c r="J184" s="376" t="n">
        <v>0.155</v>
      </c>
      <c r="K184" s="376" t="n">
        <v>-0.029</v>
      </c>
      <c r="L184" s="376" t="n">
        <v>0.003</v>
      </c>
      <c r="M184" s="376" t="n">
        <v>0</v>
      </c>
      <c r="N184" s="376" t="n">
        <v>0.0065</v>
      </c>
      <c r="O184" s="376" t="n">
        <v>0.0165</v>
      </c>
      <c r="P184" s="374" t="n">
        <v>-0.012</v>
      </c>
      <c r="Q184" s="374" t="n">
        <v>-0.03</v>
      </c>
      <c r="R184" s="374" t="n">
        <v>-0.00475</v>
      </c>
      <c r="S184" s="374" t="n">
        <v>-0.0475</v>
      </c>
      <c r="T184" s="374" t="n">
        <v>-0.105</v>
      </c>
      <c r="U184" s="374" t="n">
        <v>0.2525</v>
      </c>
      <c r="V184" s="374" t="n">
        <v>0.005</v>
      </c>
      <c r="W184" s="374" t="n">
        <v>-0.19</v>
      </c>
      <c r="X184" s="374" t="n">
        <v>-0.006</v>
      </c>
      <c r="Y184" s="389" t="n">
        <v>0.1875</v>
      </c>
      <c r="Z184" s="389" t="n">
        <v>0</v>
      </c>
      <c r="AA184" s="390" t="n">
        <v>0.15</v>
      </c>
      <c r="AB184" s="390" t="n">
        <v>0.147</v>
      </c>
      <c r="AC184" s="390" t="n">
        <v>0.15</v>
      </c>
      <c r="AD184" s="390" t="n">
        <v>0.15</v>
      </c>
      <c r="AE184" s="390" t="n">
        <v>0.147</v>
      </c>
      <c r="AF184" s="390" t="n">
        <v>0.15</v>
      </c>
      <c r="AG184" s="390" t="n">
        <v>0.15</v>
      </c>
      <c r="AH184" s="390" t="n">
        <v>0.15</v>
      </c>
      <c r="AI184" s="391" t="n">
        <v>0.15</v>
      </c>
      <c r="AJ184" s="391" t="n">
        <v>0.15</v>
      </c>
      <c r="AK184" s="391" t="n">
        <v>0.15</v>
      </c>
      <c r="AL184" s="390" t="n">
        <v>0.15</v>
      </c>
      <c r="AM184" s="374" t="n">
        <v>0.072469423734594</v>
      </c>
      <c r="AN184" s="374"/>
      <c r="AO184" s="389" t="n">
        <f aca="false">AB184</f>
        <v>0.147</v>
      </c>
      <c r="AP184" s="389" t="n">
        <f aca="false">AB184</f>
        <v>0.147</v>
      </c>
      <c r="AQ184" s="393" t="n">
        <f aca="false">AB184</f>
        <v>0.147</v>
      </c>
      <c r="IU184" s="394" t="n">
        <f aca="false">B185</f>
        <v>0</v>
      </c>
      <c r="IV184" s="374" t="n">
        <v>173</v>
      </c>
    </row>
    <row r="185" customFormat="false" ht="12.75" hidden="false" customHeight="false" outlineLevel="0" collapsed="false">
      <c r="A185" s="415"/>
      <c r="B185" s="412"/>
      <c r="C185" s="376" t="n">
        <v>3.4005</v>
      </c>
      <c r="D185" s="376" t="n">
        <v>0.15</v>
      </c>
      <c r="E185" s="376" t="n">
        <v>0.072156017337194</v>
      </c>
      <c r="F185" s="376" t="n">
        <v>-0.195</v>
      </c>
      <c r="G185" s="376" t="n">
        <v>0.02</v>
      </c>
      <c r="H185" s="376" t="n">
        <v>-0.195</v>
      </c>
      <c r="I185" s="376" t="n">
        <v>0.153</v>
      </c>
      <c r="J185" s="376" t="n">
        <v>0.155</v>
      </c>
      <c r="K185" s="376" t="n">
        <v>-0.0265</v>
      </c>
      <c r="L185" s="376" t="n">
        <v>0.0055</v>
      </c>
      <c r="M185" s="376" t="n">
        <v>0</v>
      </c>
      <c r="N185" s="376" t="n">
        <v>0.0065</v>
      </c>
      <c r="O185" s="376" t="n">
        <v>0.0165</v>
      </c>
      <c r="P185" s="374" t="n">
        <v>-0.0095</v>
      </c>
      <c r="Q185" s="374" t="n">
        <v>-0.03</v>
      </c>
      <c r="R185" s="374" t="n">
        <v>-0.00475</v>
      </c>
      <c r="S185" s="374" t="n">
        <v>-0.0375</v>
      </c>
      <c r="T185" s="374" t="n">
        <v>-0.105</v>
      </c>
      <c r="U185" s="374" t="n">
        <v>0.2525</v>
      </c>
      <c r="V185" s="374" t="n">
        <v>0.005</v>
      </c>
      <c r="W185" s="374" t="n">
        <v>-0.19</v>
      </c>
      <c r="X185" s="374" t="n">
        <v>-0.0085</v>
      </c>
      <c r="Y185" s="389" t="n">
        <v>0.1875</v>
      </c>
      <c r="Z185" s="389" t="n">
        <v>0</v>
      </c>
      <c r="AA185" s="390" t="n">
        <v>0.15</v>
      </c>
      <c r="AB185" s="390" t="n">
        <v>0.147</v>
      </c>
      <c r="AC185" s="390" t="n">
        <v>0.15</v>
      </c>
      <c r="AD185" s="390" t="n">
        <v>0.15</v>
      </c>
      <c r="AE185" s="390" t="n">
        <v>0.147</v>
      </c>
      <c r="AF185" s="390" t="n">
        <v>0.15</v>
      </c>
      <c r="AG185" s="390" t="n">
        <v>0.15</v>
      </c>
      <c r="AH185" s="390" t="n">
        <v>0.15</v>
      </c>
      <c r="AI185" s="391" t="n">
        <v>0.15</v>
      </c>
      <c r="AJ185" s="391" t="n">
        <v>0.15</v>
      </c>
      <c r="AK185" s="391" t="n">
        <v>0.15</v>
      </c>
      <c r="AL185" s="390" t="n">
        <v>0.15</v>
      </c>
      <c r="AM185" s="374" t="n">
        <v>0.072472432712349</v>
      </c>
      <c r="AN185" s="374"/>
      <c r="AO185" s="389" t="n">
        <f aca="false">AB185</f>
        <v>0.147</v>
      </c>
      <c r="AP185" s="389" t="n">
        <f aca="false">AB185</f>
        <v>0.147</v>
      </c>
      <c r="AQ185" s="393" t="n">
        <f aca="false">AB185</f>
        <v>0.147</v>
      </c>
      <c r="IU185" s="394" t="n">
        <f aca="false">B186</f>
        <v>0</v>
      </c>
      <c r="IV185" s="374" t="n">
        <v>174</v>
      </c>
    </row>
    <row r="186" customFormat="false" ht="12.75" hidden="false" customHeight="false" outlineLevel="0" collapsed="false">
      <c r="A186" s="415"/>
      <c r="B186" s="412"/>
      <c r="C186" s="376" t="n">
        <v>3.4035</v>
      </c>
      <c r="D186" s="376" t="n">
        <v>0.15</v>
      </c>
      <c r="E186" s="376" t="n">
        <v>0.072157640121913</v>
      </c>
      <c r="F186" s="376" t="n">
        <v>-0.195</v>
      </c>
      <c r="G186" s="376" t="n">
        <v>0.0225</v>
      </c>
      <c r="H186" s="376" t="n">
        <v>-0.195</v>
      </c>
      <c r="I186" s="376" t="n">
        <v>0.142</v>
      </c>
      <c r="J186" s="376" t="n">
        <v>0.155</v>
      </c>
      <c r="K186" s="376" t="n">
        <v>-0.0265</v>
      </c>
      <c r="L186" s="376" t="n">
        <v>0.0055</v>
      </c>
      <c r="M186" s="376" t="n">
        <v>0</v>
      </c>
      <c r="N186" s="376" t="n">
        <v>0.0065</v>
      </c>
      <c r="O186" s="376" t="n">
        <v>0.0165</v>
      </c>
      <c r="P186" s="374" t="n">
        <v>-0.0095</v>
      </c>
      <c r="Q186" s="374" t="n">
        <v>-0.03</v>
      </c>
      <c r="R186" s="374" t="n">
        <v>-0.00475</v>
      </c>
      <c r="S186" s="374" t="n">
        <v>-0.0375</v>
      </c>
      <c r="T186" s="374" t="n">
        <v>-0.105</v>
      </c>
      <c r="U186" s="374" t="n">
        <v>0.2575</v>
      </c>
      <c r="V186" s="374" t="n">
        <v>0.005</v>
      </c>
      <c r="W186" s="374" t="n">
        <v>-0.19</v>
      </c>
      <c r="X186" s="374" t="n">
        <v>-0.0085</v>
      </c>
      <c r="Y186" s="389" t="n">
        <v>0.1875</v>
      </c>
      <c r="Z186" s="389" t="n">
        <v>0</v>
      </c>
      <c r="AA186" s="390" t="n">
        <v>0.15</v>
      </c>
      <c r="AB186" s="390" t="n">
        <v>0.147</v>
      </c>
      <c r="AC186" s="390" t="n">
        <v>0.15</v>
      </c>
      <c r="AD186" s="390" t="n">
        <v>0.15</v>
      </c>
      <c r="AE186" s="390" t="n">
        <v>0.147</v>
      </c>
      <c r="AF186" s="390" t="n">
        <v>0.15</v>
      </c>
      <c r="AG186" s="390" t="n">
        <v>0.15</v>
      </c>
      <c r="AH186" s="390" t="n">
        <v>0.15</v>
      </c>
      <c r="AI186" s="391" t="n">
        <v>0.15</v>
      </c>
      <c r="AJ186" s="391" t="n">
        <v>0.15</v>
      </c>
      <c r="AK186" s="391" t="n">
        <v>0.15</v>
      </c>
      <c r="AL186" s="390" t="n">
        <v>0.15</v>
      </c>
      <c r="AM186" s="374" t="n">
        <v>0.072475344626309</v>
      </c>
      <c r="AN186" s="374"/>
      <c r="AO186" s="389" t="n">
        <f aca="false">AB186</f>
        <v>0.147</v>
      </c>
      <c r="AP186" s="389" t="n">
        <f aca="false">AB186</f>
        <v>0.147</v>
      </c>
      <c r="AQ186" s="393" t="n">
        <f aca="false">AB186</f>
        <v>0.147</v>
      </c>
      <c r="IU186" s="394" t="n">
        <f aca="false">B187</f>
        <v>0</v>
      </c>
      <c r="IV186" s="374" t="n">
        <v>175</v>
      </c>
    </row>
    <row r="187" customFormat="false" ht="12.75" hidden="false" customHeight="false" outlineLevel="0" collapsed="false">
      <c r="A187" s="415"/>
      <c r="B187" s="412"/>
      <c r="C187" s="376" t="n">
        <v>3.4095</v>
      </c>
      <c r="D187" s="376" t="n">
        <v>0.15</v>
      </c>
      <c r="E187" s="376" t="n">
        <v>0.072159316999459</v>
      </c>
      <c r="F187" s="376" t="n">
        <v>-0.195</v>
      </c>
      <c r="G187" s="376" t="n">
        <v>0.025</v>
      </c>
      <c r="H187" s="376" t="n">
        <v>-0.195</v>
      </c>
      <c r="I187" s="376" t="n">
        <v>0.14</v>
      </c>
      <c r="J187" s="376" t="n">
        <v>0.155</v>
      </c>
      <c r="K187" s="376" t="n">
        <v>-0.0265</v>
      </c>
      <c r="L187" s="376" t="n">
        <v>0.0055</v>
      </c>
      <c r="M187" s="376" t="n">
        <v>0</v>
      </c>
      <c r="N187" s="376" t="n">
        <v>0.0065</v>
      </c>
      <c r="O187" s="376" t="n">
        <v>0.0165</v>
      </c>
      <c r="P187" s="374" t="n">
        <v>-0.0095</v>
      </c>
      <c r="Q187" s="374" t="n">
        <v>-0.03</v>
      </c>
      <c r="R187" s="374" t="n">
        <v>-0.00225</v>
      </c>
      <c r="S187" s="374" t="n">
        <v>-0.0375</v>
      </c>
      <c r="T187" s="374" t="n">
        <v>-0.105</v>
      </c>
      <c r="U187" s="374" t="n">
        <v>0.2575</v>
      </c>
      <c r="V187" s="374" t="n">
        <v>0.005</v>
      </c>
      <c r="W187" s="374" t="n">
        <v>-0.19</v>
      </c>
      <c r="X187" s="374" t="n">
        <v>-0.0085</v>
      </c>
      <c r="Y187" s="389" t="n">
        <v>0.1875</v>
      </c>
      <c r="Z187" s="389" t="n">
        <v>0</v>
      </c>
      <c r="AA187" s="390" t="n">
        <v>0.15</v>
      </c>
      <c r="AB187" s="390" t="n">
        <v>0.147</v>
      </c>
      <c r="AC187" s="390" t="n">
        <v>0.15</v>
      </c>
      <c r="AD187" s="390" t="n">
        <v>0.15</v>
      </c>
      <c r="AE187" s="390" t="n">
        <v>0.147</v>
      </c>
      <c r="AF187" s="390" t="n">
        <v>0.15</v>
      </c>
      <c r="AG187" s="390" t="n">
        <v>0.15</v>
      </c>
      <c r="AH187" s="390" t="n">
        <v>0.15</v>
      </c>
      <c r="AI187" s="391" t="n">
        <v>0.15</v>
      </c>
      <c r="AJ187" s="391" t="n">
        <v>0.15</v>
      </c>
      <c r="AK187" s="391" t="n">
        <v>0.15</v>
      </c>
      <c r="AL187" s="390" t="n">
        <v>0.15</v>
      </c>
      <c r="AM187" s="374" t="n">
        <v>0.07247835360407</v>
      </c>
      <c r="AN187" s="374"/>
      <c r="AO187" s="389" t="n">
        <f aca="false">AB187</f>
        <v>0.147</v>
      </c>
      <c r="AP187" s="389" t="n">
        <f aca="false">AB187</f>
        <v>0.147</v>
      </c>
      <c r="AQ187" s="393" t="n">
        <f aca="false">AB187</f>
        <v>0.147</v>
      </c>
      <c r="IU187" s="394" t="n">
        <f aca="false">B188</f>
        <v>0</v>
      </c>
      <c r="IV187" s="374" t="n">
        <v>176</v>
      </c>
    </row>
    <row r="188" customFormat="false" ht="12.75" hidden="false" customHeight="false" outlineLevel="0" collapsed="false">
      <c r="A188" s="415"/>
      <c r="B188" s="412"/>
      <c r="C188" s="376" t="n">
        <v>3.4025</v>
      </c>
      <c r="D188" s="376" t="n">
        <v>0.15</v>
      </c>
      <c r="E188" s="376" t="n">
        <v>0.072160993877004</v>
      </c>
      <c r="F188" s="376" t="n">
        <v>-0.195</v>
      </c>
      <c r="G188" s="376" t="n">
        <v>0.0175</v>
      </c>
      <c r="H188" s="376" t="n">
        <v>-0.195</v>
      </c>
      <c r="I188" s="376" t="n">
        <v>0.137</v>
      </c>
      <c r="J188" s="376" t="n">
        <v>0.155</v>
      </c>
      <c r="K188" s="376" t="n">
        <v>-0.029</v>
      </c>
      <c r="L188" s="376" t="n">
        <v>0.003</v>
      </c>
      <c r="M188" s="376" t="n">
        <v>0</v>
      </c>
      <c r="N188" s="376" t="n">
        <v>0.0065</v>
      </c>
      <c r="O188" s="376" t="n">
        <v>0.0165</v>
      </c>
      <c r="P188" s="374" t="n">
        <v>-0.0095</v>
      </c>
      <c r="Q188" s="374" t="n">
        <v>-0.03</v>
      </c>
      <c r="R188" s="374" t="n">
        <v>-0.00225</v>
      </c>
      <c r="S188" s="374" t="n">
        <v>-0.045</v>
      </c>
      <c r="T188" s="374" t="n">
        <v>-0.105</v>
      </c>
      <c r="U188" s="374" t="n">
        <v>0.2525</v>
      </c>
      <c r="V188" s="374" t="n">
        <v>0.005</v>
      </c>
      <c r="W188" s="374" t="n">
        <v>-0.19</v>
      </c>
      <c r="X188" s="374" t="n">
        <v>-0.011</v>
      </c>
      <c r="Y188" s="389" t="n">
        <v>0.1875</v>
      </c>
      <c r="Z188" s="389" t="n">
        <v>0</v>
      </c>
      <c r="AA188" s="390" t="n">
        <v>0.15</v>
      </c>
      <c r="AB188" s="390" t="n">
        <v>0.147</v>
      </c>
      <c r="AC188" s="390" t="n">
        <v>0.15</v>
      </c>
      <c r="AD188" s="390" t="n">
        <v>0.15</v>
      </c>
      <c r="AE188" s="390" t="n">
        <v>0.147</v>
      </c>
      <c r="AF188" s="390" t="n">
        <v>0.15</v>
      </c>
      <c r="AG188" s="390" t="n">
        <v>0.15</v>
      </c>
      <c r="AH188" s="390" t="n">
        <v>0.15</v>
      </c>
      <c r="AI188" s="391" t="n">
        <v>0.15</v>
      </c>
      <c r="AJ188" s="391" t="n">
        <v>0.15</v>
      </c>
      <c r="AK188" s="391" t="n">
        <v>0.15</v>
      </c>
      <c r="AL188" s="390" t="n">
        <v>0.15</v>
      </c>
      <c r="AM188" s="374" t="n">
        <v>0.072481362581834</v>
      </c>
      <c r="AN188" s="374"/>
      <c r="AO188" s="389" t="n">
        <f aca="false">AB188</f>
        <v>0.147</v>
      </c>
      <c r="AP188" s="389" t="n">
        <f aca="false">AB188</f>
        <v>0.147</v>
      </c>
      <c r="AQ188" s="393" t="n">
        <f aca="false">AB188</f>
        <v>0.147</v>
      </c>
      <c r="IU188" s="394" t="n">
        <f aca="false">B189</f>
        <v>0</v>
      </c>
      <c r="IV188" s="374" t="n">
        <v>177</v>
      </c>
    </row>
    <row r="189" customFormat="false" ht="12.75" hidden="false" customHeight="false" outlineLevel="0" collapsed="false">
      <c r="A189" s="415"/>
      <c r="B189" s="412"/>
      <c r="C189" s="376" t="n">
        <v>3.4185</v>
      </c>
      <c r="D189" s="376" t="n">
        <v>0.15</v>
      </c>
      <c r="E189" s="376" t="n">
        <v>0.072162616661727</v>
      </c>
      <c r="F189" s="376" t="n">
        <v>-0.195</v>
      </c>
      <c r="G189" s="376" t="n">
        <v>0.0075</v>
      </c>
      <c r="H189" s="376" t="n">
        <v>-0.195</v>
      </c>
      <c r="I189" s="376" t="n">
        <v>0.153</v>
      </c>
      <c r="J189" s="376" t="n">
        <v>0.1575</v>
      </c>
      <c r="K189" s="376" t="n">
        <v>-0.029</v>
      </c>
      <c r="L189" s="376" t="n">
        <v>0.003</v>
      </c>
      <c r="M189" s="376" t="n">
        <v>0</v>
      </c>
      <c r="N189" s="376" t="n">
        <v>0.0065</v>
      </c>
      <c r="O189" s="376" t="n">
        <v>0.0165</v>
      </c>
      <c r="P189" s="374" t="n">
        <v>-0.0095</v>
      </c>
      <c r="Q189" s="374" t="n">
        <v>-0.03</v>
      </c>
      <c r="R189" s="374" t="n">
        <v>-0.023</v>
      </c>
      <c r="S189" s="374" t="n">
        <v>-0.045</v>
      </c>
      <c r="T189" s="374" t="n">
        <v>-0.105</v>
      </c>
      <c r="U189" s="374" t="n">
        <v>0.255</v>
      </c>
      <c r="V189" s="374" t="n">
        <v>0.005</v>
      </c>
      <c r="W189" s="374" t="n">
        <v>-0.19</v>
      </c>
      <c r="X189" s="374" t="n">
        <v>-0.011</v>
      </c>
      <c r="Y189" s="389" t="n">
        <v>0.1875</v>
      </c>
      <c r="Z189" s="389" t="n">
        <v>0</v>
      </c>
      <c r="AA189" s="390" t="n">
        <v>0.15</v>
      </c>
      <c r="AB189" s="390" t="n">
        <v>0.147</v>
      </c>
      <c r="AC189" s="390" t="n">
        <v>0.15</v>
      </c>
      <c r="AD189" s="390" t="n">
        <v>0.15</v>
      </c>
      <c r="AE189" s="390" t="n">
        <v>0.147</v>
      </c>
      <c r="AF189" s="390" t="n">
        <v>0.15</v>
      </c>
      <c r="AG189" s="390" t="n">
        <v>0.15</v>
      </c>
      <c r="AH189" s="390" t="n">
        <v>0.15</v>
      </c>
      <c r="AI189" s="391" t="n">
        <v>0.15</v>
      </c>
      <c r="AJ189" s="391" t="n">
        <v>0.15</v>
      </c>
      <c r="AK189" s="391" t="n">
        <v>0.15</v>
      </c>
      <c r="AL189" s="390" t="n">
        <v>0.15</v>
      </c>
      <c r="AM189" s="374" t="n">
        <v>0.072484274495803</v>
      </c>
      <c r="AN189" s="374"/>
      <c r="AO189" s="389" t="n">
        <f aca="false">AB189</f>
        <v>0.147</v>
      </c>
      <c r="AP189" s="389" t="n">
        <f aca="false">AB189</f>
        <v>0.147</v>
      </c>
      <c r="AQ189" s="393" t="n">
        <f aca="false">AB189</f>
        <v>0.147</v>
      </c>
      <c r="IU189" s="394" t="n">
        <f aca="false">B190</f>
        <v>0</v>
      </c>
      <c r="IV189" s="374" t="n">
        <v>178</v>
      </c>
    </row>
    <row r="190" customFormat="false" ht="12.75" hidden="false" customHeight="false" outlineLevel="0" collapsed="false">
      <c r="B190" s="412"/>
      <c r="C190" s="376" t="n">
        <v>3.4965</v>
      </c>
      <c r="D190" s="376" t="n">
        <v>0.15</v>
      </c>
      <c r="E190" s="376" t="n">
        <v>0.072164293539275</v>
      </c>
      <c r="F190" s="376" t="n">
        <v>-0.19</v>
      </c>
      <c r="G190" s="376" t="n">
        <v>-0.0325</v>
      </c>
      <c r="H190" s="376" t="n">
        <v>-0.19</v>
      </c>
      <c r="I190" s="376" t="n">
        <v>0.23</v>
      </c>
      <c r="J190" s="376" t="n">
        <v>0.24</v>
      </c>
      <c r="K190" s="376" t="n">
        <v>-0.0405</v>
      </c>
      <c r="L190" s="376" t="n">
        <v>-0.002</v>
      </c>
      <c r="M190" s="376" t="n">
        <v>0</v>
      </c>
      <c r="N190" s="376" t="n">
        <v>0.011</v>
      </c>
      <c r="O190" s="376" t="n">
        <v>0.021</v>
      </c>
      <c r="P190" s="374" t="n">
        <v>-0.0125</v>
      </c>
      <c r="Q190" s="374" t="n">
        <v>-0.03</v>
      </c>
      <c r="R190" s="374" t="n">
        <v>-0.022</v>
      </c>
      <c r="S190" s="374" t="n">
        <v>-0.06</v>
      </c>
      <c r="T190" s="374" t="n">
        <v>-0.145</v>
      </c>
      <c r="U190" s="374" t="n">
        <v>0.725</v>
      </c>
      <c r="V190" s="374" t="n">
        <v>0.005</v>
      </c>
      <c r="W190" s="374" t="n">
        <v>-0.19</v>
      </c>
      <c r="X190" s="374" t="n">
        <v>-0.0085</v>
      </c>
      <c r="Y190" s="389" t="n">
        <v>0.1</v>
      </c>
      <c r="Z190" s="389" t="n">
        <v>0</v>
      </c>
      <c r="AA190" s="390" t="n">
        <v>0.15</v>
      </c>
      <c r="AB190" s="390" t="n">
        <v>0.165</v>
      </c>
      <c r="AC190" s="390" t="n">
        <v>0.15</v>
      </c>
      <c r="AD190" s="390" t="n">
        <v>0.15</v>
      </c>
      <c r="AE190" s="390" t="n">
        <v>0.15</v>
      </c>
      <c r="AF190" s="390" t="n">
        <v>0.15</v>
      </c>
      <c r="AG190" s="390" t="n">
        <v>0.15</v>
      </c>
      <c r="AH190" s="390" t="n">
        <v>0.15</v>
      </c>
      <c r="AI190" s="391" t="n">
        <v>0.15</v>
      </c>
      <c r="AJ190" s="391" t="n">
        <v>0.15</v>
      </c>
      <c r="AK190" s="391" t="n">
        <v>0.15</v>
      </c>
      <c r="AL190" s="390" t="n">
        <v>0.15</v>
      </c>
      <c r="AM190" s="374" t="n">
        <v>0.072487283473573</v>
      </c>
      <c r="AN190" s="374"/>
      <c r="AO190" s="389" t="n">
        <f aca="false">AB190</f>
        <v>0.165</v>
      </c>
      <c r="AP190" s="389" t="n">
        <f aca="false">AB190</f>
        <v>0.165</v>
      </c>
      <c r="AQ190" s="393" t="n">
        <f aca="false">AB190</f>
        <v>0.165</v>
      </c>
      <c r="IU190" s="394" t="n">
        <f aca="false">B191</f>
        <v>0</v>
      </c>
      <c r="IV190" s="374" t="n">
        <v>179</v>
      </c>
    </row>
    <row r="191" customFormat="false" ht="12.75" hidden="false" customHeight="false" outlineLevel="0" collapsed="false">
      <c r="B191" s="412"/>
      <c r="C191" s="376" t="n">
        <v>3.5865</v>
      </c>
      <c r="D191" s="376" t="n">
        <v>0.15</v>
      </c>
      <c r="E191" s="376" t="n">
        <v>0.072165916324</v>
      </c>
      <c r="F191" s="376" t="n">
        <v>-0.1975</v>
      </c>
      <c r="G191" s="376" t="n">
        <v>-0.055</v>
      </c>
      <c r="H191" s="376" t="n">
        <v>-0.1975</v>
      </c>
      <c r="I191" s="376" t="n">
        <v>0.27</v>
      </c>
      <c r="J191" s="376" t="n">
        <v>0.295</v>
      </c>
      <c r="K191" s="376" t="n">
        <v>-0.0405</v>
      </c>
      <c r="L191" s="376" t="n">
        <v>-0.0045</v>
      </c>
      <c r="M191" s="376" t="n">
        <v>0</v>
      </c>
      <c r="N191" s="376" t="n">
        <v>0.011</v>
      </c>
      <c r="O191" s="376" t="n">
        <v>0.021</v>
      </c>
      <c r="P191" s="374" t="n">
        <v>-0.0125</v>
      </c>
      <c r="Q191" s="374" t="n">
        <v>-0.03</v>
      </c>
      <c r="R191" s="374" t="n">
        <v>-0.022</v>
      </c>
      <c r="S191" s="374" t="n">
        <v>-0.075</v>
      </c>
      <c r="T191" s="374" t="n">
        <v>-0.145</v>
      </c>
      <c r="U191" s="374" t="n">
        <v>1.045</v>
      </c>
      <c r="V191" s="374" t="n">
        <v>0.005</v>
      </c>
      <c r="W191" s="374" t="n">
        <v>-0.19</v>
      </c>
      <c r="X191" s="374" t="n">
        <v>-0.0085</v>
      </c>
      <c r="Y191" s="389" t="n">
        <v>0.1</v>
      </c>
      <c r="Z191" s="389" t="n">
        <v>0</v>
      </c>
      <c r="AA191" s="390" t="n">
        <v>0.15</v>
      </c>
      <c r="AB191" s="390" t="n">
        <v>0.165</v>
      </c>
      <c r="AC191" s="390" t="n">
        <v>0.15</v>
      </c>
      <c r="AD191" s="390" t="n">
        <v>0.15</v>
      </c>
      <c r="AE191" s="390" t="n">
        <v>0.15</v>
      </c>
      <c r="AF191" s="390" t="n">
        <v>0.15</v>
      </c>
      <c r="AG191" s="390" t="n">
        <v>0.15</v>
      </c>
      <c r="AH191" s="390" t="n">
        <v>0.15</v>
      </c>
      <c r="AI191" s="391" t="n">
        <v>0.15</v>
      </c>
      <c r="AJ191" s="391" t="n">
        <v>0.15</v>
      </c>
      <c r="AK191" s="391" t="n">
        <v>0.15</v>
      </c>
      <c r="AL191" s="390" t="n">
        <v>0.15</v>
      </c>
      <c r="AM191" s="374" t="n">
        <v>0.072490195387547</v>
      </c>
      <c r="AN191" s="374"/>
      <c r="AO191" s="389" t="n">
        <f aca="false">AB191</f>
        <v>0.165</v>
      </c>
      <c r="AP191" s="389" t="n">
        <f aca="false">AB191</f>
        <v>0.165</v>
      </c>
      <c r="AQ191" s="393" t="n">
        <f aca="false">AB191</f>
        <v>0.165</v>
      </c>
      <c r="IU191" s="394" t="n">
        <f aca="false">B192</f>
        <v>0</v>
      </c>
      <c r="IV191" s="374" t="n">
        <v>180</v>
      </c>
    </row>
    <row r="192" customFormat="false" ht="12.75" hidden="false" customHeight="false" outlineLevel="0" collapsed="false">
      <c r="B192" s="412"/>
      <c r="C192" s="376" t="n">
        <v>3.629</v>
      </c>
      <c r="D192" s="376" t="n">
        <v>0.15</v>
      </c>
      <c r="E192" s="376" t="n">
        <v>0.072167593201549</v>
      </c>
      <c r="F192" s="376" t="n">
        <v>-0.2</v>
      </c>
      <c r="G192" s="376" t="n">
        <v>-0.0575</v>
      </c>
      <c r="H192" s="376" t="n">
        <v>-0.2</v>
      </c>
      <c r="I192" s="376" t="n">
        <v>0.28</v>
      </c>
      <c r="J192" s="376" t="n">
        <v>0.3425</v>
      </c>
      <c r="K192" s="376" t="n">
        <v>-0.0445</v>
      </c>
      <c r="L192" s="376" t="n">
        <v>0.0015</v>
      </c>
      <c r="M192" s="376" t="n">
        <v>0</v>
      </c>
      <c r="N192" s="376" t="n">
        <v>0.011</v>
      </c>
      <c r="O192" s="376" t="n">
        <v>0.021</v>
      </c>
      <c r="P192" s="374" t="n">
        <v>-0.008</v>
      </c>
      <c r="Q192" s="374" t="n">
        <v>-0.03</v>
      </c>
      <c r="R192" s="374" t="n">
        <v>-0.022</v>
      </c>
      <c r="S192" s="374" t="n">
        <v>-0.0855</v>
      </c>
      <c r="T192" s="374" t="n">
        <v>-0.145</v>
      </c>
      <c r="U192" s="374" t="n">
        <v>1.52</v>
      </c>
      <c r="V192" s="374" t="n">
        <v>0.005</v>
      </c>
      <c r="W192" s="374" t="n">
        <v>-0.19</v>
      </c>
      <c r="X192" s="374" t="n">
        <v>-0.0085</v>
      </c>
      <c r="Y192" s="389" t="n">
        <v>0.1</v>
      </c>
      <c r="Z192" s="389" t="n">
        <v>0</v>
      </c>
      <c r="AA192" s="390" t="n">
        <v>0.15</v>
      </c>
      <c r="AB192" s="390" t="n">
        <v>0.15</v>
      </c>
      <c r="AC192" s="390" t="n">
        <v>0.15</v>
      </c>
      <c r="AD192" s="390" t="n">
        <v>0.15</v>
      </c>
      <c r="AE192" s="390" t="n">
        <v>0.15</v>
      </c>
      <c r="AF192" s="390" t="n">
        <v>0.15</v>
      </c>
      <c r="AG192" s="390" t="n">
        <v>0.15</v>
      </c>
      <c r="AH192" s="390" t="n">
        <v>0.15</v>
      </c>
      <c r="AI192" s="391" t="n">
        <v>0.15</v>
      </c>
      <c r="AJ192" s="391" t="n">
        <v>0.15</v>
      </c>
      <c r="AK192" s="391" t="n">
        <v>0.15</v>
      </c>
      <c r="AL192" s="390" t="n">
        <v>0.15</v>
      </c>
      <c r="AM192" s="374" t="n">
        <v>0.072493204365323</v>
      </c>
      <c r="AN192" s="374"/>
      <c r="AO192" s="389" t="n">
        <f aca="false">AB192</f>
        <v>0.15</v>
      </c>
      <c r="AP192" s="389" t="n">
        <f aca="false">AB192</f>
        <v>0.15</v>
      </c>
      <c r="AQ192" s="393" t="n">
        <f aca="false">AB192</f>
        <v>0.15</v>
      </c>
      <c r="IU192" s="394" t="n">
        <f aca="false">B193</f>
        <v>0</v>
      </c>
      <c r="IV192" s="374" t="n">
        <v>181</v>
      </c>
    </row>
    <row r="193" customFormat="false" ht="12.75" hidden="false" customHeight="false" outlineLevel="0" collapsed="false">
      <c r="B193" s="412"/>
      <c r="C193" s="376" t="n">
        <v>3.564</v>
      </c>
      <c r="D193" s="376" t="n">
        <v>0.15</v>
      </c>
      <c r="E193" s="376" t="n">
        <v>0.072169270079099</v>
      </c>
      <c r="F193" s="376" t="n">
        <v>-0.2025</v>
      </c>
      <c r="G193" s="376" t="n">
        <v>-0.04</v>
      </c>
      <c r="H193" s="376" t="n">
        <v>-0.2025</v>
      </c>
      <c r="I193" s="376" t="n">
        <v>0.255</v>
      </c>
      <c r="J193" s="376" t="n">
        <v>0.3375</v>
      </c>
      <c r="K193" s="376" t="n">
        <v>-0.0405</v>
      </c>
      <c r="L193" s="376" t="n">
        <v>-0.0045</v>
      </c>
      <c r="M193" s="376" t="n">
        <v>0</v>
      </c>
      <c r="N193" s="376" t="n">
        <v>0.011</v>
      </c>
      <c r="O193" s="376" t="n">
        <v>0.021</v>
      </c>
      <c r="P193" s="374" t="n">
        <v>-0.008</v>
      </c>
      <c r="Q193" s="374" t="n">
        <v>-0.03</v>
      </c>
      <c r="R193" s="374" t="n">
        <v>-0.022</v>
      </c>
      <c r="S193" s="374" t="n">
        <v>-0.073</v>
      </c>
      <c r="T193" s="374" t="n">
        <v>-0.145</v>
      </c>
      <c r="U193" s="374" t="n">
        <v>1.4</v>
      </c>
      <c r="V193" s="374" t="n">
        <v>0.005</v>
      </c>
      <c r="W193" s="374" t="n">
        <v>-0.19</v>
      </c>
      <c r="X193" s="374" t="n">
        <v>-0.0085</v>
      </c>
      <c r="Y193" s="389" t="n">
        <v>0.1</v>
      </c>
      <c r="Z193" s="389" t="n">
        <v>0</v>
      </c>
      <c r="AA193" s="390" t="n">
        <v>0.15</v>
      </c>
      <c r="AB193" s="390" t="n">
        <v>0.165</v>
      </c>
      <c r="AC193" s="390" t="n">
        <v>0.15</v>
      </c>
      <c r="AD193" s="390" t="n">
        <v>0.15</v>
      </c>
      <c r="AE193" s="390" t="n">
        <v>0.15</v>
      </c>
      <c r="AF193" s="390" t="n">
        <v>0.15</v>
      </c>
      <c r="AG193" s="390" t="n">
        <v>0.15</v>
      </c>
      <c r="AH193" s="390" t="n">
        <v>0.15</v>
      </c>
      <c r="AI193" s="391" t="n">
        <v>0.15</v>
      </c>
      <c r="AJ193" s="391" t="n">
        <v>0.15</v>
      </c>
      <c r="AK193" s="391" t="n">
        <v>0.15</v>
      </c>
      <c r="AL193" s="390" t="n">
        <v>0.15</v>
      </c>
      <c r="AM193" s="374" t="n">
        <v>0.072496213343101</v>
      </c>
      <c r="AN193" s="374"/>
      <c r="AO193" s="389" t="n">
        <f aca="false">AB193</f>
        <v>0.165</v>
      </c>
      <c r="AP193" s="389" t="n">
        <f aca="false">AB193</f>
        <v>0.165</v>
      </c>
      <c r="AQ193" s="393" t="n">
        <f aca="false">AB193</f>
        <v>0.165</v>
      </c>
      <c r="IU193" s="394" t="n">
        <f aca="false">B194</f>
        <v>0</v>
      </c>
      <c r="IV193" s="374" t="n">
        <v>182</v>
      </c>
    </row>
    <row r="194" customFormat="false" ht="12.75" hidden="false" customHeight="false" outlineLevel="0" collapsed="false">
      <c r="B194" s="412"/>
      <c r="C194" s="376" t="n">
        <v>3.485</v>
      </c>
      <c r="D194" s="376" t="n">
        <v>0.15</v>
      </c>
      <c r="E194" s="376" t="n">
        <v>0.072170784678178</v>
      </c>
      <c r="F194" s="376" t="n">
        <v>-0.205</v>
      </c>
      <c r="G194" s="376" t="n">
        <v>-0.0275</v>
      </c>
      <c r="H194" s="376" t="n">
        <v>-0.205</v>
      </c>
      <c r="I194" s="376" t="n">
        <v>0.252</v>
      </c>
      <c r="J194" s="376" t="n">
        <v>0.26</v>
      </c>
      <c r="K194" s="376" t="n">
        <v>-0.042</v>
      </c>
      <c r="L194" s="376" t="n">
        <v>-0.0075</v>
      </c>
      <c r="M194" s="376" t="n">
        <v>0</v>
      </c>
      <c r="N194" s="376" t="n">
        <v>0.011</v>
      </c>
      <c r="O194" s="376" t="n">
        <v>0.021</v>
      </c>
      <c r="P194" s="374" t="n">
        <v>-0.008</v>
      </c>
      <c r="Q194" s="374" t="n">
        <v>-0.03</v>
      </c>
      <c r="R194" s="374" t="n">
        <v>-0.0037</v>
      </c>
      <c r="S194" s="374" t="n">
        <v>-0.0605</v>
      </c>
      <c r="T194" s="374" t="n">
        <v>-0.145</v>
      </c>
      <c r="U194" s="374" t="n">
        <v>0.88</v>
      </c>
      <c r="V194" s="374" t="n">
        <v>0.005</v>
      </c>
      <c r="W194" s="374" t="n">
        <v>-0.19</v>
      </c>
      <c r="X194" s="374" t="n">
        <v>-0.0085</v>
      </c>
      <c r="Y194" s="389" t="n">
        <v>0.1</v>
      </c>
      <c r="Z194" s="389" t="n">
        <v>0</v>
      </c>
      <c r="AA194" s="390" t="n">
        <v>0.15</v>
      </c>
      <c r="AB194" s="390" t="n">
        <v>0.165</v>
      </c>
      <c r="AC194" s="390" t="n">
        <v>0.15</v>
      </c>
      <c r="AD194" s="390" t="n">
        <v>0.15</v>
      </c>
      <c r="AE194" s="390" t="n">
        <v>0.15</v>
      </c>
      <c r="AF194" s="390" t="n">
        <v>0.15</v>
      </c>
      <c r="AG194" s="390" t="n">
        <v>0.15</v>
      </c>
      <c r="AH194" s="390" t="n">
        <v>0.15</v>
      </c>
      <c r="AI194" s="391" t="n">
        <v>0.15</v>
      </c>
      <c r="AJ194" s="391" t="n">
        <v>0.15</v>
      </c>
      <c r="AK194" s="391" t="n">
        <v>0.15</v>
      </c>
      <c r="AL194" s="390" t="n">
        <v>0.15</v>
      </c>
      <c r="AM194" s="374" t="n">
        <v>0.072498931129485</v>
      </c>
      <c r="AN194" s="374"/>
      <c r="AO194" s="389" t="n">
        <f aca="false">AB194</f>
        <v>0.165</v>
      </c>
      <c r="AP194" s="389" t="n">
        <f aca="false">AB194</f>
        <v>0.165</v>
      </c>
      <c r="AQ194" s="393" t="n">
        <f aca="false">AB194</f>
        <v>0.165</v>
      </c>
      <c r="IU194" s="394" t="n">
        <f aca="false">B195</f>
        <v>0</v>
      </c>
      <c r="IV194" s="374" t="n">
        <v>183</v>
      </c>
    </row>
    <row r="195" customFormat="false" ht="12.75" hidden="false" customHeight="false" outlineLevel="0" collapsed="false">
      <c r="B195" s="412"/>
      <c r="C195" s="376" t="n">
        <v>3.421</v>
      </c>
      <c r="D195" s="376" t="n">
        <v>0.15</v>
      </c>
      <c r="E195" s="376" t="n">
        <v>0.07217246155573</v>
      </c>
      <c r="F195" s="376" t="n">
        <v>-0.195</v>
      </c>
      <c r="G195" s="376" t="n">
        <v>0.015</v>
      </c>
      <c r="H195" s="376" t="n">
        <v>-0.195</v>
      </c>
      <c r="I195" s="376" t="n">
        <v>0.15</v>
      </c>
      <c r="J195" s="376" t="n">
        <v>0.17</v>
      </c>
      <c r="K195" s="376" t="n">
        <v>-0.052</v>
      </c>
      <c r="L195" s="376" t="n">
        <v>-0.02</v>
      </c>
      <c r="M195" s="376" t="n">
        <v>0</v>
      </c>
      <c r="N195" s="376" t="n">
        <v>0.0065</v>
      </c>
      <c r="O195" s="376" t="n">
        <v>0.0185</v>
      </c>
      <c r="P195" s="374" t="n">
        <v>-0.01</v>
      </c>
      <c r="Q195" s="374" t="n">
        <v>-0.03</v>
      </c>
      <c r="R195" s="374" t="n">
        <v>-0.0037</v>
      </c>
      <c r="S195" s="374" t="n">
        <v>-0.043</v>
      </c>
      <c r="T195" s="374" t="n">
        <v>-0.105</v>
      </c>
      <c r="U195" s="374" t="n">
        <v>0.37</v>
      </c>
      <c r="V195" s="374" t="n">
        <v>0.005</v>
      </c>
      <c r="W195" s="374" t="n">
        <v>-0.19</v>
      </c>
      <c r="X195" s="374" t="n">
        <v>-0.0085</v>
      </c>
      <c r="Y195" s="389" t="n">
        <v>0.1875</v>
      </c>
      <c r="Z195" s="389" t="n">
        <v>0</v>
      </c>
      <c r="AA195" s="390" t="n">
        <v>0.15</v>
      </c>
      <c r="AB195" s="390" t="n">
        <v>0.147</v>
      </c>
      <c r="AC195" s="390" t="n">
        <v>0.15</v>
      </c>
      <c r="AD195" s="390" t="n">
        <v>0.15</v>
      </c>
      <c r="AE195" s="390" t="n">
        <v>0.147</v>
      </c>
      <c r="AF195" s="390" t="n">
        <v>0.15</v>
      </c>
      <c r="AG195" s="390" t="n">
        <v>0.15</v>
      </c>
      <c r="AH195" s="390" t="n">
        <v>0.15</v>
      </c>
      <c r="AI195" s="391" t="n">
        <v>0.15</v>
      </c>
      <c r="AJ195" s="391" t="n">
        <v>0.15</v>
      </c>
      <c r="AK195" s="391" t="n">
        <v>0.15</v>
      </c>
      <c r="AL195" s="390" t="n">
        <v>0.15</v>
      </c>
      <c r="AM195" s="374" t="n">
        <v>0.07250194010727</v>
      </c>
      <c r="AN195" s="374"/>
      <c r="AO195" s="389" t="n">
        <f aca="false">AB195</f>
        <v>0.147</v>
      </c>
      <c r="AP195" s="389" t="n">
        <f aca="false">AB195</f>
        <v>0.147</v>
      </c>
      <c r="AQ195" s="393" t="n">
        <f aca="false">AB195</f>
        <v>0.147</v>
      </c>
      <c r="IU195" s="394" t="n">
        <f aca="false">B196</f>
        <v>0</v>
      </c>
      <c r="IV195" s="374" t="n">
        <v>184</v>
      </c>
    </row>
    <row r="196" customFormat="false" ht="12.75" hidden="false" customHeight="false" outlineLevel="0" collapsed="false">
      <c r="B196" s="412"/>
      <c r="C196" s="376" t="n">
        <v>3.4555</v>
      </c>
      <c r="D196" s="376" t="n">
        <v>0.15</v>
      </c>
      <c r="E196" s="376" t="n">
        <v>0.072174084340459</v>
      </c>
      <c r="F196" s="376" t="n">
        <v>-0.195</v>
      </c>
      <c r="G196" s="376" t="n">
        <v>0.015</v>
      </c>
      <c r="H196" s="376" t="n">
        <v>-0.195</v>
      </c>
      <c r="I196" s="376" t="n">
        <v>0.153</v>
      </c>
      <c r="J196" s="376" t="n">
        <v>0.155</v>
      </c>
      <c r="K196" s="376" t="n">
        <v>-0.027</v>
      </c>
      <c r="L196" s="376" t="n">
        <v>0.005</v>
      </c>
      <c r="M196" s="376" t="n">
        <v>0</v>
      </c>
      <c r="N196" s="376" t="n">
        <v>0.0065</v>
      </c>
      <c r="O196" s="376" t="n">
        <v>0.0185</v>
      </c>
      <c r="P196" s="374" t="n">
        <v>-0.01</v>
      </c>
      <c r="Q196" s="374" t="n">
        <v>-0.03</v>
      </c>
      <c r="R196" s="374" t="n">
        <v>-0.00375</v>
      </c>
      <c r="S196" s="374" t="n">
        <v>-0.0455</v>
      </c>
      <c r="T196" s="374" t="n">
        <v>-0.105</v>
      </c>
      <c r="U196" s="374" t="n">
        <v>0.2525</v>
      </c>
      <c r="V196" s="374" t="n">
        <v>0.005</v>
      </c>
      <c r="W196" s="374" t="n">
        <v>-0.19</v>
      </c>
      <c r="X196" s="374" t="n">
        <v>-0.005</v>
      </c>
      <c r="Y196" s="389" t="n">
        <v>0.1875</v>
      </c>
      <c r="Z196" s="389" t="n">
        <v>0</v>
      </c>
      <c r="AA196" s="390" t="n">
        <v>0.15</v>
      </c>
      <c r="AB196" s="390" t="n">
        <v>0.147</v>
      </c>
      <c r="AC196" s="390" t="n">
        <v>0.15</v>
      </c>
      <c r="AD196" s="390" t="n">
        <v>0.15</v>
      </c>
      <c r="AE196" s="390" t="n">
        <v>0.147</v>
      </c>
      <c r="AF196" s="390" t="n">
        <v>0.15</v>
      </c>
      <c r="AG196" s="390" t="n">
        <v>0.15</v>
      </c>
      <c r="AH196" s="390" t="n">
        <v>0.15</v>
      </c>
      <c r="AI196" s="391" t="n">
        <v>0.15</v>
      </c>
      <c r="AJ196" s="391" t="n">
        <v>0.15</v>
      </c>
      <c r="AK196" s="391" t="n">
        <v>0.15</v>
      </c>
      <c r="AL196" s="390" t="n">
        <v>0.15</v>
      </c>
      <c r="AM196" s="374" t="n">
        <v>0.072504852021258</v>
      </c>
      <c r="AN196" s="374"/>
      <c r="AO196" s="389" t="n">
        <f aca="false">AB196</f>
        <v>0.147</v>
      </c>
      <c r="AP196" s="389" t="n">
        <f aca="false">AB196</f>
        <v>0.147</v>
      </c>
      <c r="AQ196" s="393" t="n">
        <f aca="false">AB196</f>
        <v>0.147</v>
      </c>
      <c r="IU196" s="394" t="n">
        <f aca="false">B197</f>
        <v>0</v>
      </c>
      <c r="IV196" s="374" t="n">
        <v>185</v>
      </c>
    </row>
    <row r="197" customFormat="false" ht="12.75" hidden="false" customHeight="false" outlineLevel="0" collapsed="false">
      <c r="A197" s="418"/>
      <c r="B197" s="412"/>
      <c r="C197" s="376" t="n">
        <v>3.4745</v>
      </c>
      <c r="D197" s="376" t="n">
        <v>0.15</v>
      </c>
      <c r="E197" s="376" t="n">
        <v>0.072175761218013</v>
      </c>
      <c r="F197" s="376" t="n">
        <v>-0.195</v>
      </c>
      <c r="G197" s="376" t="n">
        <v>0.02</v>
      </c>
      <c r="H197" s="376" t="n">
        <v>-0.195</v>
      </c>
      <c r="I197" s="376" t="n">
        <v>0.148</v>
      </c>
      <c r="J197" s="376" t="n">
        <v>0.155</v>
      </c>
      <c r="K197" s="376" t="n">
        <v>-0.0245</v>
      </c>
      <c r="L197" s="376" t="n">
        <v>0.0075</v>
      </c>
      <c r="M197" s="376" t="n">
        <v>0</v>
      </c>
      <c r="N197" s="376" t="n">
        <v>0.0065</v>
      </c>
      <c r="O197" s="376" t="n">
        <v>0.0185</v>
      </c>
      <c r="P197" s="374" t="n">
        <v>-0.0075</v>
      </c>
      <c r="Q197" s="374" t="n">
        <v>-0.03</v>
      </c>
      <c r="R197" s="374" t="n">
        <v>-0.00375</v>
      </c>
      <c r="S197" s="374" t="n">
        <v>-0.0355</v>
      </c>
      <c r="T197" s="374" t="n">
        <v>-0.105</v>
      </c>
      <c r="U197" s="374" t="n">
        <v>0.2525</v>
      </c>
      <c r="V197" s="374" t="n">
        <v>0.005</v>
      </c>
      <c r="W197" s="374" t="n">
        <v>-0.19</v>
      </c>
      <c r="X197" s="374" t="n">
        <v>-0.0075</v>
      </c>
      <c r="Y197" s="389" t="n">
        <v>0.1875</v>
      </c>
      <c r="Z197" s="389" t="n">
        <v>0</v>
      </c>
      <c r="AA197" s="390" t="n">
        <v>0.15</v>
      </c>
      <c r="AB197" s="390" t="n">
        <v>0.147</v>
      </c>
      <c r="AC197" s="390" t="n">
        <v>0.15</v>
      </c>
      <c r="AD197" s="390" t="n">
        <v>0.15</v>
      </c>
      <c r="AE197" s="390" t="n">
        <v>0.147</v>
      </c>
      <c r="AF197" s="390" t="n">
        <v>0.15</v>
      </c>
      <c r="AG197" s="390" t="n">
        <v>0.15</v>
      </c>
      <c r="AH197" s="390" t="n">
        <v>0.15</v>
      </c>
      <c r="AI197" s="391" t="n">
        <v>0.15</v>
      </c>
      <c r="AJ197" s="391" t="n">
        <v>0.15</v>
      </c>
      <c r="AK197" s="391" t="n">
        <v>0.15</v>
      </c>
      <c r="AL197" s="390" t="n">
        <v>0.15</v>
      </c>
      <c r="AM197" s="374" t="n">
        <v>0.072507860999048</v>
      </c>
      <c r="AN197" s="374"/>
      <c r="AO197" s="389" t="n">
        <f aca="false">AB197</f>
        <v>0.147</v>
      </c>
      <c r="AP197" s="389" t="n">
        <f aca="false">AB197</f>
        <v>0.147</v>
      </c>
      <c r="AQ197" s="393" t="n">
        <f aca="false">AB197</f>
        <v>0.147</v>
      </c>
      <c r="IU197" s="394" t="n">
        <f aca="false">B198</f>
        <v>0</v>
      </c>
      <c r="IV197" s="374" t="n">
        <v>186</v>
      </c>
    </row>
    <row r="198" customFormat="false" ht="12.75" hidden="false" customHeight="false" outlineLevel="0" collapsed="false">
      <c r="A198" s="415"/>
      <c r="B198" s="412"/>
      <c r="C198" s="376" t="n">
        <v>3.4775</v>
      </c>
      <c r="D198" s="376" t="n">
        <v>0.15</v>
      </c>
      <c r="E198" s="376" t="n">
        <v>0.072177384002743</v>
      </c>
      <c r="F198" s="376" t="n">
        <v>-0.195</v>
      </c>
      <c r="G198" s="376" t="n">
        <v>0.0225</v>
      </c>
      <c r="H198" s="376" t="n">
        <v>-0.195</v>
      </c>
      <c r="I198" s="376" t="n">
        <v>0.137</v>
      </c>
      <c r="J198" s="376" t="n">
        <v>0.155</v>
      </c>
      <c r="K198" s="376" t="n">
        <v>-0.0245</v>
      </c>
      <c r="L198" s="376" t="n">
        <v>0.0075</v>
      </c>
      <c r="M198" s="376" t="n">
        <v>0</v>
      </c>
      <c r="N198" s="376" t="n">
        <v>0.0065</v>
      </c>
      <c r="O198" s="376" t="n">
        <v>0.0185</v>
      </c>
      <c r="P198" s="374" t="n">
        <v>-0.0075</v>
      </c>
      <c r="Q198" s="374" t="n">
        <v>-0.03</v>
      </c>
      <c r="R198" s="374" t="n">
        <v>-0.00375</v>
      </c>
      <c r="S198" s="374" t="n">
        <v>-0.0355</v>
      </c>
      <c r="T198" s="374" t="n">
        <v>-0.105</v>
      </c>
      <c r="U198" s="374" t="n">
        <v>0.2575</v>
      </c>
      <c r="V198" s="374" t="n">
        <v>0.005</v>
      </c>
      <c r="W198" s="374" t="n">
        <v>-0.19</v>
      </c>
      <c r="X198" s="398" t="n">
        <v>-0.0075</v>
      </c>
      <c r="Y198" s="389" t="n">
        <v>0.1875</v>
      </c>
      <c r="Z198" s="389" t="n">
        <v>0</v>
      </c>
      <c r="AA198" s="390" t="n">
        <v>0.15</v>
      </c>
      <c r="AB198" s="390" t="n">
        <v>0.147</v>
      </c>
      <c r="AC198" s="390" t="n">
        <v>0.15</v>
      </c>
      <c r="AD198" s="390" t="n">
        <v>0.15</v>
      </c>
      <c r="AE198" s="390" t="n">
        <v>0.147</v>
      </c>
      <c r="AF198" s="390" t="n">
        <v>0.15</v>
      </c>
      <c r="AG198" s="390" t="n">
        <v>0.15</v>
      </c>
      <c r="AH198" s="390" t="n">
        <v>0.15</v>
      </c>
      <c r="AI198" s="391" t="n">
        <v>0.15</v>
      </c>
      <c r="AJ198" s="391" t="n">
        <v>0.15</v>
      </c>
      <c r="AK198" s="391" t="n">
        <v>0.15</v>
      </c>
      <c r="AL198" s="390" t="n">
        <v>0.15</v>
      </c>
      <c r="AM198" s="374" t="n">
        <v>0.072510772913042</v>
      </c>
      <c r="AN198" s="374"/>
      <c r="AO198" s="389" t="n">
        <f aca="false">AB198</f>
        <v>0.147</v>
      </c>
      <c r="AP198" s="389" t="n">
        <f aca="false">AB198</f>
        <v>0.147</v>
      </c>
      <c r="AQ198" s="393" t="n">
        <f aca="false">AB198</f>
        <v>0.147</v>
      </c>
      <c r="IU198" s="394" t="n">
        <f aca="false">B199</f>
        <v>0</v>
      </c>
      <c r="IV198" s="374" t="n">
        <v>187</v>
      </c>
    </row>
    <row r="199" customFormat="false" ht="12.75" hidden="false" customHeight="false" outlineLevel="0" collapsed="false">
      <c r="A199" s="415"/>
      <c r="B199" s="412"/>
      <c r="C199" s="376" t="n">
        <v>3.4835</v>
      </c>
      <c r="D199" s="376" t="n">
        <v>0.15</v>
      </c>
      <c r="E199" s="376" t="n">
        <v>0.072179060880299</v>
      </c>
      <c r="F199" s="376" t="n">
        <v>-0.195</v>
      </c>
      <c r="G199" s="376" t="n">
        <v>0.025</v>
      </c>
      <c r="H199" s="376" t="n">
        <v>-0.195</v>
      </c>
      <c r="I199" s="376" t="n">
        <v>0.135</v>
      </c>
      <c r="J199" s="376" t="n">
        <v>0.155</v>
      </c>
      <c r="K199" s="376" t="n">
        <v>-0.0245</v>
      </c>
      <c r="L199" s="376" t="n">
        <v>0.0075</v>
      </c>
      <c r="M199" s="376" t="n">
        <v>0</v>
      </c>
      <c r="N199" s="376" t="n">
        <v>0.0065</v>
      </c>
      <c r="O199" s="376" t="n">
        <v>0.0185</v>
      </c>
      <c r="P199" s="374" t="n">
        <v>-0.0075</v>
      </c>
      <c r="Q199" s="374" t="n">
        <v>-0.03</v>
      </c>
      <c r="R199" s="374" t="n">
        <v>-0.00125</v>
      </c>
      <c r="S199" s="374" t="n">
        <v>-0.0355</v>
      </c>
      <c r="T199" s="374" t="n">
        <v>0</v>
      </c>
      <c r="U199" s="374" t="n">
        <v>0.2575</v>
      </c>
      <c r="V199" s="374" t="n">
        <v>0.005</v>
      </c>
      <c r="W199" s="374" t="n">
        <v>-0.19</v>
      </c>
      <c r="X199" s="398" t="n">
        <v>-0.0075</v>
      </c>
      <c r="Y199" s="389" t="n">
        <v>0.1875</v>
      </c>
      <c r="Z199" s="389" t="n">
        <v>0</v>
      </c>
      <c r="AA199" s="390" t="n">
        <v>0.15</v>
      </c>
      <c r="AB199" s="390" t="n">
        <v>0.147</v>
      </c>
      <c r="AC199" s="390" t="n">
        <v>0.15</v>
      </c>
      <c r="AD199" s="390" t="n">
        <v>0.15</v>
      </c>
      <c r="AE199" s="390" t="n">
        <v>0.147</v>
      </c>
      <c r="AF199" s="390" t="n">
        <v>0.15</v>
      </c>
      <c r="AG199" s="390" t="n">
        <v>0.15</v>
      </c>
      <c r="AH199" s="390" t="n">
        <v>0.15</v>
      </c>
      <c r="AI199" s="391" t="n">
        <v>0.15</v>
      </c>
      <c r="AJ199" s="391" t="n">
        <v>0.15</v>
      </c>
      <c r="AK199" s="391" t="n">
        <v>0.15</v>
      </c>
      <c r="AL199" s="390" t="n">
        <v>0.15</v>
      </c>
      <c r="AM199" s="374" t="n">
        <v>0.072513781890838</v>
      </c>
      <c r="AN199" s="374"/>
      <c r="AO199" s="389" t="n">
        <f aca="false">AB199</f>
        <v>0.147</v>
      </c>
      <c r="AP199" s="389" t="n">
        <f aca="false">AB199</f>
        <v>0.147</v>
      </c>
      <c r="AQ199" s="393" t="n">
        <f aca="false">AB199</f>
        <v>0.147</v>
      </c>
      <c r="IU199" s="394" t="n">
        <f aca="false">B200</f>
        <v>0</v>
      </c>
      <c r="IV199" s="374" t="n">
        <v>188</v>
      </c>
    </row>
    <row r="200" customFormat="false" ht="12.75" hidden="false" customHeight="false" outlineLevel="0" collapsed="false">
      <c r="A200" s="415"/>
      <c r="B200" s="412"/>
      <c r="C200" s="376" t="n">
        <v>3.4755</v>
      </c>
      <c r="D200" s="376" t="n">
        <v>0.15</v>
      </c>
      <c r="E200" s="376" t="n">
        <v>0.072180737757856</v>
      </c>
      <c r="F200" s="376" t="n">
        <v>-0.195</v>
      </c>
      <c r="G200" s="376" t="n">
        <v>0.0175</v>
      </c>
      <c r="H200" s="376" t="n">
        <v>-0.195</v>
      </c>
      <c r="I200" s="376" t="n">
        <v>0.132</v>
      </c>
      <c r="J200" s="376" t="n">
        <v>0.155</v>
      </c>
      <c r="K200" s="376" t="n">
        <v>-0.027</v>
      </c>
      <c r="L200" s="376" t="n">
        <v>0.005</v>
      </c>
      <c r="M200" s="376" t="n">
        <v>0</v>
      </c>
      <c r="N200" s="376" t="n">
        <v>0.0065</v>
      </c>
      <c r="O200" s="376" t="n">
        <v>0.0185</v>
      </c>
      <c r="P200" s="374" t="n">
        <v>-0.0075</v>
      </c>
      <c r="Q200" s="374" t="n">
        <v>0</v>
      </c>
      <c r="R200" s="374" t="n">
        <v>-0.00125</v>
      </c>
      <c r="S200" s="374" t="n">
        <v>-0.043</v>
      </c>
      <c r="T200" s="374" t="n">
        <v>0</v>
      </c>
      <c r="U200" s="374" t="n">
        <v>0.2525</v>
      </c>
      <c r="V200" s="374" t="n">
        <v>0.005</v>
      </c>
      <c r="W200" s="374" t="n">
        <v>-0.19</v>
      </c>
      <c r="X200" s="398" t="n">
        <v>-0.01</v>
      </c>
      <c r="Y200" s="389" t="n">
        <v>0.1875</v>
      </c>
      <c r="Z200" s="389" t="n">
        <v>0</v>
      </c>
      <c r="AA200" s="390" t="n">
        <v>0.15</v>
      </c>
      <c r="AB200" s="390" t="n">
        <v>0.147</v>
      </c>
      <c r="AC200" s="390" t="n">
        <v>0.15</v>
      </c>
      <c r="AD200" s="390" t="n">
        <v>0.15</v>
      </c>
      <c r="AE200" s="390" t="n">
        <v>0.147</v>
      </c>
      <c r="AF200" s="390" t="n">
        <v>0.15</v>
      </c>
      <c r="AG200" s="390" t="n">
        <v>0.15</v>
      </c>
      <c r="AH200" s="390" t="n">
        <v>0.15</v>
      </c>
      <c r="AI200" s="391" t="n">
        <v>0.15</v>
      </c>
      <c r="AJ200" s="391" t="n">
        <v>0.15</v>
      </c>
      <c r="AK200" s="391" t="n">
        <v>0.15</v>
      </c>
      <c r="AL200" s="390" t="n">
        <v>0.15</v>
      </c>
      <c r="AM200" s="374" t="n">
        <v>0.072516790868637</v>
      </c>
      <c r="AN200" s="374"/>
      <c r="AO200" s="389" t="n">
        <f aca="false">AB200</f>
        <v>0.147</v>
      </c>
      <c r="AP200" s="389" t="n">
        <f aca="false">AB200</f>
        <v>0.147</v>
      </c>
      <c r="AQ200" s="393" t="n">
        <f aca="false">AB200</f>
        <v>0.147</v>
      </c>
      <c r="IU200" s="394" t="n">
        <f aca="false">B201</f>
        <v>0</v>
      </c>
      <c r="IV200" s="374" t="n">
        <v>189</v>
      </c>
    </row>
    <row r="201" customFormat="false" ht="12.75" hidden="false" customHeight="false" outlineLevel="0" collapsed="false">
      <c r="A201" s="415"/>
      <c r="B201" s="412"/>
      <c r="C201" s="376" t="n">
        <v>3.4905</v>
      </c>
      <c r="D201" s="376" t="n">
        <v>0.15</v>
      </c>
      <c r="E201" s="376" t="n">
        <v>0.072182360542589</v>
      </c>
      <c r="F201" s="376" t="n">
        <v>-0.195</v>
      </c>
      <c r="G201" s="376" t="n">
        <v>0.0075</v>
      </c>
      <c r="H201" s="376" t="n">
        <v>-0.195</v>
      </c>
      <c r="I201" s="376" t="n">
        <v>0.148</v>
      </c>
      <c r="J201" s="376" t="n">
        <v>0.1575</v>
      </c>
      <c r="K201" s="376" t="n">
        <v>-0.027</v>
      </c>
      <c r="L201" s="376" t="n">
        <v>0.005</v>
      </c>
      <c r="M201" s="376" t="n">
        <v>0</v>
      </c>
      <c r="N201" s="376" t="n">
        <v>0.0065</v>
      </c>
      <c r="O201" s="376" t="n">
        <v>0.0185</v>
      </c>
      <c r="P201" s="374" t="n">
        <v>-0.0075</v>
      </c>
      <c r="Q201" s="374" t="n">
        <v>0</v>
      </c>
      <c r="R201" s="374" t="n">
        <v>-0.022</v>
      </c>
      <c r="S201" s="374" t="n">
        <v>-0.043</v>
      </c>
      <c r="T201" s="374" t="n">
        <v>0</v>
      </c>
      <c r="U201" s="374" t="n">
        <v>0.255</v>
      </c>
      <c r="V201" s="374" t="n">
        <v>0.005</v>
      </c>
      <c r="W201" s="374" t="n">
        <v>-0.19</v>
      </c>
      <c r="X201" s="398" t="n">
        <v>-0.01</v>
      </c>
      <c r="Y201" s="389" t="n">
        <v>0.1875</v>
      </c>
      <c r="Z201" s="389" t="n">
        <v>0</v>
      </c>
      <c r="AA201" s="390" t="n">
        <v>0.15</v>
      </c>
      <c r="AB201" s="390" t="n">
        <v>0.147</v>
      </c>
      <c r="AC201" s="390" t="n">
        <v>0.15</v>
      </c>
      <c r="AD201" s="390" t="n">
        <v>0.15</v>
      </c>
      <c r="AE201" s="390" t="n">
        <v>0.147</v>
      </c>
      <c r="AF201" s="390" t="n">
        <v>0.15</v>
      </c>
      <c r="AG201" s="390" t="n">
        <v>0.15</v>
      </c>
      <c r="AH201" s="390" t="n">
        <v>0.15</v>
      </c>
      <c r="AI201" s="391" t="n">
        <v>0.15</v>
      </c>
      <c r="AJ201" s="391" t="n">
        <v>0.15</v>
      </c>
      <c r="AK201" s="391" t="n">
        <v>0.15</v>
      </c>
      <c r="AL201" s="390" t="n">
        <v>0.15</v>
      </c>
      <c r="AM201" s="374" t="n">
        <v>0.07251970278264</v>
      </c>
      <c r="AN201" s="374"/>
      <c r="AO201" s="389" t="n">
        <f aca="false">AB201</f>
        <v>0.147</v>
      </c>
      <c r="AP201" s="389" t="n">
        <f aca="false">AB201</f>
        <v>0.147</v>
      </c>
      <c r="AQ201" s="393" t="n">
        <f aca="false">AB201</f>
        <v>0.147</v>
      </c>
      <c r="IU201" s="394" t="n">
        <f aca="false">B202</f>
        <v>0</v>
      </c>
      <c r="IV201" s="374" t="n">
        <v>190</v>
      </c>
    </row>
    <row r="202" customFormat="false" ht="12.75" hidden="false" customHeight="false" outlineLevel="0" collapsed="false">
      <c r="A202" s="415"/>
      <c r="B202" s="412"/>
      <c r="C202" s="376" t="n">
        <v>3.5635</v>
      </c>
      <c r="D202" s="376" t="n">
        <v>0.15</v>
      </c>
      <c r="E202" s="376" t="n">
        <v>0.072184037420148</v>
      </c>
      <c r="F202" s="376" t="n">
        <v>-0.19</v>
      </c>
      <c r="G202" s="376" t="n">
        <v>-0.0325</v>
      </c>
      <c r="H202" s="376" t="n">
        <v>-0.19</v>
      </c>
      <c r="I202" s="376" t="n">
        <v>0.225</v>
      </c>
      <c r="J202" s="376" t="n">
        <v>0.24</v>
      </c>
      <c r="K202" s="376" t="n">
        <v>-0.0385</v>
      </c>
      <c r="L202" s="397" t="n">
        <v>1.38777878078E-017</v>
      </c>
      <c r="M202" s="376" t="n">
        <v>0</v>
      </c>
      <c r="N202" s="376" t="n">
        <v>0.011</v>
      </c>
      <c r="O202" s="376" t="n">
        <v>0.023</v>
      </c>
      <c r="P202" s="374" t="n">
        <v>-0.0105</v>
      </c>
      <c r="Q202" s="374" t="n">
        <v>0</v>
      </c>
      <c r="R202" s="374" t="n">
        <v>-0.021</v>
      </c>
      <c r="S202" s="374" t="n">
        <v>-0.058</v>
      </c>
      <c r="T202" s="374" t="n">
        <v>0</v>
      </c>
      <c r="U202" s="374" t="n">
        <v>0.725</v>
      </c>
      <c r="V202" s="374" t="n">
        <v>0.005</v>
      </c>
      <c r="W202" s="374" t="n">
        <v>-0.19</v>
      </c>
      <c r="X202" s="374" t="n">
        <v>-0.0075</v>
      </c>
      <c r="Y202" s="389" t="n">
        <v>0.1</v>
      </c>
      <c r="Z202" s="389" t="n">
        <v>0</v>
      </c>
      <c r="AA202" s="390" t="n">
        <v>0.15</v>
      </c>
      <c r="AB202" s="390" t="n">
        <v>0.165</v>
      </c>
      <c r="AC202" s="390" t="n">
        <v>0.15</v>
      </c>
      <c r="AD202" s="390" t="n">
        <v>0.15</v>
      </c>
      <c r="AE202" s="390" t="n">
        <v>0.15</v>
      </c>
      <c r="AF202" s="390" t="n">
        <v>0.15</v>
      </c>
      <c r="AG202" s="390" t="n">
        <v>0.15</v>
      </c>
      <c r="AH202" s="390" t="n">
        <v>0.15</v>
      </c>
      <c r="AI202" s="391" t="n">
        <v>0.15</v>
      </c>
      <c r="AJ202" s="391" t="n">
        <v>0.15</v>
      </c>
      <c r="AK202" s="391" t="n">
        <v>0.15</v>
      </c>
      <c r="AL202" s="390" t="n">
        <v>0.15</v>
      </c>
      <c r="AM202" s="374" t="n">
        <v>0.072522711760445</v>
      </c>
      <c r="AN202" s="374"/>
      <c r="AO202" s="389" t="n">
        <f aca="false">AB202</f>
        <v>0.165</v>
      </c>
      <c r="AP202" s="389" t="n">
        <f aca="false">AB202</f>
        <v>0.165</v>
      </c>
      <c r="AQ202" s="393" t="n">
        <f aca="false">AB202</f>
        <v>0.165</v>
      </c>
      <c r="IU202" s="394" t="n">
        <f aca="false">B203</f>
        <v>0</v>
      </c>
      <c r="IV202" s="374" t="n">
        <v>191</v>
      </c>
    </row>
    <row r="203" customFormat="false" ht="12.75" hidden="false" customHeight="false" outlineLevel="0" collapsed="false">
      <c r="A203" s="415"/>
      <c r="B203" s="412"/>
      <c r="C203" s="376" t="n">
        <v>3.6505</v>
      </c>
      <c r="D203" s="376" t="n">
        <v>0.15</v>
      </c>
      <c r="E203" s="376" t="n">
        <v>0.072185660204883</v>
      </c>
      <c r="F203" s="376" t="n">
        <v>-0.1975</v>
      </c>
      <c r="G203" s="376" t="n">
        <v>-0.055</v>
      </c>
      <c r="H203" s="376" t="n">
        <v>-0.1975</v>
      </c>
      <c r="I203" s="376" t="n">
        <v>0.265</v>
      </c>
      <c r="J203" s="376" t="n">
        <v>0.295</v>
      </c>
      <c r="K203" s="376" t="n">
        <v>-0.0385</v>
      </c>
      <c r="L203" s="397" t="n">
        <v>-0.0025</v>
      </c>
      <c r="M203" s="376" t="n">
        <v>0</v>
      </c>
      <c r="N203" s="376" t="n">
        <v>0.011</v>
      </c>
      <c r="O203" s="376" t="n">
        <v>0.023</v>
      </c>
      <c r="P203" s="374" t="n">
        <v>-0.0105</v>
      </c>
      <c r="Q203" s="374" t="n">
        <v>0</v>
      </c>
      <c r="R203" s="374" t="n">
        <v>-0.021</v>
      </c>
      <c r="S203" s="374" t="n">
        <v>-0.073</v>
      </c>
      <c r="T203" s="374" t="n">
        <v>0</v>
      </c>
      <c r="U203" s="374" t="n">
        <v>1.045</v>
      </c>
      <c r="V203" s="374" t="n">
        <v>0.005</v>
      </c>
      <c r="W203" s="374" t="n">
        <v>-0.19</v>
      </c>
      <c r="X203" s="374" t="n">
        <v>-0.0075</v>
      </c>
      <c r="Y203" s="389" t="n">
        <v>0.1</v>
      </c>
      <c r="Z203" s="389" t="n">
        <v>0</v>
      </c>
      <c r="AA203" s="390" t="n">
        <v>0.15</v>
      </c>
      <c r="AB203" s="390" t="n">
        <v>0.165</v>
      </c>
      <c r="AC203" s="390" t="n">
        <v>0.15</v>
      </c>
      <c r="AD203" s="390" t="n">
        <v>0.15</v>
      </c>
      <c r="AE203" s="390" t="n">
        <v>0.15</v>
      </c>
      <c r="AF203" s="390" t="n">
        <v>0.15</v>
      </c>
      <c r="AG203" s="390" t="n">
        <v>0.15</v>
      </c>
      <c r="AH203" s="390" t="n">
        <v>0.15</v>
      </c>
      <c r="AI203" s="391" t="n">
        <v>0.15</v>
      </c>
      <c r="AJ203" s="391" t="n">
        <v>0.15</v>
      </c>
      <c r="AK203" s="391" t="n">
        <v>0.15</v>
      </c>
      <c r="AL203" s="390" t="n">
        <v>0.15</v>
      </c>
      <c r="AM203" s="374" t="n">
        <v>0.072525623674453</v>
      </c>
      <c r="AN203" s="374"/>
      <c r="AO203" s="389" t="n">
        <f aca="false">AB203</f>
        <v>0.165</v>
      </c>
      <c r="AP203" s="389" t="n">
        <f aca="false">AB203</f>
        <v>0.165</v>
      </c>
      <c r="AQ203" s="393" t="n">
        <f aca="false">AB203</f>
        <v>0.165</v>
      </c>
      <c r="IU203" s="394" t="n">
        <f aca="false">B204</f>
        <v>0</v>
      </c>
      <c r="IV203" s="374" t="n">
        <v>192</v>
      </c>
    </row>
    <row r="204" customFormat="false" ht="12.75" hidden="false" customHeight="false" outlineLevel="0" collapsed="false">
      <c r="A204" s="415"/>
      <c r="B204" s="412"/>
      <c r="C204" s="376" t="n">
        <v>3.691</v>
      </c>
      <c r="D204" s="376" t="n">
        <v>0.15</v>
      </c>
      <c r="E204" s="376" t="n">
        <v>0.072187337082444</v>
      </c>
      <c r="F204" s="376" t="n">
        <v>-0.16</v>
      </c>
      <c r="G204" s="376" t="n">
        <v>-0.0575</v>
      </c>
      <c r="H204" s="376" t="n">
        <v>-0.16</v>
      </c>
      <c r="I204" s="376" t="n">
        <v>0.275</v>
      </c>
      <c r="J204" s="376" t="n">
        <v>0.3425</v>
      </c>
      <c r="K204" s="376" t="n">
        <v>-0.0425</v>
      </c>
      <c r="L204" s="397" t="n">
        <v>0.0035</v>
      </c>
      <c r="M204" s="376" t="n">
        <v>0</v>
      </c>
      <c r="N204" s="376" t="n">
        <v>0.011</v>
      </c>
      <c r="O204" s="376" t="n">
        <v>0.023</v>
      </c>
      <c r="P204" s="374" t="n">
        <v>-0.006</v>
      </c>
      <c r="Q204" s="374" t="n">
        <v>0</v>
      </c>
      <c r="R204" s="374" t="n">
        <v>-0.021</v>
      </c>
      <c r="S204" s="374" t="n">
        <v>-0.0835</v>
      </c>
      <c r="T204" s="374" t="n">
        <v>0</v>
      </c>
      <c r="U204" s="374" t="n">
        <v>1.52</v>
      </c>
      <c r="V204" s="374" t="n">
        <v>0.005</v>
      </c>
      <c r="W204" s="374" t="n">
        <v>-0.19</v>
      </c>
      <c r="X204" s="374" t="n">
        <v>-0.0075</v>
      </c>
      <c r="Y204" s="389" t="n">
        <v>0.1</v>
      </c>
      <c r="Z204" s="389" t="n">
        <v>0</v>
      </c>
      <c r="AA204" s="390" t="n">
        <v>0.15</v>
      </c>
      <c r="AB204" s="390" t="n">
        <v>0.15</v>
      </c>
      <c r="AC204" s="390" t="n">
        <v>0.15</v>
      </c>
      <c r="AD204" s="390" t="n">
        <v>0.15</v>
      </c>
      <c r="AE204" s="390" t="n">
        <v>0.15</v>
      </c>
      <c r="AF204" s="390" t="n">
        <v>0.15</v>
      </c>
      <c r="AG204" s="390" t="n">
        <v>0.15</v>
      </c>
      <c r="AH204" s="390" t="n">
        <v>0.15</v>
      </c>
      <c r="AI204" s="391" t="n">
        <v>0.15</v>
      </c>
      <c r="AJ204" s="391" t="n">
        <v>0.15</v>
      </c>
      <c r="AK204" s="391" t="n">
        <v>0.15</v>
      </c>
      <c r="AL204" s="390" t="n">
        <v>0.15</v>
      </c>
      <c r="AM204" s="374" t="n">
        <v>0.072528632652264</v>
      </c>
      <c r="AN204" s="374"/>
      <c r="AO204" s="389" t="n">
        <f aca="false">AB204</f>
        <v>0.15</v>
      </c>
      <c r="AP204" s="389" t="n">
        <f aca="false">AB204</f>
        <v>0.15</v>
      </c>
      <c r="AQ204" s="393" t="n">
        <f aca="false">AB204</f>
        <v>0.15</v>
      </c>
      <c r="IU204" s="394" t="n">
        <f aca="false">B205</f>
        <v>0</v>
      </c>
      <c r="IV204" s="374" t="n">
        <v>193</v>
      </c>
    </row>
    <row r="205" customFormat="false" ht="12.75" hidden="false" customHeight="false" outlineLevel="0" collapsed="false">
      <c r="A205" s="415"/>
      <c r="B205" s="412"/>
      <c r="C205" s="376" t="n">
        <v>3.63</v>
      </c>
      <c r="D205" s="376" t="n">
        <v>0.15</v>
      </c>
      <c r="E205" s="376" t="n">
        <v>0.072189013960005</v>
      </c>
      <c r="F205" s="376" t="n">
        <v>-0.16</v>
      </c>
      <c r="G205" s="376" t="n">
        <v>-0.04</v>
      </c>
      <c r="H205" s="376" t="n">
        <v>-0.16</v>
      </c>
      <c r="I205" s="376" t="n">
        <v>0.25</v>
      </c>
      <c r="J205" s="376" t="n">
        <v>0.3375</v>
      </c>
      <c r="K205" s="376" t="n">
        <v>-0.0385</v>
      </c>
      <c r="L205" s="376" t="n">
        <v>-0.0025</v>
      </c>
      <c r="M205" s="376" t="n">
        <v>0</v>
      </c>
      <c r="N205" s="376" t="n">
        <v>0.011</v>
      </c>
      <c r="O205" s="376" t="n">
        <v>0.023</v>
      </c>
      <c r="P205" s="374" t="n">
        <v>-0.006</v>
      </c>
      <c r="Q205" s="374" t="n">
        <v>0</v>
      </c>
      <c r="R205" s="374" t="n">
        <v>-0.021</v>
      </c>
      <c r="S205" s="374" t="n">
        <v>-0.071</v>
      </c>
      <c r="T205" s="374" t="n">
        <v>0</v>
      </c>
      <c r="U205" s="374" t="n">
        <v>1.4</v>
      </c>
      <c r="V205" s="374" t="n">
        <v>0.005</v>
      </c>
      <c r="W205" s="374" t="n">
        <v>-0.19</v>
      </c>
      <c r="X205" s="374" t="n">
        <v>-0.0075</v>
      </c>
      <c r="Y205" s="389" t="n">
        <v>0.1</v>
      </c>
      <c r="Z205" s="389" t="n">
        <v>0</v>
      </c>
      <c r="AA205" s="390" t="n">
        <v>0.15</v>
      </c>
      <c r="AB205" s="390" t="n">
        <v>0.165</v>
      </c>
      <c r="AC205" s="390" t="n">
        <v>0.15</v>
      </c>
      <c r="AD205" s="390" t="n">
        <v>0.15</v>
      </c>
      <c r="AE205" s="390" t="n">
        <v>0.15</v>
      </c>
      <c r="AF205" s="390" t="n">
        <v>0.15</v>
      </c>
      <c r="AG205" s="390" t="n">
        <v>0.15</v>
      </c>
      <c r="AH205" s="390" t="n">
        <v>0.15</v>
      </c>
      <c r="AI205" s="391" t="n">
        <v>0.15</v>
      </c>
      <c r="AJ205" s="391" t="n">
        <v>0.15</v>
      </c>
      <c r="AK205" s="391" t="n">
        <v>0.15</v>
      </c>
      <c r="AL205" s="390" t="n">
        <v>0.15</v>
      </c>
      <c r="AM205" s="374" t="n">
        <v>0.072531641630078</v>
      </c>
      <c r="AN205" s="374"/>
      <c r="AO205" s="389" t="n">
        <f aca="false">AB205</f>
        <v>0.165</v>
      </c>
      <c r="AP205" s="389" t="n">
        <f aca="false">AB205</f>
        <v>0.165</v>
      </c>
      <c r="AQ205" s="393" t="n">
        <f aca="false">AB205</f>
        <v>0.165</v>
      </c>
      <c r="IU205" s="394" t="n">
        <f aca="false">B206</f>
        <v>0</v>
      </c>
      <c r="IV205" s="374" t="n">
        <v>194</v>
      </c>
    </row>
    <row r="206" customFormat="false" ht="12.75" hidden="false" customHeight="false" outlineLevel="0" collapsed="false">
      <c r="A206" s="415"/>
      <c r="B206" s="412"/>
      <c r="C206" s="376" t="n">
        <v>3.554</v>
      </c>
      <c r="D206" s="376" t="n">
        <v>0.15</v>
      </c>
      <c r="E206" s="376" t="n">
        <v>0.072190582651918</v>
      </c>
      <c r="F206" s="376" t="n">
        <v>-0.16</v>
      </c>
      <c r="G206" s="376" t="n">
        <v>-0.0275</v>
      </c>
      <c r="H206" s="376" t="n">
        <v>-0.16</v>
      </c>
      <c r="I206" s="376" t="n">
        <v>0.247</v>
      </c>
      <c r="J206" s="376" t="n">
        <v>0.26</v>
      </c>
      <c r="K206" s="376" t="n">
        <v>-0.04</v>
      </c>
      <c r="L206" s="376" t="n">
        <v>-0.0055</v>
      </c>
      <c r="M206" s="376" t="n">
        <v>0</v>
      </c>
      <c r="N206" s="376" t="n">
        <v>0.011</v>
      </c>
      <c r="O206" s="376" t="n">
        <v>0</v>
      </c>
      <c r="P206" s="374" t="n">
        <v>-0.006</v>
      </c>
      <c r="Q206" s="374" t="n">
        <v>0</v>
      </c>
      <c r="R206" s="374" t="n">
        <v>-0.0027</v>
      </c>
      <c r="S206" s="374" t="n">
        <v>-0.0585</v>
      </c>
      <c r="T206" s="374" t="n">
        <v>0</v>
      </c>
      <c r="U206" s="374" t="n">
        <v>0.88</v>
      </c>
      <c r="V206" s="374" t="n">
        <v>0.005</v>
      </c>
      <c r="W206" s="374" t="n">
        <v>-0.19</v>
      </c>
      <c r="X206" s="374" t="n">
        <v>-0.0075</v>
      </c>
      <c r="Y206" s="389" t="n">
        <v>0.1</v>
      </c>
      <c r="Z206" s="389" t="n">
        <v>0</v>
      </c>
      <c r="AA206" s="390" t="n">
        <v>0.15</v>
      </c>
      <c r="AB206" s="390" t="n">
        <v>0.165</v>
      </c>
      <c r="AC206" s="390" t="n">
        <v>0.15</v>
      </c>
      <c r="AD206" s="390" t="n">
        <v>0.15</v>
      </c>
      <c r="AE206" s="390" t="n">
        <v>0.15</v>
      </c>
      <c r="AF206" s="390" t="n">
        <v>0.15</v>
      </c>
      <c r="AG206" s="390" t="n">
        <v>0.15</v>
      </c>
      <c r="AH206" s="390" t="n">
        <v>0.15</v>
      </c>
      <c r="AI206" s="391" t="n">
        <v>0.15</v>
      </c>
      <c r="AJ206" s="391" t="n">
        <v>0.15</v>
      </c>
      <c r="AK206" s="391" t="n">
        <v>0.15</v>
      </c>
      <c r="AL206" s="390" t="n">
        <v>0.15</v>
      </c>
      <c r="AM206" s="374" t="n">
        <v>0.072534456480294</v>
      </c>
      <c r="AN206" s="374"/>
      <c r="AO206" s="389" t="n">
        <f aca="false">AB206</f>
        <v>0.165</v>
      </c>
      <c r="AP206" s="389" t="n">
        <f aca="false">AB206</f>
        <v>0.165</v>
      </c>
      <c r="AQ206" s="393" t="n">
        <f aca="false">AB206</f>
        <v>0.165</v>
      </c>
      <c r="IU206" s="394" t="n">
        <f aca="false">B207</f>
        <v>0</v>
      </c>
      <c r="IV206" s="374" t="n">
        <v>195</v>
      </c>
    </row>
    <row r="207" customFormat="false" ht="12.75" hidden="false" customHeight="false" outlineLevel="0" collapsed="false">
      <c r="A207" s="415"/>
      <c r="B207" s="412"/>
      <c r="C207" s="376" t="n">
        <v>3.493</v>
      </c>
      <c r="D207" s="376" t="n">
        <v>0.15</v>
      </c>
      <c r="E207" s="376" t="n">
        <v>0.072192259529481</v>
      </c>
      <c r="F207" s="376" t="n">
        <v>-0.16</v>
      </c>
      <c r="G207" s="376" t="n">
        <v>0.015</v>
      </c>
      <c r="H207" s="376" t="n">
        <v>-0.16</v>
      </c>
      <c r="I207" s="376" t="n">
        <v>0.145</v>
      </c>
      <c r="J207" s="376" t="n">
        <v>0.17</v>
      </c>
      <c r="K207" s="376" t="n">
        <v>-0.05</v>
      </c>
      <c r="L207" s="376" t="n">
        <v>-0.018</v>
      </c>
      <c r="M207" s="376" t="n">
        <v>0</v>
      </c>
      <c r="N207" s="376" t="n">
        <v>0.0065</v>
      </c>
      <c r="O207" s="376" t="n">
        <v>0</v>
      </c>
      <c r="P207" s="374" t="n">
        <v>-0.008</v>
      </c>
      <c r="Q207" s="374" t="n">
        <v>0</v>
      </c>
      <c r="R207" s="374" t="n">
        <v>-0.0027</v>
      </c>
      <c r="S207" s="374" t="n">
        <v>-0.041</v>
      </c>
      <c r="T207" s="374" t="n">
        <v>0</v>
      </c>
      <c r="U207" s="374" t="n">
        <v>0.37</v>
      </c>
      <c r="V207" s="374" t="n">
        <v>0.005</v>
      </c>
      <c r="W207" s="374" t="n">
        <v>-0.19</v>
      </c>
      <c r="X207" s="374" t="n">
        <v>-0.0075</v>
      </c>
      <c r="Y207" s="389" t="n">
        <v>0.1875</v>
      </c>
      <c r="Z207" s="389" t="n">
        <v>0</v>
      </c>
      <c r="AA207" s="390" t="n">
        <v>0.15</v>
      </c>
      <c r="AB207" s="390" t="n">
        <v>0.147</v>
      </c>
      <c r="AC207" s="390" t="n">
        <v>0.15</v>
      </c>
      <c r="AD207" s="390" t="n">
        <v>0.15</v>
      </c>
      <c r="AE207" s="390" t="n">
        <v>0.147</v>
      </c>
      <c r="AF207" s="390" t="n">
        <v>0.15</v>
      </c>
      <c r="AG207" s="390" t="n">
        <v>0.15</v>
      </c>
      <c r="AH207" s="390" t="n">
        <v>0.15</v>
      </c>
      <c r="AI207" s="391" t="n">
        <v>0.15</v>
      </c>
      <c r="AJ207" s="391" t="n">
        <v>0.15</v>
      </c>
      <c r="AK207" s="391" t="n">
        <v>0.15</v>
      </c>
      <c r="AL207" s="390" t="n">
        <v>0.15</v>
      </c>
      <c r="AM207" s="374" t="n">
        <v>0.072537465458114</v>
      </c>
      <c r="AN207" s="374"/>
      <c r="AO207" s="389" t="n">
        <f aca="false">AB207</f>
        <v>0.147</v>
      </c>
      <c r="AP207" s="389" t="n">
        <f aca="false">AB207</f>
        <v>0.147</v>
      </c>
      <c r="AQ207" s="393" t="n">
        <f aca="false">AB207</f>
        <v>0.147</v>
      </c>
      <c r="IU207" s="394" t="n">
        <f aca="false">B208</f>
        <v>0</v>
      </c>
      <c r="IV207" s="374" t="n">
        <v>196</v>
      </c>
    </row>
    <row r="208" customFormat="false" ht="12.75" hidden="false" customHeight="false" outlineLevel="0" collapsed="false">
      <c r="A208" s="415"/>
      <c r="B208" s="412"/>
      <c r="C208" s="376" t="n">
        <v>3.5285</v>
      </c>
      <c r="D208" s="376" t="n">
        <v>0.15</v>
      </c>
      <c r="E208" s="376" t="n">
        <v>0.072193882314221</v>
      </c>
      <c r="F208" s="376" t="n">
        <v>0</v>
      </c>
      <c r="G208" s="376" t="n">
        <v>0.015</v>
      </c>
      <c r="H208" s="376" t="n">
        <v>0</v>
      </c>
      <c r="I208" s="376" t="n">
        <v>0</v>
      </c>
      <c r="J208" s="376" t="n">
        <v>0.155</v>
      </c>
      <c r="K208" s="376" t="n">
        <v>-0.025</v>
      </c>
      <c r="L208" s="376" t="n">
        <v>0.007</v>
      </c>
      <c r="M208" s="376" t="n">
        <v>0</v>
      </c>
      <c r="N208" s="376" t="n">
        <v>0.0065</v>
      </c>
      <c r="O208" s="376" t="n">
        <v>0</v>
      </c>
      <c r="P208" s="374" t="n">
        <v>-0.008</v>
      </c>
      <c r="Q208" s="374" t="n">
        <v>0</v>
      </c>
      <c r="R208" s="374" t="n">
        <v>-0.00275</v>
      </c>
      <c r="S208" s="374" t="n">
        <v>-0.0435</v>
      </c>
      <c r="T208" s="374" t="n">
        <v>0</v>
      </c>
      <c r="U208" s="374" t="n">
        <v>0.2525</v>
      </c>
      <c r="V208" s="374" t="n">
        <v>0.005</v>
      </c>
      <c r="W208" s="374" t="n">
        <v>-0.19</v>
      </c>
      <c r="X208" s="374" t="n">
        <v>-0.004</v>
      </c>
      <c r="Y208" s="389" t="n">
        <v>0.1875</v>
      </c>
      <c r="Z208" s="389" t="n">
        <v>0</v>
      </c>
      <c r="AA208" s="390" t="n">
        <v>0.15</v>
      </c>
      <c r="AB208" s="390" t="n">
        <v>0.147</v>
      </c>
      <c r="AC208" s="390" t="n">
        <v>0.15</v>
      </c>
      <c r="AD208" s="390" t="n">
        <v>0.15</v>
      </c>
      <c r="AE208" s="390" t="n">
        <v>0.147</v>
      </c>
      <c r="AF208" s="390" t="n">
        <v>0.15</v>
      </c>
      <c r="AG208" s="390" t="n">
        <v>0.15</v>
      </c>
      <c r="AH208" s="390" t="n">
        <v>0.15</v>
      </c>
      <c r="AI208" s="391" t="n">
        <v>0.15</v>
      </c>
      <c r="AJ208" s="391" t="n">
        <v>0.15</v>
      </c>
      <c r="AK208" s="391" t="n">
        <v>0.15</v>
      </c>
      <c r="AL208" s="390" t="n">
        <v>0.15</v>
      </c>
      <c r="AM208" s="374" t="n">
        <v>0.072540377372137</v>
      </c>
      <c r="AN208" s="374"/>
      <c r="AO208" s="389" t="n">
        <f aca="false">AB208</f>
        <v>0.147</v>
      </c>
      <c r="AP208" s="389" t="n">
        <f aca="false">AB208</f>
        <v>0.147</v>
      </c>
      <c r="AQ208" s="393" t="n">
        <f aca="false">AB208</f>
        <v>0.147</v>
      </c>
      <c r="IU208" s="394" t="n">
        <f aca="false">B209</f>
        <v>0</v>
      </c>
      <c r="IV208" s="374" t="n">
        <v>197</v>
      </c>
    </row>
    <row r="209" customFormat="false" ht="12.75" hidden="false" customHeight="false" outlineLevel="0" collapsed="false">
      <c r="A209" s="415"/>
      <c r="B209" s="412"/>
      <c r="C209" s="376" t="n">
        <v>3.5485</v>
      </c>
      <c r="D209" s="376" t="n">
        <v>0.15</v>
      </c>
      <c r="E209" s="376" t="n">
        <v>0.072195559191785</v>
      </c>
      <c r="F209" s="376" t="n">
        <v>0</v>
      </c>
      <c r="G209" s="376" t="n">
        <v>0.02</v>
      </c>
      <c r="H209" s="376" t="n">
        <v>0</v>
      </c>
      <c r="I209" s="376" t="n">
        <v>0</v>
      </c>
      <c r="J209" s="376" t="n">
        <v>0.155</v>
      </c>
      <c r="K209" s="376" t="n">
        <v>-0.0225</v>
      </c>
      <c r="L209" s="376" t="n">
        <v>0.0095</v>
      </c>
      <c r="M209" s="376" t="n">
        <v>0</v>
      </c>
      <c r="N209" s="376" t="n">
        <v>0.0065</v>
      </c>
      <c r="O209" s="376" t="n">
        <v>0</v>
      </c>
      <c r="P209" s="374" t="n">
        <v>-0.0055</v>
      </c>
      <c r="Q209" s="374" t="n">
        <v>0</v>
      </c>
      <c r="R209" s="374" t="n">
        <v>-0.00275</v>
      </c>
      <c r="S209" s="374" t="n">
        <v>-0.0335</v>
      </c>
      <c r="T209" s="374" t="n">
        <v>0</v>
      </c>
      <c r="U209" s="374" t="n">
        <v>0.2525</v>
      </c>
      <c r="V209" s="374" t="n">
        <v>0.005</v>
      </c>
      <c r="W209" s="374" t="n">
        <v>-0.19</v>
      </c>
      <c r="X209" s="374" t="n">
        <v>-0.0065</v>
      </c>
      <c r="Y209" s="389" t="n">
        <v>0.1875</v>
      </c>
      <c r="Z209" s="389" t="n">
        <v>0</v>
      </c>
      <c r="AA209" s="390" t="n">
        <v>0.15</v>
      </c>
      <c r="AB209" s="390" t="n">
        <v>0.147</v>
      </c>
      <c r="AC209" s="390" t="n">
        <v>0.15</v>
      </c>
      <c r="AD209" s="390" t="n">
        <v>0.15</v>
      </c>
      <c r="AE209" s="390" t="n">
        <v>0.147</v>
      </c>
      <c r="AF209" s="390" t="n">
        <v>0.15</v>
      </c>
      <c r="AG209" s="390" t="n">
        <v>0.15</v>
      </c>
      <c r="AH209" s="390" t="n">
        <v>0.15</v>
      </c>
      <c r="AI209" s="391" t="n">
        <v>0.15</v>
      </c>
      <c r="AJ209" s="391" t="n">
        <v>0.15</v>
      </c>
      <c r="AK209" s="391" t="n">
        <v>0.15</v>
      </c>
      <c r="AL209" s="390" t="n">
        <v>0.15</v>
      </c>
      <c r="AM209" s="374" t="n">
        <v>0.072543386349962</v>
      </c>
      <c r="AN209" s="374"/>
      <c r="AO209" s="389" t="n">
        <f aca="false">AB209</f>
        <v>0.147</v>
      </c>
      <c r="AP209" s="389" t="n">
        <f aca="false">AB209</f>
        <v>0.147</v>
      </c>
      <c r="AQ209" s="393" t="n">
        <f aca="false">AB209</f>
        <v>0.147</v>
      </c>
      <c r="IU209" s="394" t="n">
        <f aca="false">B210</f>
        <v>0</v>
      </c>
      <c r="IV209" s="374" t="n">
        <v>198</v>
      </c>
    </row>
    <row r="210" customFormat="false" ht="12.75" hidden="false" customHeight="false" outlineLevel="0" collapsed="false">
      <c r="A210" s="415"/>
      <c r="B210" s="412"/>
      <c r="C210" s="376" t="n">
        <v>3.5515</v>
      </c>
      <c r="D210" s="376" t="n">
        <v>0.15</v>
      </c>
      <c r="E210" s="376" t="n">
        <v>0.072197181976527</v>
      </c>
      <c r="F210" s="376" t="n">
        <v>0</v>
      </c>
      <c r="G210" s="376" t="n">
        <v>0.0225</v>
      </c>
      <c r="H210" s="376" t="n">
        <v>0</v>
      </c>
      <c r="I210" s="376" t="n">
        <v>0</v>
      </c>
      <c r="J210" s="376" t="n">
        <v>0.155</v>
      </c>
      <c r="K210" s="376" t="n">
        <v>-0.0225</v>
      </c>
      <c r="L210" s="376" t="n">
        <v>0.0095</v>
      </c>
      <c r="M210" s="376" t="n">
        <v>0</v>
      </c>
      <c r="N210" s="376" t="n">
        <v>0.0065</v>
      </c>
      <c r="O210" s="376" t="n">
        <v>0</v>
      </c>
      <c r="P210" s="374" t="n">
        <v>-0.0055</v>
      </c>
      <c r="Q210" s="374" t="n">
        <v>0</v>
      </c>
      <c r="R210" s="374" t="n">
        <v>-0.00275</v>
      </c>
      <c r="S210" s="374" t="n">
        <v>-0.0335</v>
      </c>
      <c r="T210" s="374" t="n">
        <v>0</v>
      </c>
      <c r="U210" s="374" t="n">
        <v>0.2575</v>
      </c>
      <c r="V210" s="374" t="n">
        <v>0.005</v>
      </c>
      <c r="W210" s="374" t="n">
        <v>-0.19</v>
      </c>
      <c r="X210" s="374" t="n">
        <v>-0.0065</v>
      </c>
      <c r="Y210" s="389" t="n">
        <v>0.1875</v>
      </c>
      <c r="Z210" s="389" t="n">
        <v>0</v>
      </c>
      <c r="AA210" s="390" t="n">
        <v>0.15</v>
      </c>
      <c r="AB210" s="390" t="n">
        <v>0.147</v>
      </c>
      <c r="AC210" s="390" t="n">
        <v>0.15</v>
      </c>
      <c r="AD210" s="390" t="n">
        <v>0.15</v>
      </c>
      <c r="AE210" s="390" t="n">
        <v>0.147</v>
      </c>
      <c r="AF210" s="390" t="n">
        <v>0.15</v>
      </c>
      <c r="AG210" s="390" t="n">
        <v>0.15</v>
      </c>
      <c r="AH210" s="390" t="n">
        <v>0.15</v>
      </c>
      <c r="AI210" s="391" t="n">
        <v>0.15</v>
      </c>
      <c r="AJ210" s="391" t="n">
        <v>0.15</v>
      </c>
      <c r="AK210" s="391" t="n">
        <v>0.15</v>
      </c>
      <c r="AL210" s="390" t="n">
        <v>0.15</v>
      </c>
      <c r="AM210" s="374" t="n">
        <v>0.072546298264</v>
      </c>
      <c r="AN210" s="374"/>
      <c r="AO210" s="389" t="n">
        <f aca="false">AB210</f>
        <v>0.147</v>
      </c>
      <c r="AP210" s="389" t="n">
        <f aca="false">AB210</f>
        <v>0.147</v>
      </c>
      <c r="AQ210" s="393" t="n">
        <f aca="false">AB210</f>
        <v>0.147</v>
      </c>
      <c r="IU210" s="394" t="n">
        <f aca="false">B211</f>
        <v>0</v>
      </c>
      <c r="IV210" s="374" t="n">
        <v>199</v>
      </c>
    </row>
    <row r="211" customFormat="false" ht="12.75" hidden="false" customHeight="false" outlineLevel="0" collapsed="false">
      <c r="A211" s="415"/>
      <c r="B211" s="412"/>
      <c r="C211" s="376" t="n">
        <v>3.5575</v>
      </c>
      <c r="D211" s="376" t="n">
        <v>0.15</v>
      </c>
      <c r="E211" s="376" t="n">
        <v>0.072198858854094</v>
      </c>
      <c r="F211" s="376" t="n">
        <v>0</v>
      </c>
      <c r="G211" s="376" t="n">
        <v>0.025</v>
      </c>
      <c r="H211" s="376" t="n">
        <v>0</v>
      </c>
      <c r="I211" s="376" t="n">
        <v>0</v>
      </c>
      <c r="J211" s="376" t="n">
        <v>0.155</v>
      </c>
      <c r="K211" s="376" t="n">
        <v>-0.0225</v>
      </c>
      <c r="L211" s="376" t="n">
        <v>0.0095</v>
      </c>
      <c r="M211" s="376" t="n">
        <v>0</v>
      </c>
      <c r="N211" s="376" t="n">
        <v>0.0065</v>
      </c>
      <c r="O211" s="376" t="n">
        <v>0</v>
      </c>
      <c r="P211" s="374" t="n">
        <v>-0.0055</v>
      </c>
      <c r="Q211" s="374" t="n">
        <v>0</v>
      </c>
      <c r="R211" s="374" t="n">
        <v>-0.00025</v>
      </c>
      <c r="S211" s="374" t="n">
        <v>-0.0335</v>
      </c>
      <c r="T211" s="374" t="n">
        <v>0</v>
      </c>
      <c r="U211" s="374" t="n">
        <v>0.2575</v>
      </c>
      <c r="V211" s="374" t="n">
        <v>0.005</v>
      </c>
      <c r="W211" s="374" t="n">
        <v>-0.19</v>
      </c>
      <c r="X211" s="374" t="n">
        <v>-0.0065</v>
      </c>
      <c r="Y211" s="389" t="n">
        <v>0.1875</v>
      </c>
      <c r="Z211" s="389" t="n">
        <v>0</v>
      </c>
      <c r="AA211" s="390" t="n">
        <v>0.15</v>
      </c>
      <c r="AB211" s="390" t="n">
        <v>0.147</v>
      </c>
      <c r="AC211" s="390" t="n">
        <v>0.15</v>
      </c>
      <c r="AD211" s="390" t="n">
        <v>0.15</v>
      </c>
      <c r="AE211" s="390" t="n">
        <v>0.147</v>
      </c>
      <c r="AF211" s="390" t="n">
        <v>0.15</v>
      </c>
      <c r="AG211" s="390" t="n">
        <v>0.15</v>
      </c>
      <c r="AH211" s="390" t="n">
        <v>0.15</v>
      </c>
      <c r="AI211" s="391" t="n">
        <v>0.15</v>
      </c>
      <c r="AJ211" s="391" t="n">
        <v>0.15</v>
      </c>
      <c r="AK211" s="391" t="n">
        <v>0.15</v>
      </c>
      <c r="AL211" s="390" t="n">
        <v>0.15</v>
      </c>
      <c r="AM211" s="374" t="n">
        <v>0.072549307241822</v>
      </c>
      <c r="AN211" s="374"/>
      <c r="AO211" s="389" t="n">
        <f aca="false">AB211</f>
        <v>0.147</v>
      </c>
      <c r="AP211" s="389" t="n">
        <f aca="false">AB211</f>
        <v>0.147</v>
      </c>
      <c r="AQ211" s="393" t="n">
        <f aca="false">AB211</f>
        <v>0.147</v>
      </c>
      <c r="IU211" s="394" t="n">
        <f aca="false">B212</f>
        <v>0</v>
      </c>
      <c r="IV211" s="374" t="n">
        <v>200</v>
      </c>
    </row>
    <row r="212" customFormat="false" ht="12.75" hidden="false" customHeight="false" outlineLevel="0" collapsed="false">
      <c r="A212" s="415"/>
      <c r="B212" s="412"/>
      <c r="C212" s="376" t="n">
        <v>3.5485</v>
      </c>
      <c r="D212" s="376" t="n">
        <v>0.15</v>
      </c>
      <c r="E212" s="376" t="n">
        <v>0.072200535731662</v>
      </c>
      <c r="F212" s="376" t="n">
        <v>0</v>
      </c>
      <c r="G212" s="376" t="n">
        <v>0.0175</v>
      </c>
      <c r="H212" s="376" t="n">
        <v>0</v>
      </c>
      <c r="I212" s="376" t="n">
        <v>0</v>
      </c>
      <c r="J212" s="376" t="n">
        <v>0.155</v>
      </c>
      <c r="K212" s="376" t="n">
        <v>-0.025</v>
      </c>
      <c r="L212" s="376" t="n">
        <v>0.007</v>
      </c>
      <c r="M212" s="376" t="n">
        <v>0</v>
      </c>
      <c r="N212" s="376" t="n">
        <v>0.0065</v>
      </c>
      <c r="O212" s="376" t="n">
        <v>0</v>
      </c>
      <c r="P212" s="374" t="n">
        <v>-0.0055</v>
      </c>
      <c r="Q212" s="374" t="n">
        <v>0</v>
      </c>
      <c r="R212" s="374" t="n">
        <v>-0.00025</v>
      </c>
      <c r="S212" s="374" t="n">
        <v>-0.041</v>
      </c>
      <c r="T212" s="374" t="n">
        <v>0</v>
      </c>
      <c r="U212" s="374" t="n">
        <v>0.2525</v>
      </c>
      <c r="V212" s="374" t="n">
        <v>0.005</v>
      </c>
      <c r="W212" s="374" t="n">
        <v>-0.19</v>
      </c>
      <c r="X212" s="374" t="n">
        <v>-0.009</v>
      </c>
      <c r="Y212" s="389" t="n">
        <v>0.1875</v>
      </c>
      <c r="Z212" s="389" t="n">
        <v>0</v>
      </c>
      <c r="AA212" s="390" t="n">
        <v>0.15</v>
      </c>
      <c r="AB212" s="390" t="n">
        <v>0.147</v>
      </c>
      <c r="AC212" s="390" t="n">
        <v>0.15</v>
      </c>
      <c r="AD212" s="390" t="n">
        <v>0.15</v>
      </c>
      <c r="AE212" s="390" t="n">
        <v>0.147</v>
      </c>
      <c r="AF212" s="390" t="n">
        <v>0.15</v>
      </c>
      <c r="AG212" s="390" t="n">
        <v>0.15</v>
      </c>
      <c r="AH212" s="390" t="n">
        <v>0.15</v>
      </c>
      <c r="AI212" s="391" t="n">
        <v>0.15</v>
      </c>
      <c r="AJ212" s="391" t="n">
        <v>0.15</v>
      </c>
      <c r="AK212" s="391" t="n">
        <v>0.15</v>
      </c>
      <c r="AL212" s="390" t="n">
        <v>0.15</v>
      </c>
      <c r="AM212" s="374" t="n">
        <v>0.072552316219657</v>
      </c>
      <c r="AN212" s="374"/>
      <c r="AO212" s="389" t="n">
        <f aca="false">AB212</f>
        <v>0.147</v>
      </c>
      <c r="AP212" s="389" t="n">
        <f aca="false">AB212</f>
        <v>0.147</v>
      </c>
      <c r="AQ212" s="393" t="n">
        <f aca="false">AB212</f>
        <v>0.147</v>
      </c>
      <c r="IU212" s="394" t="n">
        <f aca="false">B213</f>
        <v>0</v>
      </c>
      <c r="IV212" s="374" t="n">
        <v>201</v>
      </c>
    </row>
    <row r="213" customFormat="false" ht="12.75" hidden="false" customHeight="false" outlineLevel="0" collapsed="false">
      <c r="A213" s="415"/>
      <c r="B213" s="412"/>
      <c r="C213" s="376" t="n">
        <v>3.5625</v>
      </c>
      <c r="D213" s="376" t="n">
        <v>0.15</v>
      </c>
      <c r="E213" s="376" t="n">
        <v>0.072202158516405</v>
      </c>
      <c r="F213" s="376" t="n">
        <v>0</v>
      </c>
      <c r="G213" s="376" t="n">
        <v>0.0075</v>
      </c>
      <c r="H213" s="376" t="n">
        <v>0</v>
      </c>
      <c r="I213" s="376" t="n">
        <v>0</v>
      </c>
      <c r="J213" s="376" t="n">
        <v>0.1575</v>
      </c>
      <c r="K213" s="376" t="n">
        <v>-0.025</v>
      </c>
      <c r="L213" s="376" t="n">
        <v>0.007</v>
      </c>
      <c r="M213" s="376" t="n">
        <v>0</v>
      </c>
      <c r="N213" s="376" t="n">
        <v>0.0065</v>
      </c>
      <c r="O213" s="376" t="n">
        <v>0</v>
      </c>
      <c r="P213" s="374" t="n">
        <v>-0.0055</v>
      </c>
      <c r="Q213" s="374" t="n">
        <v>0</v>
      </c>
      <c r="R213" s="374" t="n">
        <v>-0.021</v>
      </c>
      <c r="S213" s="374" t="n">
        <v>-0.041</v>
      </c>
      <c r="T213" s="374" t="n">
        <v>0</v>
      </c>
      <c r="U213" s="374" t="n">
        <v>0.255</v>
      </c>
      <c r="V213" s="374" t="n">
        <v>0.005</v>
      </c>
      <c r="W213" s="374" t="n">
        <v>-0.19</v>
      </c>
      <c r="X213" s="374" t="n">
        <v>-0.009</v>
      </c>
      <c r="Y213" s="389" t="n">
        <v>0.1875</v>
      </c>
      <c r="Z213" s="389" t="n">
        <v>0</v>
      </c>
      <c r="AA213" s="390" t="n">
        <v>0.15</v>
      </c>
      <c r="AB213" s="390" t="n">
        <v>0.147</v>
      </c>
      <c r="AC213" s="390" t="n">
        <v>0.15</v>
      </c>
      <c r="AD213" s="390" t="n">
        <v>0.15</v>
      </c>
      <c r="AE213" s="390" t="n">
        <v>0.147</v>
      </c>
      <c r="AF213" s="390" t="n">
        <v>0.15</v>
      </c>
      <c r="AG213" s="390" t="n">
        <v>0.15</v>
      </c>
      <c r="AH213" s="390" t="n">
        <v>0.15</v>
      </c>
      <c r="AI213" s="391" t="n">
        <v>0.15</v>
      </c>
      <c r="AJ213" s="391" t="n">
        <v>0.15</v>
      </c>
      <c r="AK213" s="391" t="n">
        <v>0.15</v>
      </c>
      <c r="AL213" s="390" t="n">
        <v>0.15</v>
      </c>
      <c r="AM213" s="374" t="n">
        <v>0.072555228133693</v>
      </c>
      <c r="AN213" s="374"/>
      <c r="AO213" s="389" t="n">
        <f aca="false">AB213</f>
        <v>0.147</v>
      </c>
      <c r="AP213" s="389" t="n">
        <f aca="false">AB213</f>
        <v>0.147</v>
      </c>
      <c r="AQ213" s="393" t="n">
        <f aca="false">AB213</f>
        <v>0.147</v>
      </c>
      <c r="IU213" s="394" t="n">
        <f aca="false">B214</f>
        <v>0</v>
      </c>
      <c r="IV213" s="374" t="n">
        <v>202</v>
      </c>
    </row>
    <row r="214" customFormat="false" ht="12.75" hidden="false" customHeight="false" outlineLevel="0" collapsed="false">
      <c r="A214" s="415"/>
      <c r="B214" s="412"/>
      <c r="C214" s="376" t="n">
        <v>3.6305</v>
      </c>
      <c r="D214" s="376" t="n">
        <v>0.15</v>
      </c>
      <c r="E214" s="376" t="n">
        <v>0.072203835393974</v>
      </c>
      <c r="F214" s="376" t="n">
        <v>0</v>
      </c>
      <c r="G214" s="376" t="n">
        <v>-0.0325</v>
      </c>
      <c r="H214" s="376" t="n">
        <v>0</v>
      </c>
      <c r="I214" s="376" t="n">
        <v>0</v>
      </c>
      <c r="J214" s="376" t="n">
        <v>0.24</v>
      </c>
      <c r="K214" s="376" t="n">
        <v>-0.0365</v>
      </c>
      <c r="L214" s="376" t="n">
        <v>0.002</v>
      </c>
      <c r="M214" s="376" t="n">
        <v>0</v>
      </c>
      <c r="N214" s="376" t="n">
        <v>0.011</v>
      </c>
      <c r="O214" s="376" t="n">
        <v>0</v>
      </c>
      <c r="P214" s="374" t="n">
        <v>-0.0085</v>
      </c>
      <c r="Q214" s="374" t="n">
        <v>0</v>
      </c>
      <c r="R214" s="374" t="n">
        <v>-0.02</v>
      </c>
      <c r="S214" s="374" t="n">
        <v>-0.056</v>
      </c>
      <c r="T214" s="374" t="n">
        <v>0</v>
      </c>
      <c r="U214" s="374" t="n">
        <v>0.725</v>
      </c>
      <c r="V214" s="374" t="n">
        <v>0.005</v>
      </c>
      <c r="W214" s="374" t="n">
        <v>-0.19</v>
      </c>
      <c r="X214" s="374" t="n">
        <v>-0.0065</v>
      </c>
      <c r="Y214" s="389" t="n">
        <v>0.1</v>
      </c>
      <c r="Z214" s="389" t="n">
        <v>0</v>
      </c>
      <c r="AA214" s="390" t="n">
        <v>0.15</v>
      </c>
      <c r="AB214" s="390" t="n">
        <v>0.165</v>
      </c>
      <c r="AC214" s="390" t="n">
        <v>0.15</v>
      </c>
      <c r="AD214" s="390" t="n">
        <v>0.15</v>
      </c>
      <c r="AE214" s="390" t="n">
        <v>0.15</v>
      </c>
      <c r="AF214" s="390" t="n">
        <v>0.15</v>
      </c>
      <c r="AG214" s="390" t="n">
        <v>0.15</v>
      </c>
      <c r="AH214" s="390" t="n">
        <v>0.15</v>
      </c>
      <c r="AI214" s="391" t="n">
        <v>0.15</v>
      </c>
      <c r="AJ214" s="391" t="n">
        <v>0.15</v>
      </c>
      <c r="AK214" s="391" t="n">
        <v>0.15</v>
      </c>
      <c r="AL214" s="390" t="n">
        <v>0.15</v>
      </c>
      <c r="AM214" s="374" t="n">
        <v>0.072558237111534</v>
      </c>
      <c r="AN214" s="374"/>
      <c r="AO214" s="389" t="n">
        <f aca="false">AB214</f>
        <v>0.165</v>
      </c>
      <c r="AP214" s="389" t="n">
        <f aca="false">AB214</f>
        <v>0.165</v>
      </c>
      <c r="AQ214" s="393" t="n">
        <f aca="false">AB214</f>
        <v>0.165</v>
      </c>
      <c r="IU214" s="394" t="n">
        <f aca="false">B215</f>
        <v>0</v>
      </c>
      <c r="IV214" s="374" t="n">
        <v>203</v>
      </c>
    </row>
    <row r="215" customFormat="false" ht="12.75" hidden="false" customHeight="false" outlineLevel="0" collapsed="false">
      <c r="A215" s="415"/>
      <c r="B215" s="412"/>
      <c r="C215" s="376" t="n">
        <v>3.7145</v>
      </c>
      <c r="D215" s="376" t="n">
        <v>0.15</v>
      </c>
      <c r="E215" s="376" t="n">
        <v>0.07220545817872</v>
      </c>
      <c r="F215" s="376" t="n">
        <v>0</v>
      </c>
      <c r="G215" s="376" t="n">
        <v>-0.055</v>
      </c>
      <c r="H215" s="376" t="n">
        <v>0</v>
      </c>
      <c r="I215" s="376" t="n">
        <v>0</v>
      </c>
      <c r="J215" s="376" t="n">
        <v>0.295</v>
      </c>
      <c r="K215" s="376" t="n">
        <v>-0.0365</v>
      </c>
      <c r="L215" s="376" t="n">
        <v>-0.0005</v>
      </c>
      <c r="M215" s="376" t="n">
        <v>0</v>
      </c>
      <c r="N215" s="376" t="n">
        <v>0.011</v>
      </c>
      <c r="O215" s="376" t="n">
        <v>0</v>
      </c>
      <c r="P215" s="374" t="n">
        <v>-0.0085</v>
      </c>
      <c r="Q215" s="374" t="n">
        <v>0</v>
      </c>
      <c r="R215" s="374" t="n">
        <v>-0.02</v>
      </c>
      <c r="S215" s="374" t="n">
        <v>-0.071</v>
      </c>
      <c r="T215" s="374" t="n">
        <v>0</v>
      </c>
      <c r="U215" s="374" t="n">
        <v>1.045</v>
      </c>
      <c r="V215" s="374" t="n">
        <v>0.005</v>
      </c>
      <c r="W215" s="374" t="n">
        <v>-0.19</v>
      </c>
      <c r="X215" s="374" t="n">
        <v>-0.0065</v>
      </c>
      <c r="Y215" s="389" t="n">
        <v>0.1</v>
      </c>
      <c r="Z215" s="389" t="n">
        <v>0</v>
      </c>
      <c r="AA215" s="390" t="n">
        <v>0.15</v>
      </c>
      <c r="AB215" s="390" t="n">
        <v>0.165</v>
      </c>
      <c r="AC215" s="390" t="n">
        <v>0.15</v>
      </c>
      <c r="AD215" s="390" t="n">
        <v>0.15</v>
      </c>
      <c r="AE215" s="390" t="n">
        <v>0.15</v>
      </c>
      <c r="AF215" s="390" t="n">
        <v>0.15</v>
      </c>
      <c r="AG215" s="390" t="n">
        <v>0.15</v>
      </c>
      <c r="AH215" s="390" t="n">
        <v>0.15</v>
      </c>
      <c r="AI215" s="391" t="n">
        <v>0.15</v>
      </c>
      <c r="AJ215" s="391" t="n">
        <v>0.15</v>
      </c>
      <c r="AK215" s="391" t="n">
        <v>0.15</v>
      </c>
      <c r="AL215" s="390" t="n">
        <v>0.15</v>
      </c>
      <c r="AM215" s="374" t="n">
        <v>0.072561149025576</v>
      </c>
      <c r="AN215" s="374"/>
      <c r="AO215" s="389" t="n">
        <f aca="false">AB215</f>
        <v>0.165</v>
      </c>
      <c r="AP215" s="389" t="n">
        <f aca="false">AB215</f>
        <v>0.165</v>
      </c>
      <c r="AQ215" s="393" t="n">
        <f aca="false">AB215</f>
        <v>0.165</v>
      </c>
      <c r="IU215" s="394" t="n">
        <f aca="false">B216</f>
        <v>0</v>
      </c>
      <c r="IV215" s="374" t="n">
        <v>204</v>
      </c>
    </row>
    <row r="216" customFormat="false" ht="12.75" hidden="false" customHeight="false" outlineLevel="0" collapsed="false">
      <c r="B216" s="412"/>
      <c r="C216" s="376" t="n">
        <v>3.753</v>
      </c>
      <c r="D216" s="376" t="n">
        <v>0.15</v>
      </c>
      <c r="E216" s="376" t="n">
        <v>0.072207135056292</v>
      </c>
      <c r="F216" s="376" t="n">
        <v>0</v>
      </c>
      <c r="G216" s="376" t="n">
        <v>-0.0575</v>
      </c>
      <c r="H216" s="376" t="n">
        <v>0</v>
      </c>
      <c r="I216" s="376" t="n">
        <v>0</v>
      </c>
      <c r="J216" s="376" t="n">
        <v>0.3425</v>
      </c>
      <c r="K216" s="376" t="n">
        <v>-0.0405</v>
      </c>
      <c r="L216" s="376" t="n">
        <v>0.0055</v>
      </c>
      <c r="M216" s="376" t="n">
        <v>0</v>
      </c>
      <c r="N216" s="376" t="n">
        <v>0.011</v>
      </c>
      <c r="O216" s="376" t="n">
        <v>0</v>
      </c>
      <c r="P216" s="374" t="n">
        <v>-0.004</v>
      </c>
      <c r="Q216" s="374" t="n">
        <v>0</v>
      </c>
      <c r="R216" s="374" t="n">
        <v>-0.02</v>
      </c>
      <c r="S216" s="374" t="n">
        <v>-0.0815</v>
      </c>
      <c r="T216" s="374" t="n">
        <v>0</v>
      </c>
      <c r="U216" s="374" t="n">
        <v>1.52</v>
      </c>
      <c r="V216" s="374" t="n">
        <v>0.005</v>
      </c>
      <c r="W216" s="374" t="n">
        <v>-0.19</v>
      </c>
      <c r="X216" s="374" t="n">
        <v>-0.0065</v>
      </c>
      <c r="Y216" s="389" t="n">
        <v>0.1</v>
      </c>
      <c r="Z216" s="389" t="n">
        <v>0</v>
      </c>
      <c r="AA216" s="390" t="n">
        <v>0.15</v>
      </c>
      <c r="AB216" s="390" t="n">
        <v>0.15</v>
      </c>
      <c r="AC216" s="390" t="n">
        <v>0.15</v>
      </c>
      <c r="AD216" s="390" t="n">
        <v>0.15</v>
      </c>
      <c r="AE216" s="390" t="n">
        <v>0.15</v>
      </c>
      <c r="AF216" s="390" t="n">
        <v>0.15</v>
      </c>
      <c r="AG216" s="390" t="n">
        <v>0.15</v>
      </c>
      <c r="AH216" s="390" t="n">
        <v>0.15</v>
      </c>
      <c r="AI216" s="391" t="n">
        <v>0.15</v>
      </c>
      <c r="AJ216" s="391" t="n">
        <v>0.15</v>
      </c>
      <c r="AK216" s="391" t="n">
        <v>0.15</v>
      </c>
      <c r="AL216" s="390" t="n">
        <v>0.15</v>
      </c>
      <c r="AM216" s="374" t="n">
        <v>0.072564158003422</v>
      </c>
      <c r="AN216" s="374"/>
      <c r="AO216" s="389" t="n">
        <f aca="false">AB216</f>
        <v>0.15</v>
      </c>
      <c r="AP216" s="389" t="n">
        <f aca="false">AB216</f>
        <v>0.15</v>
      </c>
      <c r="AQ216" s="393" t="n">
        <f aca="false">AB216</f>
        <v>0.15</v>
      </c>
      <c r="IU216" s="394" t="n">
        <f aca="false">B217</f>
        <v>0</v>
      </c>
      <c r="IV216" s="374" t="n">
        <v>205</v>
      </c>
    </row>
    <row r="217" customFormat="false" ht="12.75" hidden="false" customHeight="false" outlineLevel="0" collapsed="false">
      <c r="B217" s="412"/>
      <c r="C217" s="376" t="n">
        <v>3.696</v>
      </c>
      <c r="D217" s="376" t="n">
        <v>0.15</v>
      </c>
      <c r="E217" s="376" t="n">
        <v>0.072208811933864</v>
      </c>
      <c r="F217" s="376" t="n">
        <v>0</v>
      </c>
      <c r="G217" s="376" t="n">
        <v>-0.04</v>
      </c>
      <c r="H217" s="376" t="n">
        <v>0</v>
      </c>
      <c r="I217" s="376" t="n">
        <v>0</v>
      </c>
      <c r="J217" s="376" t="n">
        <v>0.3375</v>
      </c>
      <c r="K217" s="376" t="n">
        <v>-0.0365</v>
      </c>
      <c r="L217" s="376" t="n">
        <v>-0.0005</v>
      </c>
      <c r="M217" s="376" t="n">
        <v>0</v>
      </c>
      <c r="N217" s="376" t="n">
        <v>0.011</v>
      </c>
      <c r="O217" s="376" t="n">
        <v>0</v>
      </c>
      <c r="P217" s="374" t="n">
        <v>-0.004</v>
      </c>
      <c r="Q217" s="374" t="n">
        <v>0</v>
      </c>
      <c r="R217" s="374" t="n">
        <v>-0.02</v>
      </c>
      <c r="S217" s="374" t="n">
        <v>-0.069</v>
      </c>
      <c r="T217" s="374" t="n">
        <v>0</v>
      </c>
      <c r="U217" s="374" t="n">
        <v>1.4</v>
      </c>
      <c r="V217" s="374" t="n">
        <v>0.005</v>
      </c>
      <c r="W217" s="374" t="n">
        <v>-0.19</v>
      </c>
      <c r="X217" s="374" t="n">
        <v>-0.0065</v>
      </c>
      <c r="Y217" s="389" t="n">
        <v>0.1</v>
      </c>
      <c r="Z217" s="389" t="n">
        <v>0</v>
      </c>
      <c r="AA217" s="390" t="n">
        <v>0.15</v>
      </c>
      <c r="AB217" s="390" t="n">
        <v>0.165</v>
      </c>
      <c r="AC217" s="390" t="n">
        <v>0.15</v>
      </c>
      <c r="AD217" s="390" t="n">
        <v>0.15</v>
      </c>
      <c r="AE217" s="390" t="n">
        <v>0.15</v>
      </c>
      <c r="AF217" s="390" t="n">
        <v>0.15</v>
      </c>
      <c r="AG217" s="390" t="n">
        <v>0.15</v>
      </c>
      <c r="AH217" s="390" t="n">
        <v>0.15</v>
      </c>
      <c r="AI217" s="391" t="n">
        <v>0.15</v>
      </c>
      <c r="AJ217" s="391" t="n">
        <v>0.15</v>
      </c>
      <c r="AK217" s="391" t="n">
        <v>0.15</v>
      </c>
      <c r="AL217" s="390" t="n">
        <v>0.15</v>
      </c>
      <c r="AM217" s="374" t="n">
        <v>0.072567166981271</v>
      </c>
      <c r="AN217" s="374"/>
      <c r="AO217" s="389" t="n">
        <f aca="false">AB217</f>
        <v>0.165</v>
      </c>
      <c r="AP217" s="389" t="n">
        <f aca="false">AB217</f>
        <v>0.165</v>
      </c>
      <c r="AQ217" s="393" t="n">
        <f aca="false">AB217</f>
        <v>0.165</v>
      </c>
      <c r="IU217" s="394" t="n">
        <f aca="false">B218</f>
        <v>0</v>
      </c>
      <c r="IV217" s="374" t="n">
        <v>206</v>
      </c>
    </row>
    <row r="218" customFormat="false" ht="12.75" hidden="false" customHeight="false" outlineLevel="0" collapsed="false">
      <c r="B218" s="412"/>
      <c r="C218" s="376" t="n">
        <v>3.623</v>
      </c>
      <c r="D218" s="376" t="n">
        <v>0.15</v>
      </c>
      <c r="E218" s="376" t="n">
        <v>0.072210326532962</v>
      </c>
      <c r="F218" s="376" t="n">
        <v>0</v>
      </c>
      <c r="G218" s="376" t="n">
        <v>-0.0275</v>
      </c>
      <c r="H218" s="376" t="n">
        <v>0</v>
      </c>
      <c r="I218" s="376" t="n">
        <v>0</v>
      </c>
      <c r="J218" s="376" t="n">
        <v>0.26</v>
      </c>
      <c r="K218" s="376" t="n">
        <v>0</v>
      </c>
      <c r="L218" s="376" t="n">
        <v>0</v>
      </c>
      <c r="M218" s="376" t="n">
        <v>0</v>
      </c>
      <c r="N218" s="376" t="n">
        <v>0</v>
      </c>
      <c r="O218" s="376" t="n">
        <v>0</v>
      </c>
      <c r="P218" s="374" t="n">
        <v>0</v>
      </c>
      <c r="Q218" s="374" t="n">
        <v>0</v>
      </c>
      <c r="R218" s="374" t="n">
        <v>-0.0017</v>
      </c>
      <c r="S218" s="374" t="n">
        <v>0</v>
      </c>
      <c r="T218" s="374" t="n">
        <v>0</v>
      </c>
      <c r="U218" s="374" t="n">
        <v>0.88</v>
      </c>
      <c r="V218" s="374" t="n">
        <v>0</v>
      </c>
      <c r="W218" s="374" t="n">
        <v>-0.19</v>
      </c>
      <c r="X218" s="374" t="n">
        <v>0</v>
      </c>
      <c r="Y218" s="389" t="n">
        <v>0.1</v>
      </c>
      <c r="Z218" s="389" t="n">
        <v>0</v>
      </c>
      <c r="AA218" s="390" t="n">
        <v>0.15</v>
      </c>
      <c r="AB218" s="390" t="n">
        <v>0.165</v>
      </c>
      <c r="AC218" s="390" t="n">
        <v>0.15</v>
      </c>
      <c r="AD218" s="390" t="n">
        <v>0.15</v>
      </c>
      <c r="AE218" s="390" t="n">
        <v>0.15</v>
      </c>
      <c r="AF218" s="390" t="n">
        <v>0.15</v>
      </c>
      <c r="AG218" s="390" t="n">
        <v>0.15</v>
      </c>
      <c r="AH218" s="390" t="n">
        <v>0.15</v>
      </c>
      <c r="AI218" s="391" t="n">
        <v>0.15</v>
      </c>
      <c r="AJ218" s="391" t="n">
        <v>0.15</v>
      </c>
      <c r="AK218" s="391" t="n">
        <v>0.15</v>
      </c>
      <c r="AL218" s="390" t="n">
        <v>0.15</v>
      </c>
      <c r="AM218" s="374" t="n">
        <v>0.072569884767719</v>
      </c>
      <c r="AN218" s="374"/>
      <c r="AO218" s="389" t="n">
        <f aca="false">AB218</f>
        <v>0.165</v>
      </c>
      <c r="AP218" s="389" t="n">
        <f aca="false">AB218</f>
        <v>0.165</v>
      </c>
      <c r="AQ218" s="393" t="n">
        <f aca="false">AB218</f>
        <v>0.165</v>
      </c>
      <c r="IU218" s="394" t="n">
        <f aca="false">B219</f>
        <v>0</v>
      </c>
      <c r="IV218" s="374" t="n">
        <v>207</v>
      </c>
    </row>
    <row r="219" customFormat="false" ht="12.75" hidden="false" customHeight="false" outlineLevel="0" collapsed="false">
      <c r="B219" s="412"/>
      <c r="C219" s="376" t="n">
        <v>3.565</v>
      </c>
      <c r="D219" s="376" t="n">
        <v>0.15</v>
      </c>
      <c r="E219" s="376" t="n">
        <v>0.072212003410537</v>
      </c>
      <c r="F219" s="376" t="n">
        <v>0</v>
      </c>
      <c r="G219" s="376" t="n">
        <v>0.044976639</v>
      </c>
      <c r="H219" s="376" t="n">
        <v>0</v>
      </c>
      <c r="I219" s="376" t="n">
        <v>0</v>
      </c>
      <c r="J219" s="376" t="n">
        <v>0.17</v>
      </c>
      <c r="K219" s="376" t="n">
        <v>0</v>
      </c>
      <c r="L219" s="376" t="n">
        <v>0</v>
      </c>
      <c r="M219" s="376" t="n">
        <v>0</v>
      </c>
      <c r="N219" s="376" t="n">
        <v>0</v>
      </c>
      <c r="O219" s="376" t="n">
        <v>0</v>
      </c>
      <c r="P219" s="374" t="n">
        <v>0</v>
      </c>
      <c r="Q219" s="374" t="n">
        <v>0</v>
      </c>
      <c r="R219" s="374" t="n">
        <v>-0.0017</v>
      </c>
      <c r="S219" s="374" t="n">
        <v>0</v>
      </c>
      <c r="T219" s="374" t="n">
        <v>0</v>
      </c>
      <c r="U219" s="374" t="n">
        <v>0.37</v>
      </c>
      <c r="V219" s="374" t="n">
        <v>0</v>
      </c>
      <c r="W219" s="374" t="n">
        <v>-0.19</v>
      </c>
      <c r="X219" s="374" t="n">
        <v>0</v>
      </c>
      <c r="Y219" s="389" t="n">
        <v>0.1875</v>
      </c>
      <c r="Z219" s="389" t="n">
        <v>0</v>
      </c>
      <c r="AA219" s="390" t="n">
        <v>0.15</v>
      </c>
      <c r="AB219" s="390" t="n">
        <v>0.147</v>
      </c>
      <c r="AC219" s="390" t="n">
        <v>0.15</v>
      </c>
      <c r="AD219" s="390" t="n">
        <v>0.15</v>
      </c>
      <c r="AE219" s="390" t="n">
        <v>0.147</v>
      </c>
      <c r="AF219" s="390" t="n">
        <v>0.15</v>
      </c>
      <c r="AG219" s="390" t="n">
        <v>0.15</v>
      </c>
      <c r="AH219" s="390" t="n">
        <v>0.15</v>
      </c>
      <c r="AI219" s="391" t="n">
        <v>0.15</v>
      </c>
      <c r="AJ219" s="391" t="n">
        <v>0.15</v>
      </c>
      <c r="AK219" s="391" t="n">
        <v>0.15</v>
      </c>
      <c r="AL219" s="390" t="n">
        <v>0.15</v>
      </c>
      <c r="AM219" s="374" t="n">
        <v>0.072572893745574</v>
      </c>
      <c r="AN219" s="374"/>
      <c r="AO219" s="389" t="n">
        <f aca="false">AB219</f>
        <v>0.147</v>
      </c>
      <c r="AP219" s="389" t="n">
        <f aca="false">AB219</f>
        <v>0.147</v>
      </c>
      <c r="AQ219" s="393" t="n">
        <f aca="false">AB219</f>
        <v>0.147</v>
      </c>
      <c r="IU219" s="394" t="n">
        <f aca="false">B220</f>
        <v>0</v>
      </c>
      <c r="IV219" s="374" t="n">
        <v>208</v>
      </c>
    </row>
    <row r="220" customFormat="false" ht="12.75" hidden="false" customHeight="false" outlineLevel="0" collapsed="false">
      <c r="B220" s="412"/>
      <c r="C220" s="376" t="n">
        <v>3.6015</v>
      </c>
      <c r="D220" s="376" t="n">
        <v>0.15</v>
      </c>
      <c r="E220" s="376" t="n">
        <v>0.072213626195287</v>
      </c>
      <c r="F220" s="376" t="n">
        <v>0</v>
      </c>
      <c r="G220" s="376" t="n">
        <v>0.044968124</v>
      </c>
      <c r="H220" s="376" t="n">
        <v>0</v>
      </c>
      <c r="I220" s="376" t="n">
        <v>0</v>
      </c>
      <c r="J220" s="376" t="n">
        <v>0.155</v>
      </c>
      <c r="K220" s="376" t="n">
        <v>0</v>
      </c>
      <c r="L220" s="376" t="n">
        <v>0</v>
      </c>
      <c r="M220" s="376" t="n">
        <v>0</v>
      </c>
      <c r="N220" s="376" t="n">
        <v>0</v>
      </c>
      <c r="O220" s="376" t="n">
        <v>0</v>
      </c>
      <c r="P220" s="374" t="n">
        <v>0</v>
      </c>
      <c r="Q220" s="374" t="n">
        <v>0</v>
      </c>
      <c r="R220" s="374" t="n">
        <v>-0.00175</v>
      </c>
      <c r="S220" s="374" t="n">
        <v>0</v>
      </c>
      <c r="T220" s="374" t="n">
        <v>0</v>
      </c>
      <c r="U220" s="374" t="n">
        <v>0.2525</v>
      </c>
      <c r="V220" s="374" t="n">
        <v>0</v>
      </c>
      <c r="W220" s="374" t="n">
        <v>-0.19</v>
      </c>
      <c r="X220" s="374" t="n">
        <v>0</v>
      </c>
      <c r="Y220" s="389" t="n">
        <v>0.1875</v>
      </c>
      <c r="Z220" s="389" t="n">
        <v>0</v>
      </c>
      <c r="AA220" s="390" t="n">
        <v>0.15</v>
      </c>
      <c r="AB220" s="390" t="n">
        <v>0.147</v>
      </c>
      <c r="AC220" s="390" t="n">
        <v>0.15</v>
      </c>
      <c r="AD220" s="390" t="n">
        <v>0.15</v>
      </c>
      <c r="AE220" s="390" t="n">
        <v>0.147</v>
      </c>
      <c r="AF220" s="390" t="n">
        <v>0.15</v>
      </c>
      <c r="AG220" s="390" t="n">
        <v>0.15</v>
      </c>
      <c r="AH220" s="390" t="n">
        <v>0.15</v>
      </c>
      <c r="AI220" s="391" t="n">
        <v>0.15</v>
      </c>
      <c r="AJ220" s="391" t="n">
        <v>0.15</v>
      </c>
      <c r="AK220" s="391" t="n">
        <v>0.15</v>
      </c>
      <c r="AL220" s="390" t="n">
        <v>0.15</v>
      </c>
      <c r="AM220" s="374" t="n">
        <v>0.07257580565963</v>
      </c>
      <c r="AN220" s="374"/>
      <c r="AO220" s="389" t="n">
        <f aca="false">AB220</f>
        <v>0.147</v>
      </c>
      <c r="AP220" s="389" t="n">
        <f aca="false">AB220</f>
        <v>0.147</v>
      </c>
      <c r="AQ220" s="393" t="n">
        <f aca="false">AB220</f>
        <v>0.147</v>
      </c>
      <c r="IU220" s="394" t="n">
        <f aca="false">B221</f>
        <v>0</v>
      </c>
      <c r="IV220" s="374" t="n">
        <v>209</v>
      </c>
    </row>
    <row r="221" customFormat="false" ht="12.75" hidden="false" customHeight="false" outlineLevel="0" collapsed="false">
      <c r="B221" s="412"/>
      <c r="C221" s="376" t="n">
        <v>3.6225</v>
      </c>
      <c r="D221" s="376" t="n">
        <v>0.15</v>
      </c>
      <c r="E221" s="376" t="n">
        <v>0.072215303072863</v>
      </c>
      <c r="F221" s="376" t="n">
        <v>0</v>
      </c>
      <c r="G221" s="376" t="n">
        <v>0.044968124</v>
      </c>
      <c r="H221" s="376" t="n">
        <v>0</v>
      </c>
      <c r="I221" s="376" t="n">
        <v>0</v>
      </c>
      <c r="J221" s="376" t="n">
        <v>0.155</v>
      </c>
      <c r="K221" s="376" t="n">
        <v>0</v>
      </c>
      <c r="L221" s="376" t="n">
        <v>0</v>
      </c>
      <c r="M221" s="376" t="n">
        <v>0</v>
      </c>
      <c r="N221" s="376" t="n">
        <v>0</v>
      </c>
      <c r="O221" s="376" t="n">
        <v>0</v>
      </c>
      <c r="P221" s="374" t="n">
        <v>0</v>
      </c>
      <c r="Q221" s="374" t="n">
        <v>0</v>
      </c>
      <c r="R221" s="374" t="n">
        <v>-0.00175</v>
      </c>
      <c r="S221" s="374" t="n">
        <v>0</v>
      </c>
      <c r="T221" s="374" t="n">
        <v>0</v>
      </c>
      <c r="U221" s="374" t="n">
        <v>0.2525</v>
      </c>
      <c r="V221" s="374" t="n">
        <v>0</v>
      </c>
      <c r="W221" s="374" t="n">
        <v>-0.19</v>
      </c>
      <c r="X221" s="374" t="n">
        <v>0</v>
      </c>
      <c r="Y221" s="389" t="n">
        <v>0.1875</v>
      </c>
      <c r="Z221" s="389" t="n">
        <v>0</v>
      </c>
      <c r="AA221" s="390" t="n">
        <v>0.15</v>
      </c>
      <c r="AB221" s="390" t="n">
        <v>0.147</v>
      </c>
      <c r="AC221" s="390" t="n">
        <v>0.15</v>
      </c>
      <c r="AD221" s="390" t="n">
        <v>0.15</v>
      </c>
      <c r="AE221" s="390" t="n">
        <v>0.147</v>
      </c>
      <c r="AF221" s="390" t="n">
        <v>0.15</v>
      </c>
      <c r="AG221" s="390" t="n">
        <v>0.15</v>
      </c>
      <c r="AH221" s="390" t="n">
        <v>0.15</v>
      </c>
      <c r="AI221" s="391" t="n">
        <v>0.15</v>
      </c>
      <c r="AJ221" s="391" t="n">
        <v>0.15</v>
      </c>
      <c r="AK221" s="391" t="n">
        <v>0.15</v>
      </c>
      <c r="AL221" s="390" t="n">
        <v>0.15</v>
      </c>
      <c r="AM221" s="374" t="n">
        <v>0.072578814637491</v>
      </c>
      <c r="AN221" s="374"/>
      <c r="AO221" s="389" t="n">
        <f aca="false">AB221</f>
        <v>0.147</v>
      </c>
      <c r="AP221" s="389" t="n">
        <f aca="false">AB221</f>
        <v>0.147</v>
      </c>
      <c r="AQ221" s="393" t="n">
        <f aca="false">AB221</f>
        <v>0.147</v>
      </c>
      <c r="IU221" s="394" t="n">
        <f aca="false">B222</f>
        <v>0</v>
      </c>
      <c r="IV221" s="374" t="n">
        <v>210</v>
      </c>
    </row>
    <row r="222" customFormat="false" ht="12.75" hidden="false" customHeight="false" outlineLevel="0" collapsed="false">
      <c r="B222" s="412"/>
      <c r="C222" s="376" t="n">
        <v>3.6255</v>
      </c>
      <c r="D222" s="376" t="n">
        <v>0.15</v>
      </c>
      <c r="E222" s="376" t="n">
        <v>0.072216925857615</v>
      </c>
      <c r="F222" s="376" t="n">
        <v>0</v>
      </c>
      <c r="G222" s="376" t="n">
        <v>0.044968124</v>
      </c>
      <c r="H222" s="376" t="n">
        <v>0</v>
      </c>
      <c r="I222" s="376" t="n">
        <v>0</v>
      </c>
      <c r="J222" s="376" t="n">
        <v>0.155</v>
      </c>
      <c r="K222" s="376" t="n">
        <v>0</v>
      </c>
      <c r="L222" s="376" t="n">
        <v>0</v>
      </c>
      <c r="M222" s="376" t="n">
        <v>0</v>
      </c>
      <c r="N222" s="376" t="n">
        <v>0</v>
      </c>
      <c r="O222" s="376" t="n">
        <v>0</v>
      </c>
      <c r="P222" s="374" t="n">
        <v>0</v>
      </c>
      <c r="Q222" s="374" t="n">
        <v>0</v>
      </c>
      <c r="R222" s="374" t="n">
        <v>-0.00175</v>
      </c>
      <c r="S222" s="374" t="n">
        <v>0</v>
      </c>
      <c r="T222" s="374" t="n">
        <v>0</v>
      </c>
      <c r="U222" s="374" t="n">
        <v>0.2575</v>
      </c>
      <c r="V222" s="374" t="n">
        <v>0</v>
      </c>
      <c r="W222" s="374" t="n">
        <v>-0.19</v>
      </c>
      <c r="X222" s="374" t="n">
        <v>0</v>
      </c>
      <c r="Y222" s="389" t="n">
        <v>0.1875</v>
      </c>
      <c r="Z222" s="389" t="n">
        <v>0</v>
      </c>
      <c r="AA222" s="390" t="n">
        <v>0.15</v>
      </c>
      <c r="AB222" s="390" t="n">
        <v>0.147</v>
      </c>
      <c r="AC222" s="390" t="n">
        <v>0.15</v>
      </c>
      <c r="AD222" s="390" t="n">
        <v>0.15</v>
      </c>
      <c r="AE222" s="390" t="n">
        <v>0.147</v>
      </c>
      <c r="AF222" s="390" t="n">
        <v>0.15</v>
      </c>
      <c r="AG222" s="390" t="n">
        <v>0.15</v>
      </c>
      <c r="AH222" s="390" t="n">
        <v>0.15</v>
      </c>
      <c r="AI222" s="391" t="n">
        <v>0.15</v>
      </c>
      <c r="AJ222" s="391" t="n">
        <v>0.15</v>
      </c>
      <c r="AK222" s="391" t="n">
        <v>0.15</v>
      </c>
      <c r="AL222" s="390" t="n">
        <v>0.15</v>
      </c>
      <c r="AM222" s="374" t="n">
        <v>0.072581726551553</v>
      </c>
      <c r="AN222" s="374"/>
      <c r="AO222" s="389" t="n">
        <f aca="false">AB222</f>
        <v>0.147</v>
      </c>
      <c r="AP222" s="389" t="n">
        <f aca="false">AB222</f>
        <v>0.147</v>
      </c>
      <c r="AQ222" s="393" t="n">
        <f aca="false">AB222</f>
        <v>0.147</v>
      </c>
      <c r="IU222" s="394" t="n">
        <f aca="false">B223</f>
        <v>0</v>
      </c>
      <c r="IV222" s="374" t="n">
        <v>211</v>
      </c>
    </row>
    <row r="223" customFormat="false" ht="12.75" hidden="false" customHeight="false" outlineLevel="0" collapsed="false">
      <c r="A223" s="418"/>
      <c r="B223" s="412"/>
      <c r="C223" s="376" t="n">
        <v>3.6315</v>
      </c>
      <c r="D223" s="376" t="n">
        <v>0.15</v>
      </c>
      <c r="E223" s="376" t="n">
        <v>0.072218602735192</v>
      </c>
      <c r="F223" s="376" t="n">
        <v>0</v>
      </c>
      <c r="G223" s="376" t="n">
        <v>0.044968124</v>
      </c>
      <c r="H223" s="376" t="n">
        <v>0</v>
      </c>
      <c r="I223" s="376" t="n">
        <v>0</v>
      </c>
      <c r="J223" s="376" t="n">
        <v>0.155</v>
      </c>
      <c r="K223" s="376" t="n">
        <v>0</v>
      </c>
      <c r="L223" s="376" t="n">
        <v>0</v>
      </c>
      <c r="M223" s="376" t="n">
        <v>0</v>
      </c>
      <c r="N223" s="376" t="n">
        <v>0</v>
      </c>
      <c r="O223" s="376" t="n">
        <v>0</v>
      </c>
      <c r="P223" s="374" t="n">
        <v>0</v>
      </c>
      <c r="Q223" s="374" t="n">
        <v>0</v>
      </c>
      <c r="R223" s="374" t="n">
        <v>0.00075</v>
      </c>
      <c r="S223" s="374" t="n">
        <v>0</v>
      </c>
      <c r="T223" s="374" t="n">
        <v>0</v>
      </c>
      <c r="U223" s="374" t="n">
        <v>0.2575</v>
      </c>
      <c r="V223" s="374" t="n">
        <v>0</v>
      </c>
      <c r="W223" s="374" t="n">
        <v>-0.19</v>
      </c>
      <c r="X223" s="374" t="n">
        <v>0</v>
      </c>
      <c r="Y223" s="389" t="n">
        <v>0.1875</v>
      </c>
      <c r="Z223" s="389" t="n">
        <v>0</v>
      </c>
      <c r="AA223" s="390" t="n">
        <v>0.15</v>
      </c>
      <c r="AB223" s="390" t="n">
        <v>0.147</v>
      </c>
      <c r="AC223" s="390" t="n">
        <v>0.15</v>
      </c>
      <c r="AD223" s="390" t="n">
        <v>0.15</v>
      </c>
      <c r="AE223" s="390" t="n">
        <v>0.147</v>
      </c>
      <c r="AF223" s="390" t="n">
        <v>0.15</v>
      </c>
      <c r="AG223" s="390" t="n">
        <v>0.15</v>
      </c>
      <c r="AH223" s="390" t="n">
        <v>0.15</v>
      </c>
      <c r="AI223" s="391" t="n">
        <v>0.15</v>
      </c>
      <c r="AJ223" s="391" t="n">
        <v>0.15</v>
      </c>
      <c r="AK223" s="391" t="n">
        <v>0.15</v>
      </c>
      <c r="AL223" s="390" t="n">
        <v>0.15</v>
      </c>
      <c r="AM223" s="374" t="n">
        <v>0.07258473552942</v>
      </c>
      <c r="AN223" s="374"/>
      <c r="AO223" s="389" t="n">
        <f aca="false">AB223</f>
        <v>0.147</v>
      </c>
      <c r="AP223" s="389" t="n">
        <f aca="false">AB223</f>
        <v>0.147</v>
      </c>
      <c r="AQ223" s="393" t="n">
        <f aca="false">AB223</f>
        <v>0.147</v>
      </c>
      <c r="IU223" s="394" t="n">
        <f aca="false">B224</f>
        <v>0</v>
      </c>
      <c r="IV223" s="374" t="n">
        <v>212</v>
      </c>
    </row>
    <row r="224" customFormat="false" ht="12.75" hidden="false" customHeight="false" outlineLevel="0" collapsed="false">
      <c r="A224" s="415"/>
      <c r="B224" s="412"/>
      <c r="C224" s="376" t="n">
        <v>3.6215</v>
      </c>
      <c r="D224" s="376" t="n">
        <v>0.15</v>
      </c>
      <c r="E224" s="376" t="n">
        <v>0.072220279612771</v>
      </c>
      <c r="F224" s="376" t="n">
        <v>0</v>
      </c>
      <c r="G224" s="376" t="n">
        <v>0.044968124</v>
      </c>
      <c r="H224" s="376" t="n">
        <v>0</v>
      </c>
      <c r="I224" s="376" t="n">
        <v>0</v>
      </c>
      <c r="J224" s="376" t="n">
        <v>0.155</v>
      </c>
      <c r="K224" s="376" t="n">
        <v>0</v>
      </c>
      <c r="L224" s="376" t="n">
        <v>0</v>
      </c>
      <c r="M224" s="376" t="n">
        <v>0</v>
      </c>
      <c r="N224" s="376" t="n">
        <v>0</v>
      </c>
      <c r="O224" s="376" t="n">
        <v>0</v>
      </c>
      <c r="P224" s="374" t="n">
        <v>0</v>
      </c>
      <c r="Q224" s="374" t="n">
        <v>0</v>
      </c>
      <c r="R224" s="374" t="n">
        <v>0.00075</v>
      </c>
      <c r="S224" s="374" t="n">
        <v>0</v>
      </c>
      <c r="T224" s="374" t="n">
        <v>0</v>
      </c>
      <c r="U224" s="374" t="n">
        <v>0.2525</v>
      </c>
      <c r="V224" s="374" t="n">
        <v>0</v>
      </c>
      <c r="W224" s="374" t="n">
        <v>-0.19</v>
      </c>
      <c r="X224" s="374" t="n">
        <v>0</v>
      </c>
      <c r="Y224" s="389" t="n">
        <v>0.1875</v>
      </c>
      <c r="Z224" s="389" t="n">
        <v>0</v>
      </c>
      <c r="AA224" s="390" t="n">
        <v>0.15</v>
      </c>
      <c r="AB224" s="390" t="n">
        <v>0.147</v>
      </c>
      <c r="AC224" s="390" t="n">
        <v>0.15</v>
      </c>
      <c r="AD224" s="390" t="n">
        <v>0.15</v>
      </c>
      <c r="AE224" s="390" t="n">
        <v>0.147</v>
      </c>
      <c r="AF224" s="390" t="n">
        <v>0.15</v>
      </c>
      <c r="AG224" s="390" t="n">
        <v>0.15</v>
      </c>
      <c r="AH224" s="390" t="n">
        <v>0.15</v>
      </c>
      <c r="AI224" s="391" t="n">
        <v>0.15</v>
      </c>
      <c r="AJ224" s="391" t="n">
        <v>0.15</v>
      </c>
      <c r="AK224" s="391" t="n">
        <v>0.15</v>
      </c>
      <c r="AL224" s="390" t="n">
        <v>0.15</v>
      </c>
      <c r="AM224" s="374" t="n">
        <v>0.07258774450729</v>
      </c>
      <c r="AN224" s="374"/>
      <c r="AO224" s="389" t="n">
        <f aca="false">AB224</f>
        <v>0.147</v>
      </c>
      <c r="AP224" s="389" t="n">
        <f aca="false">AB224</f>
        <v>0.147</v>
      </c>
      <c r="AQ224" s="393" t="n">
        <f aca="false">AB224</f>
        <v>0.147</v>
      </c>
      <c r="IU224" s="394" t="n">
        <f aca="false">B225</f>
        <v>0</v>
      </c>
      <c r="IV224" s="374" t="n">
        <v>213</v>
      </c>
    </row>
    <row r="225" customFormat="false" ht="12.75" hidden="false" customHeight="false" outlineLevel="0" collapsed="false">
      <c r="A225" s="415"/>
      <c r="B225" s="412"/>
      <c r="C225" s="376" t="n">
        <v>3.6345</v>
      </c>
      <c r="D225" s="376" t="n">
        <v>0.15</v>
      </c>
      <c r="E225" s="376" t="n">
        <v>0.072221902397525</v>
      </c>
      <c r="F225" s="376" t="n">
        <v>0</v>
      </c>
      <c r="G225" s="376" t="n">
        <v>0.044968124</v>
      </c>
      <c r="H225" s="376" t="n">
        <v>0</v>
      </c>
      <c r="I225" s="376" t="n">
        <v>0</v>
      </c>
      <c r="J225" s="376" t="n">
        <v>0.1575</v>
      </c>
      <c r="K225" s="376" t="n">
        <v>0</v>
      </c>
      <c r="L225" s="376" t="n">
        <v>0</v>
      </c>
      <c r="M225" s="376" t="n">
        <v>0</v>
      </c>
      <c r="N225" s="376" t="n">
        <v>0</v>
      </c>
      <c r="O225" s="376" t="n">
        <v>0</v>
      </c>
      <c r="P225" s="374" t="n">
        <v>0</v>
      </c>
      <c r="Q225" s="374" t="n">
        <v>0</v>
      </c>
      <c r="R225" s="374" t="n">
        <v>-0.02</v>
      </c>
      <c r="S225" s="374" t="n">
        <v>0</v>
      </c>
      <c r="T225" s="374" t="n">
        <v>0</v>
      </c>
      <c r="U225" s="374" t="n">
        <v>0.255</v>
      </c>
      <c r="V225" s="374" t="n">
        <v>0</v>
      </c>
      <c r="W225" s="374" t="n">
        <v>-0.19</v>
      </c>
      <c r="X225" s="374" t="n">
        <v>0</v>
      </c>
      <c r="Y225" s="389" t="n">
        <v>0.1875</v>
      </c>
      <c r="Z225" s="389" t="n">
        <v>0</v>
      </c>
      <c r="AA225" s="390" t="n">
        <v>0.15</v>
      </c>
      <c r="AB225" s="390" t="n">
        <v>0.147</v>
      </c>
      <c r="AC225" s="390" t="n">
        <v>0.15</v>
      </c>
      <c r="AD225" s="390" t="n">
        <v>0.15</v>
      </c>
      <c r="AE225" s="390" t="n">
        <v>0.147</v>
      </c>
      <c r="AF225" s="390" t="n">
        <v>0.15</v>
      </c>
      <c r="AG225" s="390" t="n">
        <v>0.15</v>
      </c>
      <c r="AH225" s="390" t="n">
        <v>0.15</v>
      </c>
      <c r="AI225" s="391" t="n">
        <v>0.15</v>
      </c>
      <c r="AJ225" s="391" t="n">
        <v>0.15</v>
      </c>
      <c r="AK225" s="391" t="n">
        <v>0.15</v>
      </c>
      <c r="AL225" s="390" t="n">
        <v>0.15</v>
      </c>
      <c r="AM225" s="374" t="n">
        <v>0.07259065642136</v>
      </c>
      <c r="AN225" s="374"/>
      <c r="AO225" s="389" t="n">
        <f aca="false">AB225</f>
        <v>0.147</v>
      </c>
      <c r="AP225" s="389" t="n">
        <f aca="false">AB225</f>
        <v>0.147</v>
      </c>
      <c r="AQ225" s="393" t="n">
        <f aca="false">AB225</f>
        <v>0.147</v>
      </c>
      <c r="IU225" s="394" t="n">
        <f aca="false">B226</f>
        <v>0</v>
      </c>
      <c r="IV225" s="374" t="n">
        <v>214</v>
      </c>
    </row>
    <row r="226" customFormat="false" ht="12.75" hidden="false" customHeight="false" outlineLevel="0" collapsed="false">
      <c r="A226" s="415"/>
      <c r="B226" s="412"/>
      <c r="C226" s="376" t="n">
        <v>3.6975</v>
      </c>
      <c r="D226" s="376" t="n">
        <v>0.15</v>
      </c>
      <c r="E226" s="376" t="n">
        <v>0.072223579275106</v>
      </c>
      <c r="F226" s="376" t="n">
        <v>0</v>
      </c>
      <c r="G226" s="376" t="n">
        <v>-0.034988713</v>
      </c>
      <c r="H226" s="376" t="n">
        <v>0</v>
      </c>
      <c r="I226" s="376" t="n">
        <v>0</v>
      </c>
      <c r="J226" s="376" t="n">
        <v>0.24</v>
      </c>
      <c r="K226" s="376" t="n">
        <v>0</v>
      </c>
      <c r="L226" s="376" t="n">
        <v>0</v>
      </c>
      <c r="M226" s="376" t="n">
        <v>0</v>
      </c>
      <c r="N226" s="376" t="n">
        <v>0</v>
      </c>
      <c r="O226" s="376" t="n">
        <v>0</v>
      </c>
      <c r="P226" s="374" t="n">
        <v>0</v>
      </c>
      <c r="Q226" s="374" t="n">
        <v>0</v>
      </c>
      <c r="R226" s="374" t="n">
        <v>-0.019</v>
      </c>
      <c r="S226" s="374" t="n">
        <v>0</v>
      </c>
      <c r="T226" s="374" t="n">
        <v>0</v>
      </c>
      <c r="U226" s="374" t="n">
        <v>0.725</v>
      </c>
      <c r="V226" s="374" t="n">
        <v>0</v>
      </c>
      <c r="W226" s="374" t="n">
        <v>-0.19</v>
      </c>
      <c r="X226" s="374" t="n">
        <v>0</v>
      </c>
      <c r="Y226" s="389" t="n">
        <v>0.1</v>
      </c>
      <c r="Z226" s="389" t="n">
        <v>0</v>
      </c>
      <c r="AA226" s="390" t="n">
        <v>0.15</v>
      </c>
      <c r="AB226" s="390" t="n">
        <v>0.165</v>
      </c>
      <c r="AC226" s="390" t="n">
        <v>0.15</v>
      </c>
      <c r="AD226" s="390" t="n">
        <v>0.15</v>
      </c>
      <c r="AE226" s="390" t="n">
        <v>0.15</v>
      </c>
      <c r="AF226" s="390" t="n">
        <v>0.15</v>
      </c>
      <c r="AG226" s="390" t="n">
        <v>0.15</v>
      </c>
      <c r="AH226" s="390" t="n">
        <v>0.15</v>
      </c>
      <c r="AI226" s="391" t="n">
        <v>0.15</v>
      </c>
      <c r="AJ226" s="391" t="n">
        <v>0.15</v>
      </c>
      <c r="AK226" s="391" t="n">
        <v>0.15</v>
      </c>
      <c r="AL226" s="390" t="n">
        <v>0.15</v>
      </c>
      <c r="AM226" s="374" t="n">
        <v>0.072593665399236</v>
      </c>
      <c r="AN226" s="374"/>
      <c r="AO226" s="389" t="n">
        <f aca="false">AB226</f>
        <v>0.165</v>
      </c>
      <c r="AP226" s="389" t="n">
        <f aca="false">AB226</f>
        <v>0.165</v>
      </c>
      <c r="AQ226" s="393" t="n">
        <f aca="false">AB226</f>
        <v>0.165</v>
      </c>
      <c r="IU226" s="394" t="n">
        <f aca="false">B227</f>
        <v>0</v>
      </c>
      <c r="IV226" s="374" t="n">
        <v>215</v>
      </c>
    </row>
    <row r="227" customFormat="false" ht="12.75" hidden="false" customHeight="false" outlineLevel="0" collapsed="false">
      <c r="A227" s="415"/>
      <c r="B227" s="412"/>
      <c r="C227" s="376" t="n">
        <v>3.7785</v>
      </c>
      <c r="D227" s="376" t="n">
        <v>0.15</v>
      </c>
      <c r="E227" s="376" t="n">
        <v>0.072225202059862</v>
      </c>
      <c r="F227" s="376" t="n">
        <v>0</v>
      </c>
      <c r="G227" s="376" t="n">
        <v>-0.049951938</v>
      </c>
      <c r="H227" s="376" t="n">
        <v>0</v>
      </c>
      <c r="I227" s="376" t="n">
        <v>0</v>
      </c>
      <c r="J227" s="376" t="n">
        <v>0.295</v>
      </c>
      <c r="K227" s="376" t="n">
        <v>0</v>
      </c>
      <c r="L227" s="376" t="n">
        <v>0</v>
      </c>
      <c r="M227" s="376" t="n">
        <v>0</v>
      </c>
      <c r="N227" s="376" t="n">
        <v>0</v>
      </c>
      <c r="O227" s="376" t="n">
        <v>0</v>
      </c>
      <c r="P227" s="374" t="n">
        <v>0</v>
      </c>
      <c r="Q227" s="374" t="n">
        <v>0</v>
      </c>
      <c r="R227" s="374" t="n">
        <v>-0.019</v>
      </c>
      <c r="S227" s="374" t="n">
        <v>0</v>
      </c>
      <c r="T227" s="374" t="n">
        <v>0</v>
      </c>
      <c r="U227" s="374" t="n">
        <v>1.045</v>
      </c>
      <c r="V227" s="374" t="n">
        <v>0</v>
      </c>
      <c r="W227" s="374" t="n">
        <v>-0.19</v>
      </c>
      <c r="X227" s="374" t="n">
        <v>0</v>
      </c>
      <c r="Y227" s="389" t="n">
        <v>0.1</v>
      </c>
      <c r="Z227" s="389" t="n">
        <v>0</v>
      </c>
      <c r="AA227" s="390" t="n">
        <v>0.15</v>
      </c>
      <c r="AB227" s="390" t="n">
        <v>0.165</v>
      </c>
      <c r="AC227" s="390" t="n">
        <v>0.15</v>
      </c>
      <c r="AD227" s="390" t="n">
        <v>0.15</v>
      </c>
      <c r="AE227" s="390" t="n">
        <v>0.15</v>
      </c>
      <c r="AF227" s="390" t="n">
        <v>0.15</v>
      </c>
      <c r="AG227" s="390" t="n">
        <v>0.15</v>
      </c>
      <c r="AH227" s="390" t="n">
        <v>0.15</v>
      </c>
      <c r="AI227" s="391" t="n">
        <v>0.15</v>
      </c>
      <c r="AJ227" s="391" t="n">
        <v>0.15</v>
      </c>
      <c r="AK227" s="391" t="n">
        <v>0.15</v>
      </c>
      <c r="AL227" s="390" t="n">
        <v>0.15</v>
      </c>
      <c r="AM227" s="374" t="n">
        <v>0.072596577313312</v>
      </c>
      <c r="AN227" s="374"/>
      <c r="AO227" s="389" t="n">
        <f aca="false">AB227</f>
        <v>0.165</v>
      </c>
      <c r="AP227" s="389" t="n">
        <f aca="false">AB227</f>
        <v>0.165</v>
      </c>
      <c r="AQ227" s="393" t="n">
        <f aca="false">AB227</f>
        <v>0.165</v>
      </c>
      <c r="IU227" s="394" t="n">
        <f aca="false">B228</f>
        <v>0</v>
      </c>
      <c r="IV227" s="374" t="n">
        <v>216</v>
      </c>
    </row>
    <row r="228" customFormat="false" ht="12.75" hidden="false" customHeight="false" outlineLevel="0" collapsed="false">
      <c r="A228" s="415"/>
      <c r="B228" s="412"/>
      <c r="C228" s="376" t="n">
        <v>3.815</v>
      </c>
      <c r="D228" s="376"/>
      <c r="E228" s="376" t="n">
        <v>0.072226878937444</v>
      </c>
      <c r="F228" s="376" t="n">
        <v>0</v>
      </c>
      <c r="G228" s="376" t="n">
        <v>-0.044955184</v>
      </c>
      <c r="H228" s="376" t="n">
        <v>0</v>
      </c>
      <c r="I228" s="376" t="n">
        <v>0</v>
      </c>
      <c r="J228" s="376" t="n">
        <v>0.3425</v>
      </c>
      <c r="K228" s="376" t="n">
        <v>0</v>
      </c>
      <c r="L228" s="376" t="n">
        <v>0</v>
      </c>
      <c r="M228" s="376" t="n">
        <v>0</v>
      </c>
      <c r="N228" s="376" t="n">
        <v>0</v>
      </c>
      <c r="O228" s="376" t="n">
        <v>0</v>
      </c>
      <c r="P228" s="374" t="n">
        <v>0</v>
      </c>
      <c r="Q228" s="374" t="n">
        <v>0</v>
      </c>
      <c r="R228" s="374" t="n">
        <v>-0.014</v>
      </c>
      <c r="S228" s="374" t="n">
        <v>0</v>
      </c>
      <c r="T228" s="374" t="n">
        <v>0</v>
      </c>
      <c r="U228" s="374" t="n">
        <v>1.52</v>
      </c>
      <c r="V228" s="374" t="n">
        <v>0</v>
      </c>
      <c r="W228" s="374" t="n">
        <v>-0.19</v>
      </c>
      <c r="X228" s="374" t="n">
        <v>0</v>
      </c>
      <c r="Y228" s="389" t="n">
        <v>0.1</v>
      </c>
      <c r="Z228" s="389" t="n">
        <v>0</v>
      </c>
      <c r="AA228" s="374"/>
      <c r="AB228" s="374"/>
      <c r="AC228" s="392"/>
      <c r="AD228" s="392"/>
      <c r="AE228" s="374"/>
      <c r="AF228" s="392"/>
      <c r="AG228" s="374"/>
      <c r="AH228" s="374"/>
      <c r="AI228" s="389"/>
      <c r="AJ228" s="389"/>
      <c r="AK228" s="389"/>
      <c r="AL228" s="374"/>
      <c r="AM228" s="374" t="n">
        <v>0.072599586291194</v>
      </c>
      <c r="AN228" s="374"/>
      <c r="AO228" s="389" t="n">
        <f aca="false">AB228</f>
        <v>0</v>
      </c>
      <c r="AP228" s="389" t="n">
        <f aca="false">AB228</f>
        <v>0</v>
      </c>
      <c r="AQ228" s="393" t="n">
        <f aca="false">AB228</f>
        <v>0</v>
      </c>
      <c r="IU228" s="394" t="n">
        <f aca="false">B229</f>
        <v>0</v>
      </c>
      <c r="IV228" s="374" t="n">
        <v>217</v>
      </c>
    </row>
    <row r="229" customFormat="false" ht="12.75" hidden="false" customHeight="false" outlineLevel="0" collapsed="false">
      <c r="A229" s="415"/>
      <c r="B229" s="412"/>
      <c r="C229" s="376" t="n">
        <v>3.762</v>
      </c>
      <c r="D229" s="376"/>
      <c r="E229" s="376" t="n">
        <v>0.072228555815028</v>
      </c>
      <c r="F229" s="376" t="n">
        <v>0</v>
      </c>
      <c r="G229" s="376" t="n">
        <v>-0.019957423</v>
      </c>
      <c r="H229" s="376" t="n">
        <v>0</v>
      </c>
      <c r="I229" s="376" t="n">
        <v>0</v>
      </c>
      <c r="J229" s="376" t="n">
        <v>0.3375</v>
      </c>
      <c r="K229" s="376" t="n">
        <v>0</v>
      </c>
      <c r="L229" s="376" t="n">
        <v>0</v>
      </c>
      <c r="M229" s="376" t="n">
        <v>0</v>
      </c>
      <c r="N229" s="376" t="n">
        <v>0</v>
      </c>
      <c r="O229" s="376" t="n">
        <v>0</v>
      </c>
      <c r="P229" s="374" t="n">
        <v>0</v>
      </c>
      <c r="Q229" s="374" t="n">
        <v>0</v>
      </c>
      <c r="R229" s="374" t="n">
        <v>-0.014</v>
      </c>
      <c r="S229" s="374" t="n">
        <v>0</v>
      </c>
      <c r="T229" s="374" t="n">
        <v>0</v>
      </c>
      <c r="U229" s="374" t="n">
        <v>1.4</v>
      </c>
      <c r="V229" s="374" t="n">
        <v>0</v>
      </c>
      <c r="W229" s="374" t="n">
        <v>-0.19</v>
      </c>
      <c r="X229" s="374" t="n">
        <v>0</v>
      </c>
      <c r="Y229" s="389" t="n">
        <v>0.1</v>
      </c>
      <c r="Z229" s="389" t="n">
        <v>0</v>
      </c>
      <c r="AA229" s="374"/>
      <c r="AB229" s="374"/>
      <c r="AC229" s="392"/>
      <c r="AD229" s="392"/>
      <c r="AE229" s="374"/>
      <c r="AF229" s="392"/>
      <c r="AG229" s="374"/>
      <c r="AH229" s="374"/>
      <c r="AI229" s="389"/>
      <c r="AJ229" s="389"/>
      <c r="AK229" s="389"/>
      <c r="AL229" s="374"/>
      <c r="AM229" s="374" t="n">
        <v>0.072602595269079</v>
      </c>
      <c r="AN229" s="374"/>
      <c r="AO229" s="389" t="n">
        <f aca="false">AB229</f>
        <v>0</v>
      </c>
      <c r="AP229" s="389" t="n">
        <f aca="false">AB229</f>
        <v>0</v>
      </c>
      <c r="AQ229" s="393" t="n">
        <f aca="false">AB229</f>
        <v>0</v>
      </c>
      <c r="IU229" s="394" t="n">
        <f aca="false">B230</f>
        <v>0</v>
      </c>
      <c r="IV229" s="374" t="n">
        <v>218</v>
      </c>
    </row>
    <row r="230" customFormat="false" ht="12.75" hidden="false" customHeight="false" outlineLevel="0" collapsed="false">
      <c r="A230" s="415"/>
      <c r="B230" s="412"/>
      <c r="C230" s="376" t="n">
        <v>3.692</v>
      </c>
      <c r="D230" s="376"/>
      <c r="E230" s="376" t="n">
        <v>0.072230070414136</v>
      </c>
      <c r="F230" s="376" t="n">
        <v>0</v>
      </c>
      <c r="G230" s="376" t="n">
        <v>-0.009957423</v>
      </c>
      <c r="H230" s="376" t="n">
        <v>0</v>
      </c>
      <c r="I230" s="376" t="n">
        <v>0</v>
      </c>
      <c r="J230" s="376" t="n">
        <v>0.26</v>
      </c>
      <c r="K230" s="376" t="n">
        <v>0</v>
      </c>
      <c r="L230" s="376" t="n">
        <v>0</v>
      </c>
      <c r="M230" s="376" t="n">
        <v>0</v>
      </c>
      <c r="N230" s="376" t="n">
        <v>0</v>
      </c>
      <c r="O230" s="376" t="n">
        <v>0</v>
      </c>
      <c r="P230" s="374" t="n">
        <v>0</v>
      </c>
      <c r="Q230" s="374" t="n">
        <v>0</v>
      </c>
      <c r="R230" s="374" t="n">
        <v>0.0043</v>
      </c>
      <c r="S230" s="374" t="n">
        <v>0</v>
      </c>
      <c r="T230" s="374" t="n">
        <v>0</v>
      </c>
      <c r="U230" s="374" t="n">
        <v>0.88</v>
      </c>
      <c r="V230" s="374" t="n">
        <v>0</v>
      </c>
      <c r="W230" s="374" t="n">
        <v>-0.19</v>
      </c>
      <c r="X230" s="374" t="n">
        <v>0</v>
      </c>
      <c r="Y230" s="389" t="n">
        <v>0.1</v>
      </c>
      <c r="Z230" s="389" t="n">
        <v>0</v>
      </c>
      <c r="AA230" s="374"/>
      <c r="AB230" s="374"/>
      <c r="AC230" s="392"/>
      <c r="AD230" s="392"/>
      <c r="AE230" s="374"/>
      <c r="AF230" s="392"/>
      <c r="AG230" s="374"/>
      <c r="AH230" s="374"/>
      <c r="AI230" s="389"/>
      <c r="AJ230" s="389"/>
      <c r="AK230" s="389"/>
      <c r="AL230" s="374"/>
      <c r="AM230" s="374" t="n">
        <v>0.072605313055558</v>
      </c>
      <c r="AN230" s="374"/>
      <c r="AO230" s="389" t="n">
        <f aca="false">AB230</f>
        <v>0</v>
      </c>
      <c r="AP230" s="389" t="n">
        <f aca="false">AB230</f>
        <v>0</v>
      </c>
      <c r="AQ230" s="393" t="n">
        <f aca="false">AB230</f>
        <v>0</v>
      </c>
      <c r="IU230" s="394" t="n">
        <f aca="false">B231</f>
        <v>0</v>
      </c>
      <c r="IV230" s="374" t="n">
        <v>219</v>
      </c>
    </row>
    <row r="231" customFormat="false" ht="12.75" hidden="false" customHeight="false" outlineLevel="0" collapsed="false">
      <c r="A231" s="415"/>
      <c r="B231" s="412"/>
      <c r="C231" s="376" t="n">
        <v>3.637</v>
      </c>
      <c r="D231" s="376"/>
      <c r="E231" s="376" t="n">
        <v>0.072231747291721</v>
      </c>
      <c r="F231" s="376" t="n">
        <v>0</v>
      </c>
      <c r="G231" s="376" t="n">
        <v>0.049976639</v>
      </c>
      <c r="H231" s="376" t="n">
        <v>0</v>
      </c>
      <c r="I231" s="376" t="n">
        <v>0</v>
      </c>
      <c r="J231" s="376" t="n">
        <v>0.17</v>
      </c>
      <c r="K231" s="376" t="n">
        <v>0</v>
      </c>
      <c r="L231" s="376" t="n">
        <v>0</v>
      </c>
      <c r="M231" s="376" t="n">
        <v>0</v>
      </c>
      <c r="N231" s="376" t="n">
        <v>0</v>
      </c>
      <c r="O231" s="376" t="n">
        <v>0</v>
      </c>
      <c r="P231" s="374" t="n">
        <v>0</v>
      </c>
      <c r="Q231" s="374" t="n">
        <v>0</v>
      </c>
      <c r="R231" s="374" t="n">
        <v>0.0043</v>
      </c>
      <c r="S231" s="374" t="n">
        <v>0</v>
      </c>
      <c r="T231" s="374" t="n">
        <v>0</v>
      </c>
      <c r="U231" s="374" t="n">
        <v>0.37</v>
      </c>
      <c r="V231" s="374" t="n">
        <v>0</v>
      </c>
      <c r="W231" s="374" t="n">
        <v>-0.19</v>
      </c>
      <c r="X231" s="374" t="n">
        <v>0</v>
      </c>
      <c r="Y231" s="389" t="n">
        <v>0.1875</v>
      </c>
      <c r="Z231" s="389" t="n">
        <v>0</v>
      </c>
      <c r="AA231" s="374"/>
      <c r="AB231" s="374"/>
      <c r="AC231" s="392"/>
      <c r="AD231" s="392"/>
      <c r="AE231" s="374"/>
      <c r="AF231" s="392"/>
      <c r="AG231" s="374"/>
      <c r="AH231" s="374"/>
      <c r="AI231" s="389"/>
      <c r="AJ231" s="389"/>
      <c r="AK231" s="389"/>
      <c r="AL231" s="374"/>
      <c r="AM231" s="374" t="n">
        <v>0.072608322033448</v>
      </c>
      <c r="AN231" s="374"/>
      <c r="AO231" s="389" t="n">
        <f aca="false">AB231</f>
        <v>0</v>
      </c>
      <c r="AP231" s="389" t="n">
        <f aca="false">AB231</f>
        <v>0</v>
      </c>
      <c r="AQ231" s="393" t="n">
        <f aca="false">AB231</f>
        <v>0</v>
      </c>
      <c r="IU231" s="394" t="n">
        <f aca="false">B232</f>
        <v>0</v>
      </c>
      <c r="IV231" s="374" t="n">
        <v>220</v>
      </c>
    </row>
    <row r="232" customFormat="false" ht="12.75" hidden="false" customHeight="false" outlineLevel="0" collapsed="false">
      <c r="A232" s="415"/>
      <c r="B232" s="412"/>
      <c r="C232" s="376" t="n">
        <v>3.6745</v>
      </c>
      <c r="D232" s="376"/>
      <c r="E232" s="376" t="n">
        <v>0.072233370076482</v>
      </c>
      <c r="F232" s="376" t="n">
        <v>0</v>
      </c>
      <c r="G232" s="376" t="n">
        <v>0.049968124</v>
      </c>
      <c r="H232" s="376" t="n">
        <v>0</v>
      </c>
      <c r="I232" s="376" t="n">
        <v>0</v>
      </c>
      <c r="J232" s="376" t="n">
        <v>0.155</v>
      </c>
      <c r="K232" s="376" t="n">
        <v>0</v>
      </c>
      <c r="L232" s="376" t="n">
        <v>0</v>
      </c>
      <c r="M232" s="376" t="n">
        <v>0</v>
      </c>
      <c r="N232" s="376" t="n">
        <v>0</v>
      </c>
      <c r="O232" s="376" t="n">
        <v>0</v>
      </c>
      <c r="P232" s="374" t="n">
        <v>0</v>
      </c>
      <c r="Q232" s="374" t="n">
        <v>0</v>
      </c>
      <c r="R232" s="374" t="n">
        <v>0.00425</v>
      </c>
      <c r="S232" s="374" t="n">
        <v>0</v>
      </c>
      <c r="T232" s="374" t="n">
        <v>0</v>
      </c>
      <c r="U232" s="374" t="n">
        <v>0.2525</v>
      </c>
      <c r="V232" s="374" t="n">
        <v>0</v>
      </c>
      <c r="W232" s="374" t="n">
        <v>-0.19</v>
      </c>
      <c r="X232" s="374" t="n">
        <v>0</v>
      </c>
      <c r="Y232" s="389" t="n">
        <v>0.1875</v>
      </c>
      <c r="Z232" s="389" t="n">
        <v>0</v>
      </c>
      <c r="AA232" s="374"/>
      <c r="AB232" s="374"/>
      <c r="AC232" s="392"/>
      <c r="AD232" s="392"/>
      <c r="AE232" s="374"/>
      <c r="AF232" s="392"/>
      <c r="AG232" s="374"/>
      <c r="AH232" s="374"/>
      <c r="AI232" s="389"/>
      <c r="AJ232" s="389"/>
      <c r="AK232" s="389"/>
      <c r="AL232" s="374"/>
      <c r="AM232" s="374" t="n">
        <v>0.072611233947538</v>
      </c>
      <c r="AN232" s="374"/>
      <c r="AO232" s="389" t="n">
        <f aca="false">AB232</f>
        <v>0</v>
      </c>
      <c r="AP232" s="389" t="n">
        <f aca="false">AB232</f>
        <v>0</v>
      </c>
      <c r="AQ232" s="393" t="n">
        <f aca="false">AB232</f>
        <v>0</v>
      </c>
      <c r="IU232" s="394" t="n">
        <f aca="false">B233</f>
        <v>0</v>
      </c>
      <c r="IV232" s="374" t="n">
        <v>221</v>
      </c>
    </row>
    <row r="233" customFormat="false" ht="12.75" hidden="false" customHeight="false" outlineLevel="0" collapsed="false">
      <c r="A233" s="415"/>
      <c r="B233" s="412"/>
      <c r="C233" s="376" t="n">
        <v>3.6965</v>
      </c>
      <c r="D233" s="376"/>
      <c r="E233" s="376" t="n">
        <v>0.072235046954069</v>
      </c>
      <c r="F233" s="376" t="n">
        <v>0</v>
      </c>
      <c r="G233" s="376" t="n">
        <v>0.049968124</v>
      </c>
      <c r="H233" s="376" t="n">
        <v>0</v>
      </c>
      <c r="I233" s="376" t="n">
        <v>0</v>
      </c>
      <c r="J233" s="376" t="n">
        <v>0.155</v>
      </c>
      <c r="K233" s="376" t="n">
        <v>0</v>
      </c>
      <c r="L233" s="376" t="n">
        <v>0</v>
      </c>
      <c r="M233" s="376" t="n">
        <v>0</v>
      </c>
      <c r="N233" s="376" t="n">
        <v>0</v>
      </c>
      <c r="O233" s="376" t="n">
        <v>0</v>
      </c>
      <c r="P233" s="374" t="n">
        <v>0</v>
      </c>
      <c r="Q233" s="374" t="n">
        <v>0</v>
      </c>
      <c r="R233" s="374" t="n">
        <v>0.00425</v>
      </c>
      <c r="S233" s="374" t="n">
        <v>0</v>
      </c>
      <c r="T233" s="374" t="n">
        <v>0</v>
      </c>
      <c r="U233" s="374" t="n">
        <v>0.2525</v>
      </c>
      <c r="V233" s="374" t="n">
        <v>0</v>
      </c>
      <c r="W233" s="374" t="n">
        <v>-0.19</v>
      </c>
      <c r="X233" s="374" t="n">
        <v>0</v>
      </c>
      <c r="Y233" s="389" t="n">
        <v>0.1875</v>
      </c>
      <c r="Z233" s="389" t="n">
        <v>0</v>
      </c>
      <c r="AA233" s="374"/>
      <c r="AB233" s="374"/>
      <c r="AC233" s="392"/>
      <c r="AD233" s="392"/>
      <c r="AE233" s="374"/>
      <c r="AF233" s="392"/>
      <c r="AG233" s="374"/>
      <c r="AH233" s="374"/>
      <c r="AI233" s="389"/>
      <c r="AJ233" s="389"/>
      <c r="AK233" s="389"/>
      <c r="AL233" s="374"/>
      <c r="AM233" s="374" t="n">
        <v>0.072614242925435</v>
      </c>
      <c r="AN233" s="374"/>
      <c r="AO233" s="389" t="n">
        <f aca="false">AB233</f>
        <v>0</v>
      </c>
      <c r="AP233" s="389" t="n">
        <f aca="false">AB233</f>
        <v>0</v>
      </c>
      <c r="AQ233" s="393" t="n">
        <f aca="false">AB233</f>
        <v>0</v>
      </c>
      <c r="IU233" s="394" t="n">
        <f aca="false">B234</f>
        <v>0</v>
      </c>
      <c r="IV233" s="374" t="n">
        <v>222</v>
      </c>
    </row>
    <row r="234" customFormat="false" ht="12.75" hidden="false" customHeight="false" outlineLevel="0" collapsed="false">
      <c r="A234" s="415"/>
      <c r="B234" s="412"/>
      <c r="C234" s="376" t="n">
        <v>3.6995</v>
      </c>
      <c r="D234" s="376"/>
      <c r="E234" s="376" t="n">
        <v>0.072236669738831</v>
      </c>
      <c r="F234" s="376" t="n">
        <v>0</v>
      </c>
      <c r="G234" s="376" t="n">
        <v>0.049968124</v>
      </c>
      <c r="H234" s="376" t="n">
        <v>0</v>
      </c>
      <c r="I234" s="376" t="n">
        <v>0</v>
      </c>
      <c r="J234" s="376" t="n">
        <v>0.155</v>
      </c>
      <c r="K234" s="376" t="n">
        <v>0</v>
      </c>
      <c r="L234" s="376" t="n">
        <v>0</v>
      </c>
      <c r="M234" s="376" t="n">
        <v>0</v>
      </c>
      <c r="N234" s="376" t="n">
        <v>0</v>
      </c>
      <c r="O234" s="376" t="n">
        <v>0</v>
      </c>
      <c r="P234" s="374" t="n">
        <v>0</v>
      </c>
      <c r="Q234" s="374" t="n">
        <v>0</v>
      </c>
      <c r="R234" s="374" t="n">
        <v>0.00425</v>
      </c>
      <c r="S234" s="374" t="n">
        <v>0</v>
      </c>
      <c r="T234" s="374" t="n">
        <v>0</v>
      </c>
      <c r="U234" s="374" t="n">
        <v>0.2575</v>
      </c>
      <c r="V234" s="374" t="n">
        <v>0</v>
      </c>
      <c r="W234" s="374" t="n">
        <v>-0.19</v>
      </c>
      <c r="X234" s="374" t="n">
        <v>0</v>
      </c>
      <c r="Y234" s="389" t="n">
        <v>0.1875</v>
      </c>
      <c r="Z234" s="389" t="n">
        <v>0</v>
      </c>
      <c r="AA234" s="374"/>
      <c r="AB234" s="374"/>
      <c r="AC234" s="392"/>
      <c r="AD234" s="392"/>
      <c r="AE234" s="374"/>
      <c r="AF234" s="392"/>
      <c r="AG234" s="374"/>
      <c r="AH234" s="374"/>
      <c r="AI234" s="389"/>
      <c r="AJ234" s="389"/>
      <c r="AK234" s="389"/>
      <c r="AL234" s="374"/>
      <c r="AM234" s="374" t="n">
        <v>0.07261715483953</v>
      </c>
      <c r="AN234" s="374"/>
      <c r="AO234" s="389" t="n">
        <f aca="false">AB234</f>
        <v>0</v>
      </c>
      <c r="AP234" s="389" t="n">
        <f aca="false">AB234</f>
        <v>0</v>
      </c>
      <c r="AQ234" s="393" t="n">
        <f aca="false">AB234</f>
        <v>0</v>
      </c>
      <c r="IU234" s="394" t="n">
        <f aca="false">B235</f>
        <v>0</v>
      </c>
      <c r="IV234" s="374" t="n">
        <v>223</v>
      </c>
    </row>
    <row r="235" customFormat="false" ht="12.75" hidden="false" customHeight="false" outlineLevel="0" collapsed="false">
      <c r="A235" s="415"/>
      <c r="B235" s="412"/>
      <c r="C235" s="376" t="n">
        <v>3.7055</v>
      </c>
      <c r="D235" s="376"/>
      <c r="E235" s="376" t="n">
        <v>0.072238346616419</v>
      </c>
      <c r="F235" s="376" t="n">
        <v>0</v>
      </c>
      <c r="G235" s="376" t="n">
        <v>0.049968124</v>
      </c>
      <c r="H235" s="376" t="n">
        <v>0</v>
      </c>
      <c r="I235" s="376" t="n">
        <v>0</v>
      </c>
      <c r="J235" s="376" t="n">
        <v>0.155</v>
      </c>
      <c r="K235" s="376" t="n">
        <v>0</v>
      </c>
      <c r="L235" s="376" t="n">
        <v>0</v>
      </c>
      <c r="M235" s="376" t="n">
        <v>0</v>
      </c>
      <c r="N235" s="376" t="n">
        <v>0</v>
      </c>
      <c r="O235" s="376" t="n">
        <v>0</v>
      </c>
      <c r="P235" s="374" t="n">
        <v>0</v>
      </c>
      <c r="Q235" s="374" t="n">
        <v>0</v>
      </c>
      <c r="R235" s="374" t="n">
        <v>0.00675</v>
      </c>
      <c r="S235" s="374" t="n">
        <v>0</v>
      </c>
      <c r="T235" s="374" t="n">
        <v>0</v>
      </c>
      <c r="U235" s="374" t="n">
        <v>0.2575</v>
      </c>
      <c r="V235" s="374" t="n">
        <v>0</v>
      </c>
      <c r="W235" s="374" t="n">
        <v>-0.19</v>
      </c>
      <c r="X235" s="374" t="n">
        <v>0</v>
      </c>
      <c r="Y235" s="389" t="n">
        <v>0.1875</v>
      </c>
      <c r="Z235" s="389" t="n">
        <v>0</v>
      </c>
      <c r="AA235" s="374"/>
      <c r="AB235" s="374"/>
      <c r="AC235" s="392"/>
      <c r="AD235" s="392"/>
      <c r="AE235" s="374"/>
      <c r="AF235" s="392"/>
      <c r="AG235" s="374"/>
      <c r="AH235" s="374"/>
      <c r="AI235" s="389"/>
      <c r="AJ235" s="389"/>
      <c r="AK235" s="389"/>
      <c r="AL235" s="374"/>
      <c r="AM235" s="374" t="n">
        <v>0.072620163817433</v>
      </c>
      <c r="AN235" s="374"/>
      <c r="AO235" s="389" t="n">
        <f aca="false">AB235</f>
        <v>0</v>
      </c>
      <c r="AP235" s="389" t="n">
        <f aca="false">AB235</f>
        <v>0</v>
      </c>
      <c r="AQ235" s="393" t="n">
        <f aca="false">AB235</f>
        <v>0</v>
      </c>
    </row>
    <row r="236" customFormat="false" ht="12.75" hidden="false" customHeight="false" outlineLevel="0" collapsed="false">
      <c r="A236" s="415"/>
      <c r="B236" s="412"/>
      <c r="C236" s="376" t="n">
        <v>3.7445</v>
      </c>
      <c r="D236" s="376"/>
      <c r="E236" s="376" t="n">
        <v>0.071971005915753</v>
      </c>
      <c r="F236" s="376" t="n">
        <v>0</v>
      </c>
      <c r="G236" s="376" t="n">
        <v>0.049968124</v>
      </c>
      <c r="H236" s="376" t="n">
        <v>0</v>
      </c>
      <c r="I236" s="376" t="n">
        <v>0</v>
      </c>
      <c r="J236" s="376" t="n">
        <v>0.155</v>
      </c>
      <c r="K236" s="376" t="n">
        <v>0</v>
      </c>
      <c r="L236" s="376" t="n">
        <v>0</v>
      </c>
      <c r="M236" s="376" t="n">
        <v>0</v>
      </c>
      <c r="N236" s="376" t="n">
        <v>0</v>
      </c>
      <c r="O236" s="376" t="n">
        <v>0</v>
      </c>
      <c r="P236" s="374" t="n">
        <v>0</v>
      </c>
      <c r="Q236" s="374" t="n">
        <v>0</v>
      </c>
      <c r="R236" s="374" t="n">
        <v>0.00675</v>
      </c>
      <c r="S236" s="374" t="n">
        <v>0</v>
      </c>
      <c r="T236" s="374" t="n">
        <v>0</v>
      </c>
      <c r="U236" s="374" t="n">
        <v>0.2525</v>
      </c>
      <c r="V236" s="374" t="n">
        <v>0</v>
      </c>
      <c r="W236" s="374" t="n">
        <v>-0.19</v>
      </c>
      <c r="X236" s="374" t="n">
        <v>0</v>
      </c>
      <c r="Y236" s="389" t="n">
        <v>0</v>
      </c>
      <c r="Z236" s="389" t="n">
        <v>0</v>
      </c>
      <c r="AA236" s="374"/>
      <c r="AB236" s="374"/>
      <c r="AC236" s="392"/>
      <c r="AD236" s="392"/>
      <c r="AE236" s="374"/>
      <c r="AF236" s="392"/>
      <c r="AG236" s="374"/>
      <c r="AH236" s="374"/>
      <c r="AI236" s="389"/>
      <c r="AJ236" s="389"/>
      <c r="AK236" s="389"/>
      <c r="AL236" s="374"/>
      <c r="AM236" s="374" t="n">
        <v>0.072127136054844</v>
      </c>
      <c r="AN236" s="374"/>
      <c r="AO236" s="389" t="n">
        <f aca="false">AB235</f>
        <v>0</v>
      </c>
      <c r="AP236" s="389" t="n">
        <f aca="false">AB235</f>
        <v>0</v>
      </c>
      <c r="AQ236" s="393" t="n">
        <f aca="false">AB235</f>
        <v>0</v>
      </c>
    </row>
    <row r="237" customFormat="false" ht="12.75" hidden="false" customHeight="false" outlineLevel="0" collapsed="false">
      <c r="A237" s="415"/>
      <c r="B237" s="412"/>
      <c r="C237" s="376" t="n">
        <v>3.7565</v>
      </c>
      <c r="D237" s="376"/>
      <c r="E237" s="376" t="n">
        <v>0.071969485431471</v>
      </c>
      <c r="F237" s="376" t="n">
        <v>0</v>
      </c>
      <c r="G237" s="376" t="n">
        <v>0.049968124</v>
      </c>
      <c r="H237" s="376" t="n">
        <v>0</v>
      </c>
      <c r="I237" s="376" t="n">
        <v>0</v>
      </c>
      <c r="J237" s="376" t="n">
        <v>0.1575</v>
      </c>
      <c r="K237" s="376" t="n">
        <v>0</v>
      </c>
      <c r="L237" s="376" t="n">
        <v>0</v>
      </c>
      <c r="M237" s="376" t="n">
        <v>0</v>
      </c>
      <c r="N237" s="376" t="n">
        <v>0</v>
      </c>
      <c r="O237" s="376" t="n">
        <v>0</v>
      </c>
      <c r="P237" s="374" t="n">
        <v>0</v>
      </c>
      <c r="Q237" s="374" t="n">
        <v>0</v>
      </c>
      <c r="R237" s="374" t="n">
        <v>-0.014</v>
      </c>
      <c r="S237" s="374" t="n">
        <v>0</v>
      </c>
      <c r="T237" s="374" t="n">
        <v>0</v>
      </c>
      <c r="U237" s="374" t="n">
        <v>0.255</v>
      </c>
      <c r="V237" s="374" t="n">
        <v>0</v>
      </c>
      <c r="W237" s="374" t="n">
        <v>-0.19</v>
      </c>
      <c r="X237" s="374" t="n">
        <v>0</v>
      </c>
      <c r="Y237" s="389" t="n">
        <v>0</v>
      </c>
      <c r="Z237" s="389" t="n">
        <v>0</v>
      </c>
      <c r="AA237" s="374"/>
      <c r="AB237" s="374"/>
      <c r="AC237" s="392"/>
      <c r="AD237" s="392"/>
      <c r="AE237" s="374"/>
      <c r="AF237" s="392"/>
      <c r="AG237" s="374"/>
      <c r="AH237" s="374"/>
      <c r="AI237" s="389"/>
      <c r="AJ237" s="389"/>
      <c r="AK237" s="389"/>
      <c r="AL237" s="374"/>
      <c r="AM237" s="374" t="n">
        <v>0.072128344820906</v>
      </c>
      <c r="AN237" s="374"/>
      <c r="AO237" s="389" t="n">
        <f aca="false">AB236</f>
        <v>0</v>
      </c>
      <c r="AP237" s="389" t="n">
        <f aca="false">AB236</f>
        <v>0</v>
      </c>
      <c r="AQ237" s="393" t="n">
        <f aca="false">AB236</f>
        <v>0</v>
      </c>
    </row>
    <row r="238" customFormat="false" ht="12.75" hidden="false" customHeight="false" outlineLevel="0" collapsed="false">
      <c r="A238" s="415"/>
      <c r="B238" s="412"/>
      <c r="C238" s="376" t="n">
        <v>3.8175</v>
      </c>
      <c r="D238" s="376"/>
      <c r="E238" s="376" t="n">
        <v>0.071967914264381</v>
      </c>
      <c r="F238" s="376" t="n">
        <v>0</v>
      </c>
      <c r="G238" s="376" t="n">
        <v>-0.029988713</v>
      </c>
      <c r="H238" s="376" t="n">
        <v>0</v>
      </c>
      <c r="I238" s="376" t="n">
        <v>0</v>
      </c>
      <c r="J238" s="376" t="n">
        <v>0.24</v>
      </c>
      <c r="K238" s="376" t="n">
        <v>0</v>
      </c>
      <c r="L238" s="376" t="n">
        <v>0</v>
      </c>
      <c r="M238" s="376" t="n">
        <v>0</v>
      </c>
      <c r="N238" s="376" t="n">
        <v>0</v>
      </c>
      <c r="O238" s="376" t="n">
        <v>0</v>
      </c>
      <c r="P238" s="374" t="n">
        <v>0</v>
      </c>
      <c r="Q238" s="374" t="n">
        <v>0</v>
      </c>
      <c r="R238" s="374" t="n">
        <v>-0.013</v>
      </c>
      <c r="S238" s="374" t="n">
        <v>0</v>
      </c>
      <c r="T238" s="374" t="n">
        <v>0</v>
      </c>
      <c r="U238" s="374" t="n">
        <v>0.725</v>
      </c>
      <c r="V238" s="374" t="n">
        <v>0</v>
      </c>
      <c r="W238" s="374" t="n">
        <v>-0.19</v>
      </c>
      <c r="X238" s="374" t="n">
        <v>0</v>
      </c>
      <c r="Y238" s="389" t="n">
        <v>0</v>
      </c>
      <c r="Z238" s="389" t="n">
        <v>0</v>
      </c>
      <c r="AA238" s="374"/>
      <c r="AB238" s="374"/>
      <c r="AC238" s="392"/>
      <c r="AD238" s="392"/>
      <c r="AE238" s="374"/>
      <c r="AF238" s="392"/>
      <c r="AG238" s="374"/>
      <c r="AH238" s="374"/>
      <c r="AI238" s="389"/>
      <c r="AJ238" s="389"/>
      <c r="AK238" s="389"/>
      <c r="AL238" s="374"/>
      <c r="AM238" s="374" t="n">
        <v>0.07212959387917</v>
      </c>
      <c r="AN238" s="374"/>
      <c r="AO238" s="389" t="n">
        <f aca="false">AB237</f>
        <v>0</v>
      </c>
      <c r="AP238" s="389" t="n">
        <f aca="false">AB237</f>
        <v>0</v>
      </c>
      <c r="AQ238" s="393" t="n">
        <f aca="false">AB237</f>
        <v>0</v>
      </c>
    </row>
    <row r="239" customFormat="false" ht="12.75" hidden="false" customHeight="false" outlineLevel="0" collapsed="false">
      <c r="A239" s="415"/>
      <c r="B239" s="412"/>
      <c r="C239" s="376" t="n">
        <v>3.8985</v>
      </c>
      <c r="D239" s="376"/>
      <c r="E239" s="376" t="n">
        <v>0.0719663937801</v>
      </c>
      <c r="F239" s="376" t="n">
        <v>0</v>
      </c>
      <c r="G239" s="376" t="n">
        <v>-0.044951938</v>
      </c>
      <c r="H239" s="376" t="n">
        <v>0</v>
      </c>
      <c r="I239" s="376" t="n">
        <v>0</v>
      </c>
      <c r="J239" s="376" t="n">
        <v>0.295</v>
      </c>
      <c r="K239" s="376" t="n">
        <v>0</v>
      </c>
      <c r="L239" s="376" t="n">
        <v>0</v>
      </c>
      <c r="M239" s="376" t="n">
        <v>0</v>
      </c>
      <c r="N239" s="376" t="n">
        <v>0</v>
      </c>
      <c r="O239" s="376" t="n">
        <v>0</v>
      </c>
      <c r="P239" s="374" t="n">
        <v>0</v>
      </c>
      <c r="Q239" s="374" t="n">
        <v>0</v>
      </c>
      <c r="R239" s="374" t="n">
        <v>-0.013</v>
      </c>
      <c r="S239" s="374" t="n">
        <v>0</v>
      </c>
      <c r="T239" s="374" t="n">
        <v>0</v>
      </c>
      <c r="U239" s="374" t="n">
        <v>1.045</v>
      </c>
      <c r="V239" s="374" t="n">
        <v>0</v>
      </c>
      <c r="W239" s="374" t="n">
        <v>-0.19</v>
      </c>
      <c r="X239" s="374" t="n">
        <v>0</v>
      </c>
      <c r="Y239" s="389" t="n">
        <v>0</v>
      </c>
      <c r="Z239" s="389" t="n">
        <v>0</v>
      </c>
      <c r="AA239" s="374"/>
      <c r="AB239" s="374"/>
      <c r="AC239" s="392"/>
      <c r="AD239" s="392"/>
      <c r="AE239" s="374"/>
      <c r="AF239" s="392"/>
      <c r="AG239" s="374"/>
      <c r="AH239" s="374"/>
      <c r="AI239" s="389"/>
      <c r="AJ239" s="389"/>
      <c r="AK239" s="389"/>
      <c r="AL239" s="374"/>
      <c r="AM239" s="374" t="n">
        <v>0.072130802645233</v>
      </c>
      <c r="AN239" s="374"/>
      <c r="AO239" s="389" t="n">
        <f aca="false">AB238</f>
        <v>0</v>
      </c>
      <c r="AP239" s="389" t="n">
        <f aca="false">AB238</f>
        <v>0</v>
      </c>
      <c r="AQ239" s="393" t="n">
        <f aca="false">AB238</f>
        <v>0</v>
      </c>
    </row>
    <row r="240" customFormat="false" ht="12.75" hidden="false" customHeight="false" outlineLevel="0" collapsed="false">
      <c r="A240" s="415"/>
      <c r="B240" s="412"/>
      <c r="C240" s="376" t="n">
        <v>3.9435</v>
      </c>
      <c r="D240" s="376"/>
      <c r="E240" s="376" t="n">
        <v>0.071964822613012</v>
      </c>
      <c r="F240" s="376" t="n">
        <v>0</v>
      </c>
      <c r="G240" s="376" t="n">
        <v>-0.039955184</v>
      </c>
      <c r="H240" s="376" t="n">
        <v>0</v>
      </c>
      <c r="I240" s="376" t="n">
        <v>0</v>
      </c>
      <c r="J240" s="376" t="n">
        <v>0.3425</v>
      </c>
      <c r="K240" s="376" t="n">
        <v>0</v>
      </c>
      <c r="L240" s="376" t="n">
        <v>0</v>
      </c>
      <c r="M240" s="376" t="n">
        <v>0</v>
      </c>
      <c r="N240" s="376" t="n">
        <v>0</v>
      </c>
      <c r="O240" s="376" t="n">
        <v>0</v>
      </c>
      <c r="P240" s="374" t="n">
        <v>0</v>
      </c>
      <c r="Q240" s="374" t="n">
        <v>0</v>
      </c>
      <c r="R240" s="374" t="n">
        <v>-0.013</v>
      </c>
      <c r="S240" s="374" t="n">
        <v>0</v>
      </c>
      <c r="T240" s="374" t="n">
        <v>0</v>
      </c>
      <c r="U240" s="374" t="n">
        <v>1.52</v>
      </c>
      <c r="V240" s="374" t="n">
        <v>0</v>
      </c>
      <c r="W240" s="374" t="n">
        <v>-0.19</v>
      </c>
      <c r="X240" s="374" t="n">
        <v>0</v>
      </c>
      <c r="Y240" s="374" t="n">
        <v>0</v>
      </c>
      <c r="Z240" s="374" t="n">
        <v>0</v>
      </c>
      <c r="AA240" s="374"/>
      <c r="AB240" s="374"/>
      <c r="AC240" s="374"/>
      <c r="AD240" s="374"/>
      <c r="AE240" s="374"/>
      <c r="AF240" s="374"/>
      <c r="AG240" s="374"/>
      <c r="AH240" s="374"/>
      <c r="AI240" s="389"/>
      <c r="AJ240" s="389"/>
      <c r="AK240" s="389"/>
      <c r="AL240" s="374"/>
      <c r="AM240" s="374" t="n">
        <v>0.072132051703498</v>
      </c>
      <c r="AN240" s="374"/>
      <c r="AO240" s="389" t="n">
        <f aca="false">AB239</f>
        <v>0</v>
      </c>
      <c r="AP240" s="389" t="n">
        <f aca="false">AB239</f>
        <v>0</v>
      </c>
      <c r="AQ240" s="393" t="n">
        <f aca="false">AB239</f>
        <v>0</v>
      </c>
    </row>
    <row r="241" customFormat="false" ht="12.75" hidden="false" customHeight="false" outlineLevel="0" collapsed="false">
      <c r="A241" s="415"/>
      <c r="B241" s="412"/>
      <c r="C241" s="376" t="n">
        <v>3.8945</v>
      </c>
      <c r="D241" s="376"/>
      <c r="E241" s="376" t="n">
        <v>0.071963251445924</v>
      </c>
      <c r="F241" s="376" t="n">
        <v>0</v>
      </c>
      <c r="G241" s="376" t="n">
        <v>-0.014957423</v>
      </c>
      <c r="H241" s="376" t="n">
        <v>0</v>
      </c>
      <c r="I241" s="376" t="n">
        <v>0</v>
      </c>
      <c r="J241" s="376" t="n">
        <v>0.3375</v>
      </c>
      <c r="K241" s="376" t="n">
        <v>0</v>
      </c>
      <c r="L241" s="376" t="n">
        <v>0</v>
      </c>
      <c r="M241" s="376" t="n">
        <v>0</v>
      </c>
      <c r="N241" s="376" t="n">
        <v>0</v>
      </c>
      <c r="O241" s="376" t="n">
        <v>0</v>
      </c>
      <c r="P241" s="374" t="n">
        <v>0</v>
      </c>
      <c r="Q241" s="374" t="n">
        <v>0</v>
      </c>
      <c r="R241" s="374" t="n">
        <v>-0.013</v>
      </c>
      <c r="S241" s="374" t="n">
        <v>0</v>
      </c>
      <c r="T241" s="374" t="n">
        <v>0</v>
      </c>
      <c r="U241" s="374" t="n">
        <v>1.4</v>
      </c>
      <c r="V241" s="374" t="n">
        <v>0</v>
      </c>
      <c r="W241" s="374" t="n">
        <v>0</v>
      </c>
      <c r="X241" s="374" t="n">
        <v>0</v>
      </c>
      <c r="Y241" s="374" t="n">
        <v>0</v>
      </c>
      <c r="Z241" s="374" t="n">
        <v>0</v>
      </c>
      <c r="AA241" s="374"/>
      <c r="AB241" s="374"/>
      <c r="AC241" s="374"/>
      <c r="AD241" s="374"/>
      <c r="AE241" s="374"/>
      <c r="AF241" s="374"/>
      <c r="AG241" s="374"/>
      <c r="AH241" s="374"/>
      <c r="AI241" s="389"/>
      <c r="AJ241" s="389"/>
      <c r="AK241" s="389"/>
      <c r="AL241" s="374"/>
      <c r="AM241" s="374" t="n">
        <v>0.072133300761764</v>
      </c>
      <c r="AN241" s="374"/>
      <c r="AO241" s="374"/>
      <c r="AP241" s="374"/>
      <c r="AQ241" s="374"/>
    </row>
    <row r="242" customFormat="false" ht="12.75" hidden="false" customHeight="false" outlineLevel="0" collapsed="false">
      <c r="B242" s="412"/>
      <c r="C242" s="376" t="n">
        <v>3.8275</v>
      </c>
      <c r="D242" s="376"/>
      <c r="E242" s="376" t="n">
        <v>0.071961832327264</v>
      </c>
      <c r="F242" s="376" t="n">
        <v>0</v>
      </c>
      <c r="G242" s="376" t="n">
        <v>-0.004957423</v>
      </c>
      <c r="H242" s="376" t="n">
        <v>0</v>
      </c>
      <c r="I242" s="376" t="n">
        <v>0</v>
      </c>
      <c r="J242" s="376" t="n">
        <v>0.26</v>
      </c>
      <c r="K242" s="376" t="n">
        <v>0</v>
      </c>
      <c r="L242" s="376" t="n">
        <v>0</v>
      </c>
      <c r="M242" s="376" t="n">
        <v>0</v>
      </c>
      <c r="N242" s="376" t="n">
        <v>0</v>
      </c>
      <c r="O242" s="376" t="n">
        <v>0</v>
      </c>
      <c r="P242" s="374" t="n">
        <v>0</v>
      </c>
      <c r="Q242" s="374" t="n">
        <v>0</v>
      </c>
      <c r="R242" s="374" t="n">
        <v>0.0053</v>
      </c>
      <c r="S242" s="374" t="n">
        <v>0</v>
      </c>
      <c r="T242" s="374" t="n">
        <v>0</v>
      </c>
      <c r="U242" s="374" t="n">
        <v>0.88</v>
      </c>
      <c r="V242" s="374" t="n">
        <v>0</v>
      </c>
      <c r="W242" s="374" t="n">
        <v>0</v>
      </c>
      <c r="X242" s="374" t="n">
        <v>0</v>
      </c>
      <c r="Y242" s="374" t="n">
        <v>0</v>
      </c>
      <c r="Z242" s="374" t="n">
        <v>0</v>
      </c>
      <c r="AA242" s="374"/>
      <c r="AB242" s="374"/>
      <c r="AC242" s="374"/>
      <c r="AD242" s="374"/>
      <c r="AE242" s="374"/>
      <c r="AF242" s="374"/>
      <c r="AG242" s="374"/>
      <c r="AH242" s="374"/>
      <c r="AI242" s="389"/>
      <c r="AJ242" s="389"/>
      <c r="AK242" s="389"/>
      <c r="AL242" s="374"/>
      <c r="AM242" s="374" t="n">
        <v>0.072134428943424</v>
      </c>
      <c r="AN242" s="374"/>
      <c r="AO242" s="374"/>
      <c r="AP242" s="374"/>
      <c r="AQ242" s="374"/>
    </row>
    <row r="243" customFormat="false" ht="12.75" hidden="false" customHeight="false" outlineLevel="0" collapsed="false">
      <c r="B243" s="412"/>
      <c r="C243" s="376" t="n">
        <v>3.7755</v>
      </c>
      <c r="D243" s="376"/>
      <c r="E243" s="376" t="n">
        <v>0.071960261160178</v>
      </c>
      <c r="F243" s="376" t="n">
        <v>0</v>
      </c>
      <c r="G243" s="376" t="n">
        <v>0.054976639</v>
      </c>
      <c r="H243" s="376" t="n">
        <v>0</v>
      </c>
      <c r="I243" s="376" t="n">
        <v>0</v>
      </c>
      <c r="J243" s="376" t="n">
        <v>0.17</v>
      </c>
      <c r="K243" s="376" t="n">
        <v>0</v>
      </c>
      <c r="L243" s="376" t="n">
        <v>0</v>
      </c>
      <c r="M243" s="376" t="n">
        <v>0</v>
      </c>
      <c r="N243" s="376" t="n">
        <v>0</v>
      </c>
      <c r="O243" s="376" t="n">
        <v>0</v>
      </c>
      <c r="P243" s="374" t="n">
        <v>0</v>
      </c>
      <c r="Q243" s="374" t="n">
        <v>0</v>
      </c>
      <c r="R243" s="374" t="n">
        <v>0.0053</v>
      </c>
      <c r="S243" s="374" t="n">
        <v>0</v>
      </c>
      <c r="T243" s="374" t="n">
        <v>0</v>
      </c>
      <c r="U243" s="374" t="n">
        <v>0.37</v>
      </c>
      <c r="V243" s="374" t="n">
        <v>0</v>
      </c>
      <c r="W243" s="374" t="n">
        <v>0</v>
      </c>
      <c r="X243" s="374" t="n">
        <v>0</v>
      </c>
      <c r="Y243" s="374" t="n">
        <v>0</v>
      </c>
      <c r="Z243" s="374" t="n">
        <v>0</v>
      </c>
      <c r="AA243" s="374"/>
      <c r="AB243" s="374"/>
      <c r="AC243" s="374"/>
      <c r="AD243" s="374"/>
      <c r="AE243" s="374"/>
      <c r="AF243" s="374"/>
      <c r="AG243" s="374"/>
      <c r="AH243" s="374"/>
      <c r="AI243" s="389"/>
      <c r="AJ243" s="389"/>
      <c r="AK243" s="389"/>
      <c r="AL243" s="374"/>
      <c r="AM243" s="374" t="n">
        <v>0.072135678001691</v>
      </c>
      <c r="AN243" s="374"/>
      <c r="AO243" s="374"/>
      <c r="AP243" s="374"/>
      <c r="AQ243" s="374"/>
    </row>
    <row r="244" customFormat="false" ht="12.75" hidden="false" customHeight="false" outlineLevel="0" collapsed="false">
      <c r="B244" s="412"/>
      <c r="C244" s="376" t="n">
        <v>3.7915</v>
      </c>
      <c r="D244" s="376"/>
      <c r="E244" s="376" t="n">
        <v>0.071958740675902</v>
      </c>
      <c r="F244" s="376" t="n">
        <v>0</v>
      </c>
      <c r="G244" s="376" t="n">
        <v>0.054968124</v>
      </c>
      <c r="H244" s="376" t="n">
        <v>0</v>
      </c>
      <c r="I244" s="376" t="n">
        <v>0</v>
      </c>
      <c r="J244" s="376" t="n">
        <v>0.155</v>
      </c>
      <c r="K244" s="376" t="n">
        <v>0</v>
      </c>
      <c r="L244" s="376" t="n">
        <v>0</v>
      </c>
      <c r="M244" s="376" t="n">
        <v>0</v>
      </c>
      <c r="N244" s="376" t="n">
        <v>0</v>
      </c>
      <c r="O244" s="376" t="n">
        <v>0</v>
      </c>
      <c r="P244" s="374" t="n">
        <v>0</v>
      </c>
      <c r="Q244" s="374" t="n">
        <v>0</v>
      </c>
      <c r="R244" s="374" t="n">
        <v>0.00525</v>
      </c>
      <c r="S244" s="374" t="n">
        <v>0</v>
      </c>
      <c r="T244" s="374" t="n">
        <v>0</v>
      </c>
      <c r="U244" s="374" t="n">
        <v>0.2525</v>
      </c>
      <c r="V244" s="374" t="n">
        <v>0</v>
      </c>
      <c r="W244" s="374" t="n">
        <v>0</v>
      </c>
      <c r="X244" s="374" t="n">
        <v>0</v>
      </c>
      <c r="Y244" s="374" t="n">
        <v>0</v>
      </c>
      <c r="Z244" s="374" t="n">
        <v>0</v>
      </c>
      <c r="AA244" s="374"/>
      <c r="AB244" s="374"/>
      <c r="AC244" s="374"/>
      <c r="AD244" s="374"/>
      <c r="AE244" s="374"/>
      <c r="AF244" s="374"/>
      <c r="AG244" s="374"/>
      <c r="AH244" s="374"/>
      <c r="AI244" s="389"/>
      <c r="AJ244" s="389"/>
      <c r="AK244" s="389"/>
      <c r="AL244" s="374"/>
      <c r="AM244" s="374" t="n">
        <v>0.072136886767756</v>
      </c>
      <c r="AN244" s="374"/>
      <c r="AO244" s="374"/>
      <c r="AP244" s="374"/>
      <c r="AQ244" s="374"/>
    </row>
    <row r="245" customFormat="false" ht="12.75" hidden="false" customHeight="false" outlineLevel="0" collapsed="false">
      <c r="B245" s="412"/>
      <c r="C245" s="376" t="n">
        <v>3.8165</v>
      </c>
      <c r="D245" s="376"/>
      <c r="E245" s="376" t="n">
        <v>0.071957169508817</v>
      </c>
      <c r="F245" s="376" t="n">
        <v>0</v>
      </c>
      <c r="G245" s="376" t="n">
        <v>0.054968124</v>
      </c>
      <c r="H245" s="376" t="n">
        <v>0</v>
      </c>
      <c r="I245" s="376" t="n">
        <v>0</v>
      </c>
      <c r="J245" s="376" t="n">
        <v>0.155</v>
      </c>
      <c r="K245" s="376" t="n">
        <v>0</v>
      </c>
      <c r="L245" s="376" t="n">
        <v>0</v>
      </c>
      <c r="M245" s="376" t="n">
        <v>0</v>
      </c>
      <c r="N245" s="376" t="n">
        <v>0</v>
      </c>
      <c r="O245" s="376" t="n">
        <v>0</v>
      </c>
      <c r="P245" s="374" t="n">
        <v>0</v>
      </c>
      <c r="Q245" s="374" t="n">
        <v>0</v>
      </c>
      <c r="R245" s="374" t="n">
        <v>0.00525</v>
      </c>
      <c r="S245" s="374" t="n">
        <v>0</v>
      </c>
      <c r="T245" s="374" t="n">
        <v>0</v>
      </c>
      <c r="U245" s="374" t="n">
        <v>0.2525</v>
      </c>
      <c r="V245" s="374" t="n">
        <v>0</v>
      </c>
      <c r="W245" s="374" t="n">
        <v>0</v>
      </c>
      <c r="X245" s="374" t="n">
        <v>0</v>
      </c>
      <c r="Y245" s="374" t="n">
        <v>0</v>
      </c>
      <c r="Z245" s="374" t="n">
        <v>0</v>
      </c>
      <c r="AA245" s="374"/>
      <c r="AB245" s="374"/>
      <c r="AC245" s="374"/>
      <c r="AD245" s="374"/>
      <c r="AE245" s="374"/>
      <c r="AF245" s="374"/>
      <c r="AG245" s="374"/>
      <c r="AH245" s="374"/>
      <c r="AI245" s="389"/>
      <c r="AJ245" s="389"/>
      <c r="AK245" s="389"/>
      <c r="AL245" s="374"/>
      <c r="AM245" s="374" t="n">
        <v>0.072138135826023</v>
      </c>
      <c r="AN245" s="374"/>
      <c r="AO245" s="374"/>
      <c r="AP245" s="374"/>
      <c r="AQ245" s="374"/>
    </row>
    <row r="246" customFormat="false" ht="12.75" hidden="false" customHeight="false" outlineLevel="0" collapsed="false">
      <c r="B246" s="412"/>
      <c r="C246" s="376" t="n">
        <v>3.8275</v>
      </c>
      <c r="D246" s="376"/>
      <c r="E246" s="376" t="n">
        <v>0.071955649024542</v>
      </c>
      <c r="F246" s="376" t="n">
        <v>0</v>
      </c>
      <c r="G246" s="376" t="n">
        <v>0.054968124</v>
      </c>
      <c r="H246" s="376" t="n">
        <v>0</v>
      </c>
      <c r="I246" s="376" t="n">
        <v>0</v>
      </c>
      <c r="J246" s="376" t="n">
        <v>0.155</v>
      </c>
      <c r="K246" s="376" t="n">
        <v>0</v>
      </c>
      <c r="L246" s="376" t="n">
        <v>0</v>
      </c>
      <c r="M246" s="376" t="n">
        <v>0</v>
      </c>
      <c r="N246" s="376" t="n">
        <v>0</v>
      </c>
      <c r="O246" s="376" t="n">
        <v>0</v>
      </c>
      <c r="P246" s="374" t="n">
        <v>0</v>
      </c>
      <c r="Q246" s="374" t="n">
        <v>0</v>
      </c>
      <c r="R246" s="374" t="n">
        <v>0.00525</v>
      </c>
      <c r="S246" s="374" t="n">
        <v>0</v>
      </c>
      <c r="T246" s="374" t="n">
        <v>0</v>
      </c>
      <c r="U246" s="374" t="n">
        <v>0.2575</v>
      </c>
      <c r="V246" s="374" t="n">
        <v>0</v>
      </c>
      <c r="W246" s="374" t="n">
        <v>0</v>
      </c>
      <c r="X246" s="374" t="n">
        <v>0</v>
      </c>
      <c r="Y246" s="374" t="n">
        <v>0</v>
      </c>
      <c r="Z246" s="374" t="n">
        <v>0</v>
      </c>
      <c r="AA246" s="374"/>
      <c r="AB246" s="374"/>
      <c r="AC246" s="374"/>
      <c r="AD246" s="374"/>
      <c r="AE246" s="374"/>
      <c r="AF246" s="374"/>
      <c r="AG246" s="374"/>
      <c r="AH246" s="374"/>
      <c r="AI246" s="389"/>
      <c r="AJ246" s="389"/>
      <c r="AK246" s="389"/>
      <c r="AL246" s="374"/>
      <c r="AM246" s="374" t="n">
        <v>0.072139344592089</v>
      </c>
      <c r="AN246" s="374"/>
      <c r="AO246" s="374"/>
      <c r="AP246" s="374"/>
      <c r="AQ246" s="374"/>
    </row>
    <row r="247" customFormat="false" ht="12.75" hidden="false" customHeight="false" outlineLevel="0" collapsed="false">
      <c r="B247" s="412"/>
      <c r="C247" s="376" t="n">
        <v>3.8365</v>
      </c>
      <c r="D247" s="376"/>
      <c r="E247" s="376" t="n">
        <v>0.071954077857459</v>
      </c>
      <c r="F247" s="376" t="n">
        <v>0</v>
      </c>
      <c r="G247" s="376" t="n">
        <v>0.054968124</v>
      </c>
      <c r="H247" s="376" t="n">
        <v>0</v>
      </c>
      <c r="I247" s="376" t="n">
        <v>0</v>
      </c>
      <c r="J247" s="376" t="n">
        <v>0.155</v>
      </c>
      <c r="K247" s="376" t="n">
        <v>0</v>
      </c>
      <c r="L247" s="376" t="n">
        <v>0</v>
      </c>
      <c r="M247" s="376" t="n">
        <v>0</v>
      </c>
      <c r="N247" s="376" t="n">
        <v>0</v>
      </c>
      <c r="O247" s="376" t="n">
        <v>0</v>
      </c>
      <c r="P247" s="374" t="n">
        <v>0</v>
      </c>
      <c r="Q247" s="374" t="n">
        <v>0</v>
      </c>
      <c r="R247" s="374" t="n">
        <v>0.00775</v>
      </c>
      <c r="S247" s="374" t="n">
        <v>0</v>
      </c>
      <c r="T247" s="374" t="n">
        <v>0</v>
      </c>
      <c r="U247" s="374" t="n">
        <v>0.2575</v>
      </c>
      <c r="V247" s="374" t="n">
        <v>0</v>
      </c>
      <c r="W247" s="374" t="n">
        <v>0</v>
      </c>
      <c r="X247" s="374" t="n">
        <v>0</v>
      </c>
      <c r="Y247" s="374" t="n">
        <v>0</v>
      </c>
      <c r="Z247" s="374" t="n">
        <v>0</v>
      </c>
      <c r="AA247" s="374"/>
      <c r="AB247" s="374"/>
      <c r="AC247" s="374"/>
      <c r="AD247" s="374"/>
      <c r="AE247" s="374"/>
      <c r="AF247" s="374"/>
      <c r="AG247" s="374"/>
      <c r="AH247" s="374"/>
      <c r="AI247" s="389"/>
      <c r="AJ247" s="389"/>
      <c r="AK247" s="389"/>
      <c r="AL247" s="374"/>
      <c r="AM247" s="374" t="n">
        <v>0.072140593650358</v>
      </c>
      <c r="AN247" s="374"/>
      <c r="AO247" s="374"/>
      <c r="AP247" s="374"/>
      <c r="AQ247" s="374"/>
    </row>
    <row r="248" customFormat="false" ht="12.75" hidden="false" customHeight="false" outlineLevel="0" collapsed="false">
      <c r="B248" s="412"/>
      <c r="C248" s="376" t="n">
        <v>3.8275</v>
      </c>
      <c r="D248" s="376"/>
      <c r="E248" s="376" t="n">
        <v>0.071952506690377</v>
      </c>
      <c r="F248" s="376" t="n">
        <v>0</v>
      </c>
      <c r="G248" s="376" t="n">
        <v>0.054968124</v>
      </c>
      <c r="H248" s="376" t="n">
        <v>0</v>
      </c>
      <c r="I248" s="376" t="n">
        <v>0</v>
      </c>
      <c r="J248" s="376" t="n">
        <v>0.155</v>
      </c>
      <c r="K248" s="376" t="n">
        <v>0</v>
      </c>
      <c r="L248" s="376" t="n">
        <v>0</v>
      </c>
      <c r="M248" s="376" t="n">
        <v>0</v>
      </c>
      <c r="N248" s="376" t="n">
        <v>0</v>
      </c>
      <c r="O248" s="376" t="n">
        <v>0</v>
      </c>
      <c r="P248" s="374" t="n">
        <v>0</v>
      </c>
      <c r="Q248" s="374" t="n">
        <v>0</v>
      </c>
      <c r="R248" s="374" t="n">
        <v>0.00775</v>
      </c>
      <c r="S248" s="374" t="n">
        <v>0</v>
      </c>
      <c r="T248" s="374" t="n">
        <v>0</v>
      </c>
      <c r="U248" s="374" t="n">
        <v>0.2525</v>
      </c>
      <c r="V248" s="374" t="n">
        <v>0</v>
      </c>
      <c r="W248" s="374" t="n">
        <v>0</v>
      </c>
      <c r="X248" s="374" t="n">
        <v>0</v>
      </c>
      <c r="Y248" s="374" t="n">
        <v>0</v>
      </c>
      <c r="Z248" s="374" t="n">
        <v>0</v>
      </c>
      <c r="AA248" s="374"/>
      <c r="AB248" s="374"/>
      <c r="AC248" s="374"/>
      <c r="AD248" s="374"/>
      <c r="AE248" s="374"/>
      <c r="AF248" s="374"/>
      <c r="AG248" s="374"/>
      <c r="AH248" s="374"/>
      <c r="AI248" s="389"/>
      <c r="AJ248" s="389"/>
      <c r="AK248" s="389"/>
      <c r="AL248" s="374"/>
      <c r="AM248" s="374" t="n">
        <v>0.072141842708628</v>
      </c>
      <c r="AN248" s="374"/>
      <c r="AO248" s="374"/>
      <c r="AP248" s="374"/>
      <c r="AQ248" s="374"/>
    </row>
    <row r="249" customFormat="false" ht="12.75" hidden="false" customHeight="false" outlineLevel="0" collapsed="false">
      <c r="A249" s="418"/>
      <c r="B249" s="412"/>
      <c r="C249" s="376" t="n">
        <v>3.8385</v>
      </c>
      <c r="D249" s="376"/>
      <c r="E249" s="376" t="n">
        <v>0.071950986206104</v>
      </c>
      <c r="F249" s="376" t="n">
        <v>0</v>
      </c>
      <c r="G249" s="376" t="n">
        <v>0.054968124</v>
      </c>
      <c r="H249" s="376" t="n">
        <v>0</v>
      </c>
      <c r="I249" s="376" t="n">
        <v>0</v>
      </c>
      <c r="J249" s="376" t="n">
        <v>0.1575</v>
      </c>
      <c r="K249" s="376" t="n">
        <v>0</v>
      </c>
      <c r="L249" s="376" t="n">
        <v>0</v>
      </c>
      <c r="M249" s="376" t="n">
        <v>0</v>
      </c>
      <c r="N249" s="376" t="n">
        <v>0</v>
      </c>
      <c r="O249" s="376" t="n">
        <v>0</v>
      </c>
      <c r="P249" s="374" t="n">
        <v>0</v>
      </c>
      <c r="Q249" s="374" t="n">
        <v>0</v>
      </c>
      <c r="R249" s="374" t="n">
        <v>-0.013</v>
      </c>
      <c r="S249" s="374" t="n">
        <v>0</v>
      </c>
      <c r="T249" s="374" t="n">
        <v>0</v>
      </c>
      <c r="U249" s="374" t="n">
        <v>0.255</v>
      </c>
      <c r="V249" s="374" t="n">
        <v>0</v>
      </c>
      <c r="W249" s="374" t="n">
        <v>0</v>
      </c>
      <c r="X249" s="374" t="n">
        <v>0</v>
      </c>
      <c r="Y249" s="374" t="n">
        <v>0</v>
      </c>
      <c r="Z249" s="374" t="n">
        <v>0</v>
      </c>
      <c r="AA249" s="374"/>
      <c r="AB249" s="374"/>
      <c r="AC249" s="374"/>
      <c r="AD249" s="374"/>
      <c r="AE249" s="374"/>
      <c r="AF249" s="374"/>
      <c r="AG249" s="374"/>
      <c r="AH249" s="374"/>
      <c r="AI249" s="389"/>
      <c r="AJ249" s="389"/>
      <c r="AK249" s="389"/>
      <c r="AL249" s="374"/>
      <c r="AM249" s="374" t="n">
        <v>0.072143051474695</v>
      </c>
      <c r="AN249" s="374"/>
      <c r="AO249" s="374"/>
      <c r="AP249" s="374"/>
      <c r="AQ249" s="374"/>
    </row>
    <row r="250" customFormat="false" ht="12.75" hidden="false" customHeight="false" outlineLevel="0" collapsed="false">
      <c r="A250" s="415"/>
      <c r="B250" s="412"/>
      <c r="C250" s="376" t="n">
        <v>3.8945</v>
      </c>
      <c r="D250" s="376"/>
      <c r="E250" s="376" t="n">
        <v>0.071949415039024</v>
      </c>
      <c r="F250" s="376" t="n">
        <v>0</v>
      </c>
      <c r="G250" s="376" t="n">
        <v>-0.024988713</v>
      </c>
      <c r="H250" s="376" t="n">
        <v>0</v>
      </c>
      <c r="I250" s="376" t="n">
        <v>0</v>
      </c>
      <c r="J250" s="376" t="n">
        <v>0.24</v>
      </c>
      <c r="K250" s="376" t="n">
        <v>0</v>
      </c>
      <c r="L250" s="376" t="n">
        <v>0</v>
      </c>
      <c r="M250" s="376" t="n">
        <v>0</v>
      </c>
      <c r="N250" s="376" t="n">
        <v>0</v>
      </c>
      <c r="O250" s="376" t="n">
        <v>0</v>
      </c>
      <c r="P250" s="374" t="n">
        <v>0</v>
      </c>
      <c r="Q250" s="374" t="n">
        <v>0</v>
      </c>
      <c r="R250" s="374" t="n">
        <v>-0.012</v>
      </c>
      <c r="S250" s="374" t="n">
        <v>0</v>
      </c>
      <c r="T250" s="374" t="n">
        <v>0</v>
      </c>
      <c r="U250" s="374" t="n">
        <v>0.725</v>
      </c>
      <c r="V250" s="374" t="n">
        <v>0</v>
      </c>
      <c r="W250" s="374" t="n">
        <v>0</v>
      </c>
      <c r="X250" s="374" t="n">
        <v>0</v>
      </c>
      <c r="Y250" s="374" t="n">
        <v>0</v>
      </c>
      <c r="Z250" s="374" t="n">
        <v>0</v>
      </c>
      <c r="AA250" s="374"/>
      <c r="AB250" s="374"/>
      <c r="AC250" s="374"/>
      <c r="AD250" s="374"/>
      <c r="AE250" s="374"/>
      <c r="AF250" s="374"/>
      <c r="AG250" s="374"/>
      <c r="AH250" s="374"/>
      <c r="AI250" s="389"/>
      <c r="AJ250" s="389"/>
      <c r="AK250" s="389"/>
      <c r="AL250" s="374"/>
      <c r="AM250" s="374" t="n">
        <v>0.072144300532965</v>
      </c>
      <c r="AN250" s="374"/>
      <c r="AO250" s="374"/>
      <c r="AP250" s="374"/>
      <c r="AQ250" s="374"/>
    </row>
    <row r="251" customFormat="false" ht="12.75" hidden="false" customHeight="false" outlineLevel="0" collapsed="false">
      <c r="A251" s="415"/>
      <c r="B251" s="412"/>
      <c r="C251" s="376" t="n">
        <v>3.9725</v>
      </c>
      <c r="D251" s="376"/>
      <c r="E251" s="376" t="n">
        <v>0.071947894554753</v>
      </c>
      <c r="F251" s="376" t="n">
        <v>0</v>
      </c>
      <c r="G251" s="376" t="n">
        <v>-0.039951938</v>
      </c>
      <c r="H251" s="376" t="n">
        <v>0</v>
      </c>
      <c r="I251" s="376" t="n">
        <v>0</v>
      </c>
      <c r="J251" s="376" t="n">
        <v>0.295</v>
      </c>
      <c r="K251" s="376" t="n">
        <v>0</v>
      </c>
      <c r="L251" s="376" t="n">
        <v>0</v>
      </c>
      <c r="M251" s="376" t="n">
        <v>0</v>
      </c>
      <c r="N251" s="376" t="n">
        <v>0</v>
      </c>
      <c r="O251" s="376" t="n">
        <v>0</v>
      </c>
      <c r="P251" s="374" t="n">
        <v>0</v>
      </c>
      <c r="Q251" s="374" t="n">
        <v>0</v>
      </c>
      <c r="R251" s="374" t="n">
        <v>-0.012</v>
      </c>
      <c r="S251" s="374" t="n">
        <v>0</v>
      </c>
      <c r="T251" s="374" t="n">
        <v>0</v>
      </c>
      <c r="U251" s="374" t="n">
        <v>1.045</v>
      </c>
      <c r="V251" s="374" t="n">
        <v>0</v>
      </c>
      <c r="W251" s="374" t="n">
        <v>0</v>
      </c>
      <c r="X251" s="374" t="n">
        <v>0</v>
      </c>
      <c r="Y251" s="374" t="n">
        <v>0</v>
      </c>
      <c r="Z251" s="374" t="n">
        <v>0</v>
      </c>
      <c r="AA251" s="374"/>
      <c r="AB251" s="374"/>
      <c r="AC251" s="374"/>
      <c r="AD251" s="374"/>
      <c r="AE251" s="374"/>
      <c r="AF251" s="374"/>
      <c r="AG251" s="374"/>
      <c r="AH251" s="374"/>
      <c r="AI251" s="389"/>
      <c r="AJ251" s="389"/>
      <c r="AK251" s="389"/>
      <c r="AL251" s="374"/>
      <c r="AM251" s="374" t="n">
        <v>0.072145509299034</v>
      </c>
      <c r="AN251" s="374"/>
      <c r="AO251" s="374"/>
      <c r="AP251" s="374"/>
      <c r="AQ251" s="374"/>
    </row>
    <row r="252" customFormat="false" ht="12.75" hidden="false" customHeight="false" outlineLevel="0" collapsed="false">
      <c r="A252" s="415"/>
      <c r="B252" s="412"/>
      <c r="C252" s="376" t="n">
        <v>4.0155</v>
      </c>
      <c r="D252" s="376"/>
      <c r="E252" s="376" t="n">
        <v>0.071946323387673</v>
      </c>
      <c r="F252" s="376" t="n">
        <v>0</v>
      </c>
      <c r="G252" s="376" t="n">
        <v>-0.034955184</v>
      </c>
      <c r="H252" s="376" t="n">
        <v>0</v>
      </c>
      <c r="I252" s="376" t="n">
        <v>0</v>
      </c>
      <c r="J252" s="376" t="n">
        <v>0.3425</v>
      </c>
      <c r="K252" s="376" t="n">
        <v>0</v>
      </c>
      <c r="L252" s="376" t="n">
        <v>0</v>
      </c>
      <c r="M252" s="376" t="n">
        <v>0</v>
      </c>
      <c r="N252" s="376" t="n">
        <v>0</v>
      </c>
      <c r="O252" s="376" t="n">
        <v>0</v>
      </c>
      <c r="P252" s="374" t="n">
        <v>0</v>
      </c>
      <c r="Q252" s="374" t="n">
        <v>0</v>
      </c>
      <c r="R252" s="374" t="n">
        <v>-0.012</v>
      </c>
      <c r="S252" s="374" t="n">
        <v>0</v>
      </c>
      <c r="T252" s="374" t="n">
        <v>0</v>
      </c>
      <c r="U252" s="374" t="n">
        <v>1.52</v>
      </c>
      <c r="V252" s="374" t="n">
        <v>0</v>
      </c>
      <c r="W252" s="374" t="n">
        <v>0</v>
      </c>
      <c r="X252" s="374" t="n">
        <v>0</v>
      </c>
      <c r="Y252" s="374" t="n">
        <v>0</v>
      </c>
      <c r="Z252" s="374" t="n">
        <v>0</v>
      </c>
      <c r="AA252" s="374"/>
      <c r="AB252" s="374"/>
      <c r="AC252" s="374"/>
      <c r="AD252" s="374"/>
      <c r="AE252" s="374"/>
      <c r="AF252" s="374"/>
      <c r="AG252" s="374"/>
      <c r="AH252" s="374"/>
      <c r="AI252" s="389"/>
      <c r="AJ252" s="389"/>
      <c r="AK252" s="389"/>
      <c r="AL252" s="374"/>
      <c r="AM252" s="374" t="n">
        <v>0.072146758357305</v>
      </c>
      <c r="AN252" s="374"/>
      <c r="AO252" s="374"/>
      <c r="AP252" s="374"/>
      <c r="AQ252" s="374"/>
    </row>
    <row r="253" customFormat="false" ht="12.75" hidden="false" customHeight="false" outlineLevel="0" collapsed="false">
      <c r="A253" s="415"/>
      <c r="B253" s="412"/>
      <c r="C253" s="376" t="n">
        <v>3.9705</v>
      </c>
      <c r="D253" s="376"/>
      <c r="E253" s="376" t="n">
        <v>0.071944752220595</v>
      </c>
      <c r="F253" s="376" t="n">
        <v>0</v>
      </c>
      <c r="G253" s="376" t="n">
        <v>-0.009957423</v>
      </c>
      <c r="H253" s="376" t="n">
        <v>0</v>
      </c>
      <c r="I253" s="376" t="n">
        <v>0</v>
      </c>
      <c r="J253" s="376" t="n">
        <v>0.3375</v>
      </c>
      <c r="K253" s="376" t="n">
        <v>0</v>
      </c>
      <c r="L253" s="376" t="n">
        <v>0</v>
      </c>
      <c r="M253" s="376" t="n">
        <v>0</v>
      </c>
      <c r="N253" s="376" t="n">
        <v>0</v>
      </c>
      <c r="O253" s="376" t="n">
        <v>0</v>
      </c>
      <c r="P253" s="374" t="n">
        <v>0</v>
      </c>
      <c r="Q253" s="374" t="n">
        <v>0</v>
      </c>
      <c r="R253" s="374" t="n">
        <v>-0.012</v>
      </c>
      <c r="S253" s="374" t="n">
        <v>0</v>
      </c>
      <c r="T253" s="374" t="n">
        <v>0</v>
      </c>
      <c r="U253" s="374" t="n">
        <v>1.4</v>
      </c>
      <c r="V253" s="374" t="n">
        <v>0</v>
      </c>
      <c r="W253" s="374" t="n">
        <v>0</v>
      </c>
      <c r="X253" s="374" t="n">
        <v>0</v>
      </c>
      <c r="Y253" s="374" t="n">
        <v>0</v>
      </c>
      <c r="Z253" s="374" t="n">
        <v>0</v>
      </c>
      <c r="AA253" s="374"/>
      <c r="AB253" s="374"/>
      <c r="AC253" s="374"/>
      <c r="AD253" s="374"/>
      <c r="AE253" s="374"/>
      <c r="AF253" s="374"/>
      <c r="AG253" s="374"/>
      <c r="AH253" s="374"/>
      <c r="AI253" s="389"/>
      <c r="AJ253" s="389"/>
      <c r="AK253" s="389"/>
      <c r="AL253" s="374"/>
      <c r="AM253" s="374" t="n">
        <v>0.072148007415577</v>
      </c>
      <c r="AN253" s="374"/>
      <c r="AO253" s="374"/>
      <c r="AP253" s="374"/>
      <c r="AQ253" s="374"/>
    </row>
    <row r="254" customFormat="false" ht="12.75" hidden="false" customHeight="false" outlineLevel="0" collapsed="false">
      <c r="A254" s="415"/>
      <c r="B254" s="412"/>
      <c r="C254" s="376" t="n">
        <v>3.9065</v>
      </c>
      <c r="D254" s="376"/>
      <c r="E254" s="376" t="n">
        <v>0.071943282419135</v>
      </c>
      <c r="F254" s="376" t="n">
        <v>0</v>
      </c>
      <c r="G254" s="376" t="n">
        <v>4.2577E-005</v>
      </c>
      <c r="H254" s="376" t="n">
        <v>0</v>
      </c>
      <c r="I254" s="376" t="n">
        <v>0</v>
      </c>
      <c r="J254" s="376" t="n">
        <v>0.26</v>
      </c>
      <c r="K254" s="376" t="n">
        <v>0</v>
      </c>
      <c r="L254" s="376" t="n">
        <v>0</v>
      </c>
      <c r="M254" s="376" t="n">
        <v>0</v>
      </c>
      <c r="N254" s="376" t="n">
        <v>0</v>
      </c>
      <c r="O254" s="376" t="n">
        <v>0</v>
      </c>
      <c r="P254" s="374" t="n">
        <v>0</v>
      </c>
      <c r="Q254" s="374" t="n">
        <v>0</v>
      </c>
      <c r="R254" s="374" t="n">
        <v>0.0063</v>
      </c>
      <c r="S254" s="374" t="n">
        <v>0</v>
      </c>
      <c r="T254" s="374" t="n">
        <v>0</v>
      </c>
      <c r="U254" s="374" t="n">
        <v>0.88</v>
      </c>
      <c r="V254" s="374" t="n">
        <v>0</v>
      </c>
      <c r="W254" s="374" t="n">
        <v>0</v>
      </c>
      <c r="X254" s="374" t="n">
        <v>0</v>
      </c>
      <c r="Y254" s="374" t="n">
        <v>0</v>
      </c>
      <c r="Z254" s="374" t="n">
        <v>0</v>
      </c>
      <c r="AA254" s="374"/>
      <c r="AB254" s="374"/>
      <c r="AC254" s="374"/>
      <c r="AD254" s="374"/>
      <c r="AE254" s="374"/>
      <c r="AF254" s="374"/>
      <c r="AG254" s="374"/>
      <c r="AH254" s="374"/>
      <c r="AI254" s="389"/>
      <c r="AJ254" s="389"/>
      <c r="AK254" s="389"/>
      <c r="AL254" s="374"/>
      <c r="AM254" s="374" t="n">
        <v>0.072149175889445</v>
      </c>
      <c r="AN254" s="374"/>
      <c r="AO254" s="374"/>
      <c r="AP254" s="374"/>
      <c r="AQ254" s="374"/>
    </row>
    <row r="255" customFormat="false" ht="12.75" hidden="false" customHeight="false" outlineLevel="0" collapsed="false">
      <c r="A255" s="415"/>
      <c r="B255" s="412"/>
      <c r="C255" s="376" t="n">
        <v>3.8575</v>
      </c>
      <c r="D255" s="376"/>
      <c r="E255" s="376" t="n">
        <v>0.071941711252059</v>
      </c>
      <c r="F255" s="376" t="n">
        <v>0</v>
      </c>
      <c r="G255" s="376" t="n">
        <v>0.059976639</v>
      </c>
      <c r="H255" s="376" t="n">
        <v>0</v>
      </c>
      <c r="I255" s="376" t="n">
        <v>0</v>
      </c>
      <c r="J255" s="376" t="n">
        <v>0.17</v>
      </c>
      <c r="K255" s="376" t="n">
        <v>0</v>
      </c>
      <c r="L255" s="376" t="n">
        <v>0</v>
      </c>
      <c r="M255" s="376" t="n">
        <v>0</v>
      </c>
      <c r="N255" s="376" t="n">
        <v>0</v>
      </c>
      <c r="O255" s="376" t="n">
        <v>0</v>
      </c>
      <c r="P255" s="374" t="n">
        <v>0</v>
      </c>
      <c r="Q255" s="374" t="n">
        <v>0</v>
      </c>
      <c r="R255" s="374" t="n">
        <v>0.0063</v>
      </c>
      <c r="S255" s="374" t="n">
        <v>0</v>
      </c>
      <c r="T255" s="374" t="n">
        <v>0</v>
      </c>
      <c r="U255" s="374" t="n">
        <v>0.37</v>
      </c>
      <c r="V255" s="374" t="n">
        <v>0</v>
      </c>
      <c r="W255" s="374" t="n">
        <v>0</v>
      </c>
      <c r="X255" s="374" t="n">
        <v>0</v>
      </c>
      <c r="Y255" s="374" t="n">
        <v>0</v>
      </c>
      <c r="Z255" s="374" t="n">
        <v>0</v>
      </c>
      <c r="AA255" s="374"/>
      <c r="AB255" s="374"/>
      <c r="AC255" s="374"/>
      <c r="AD255" s="374"/>
      <c r="AE255" s="374"/>
      <c r="AF255" s="374"/>
      <c r="AG255" s="374"/>
      <c r="AH255" s="374"/>
      <c r="AI255" s="389"/>
      <c r="AJ255" s="389"/>
      <c r="AK255" s="389"/>
      <c r="AL255" s="374"/>
      <c r="AM255" s="374" t="n">
        <v>0.072150424947718</v>
      </c>
      <c r="AN255" s="374"/>
      <c r="AO255" s="374"/>
      <c r="AP255" s="374"/>
      <c r="AQ255" s="374"/>
    </row>
    <row r="256" customFormat="false" ht="12.75" hidden="false" customHeight="false" outlineLevel="0" collapsed="false">
      <c r="A256" s="415"/>
      <c r="B256" s="412"/>
      <c r="C256" s="376" t="n">
        <v>3.8745</v>
      </c>
      <c r="D256" s="376"/>
      <c r="E256" s="376" t="n">
        <v>0.071941332008719</v>
      </c>
      <c r="F256" s="376" t="n">
        <v>0</v>
      </c>
      <c r="G256" s="376" t="n">
        <v>0.059968124</v>
      </c>
      <c r="H256" s="376" t="n">
        <v>0</v>
      </c>
      <c r="I256" s="376" t="n">
        <v>0</v>
      </c>
      <c r="J256" s="376" t="n">
        <v>0.155</v>
      </c>
      <c r="K256" s="376" t="n">
        <v>0</v>
      </c>
      <c r="L256" s="376" t="n">
        <v>0</v>
      </c>
      <c r="M256" s="376" t="n">
        <v>0</v>
      </c>
      <c r="N256" s="376" t="n">
        <v>0</v>
      </c>
      <c r="O256" s="376" t="n">
        <v>0</v>
      </c>
      <c r="P256" s="374" t="n">
        <v>0</v>
      </c>
      <c r="Q256" s="374" t="n">
        <v>0</v>
      </c>
      <c r="R256" s="374" t="n">
        <v>0.00625</v>
      </c>
      <c r="S256" s="374" t="n">
        <v>0</v>
      </c>
      <c r="T256" s="374" t="n">
        <v>0</v>
      </c>
      <c r="U256" s="374" t="n">
        <v>0.2525</v>
      </c>
      <c r="V256" s="374" t="n">
        <v>0</v>
      </c>
      <c r="W256" s="374" t="n">
        <v>0</v>
      </c>
      <c r="X256" s="374" t="n">
        <v>0</v>
      </c>
      <c r="Y256" s="374" t="n">
        <v>0</v>
      </c>
      <c r="Z256" s="374" t="n">
        <v>0</v>
      </c>
      <c r="AA256" s="374"/>
      <c r="AB256" s="374"/>
      <c r="AC256" s="374"/>
      <c r="AD256" s="374"/>
      <c r="AE256" s="374"/>
      <c r="AF256" s="374"/>
      <c r="AG256" s="374"/>
      <c r="AH256" s="374"/>
      <c r="AI256" s="389"/>
      <c r="AJ256" s="389"/>
      <c r="AK256" s="389"/>
      <c r="AL256" s="374"/>
      <c r="AM256" s="374" t="n">
        <v>0.072149460678696</v>
      </c>
      <c r="AN256" s="374"/>
      <c r="AO256" s="374"/>
      <c r="AP256" s="374"/>
      <c r="AQ256" s="374"/>
    </row>
    <row r="257" customFormat="false" ht="12.75" hidden="false" customHeight="false" outlineLevel="0" collapsed="false">
      <c r="A257" s="415"/>
      <c r="B257" s="412"/>
      <c r="C257" s="376" t="n">
        <v>3.9005</v>
      </c>
      <c r="D257" s="376"/>
      <c r="E257" s="376" t="n">
        <v>0.071941841928041</v>
      </c>
      <c r="F257" s="376" t="n">
        <v>0</v>
      </c>
      <c r="G257" s="376" t="n">
        <v>0.059968124</v>
      </c>
      <c r="H257" s="376" t="n">
        <v>0</v>
      </c>
      <c r="I257" s="376" t="n">
        <v>0</v>
      </c>
      <c r="J257" s="376" t="n">
        <v>0.155</v>
      </c>
      <c r="K257" s="376" t="n">
        <v>0</v>
      </c>
      <c r="L257" s="376" t="n">
        <v>0</v>
      </c>
      <c r="M257" s="376" t="n">
        <v>0</v>
      </c>
      <c r="N257" s="376" t="n">
        <v>0</v>
      </c>
      <c r="O257" s="376" t="n">
        <v>0</v>
      </c>
      <c r="P257" s="374" t="n">
        <v>0</v>
      </c>
      <c r="Q257" s="374" t="n">
        <v>0</v>
      </c>
      <c r="R257" s="374" t="n">
        <v>0.00625</v>
      </c>
      <c r="S257" s="374" t="n">
        <v>0</v>
      </c>
      <c r="T257" s="374" t="n">
        <v>0</v>
      </c>
      <c r="U257" s="374" t="n">
        <v>0.2525</v>
      </c>
      <c r="V257" s="374" t="n">
        <v>0</v>
      </c>
      <c r="W257" s="374" t="n">
        <v>0</v>
      </c>
      <c r="X257" s="374" t="n">
        <v>0</v>
      </c>
      <c r="Y257" s="374" t="n">
        <v>0</v>
      </c>
      <c r="Z257" s="374" t="n">
        <v>0</v>
      </c>
      <c r="AA257" s="374"/>
      <c r="AB257" s="374"/>
      <c r="AC257" s="374"/>
      <c r="AD257" s="374"/>
      <c r="AE257" s="374"/>
      <c r="AF257" s="374"/>
      <c r="AG257" s="374"/>
      <c r="AH257" s="374"/>
      <c r="AI257" s="389"/>
      <c r="AJ257" s="389"/>
      <c r="AK257" s="389"/>
      <c r="AL257" s="374"/>
      <c r="AM257" s="374" t="n">
        <v>0.072147902899973</v>
      </c>
      <c r="AN257" s="374"/>
      <c r="AO257" s="374"/>
      <c r="AP257" s="374"/>
      <c r="AQ257" s="374"/>
    </row>
    <row r="258" customFormat="false" ht="12.75" hidden="false" customHeight="false" outlineLevel="0" collapsed="false">
      <c r="A258" s="415"/>
      <c r="B258" s="412"/>
      <c r="C258" s="376" t="n">
        <v>3.9115</v>
      </c>
      <c r="D258" s="376"/>
      <c r="E258" s="376" t="n">
        <v>0.071942335398352</v>
      </c>
      <c r="F258" s="376" t="n">
        <v>0</v>
      </c>
      <c r="G258" s="376" t="n">
        <v>0.059968124</v>
      </c>
      <c r="H258" s="376" t="n">
        <v>0</v>
      </c>
      <c r="I258" s="376" t="n">
        <v>0</v>
      </c>
      <c r="J258" s="376" t="n">
        <v>0.155</v>
      </c>
      <c r="K258" s="376" t="n">
        <v>0</v>
      </c>
      <c r="L258" s="376" t="n">
        <v>0</v>
      </c>
      <c r="M258" s="376" t="n">
        <v>0</v>
      </c>
      <c r="N258" s="376" t="n">
        <v>0</v>
      </c>
      <c r="O258" s="376" t="n">
        <v>0</v>
      </c>
      <c r="P258" s="374" t="n">
        <v>0</v>
      </c>
      <c r="Q258" s="374" t="n">
        <v>0</v>
      </c>
      <c r="R258" s="374" t="n">
        <v>0.00625</v>
      </c>
      <c r="S258" s="374" t="n">
        <v>0</v>
      </c>
      <c r="T258" s="374" t="n">
        <v>0</v>
      </c>
      <c r="U258" s="374" t="n">
        <v>0.2575</v>
      </c>
      <c r="V258" s="374" t="n">
        <v>0</v>
      </c>
      <c r="W258" s="374" t="n">
        <v>0</v>
      </c>
      <c r="X258" s="374" t="n">
        <v>0</v>
      </c>
      <c r="Y258" s="374" t="n">
        <v>0</v>
      </c>
      <c r="Z258" s="374" t="n">
        <v>0</v>
      </c>
      <c r="AA258" s="374"/>
      <c r="AB258" s="374"/>
      <c r="AC258" s="374"/>
      <c r="AD258" s="374"/>
      <c r="AE258" s="374"/>
      <c r="AF258" s="374"/>
      <c r="AG258" s="374"/>
      <c r="AH258" s="374"/>
      <c r="AI258" s="389"/>
      <c r="AJ258" s="389"/>
      <c r="AK258" s="389"/>
      <c r="AL258" s="374"/>
      <c r="AM258" s="374" t="n">
        <v>0.072146395372178</v>
      </c>
      <c r="AN258" s="374"/>
      <c r="AO258" s="374"/>
      <c r="AP258" s="374"/>
      <c r="AQ258" s="374"/>
    </row>
    <row r="259" customFormat="false" ht="12.75" hidden="false" customHeight="false" outlineLevel="0" collapsed="false">
      <c r="A259" s="415"/>
      <c r="B259" s="412"/>
      <c r="C259" s="376" t="n">
        <v>3.9205</v>
      </c>
      <c r="D259" s="376"/>
      <c r="E259" s="376" t="n">
        <v>0.071942845317673</v>
      </c>
      <c r="F259" s="376" t="n">
        <v>0</v>
      </c>
      <c r="G259" s="376" t="n">
        <v>0.059968124</v>
      </c>
      <c r="H259" s="376" t="n">
        <v>0</v>
      </c>
      <c r="I259" s="376" t="n">
        <v>0</v>
      </c>
      <c r="J259" s="376" t="n">
        <v>0.155</v>
      </c>
      <c r="K259" s="376" t="n">
        <v>0</v>
      </c>
      <c r="L259" s="376" t="n">
        <v>0</v>
      </c>
      <c r="M259" s="376" t="n">
        <v>0</v>
      </c>
      <c r="N259" s="376" t="n">
        <v>0</v>
      </c>
      <c r="O259" s="376" t="n">
        <v>0</v>
      </c>
      <c r="P259" s="374" t="n">
        <v>0</v>
      </c>
      <c r="Q259" s="374" t="n">
        <v>0</v>
      </c>
      <c r="R259" s="374" t="n">
        <v>0.00875</v>
      </c>
      <c r="S259" s="374" t="n">
        <v>0</v>
      </c>
      <c r="T259" s="374" t="n">
        <v>0</v>
      </c>
      <c r="U259" s="374" t="n">
        <v>0.2575</v>
      </c>
      <c r="V259" s="374" t="n">
        <v>0</v>
      </c>
      <c r="W259" s="374" t="n">
        <v>0</v>
      </c>
      <c r="X259" s="374" t="n">
        <v>0</v>
      </c>
      <c r="Y259" s="374" t="n">
        <v>0</v>
      </c>
      <c r="Z259" s="374" t="n">
        <v>0</v>
      </c>
      <c r="AA259" s="374"/>
      <c r="AB259" s="374"/>
      <c r="AC259" s="374"/>
      <c r="AD259" s="374"/>
      <c r="AE259" s="374"/>
      <c r="AF259" s="374"/>
      <c r="AG259" s="374"/>
      <c r="AH259" s="374"/>
      <c r="AI259" s="389"/>
      <c r="AJ259" s="389"/>
      <c r="AK259" s="389"/>
      <c r="AL259" s="374"/>
      <c r="AM259" s="374" t="n">
        <v>0.072144837593458</v>
      </c>
      <c r="AN259" s="374"/>
      <c r="AO259" s="374"/>
      <c r="AP259" s="374"/>
      <c r="AQ259" s="374"/>
    </row>
    <row r="260" customFormat="false" ht="12.75" hidden="false" customHeight="false" outlineLevel="0" collapsed="false">
      <c r="A260" s="415"/>
      <c r="B260" s="412"/>
      <c r="C260" s="376" t="n">
        <v>3.9105</v>
      </c>
      <c r="D260" s="376"/>
      <c r="E260" s="376" t="n">
        <v>0.071943355237</v>
      </c>
      <c r="F260" s="376" t="n">
        <v>0</v>
      </c>
      <c r="G260" s="376" t="n">
        <v>0.059968124</v>
      </c>
      <c r="H260" s="376" t="n">
        <v>0</v>
      </c>
      <c r="I260" s="376" t="n">
        <v>0</v>
      </c>
      <c r="J260" s="376" t="n">
        <v>0.155</v>
      </c>
      <c r="K260" s="376" t="n">
        <v>0</v>
      </c>
      <c r="L260" s="376" t="n">
        <v>0</v>
      </c>
      <c r="M260" s="376" t="n">
        <v>0</v>
      </c>
      <c r="N260" s="376" t="n">
        <v>0</v>
      </c>
      <c r="O260" s="376" t="n">
        <v>0</v>
      </c>
      <c r="P260" s="374" t="n">
        <v>0</v>
      </c>
      <c r="Q260" s="374" t="n">
        <v>0</v>
      </c>
      <c r="R260" s="374" t="n">
        <v>0.00875</v>
      </c>
      <c r="S260" s="374" t="n">
        <v>0</v>
      </c>
      <c r="T260" s="374" t="n">
        <v>0</v>
      </c>
      <c r="U260" s="374" t="n">
        <v>0.2525</v>
      </c>
      <c r="V260" s="374" t="n">
        <v>0</v>
      </c>
      <c r="W260" s="374" t="n">
        <v>0</v>
      </c>
      <c r="X260" s="374" t="n">
        <v>0</v>
      </c>
      <c r="Y260" s="374" t="n">
        <v>0</v>
      </c>
      <c r="Z260" s="374" t="n">
        <v>0</v>
      </c>
      <c r="AA260" s="374"/>
      <c r="AB260" s="374"/>
      <c r="AC260" s="374"/>
      <c r="AD260" s="374"/>
      <c r="AE260" s="374"/>
      <c r="AF260" s="374"/>
      <c r="AG260" s="374"/>
      <c r="AH260" s="374"/>
      <c r="AI260" s="389"/>
      <c r="AJ260" s="389"/>
      <c r="AK260" s="389"/>
      <c r="AL260" s="374"/>
      <c r="AM260" s="374" t="n">
        <v>0.072143279814739</v>
      </c>
      <c r="AN260" s="374"/>
      <c r="AO260" s="374"/>
      <c r="AP260" s="374"/>
      <c r="AQ260" s="374"/>
    </row>
    <row r="261" customFormat="false" ht="12.75" hidden="false" customHeight="false" outlineLevel="0" collapsed="false">
      <c r="A261" s="415"/>
      <c r="B261" s="412"/>
      <c r="C261" s="376" t="n">
        <v>3.9205</v>
      </c>
      <c r="D261" s="376"/>
      <c r="E261" s="376" t="n">
        <v>0.071943848707306</v>
      </c>
      <c r="F261" s="376" t="n">
        <v>0</v>
      </c>
      <c r="G261" s="376" t="n">
        <v>0.059968124</v>
      </c>
      <c r="H261" s="376" t="n">
        <v>0</v>
      </c>
      <c r="I261" s="376" t="n">
        <v>0</v>
      </c>
      <c r="J261" s="376" t="n">
        <v>0.1575</v>
      </c>
      <c r="K261" s="376" t="n">
        <v>0</v>
      </c>
      <c r="L261" s="376" t="n">
        <v>0</v>
      </c>
      <c r="M261" s="376" t="n">
        <v>0</v>
      </c>
      <c r="N261" s="376" t="n">
        <v>0</v>
      </c>
      <c r="O261" s="376" t="n">
        <v>0</v>
      </c>
      <c r="P261" s="374" t="n">
        <v>0</v>
      </c>
      <c r="Q261" s="374" t="n">
        <v>0</v>
      </c>
      <c r="R261" s="374" t="n">
        <v>-0.012</v>
      </c>
      <c r="S261" s="374" t="n">
        <v>0</v>
      </c>
      <c r="T261" s="374" t="n">
        <v>0</v>
      </c>
      <c r="U261" s="374" t="n">
        <v>0.255</v>
      </c>
      <c r="V261" s="374" t="n">
        <v>0</v>
      </c>
      <c r="W261" s="374" t="n">
        <v>0</v>
      </c>
      <c r="X261" s="374" t="n">
        <v>0</v>
      </c>
      <c r="Y261" s="374" t="n">
        <v>0</v>
      </c>
      <c r="Z261" s="374" t="n">
        <v>0</v>
      </c>
      <c r="AA261" s="374"/>
      <c r="AB261" s="374"/>
      <c r="AC261" s="374"/>
      <c r="AD261" s="374"/>
      <c r="AE261" s="374"/>
      <c r="AF261" s="374"/>
      <c r="AG261" s="374"/>
      <c r="AH261" s="374"/>
      <c r="AI261" s="389"/>
      <c r="AJ261" s="389"/>
      <c r="AK261" s="389"/>
      <c r="AL261" s="374"/>
      <c r="AM261" s="374" t="n">
        <v>0.072141772286946</v>
      </c>
      <c r="AN261" s="374"/>
      <c r="AO261" s="374"/>
      <c r="AP261" s="374"/>
      <c r="AQ261" s="374"/>
    </row>
    <row r="262" customFormat="false" ht="12.75" hidden="false" customHeight="false" outlineLevel="0" collapsed="false">
      <c r="A262" s="415"/>
      <c r="B262" s="412"/>
      <c r="C262" s="376" t="n">
        <v>3.9715</v>
      </c>
      <c r="D262" s="376"/>
      <c r="E262" s="376" t="n">
        <v>0.071944358626628</v>
      </c>
      <c r="F262" s="376" t="n">
        <v>0</v>
      </c>
      <c r="G262" s="376" t="n">
        <v>-0.019988713</v>
      </c>
      <c r="H262" s="376" t="n">
        <v>0</v>
      </c>
      <c r="I262" s="376" t="n">
        <v>0</v>
      </c>
      <c r="J262" s="376" t="n">
        <v>0.24</v>
      </c>
      <c r="K262" s="376" t="n">
        <v>0</v>
      </c>
      <c r="L262" s="376" t="n">
        <v>0</v>
      </c>
      <c r="M262" s="376" t="n">
        <v>0</v>
      </c>
      <c r="N262" s="376" t="n">
        <v>0</v>
      </c>
      <c r="O262" s="376" t="n">
        <v>0</v>
      </c>
      <c r="P262" s="374" t="n">
        <v>0</v>
      </c>
      <c r="Q262" s="374" t="n">
        <v>0</v>
      </c>
      <c r="R262" s="374" t="n">
        <v>-0.011</v>
      </c>
      <c r="S262" s="374" t="n">
        <v>0</v>
      </c>
      <c r="T262" s="374" t="n">
        <v>0</v>
      </c>
      <c r="U262" s="374" t="n">
        <v>0.725</v>
      </c>
      <c r="V262" s="374" t="n">
        <v>0</v>
      </c>
      <c r="W262" s="374" t="n">
        <v>0</v>
      </c>
      <c r="X262" s="374" t="n">
        <v>0</v>
      </c>
      <c r="Y262" s="374" t="n">
        <v>0</v>
      </c>
      <c r="Z262" s="374" t="n">
        <v>0</v>
      </c>
      <c r="AA262" s="374"/>
      <c r="AB262" s="374"/>
      <c r="AC262" s="374"/>
      <c r="AD262" s="374"/>
      <c r="AE262" s="374"/>
      <c r="AF262" s="374"/>
      <c r="AG262" s="374"/>
      <c r="AH262" s="374"/>
      <c r="AI262" s="389"/>
      <c r="AJ262" s="389"/>
      <c r="AK262" s="389"/>
      <c r="AL262" s="374"/>
      <c r="AM262" s="374" t="n">
        <v>0.072140214508228</v>
      </c>
      <c r="AN262" s="374"/>
      <c r="AO262" s="374"/>
      <c r="AP262" s="374"/>
      <c r="AQ262" s="374"/>
    </row>
    <row r="263" customFormat="false" ht="12.75" hidden="false" customHeight="false" outlineLevel="0" collapsed="false">
      <c r="A263" s="415"/>
      <c r="B263" s="412"/>
      <c r="C263" s="376" t="n">
        <v>4.0465</v>
      </c>
      <c r="D263" s="376"/>
      <c r="E263" s="376" t="n">
        <v>0.071944852096939</v>
      </c>
      <c r="F263" s="376" t="n">
        <v>0</v>
      </c>
      <c r="G263" s="376" t="n">
        <v>-0.034951938</v>
      </c>
      <c r="H263" s="376" t="n">
        <v>0</v>
      </c>
      <c r="I263" s="376" t="n">
        <v>0</v>
      </c>
      <c r="J263" s="376" t="n">
        <v>0.295</v>
      </c>
      <c r="K263" s="376" t="n">
        <v>0</v>
      </c>
      <c r="L263" s="376" t="n">
        <v>0</v>
      </c>
      <c r="M263" s="376" t="n">
        <v>0</v>
      </c>
      <c r="N263" s="376" t="n">
        <v>0</v>
      </c>
      <c r="O263" s="376" t="n">
        <v>0</v>
      </c>
      <c r="P263" s="374" t="n">
        <v>0</v>
      </c>
      <c r="Q263" s="374" t="n">
        <v>0</v>
      </c>
      <c r="R263" s="374" t="n">
        <v>-0.011</v>
      </c>
      <c r="S263" s="374" t="n">
        <v>0</v>
      </c>
      <c r="T263" s="374" t="n">
        <v>0</v>
      </c>
      <c r="U263" s="374" t="n">
        <v>1.045</v>
      </c>
      <c r="V263" s="374" t="n">
        <v>0</v>
      </c>
      <c r="W263" s="374" t="n">
        <v>0</v>
      </c>
      <c r="X263" s="374" t="n">
        <v>0</v>
      </c>
      <c r="Y263" s="374" t="n">
        <v>0</v>
      </c>
      <c r="Z263" s="374" t="n">
        <v>0</v>
      </c>
      <c r="AA263" s="374"/>
      <c r="AB263" s="374"/>
      <c r="AC263" s="374"/>
      <c r="AD263" s="374"/>
      <c r="AE263" s="374"/>
      <c r="AF263" s="374"/>
      <c r="AG263" s="374"/>
      <c r="AH263" s="374"/>
      <c r="AI263" s="389"/>
      <c r="AJ263" s="389"/>
      <c r="AK263" s="389"/>
      <c r="AL263" s="374"/>
      <c r="AM263" s="374" t="n">
        <v>0.072138706980437</v>
      </c>
      <c r="AN263" s="374"/>
      <c r="AO263" s="374"/>
      <c r="AP263" s="374"/>
      <c r="AQ263" s="374"/>
    </row>
    <row r="264" customFormat="false" ht="12.75" hidden="false" customHeight="false" outlineLevel="0" collapsed="false">
      <c r="A264" s="415"/>
      <c r="B264" s="412"/>
      <c r="C264" s="376" t="n">
        <v>4.0875</v>
      </c>
      <c r="D264" s="376"/>
      <c r="E264" s="376" t="n">
        <v>0.071945362016262</v>
      </c>
      <c r="F264" s="376" t="n">
        <v>0</v>
      </c>
      <c r="G264" s="376" t="n">
        <v>-0.029955184</v>
      </c>
      <c r="H264" s="376" t="n">
        <v>0</v>
      </c>
      <c r="I264" s="376" t="n">
        <v>0</v>
      </c>
      <c r="J264" s="376" t="n">
        <v>0.3425</v>
      </c>
      <c r="K264" s="376" t="n">
        <v>0</v>
      </c>
      <c r="L264" s="376" t="n">
        <v>0</v>
      </c>
      <c r="M264" s="376" t="n">
        <v>0</v>
      </c>
      <c r="N264" s="376" t="n">
        <v>0</v>
      </c>
      <c r="O264" s="376" t="n">
        <v>0</v>
      </c>
      <c r="P264" s="374" t="n">
        <v>0</v>
      </c>
      <c r="Q264" s="374" t="n">
        <v>0</v>
      </c>
      <c r="R264" s="374" t="n">
        <v>-0.011</v>
      </c>
      <c r="S264" s="374" t="n">
        <v>0</v>
      </c>
      <c r="T264" s="374" t="n">
        <v>0</v>
      </c>
      <c r="U264" s="374" t="n">
        <v>1.52</v>
      </c>
      <c r="V264" s="374" t="n">
        <v>0</v>
      </c>
      <c r="W264" s="374" t="n">
        <v>0</v>
      </c>
      <c r="X264" s="374" t="n">
        <v>0</v>
      </c>
      <c r="Y264" s="374" t="n">
        <v>0</v>
      </c>
      <c r="Z264" s="374" t="n">
        <v>0</v>
      </c>
      <c r="AA264" s="374"/>
      <c r="AB264" s="374"/>
      <c r="AC264" s="374"/>
      <c r="AD264" s="374"/>
      <c r="AE264" s="374"/>
      <c r="AF264" s="374"/>
      <c r="AG264" s="374"/>
      <c r="AH264" s="374"/>
      <c r="AI264" s="389"/>
      <c r="AJ264" s="389"/>
      <c r="AK264" s="389"/>
      <c r="AL264" s="374"/>
      <c r="AM264" s="374" t="n">
        <v>0.07213714920172</v>
      </c>
      <c r="AN264" s="374"/>
      <c r="AO264" s="374"/>
      <c r="AP264" s="374"/>
      <c r="AQ264" s="374"/>
    </row>
    <row r="265" customFormat="false" ht="12.75" hidden="false" customHeight="false" outlineLevel="0" collapsed="false">
      <c r="A265" s="415"/>
      <c r="B265" s="412"/>
      <c r="C265" s="376" t="n">
        <v>4.0465</v>
      </c>
      <c r="D265" s="376"/>
      <c r="E265" s="376" t="n">
        <v>0.071945871935584</v>
      </c>
      <c r="F265" s="376" t="n">
        <v>0</v>
      </c>
      <c r="G265" s="376" t="n">
        <v>-0.004957423</v>
      </c>
      <c r="H265" s="376" t="n">
        <v>0</v>
      </c>
      <c r="I265" s="376" t="n">
        <v>0</v>
      </c>
      <c r="J265" s="376" t="n">
        <v>0.3375</v>
      </c>
      <c r="K265" s="376" t="n">
        <v>0</v>
      </c>
      <c r="L265" s="376" t="n">
        <v>0</v>
      </c>
      <c r="M265" s="376" t="n">
        <v>0</v>
      </c>
      <c r="N265" s="376" t="n">
        <v>0</v>
      </c>
      <c r="O265" s="376" t="n">
        <v>0</v>
      </c>
      <c r="P265" s="374" t="n">
        <v>0</v>
      </c>
      <c r="Q265" s="374" t="n">
        <v>0</v>
      </c>
      <c r="R265" s="374" t="n">
        <v>-0.011</v>
      </c>
      <c r="S265" s="374" t="n">
        <v>0</v>
      </c>
      <c r="T265" s="374" t="n">
        <v>0</v>
      </c>
      <c r="U265" s="374" t="n">
        <v>1.4</v>
      </c>
      <c r="V265" s="374" t="n">
        <v>0</v>
      </c>
      <c r="W265" s="374" t="n">
        <v>0</v>
      </c>
      <c r="X265" s="374" t="n">
        <v>0</v>
      </c>
      <c r="Y265" s="374" t="n">
        <v>0</v>
      </c>
      <c r="Z265" s="374" t="n">
        <v>0</v>
      </c>
      <c r="AA265" s="374"/>
      <c r="AB265" s="374"/>
      <c r="AC265" s="374"/>
      <c r="AD265" s="374"/>
      <c r="AE265" s="374"/>
      <c r="AF265" s="374"/>
      <c r="AG265" s="374"/>
      <c r="AH265" s="374"/>
      <c r="AI265" s="389"/>
      <c r="AJ265" s="389"/>
      <c r="AK265" s="389"/>
      <c r="AL265" s="374"/>
      <c r="AM265" s="374" t="n">
        <v>0.072135591423005</v>
      </c>
      <c r="AN265" s="374"/>
      <c r="AO265" s="374"/>
      <c r="AP265" s="374"/>
      <c r="AQ265" s="374"/>
    </row>
    <row r="266" customFormat="false" ht="12.75" hidden="false" customHeight="false" outlineLevel="0" collapsed="false">
      <c r="A266" s="415"/>
      <c r="B266" s="412"/>
      <c r="C266" s="376" t="n">
        <v>3.9855</v>
      </c>
      <c r="D266" s="376"/>
      <c r="E266" s="376" t="n">
        <v>0.071946332507875</v>
      </c>
      <c r="F266" s="376" t="n">
        <v>0</v>
      </c>
      <c r="G266" s="376" t="n">
        <v>0.005042577</v>
      </c>
      <c r="H266" s="376" t="n">
        <v>0</v>
      </c>
      <c r="I266" s="376" t="n">
        <v>0</v>
      </c>
      <c r="J266" s="376" t="n">
        <v>0.26</v>
      </c>
      <c r="K266" s="376" t="n">
        <v>0</v>
      </c>
      <c r="L266" s="376" t="n">
        <v>0</v>
      </c>
      <c r="M266" s="376" t="n">
        <v>0</v>
      </c>
      <c r="N266" s="376" t="n">
        <v>0</v>
      </c>
      <c r="O266" s="376" t="n">
        <v>0</v>
      </c>
      <c r="P266" s="374" t="n">
        <v>0</v>
      </c>
      <c r="Q266" s="374" t="n">
        <v>0</v>
      </c>
      <c r="R266" s="374" t="n">
        <v>0.0073</v>
      </c>
      <c r="S266" s="374" t="n">
        <v>0</v>
      </c>
      <c r="T266" s="374" t="n">
        <v>0</v>
      </c>
      <c r="U266" s="374" t="n">
        <v>0.88</v>
      </c>
      <c r="V266" s="374" t="n">
        <v>0</v>
      </c>
      <c r="W266" s="374" t="n">
        <v>0</v>
      </c>
      <c r="X266" s="374" t="n">
        <v>0</v>
      </c>
      <c r="Y266" s="374" t="n">
        <v>0</v>
      </c>
      <c r="Z266" s="374" t="n">
        <v>0</v>
      </c>
      <c r="AA266" s="374"/>
      <c r="AB266" s="374"/>
      <c r="AC266" s="374"/>
      <c r="AD266" s="374"/>
      <c r="AE266" s="374"/>
      <c r="AF266" s="374"/>
      <c r="AG266" s="374"/>
      <c r="AH266" s="374"/>
      <c r="AI266" s="389"/>
      <c r="AJ266" s="389"/>
      <c r="AK266" s="389"/>
      <c r="AL266" s="374"/>
      <c r="AM266" s="374" t="n">
        <v>0.072134184397069</v>
      </c>
      <c r="AN266" s="374"/>
      <c r="AO266" s="374"/>
      <c r="AP266" s="374"/>
      <c r="AQ266" s="374"/>
    </row>
    <row r="267" customFormat="false" ht="12.75" hidden="false" customHeight="false" outlineLevel="0" collapsed="false">
      <c r="A267" s="415"/>
      <c r="B267" s="412"/>
      <c r="C267" s="376" t="n">
        <v>3.9395</v>
      </c>
      <c r="D267" s="376"/>
      <c r="E267" s="376" t="n">
        <v>0.071946842427197</v>
      </c>
      <c r="F267" s="376" t="n">
        <v>0</v>
      </c>
      <c r="G267" s="376" t="n">
        <v>0.064976639</v>
      </c>
      <c r="H267" s="376" t="n">
        <v>0</v>
      </c>
      <c r="I267" s="376" t="n">
        <v>0</v>
      </c>
      <c r="J267" s="376" t="n">
        <v>0.17</v>
      </c>
      <c r="K267" s="376" t="n">
        <v>0</v>
      </c>
      <c r="L267" s="376" t="n">
        <v>0</v>
      </c>
      <c r="M267" s="376" t="n">
        <v>0</v>
      </c>
      <c r="N267" s="376" t="n">
        <v>0</v>
      </c>
      <c r="O267" s="376" t="n">
        <v>0</v>
      </c>
      <c r="P267" s="374" t="n">
        <v>0</v>
      </c>
      <c r="Q267" s="374" t="n">
        <v>0</v>
      </c>
      <c r="R267" s="374" t="n">
        <v>0.0073</v>
      </c>
      <c r="S267" s="374" t="n">
        <v>0</v>
      </c>
      <c r="T267" s="374" t="n">
        <v>0</v>
      </c>
      <c r="U267" s="374" t="n">
        <v>0.37</v>
      </c>
      <c r="V267" s="374" t="n">
        <v>0</v>
      </c>
      <c r="W267" s="374" t="n">
        <v>0</v>
      </c>
      <c r="X267" s="374" t="n">
        <v>0</v>
      </c>
      <c r="Y267" s="374" t="n">
        <v>0</v>
      </c>
      <c r="Z267" s="374" t="n">
        <v>0</v>
      </c>
      <c r="AA267" s="374"/>
      <c r="AB267" s="374"/>
      <c r="AC267" s="374"/>
      <c r="AD267" s="374"/>
      <c r="AE267" s="374"/>
      <c r="AF267" s="374"/>
      <c r="AG267" s="374"/>
      <c r="AH267" s="374"/>
      <c r="AI267" s="389"/>
      <c r="AJ267" s="389"/>
      <c r="AK267" s="389"/>
      <c r="AL267" s="374"/>
      <c r="AM267" s="374" t="n">
        <v>0.072132626618355</v>
      </c>
      <c r="AN267" s="374"/>
      <c r="AO267" s="374"/>
      <c r="AP267" s="374"/>
      <c r="AQ267" s="374"/>
    </row>
    <row r="268" customFormat="false" ht="12.75" hidden="false" customHeight="false" outlineLevel="0" collapsed="false">
      <c r="B268" s="412"/>
      <c r="C268" s="376" t="n">
        <v>3.9575</v>
      </c>
      <c r="D268" s="376"/>
      <c r="E268" s="376" t="n">
        <v>0.071947335897509</v>
      </c>
      <c r="F268" s="376" t="n">
        <v>0</v>
      </c>
      <c r="G268" s="376" t="n">
        <v>0.064968124</v>
      </c>
      <c r="H268" s="376" t="n">
        <v>0</v>
      </c>
      <c r="I268" s="376" t="n">
        <v>0</v>
      </c>
      <c r="J268" s="376" t="n">
        <v>0.155</v>
      </c>
      <c r="K268" s="376" t="n">
        <v>0</v>
      </c>
      <c r="L268" s="376" t="n">
        <v>0</v>
      </c>
      <c r="M268" s="376" t="n">
        <v>0</v>
      </c>
      <c r="N268" s="376" t="n">
        <v>0</v>
      </c>
      <c r="O268" s="376" t="n">
        <v>0</v>
      </c>
      <c r="P268" s="374" t="n">
        <v>0</v>
      </c>
      <c r="Q268" s="374" t="n">
        <v>0</v>
      </c>
      <c r="R268" s="374" t="n">
        <v>0.00725</v>
      </c>
      <c r="S268" s="374" t="n">
        <v>0</v>
      </c>
      <c r="T268" s="374" t="n">
        <v>0</v>
      </c>
      <c r="U268" s="374" t="n">
        <v>0.2525</v>
      </c>
      <c r="V268" s="374" t="n">
        <v>0</v>
      </c>
      <c r="W268" s="374" t="n">
        <v>0</v>
      </c>
      <c r="X268" s="374" t="n">
        <v>0</v>
      </c>
      <c r="Y268" s="374" t="n">
        <v>0</v>
      </c>
      <c r="Z268" s="374" t="n">
        <v>0</v>
      </c>
      <c r="AA268" s="374"/>
      <c r="AB268" s="374"/>
      <c r="AC268" s="374"/>
      <c r="AD268" s="374"/>
      <c r="AE268" s="374"/>
      <c r="AF268" s="374"/>
      <c r="AG268" s="374"/>
      <c r="AH268" s="374"/>
      <c r="AI268" s="389"/>
      <c r="AJ268" s="389"/>
      <c r="AK268" s="389"/>
      <c r="AL268" s="374"/>
      <c r="AM268" s="374" t="n">
        <v>0.072131119090568</v>
      </c>
      <c r="AN268" s="374"/>
      <c r="AO268" s="374"/>
      <c r="AP268" s="374"/>
      <c r="AQ268" s="374"/>
    </row>
    <row r="269" customFormat="false" ht="12.75" hidden="false" customHeight="false" outlineLevel="0" collapsed="false">
      <c r="B269" s="412"/>
      <c r="C269" s="376" t="n">
        <v>3.9845</v>
      </c>
      <c r="D269" s="376"/>
      <c r="E269" s="376" t="n">
        <v>0.071947845816831</v>
      </c>
      <c r="F269" s="376" t="n">
        <v>0</v>
      </c>
      <c r="G269" s="376" t="n">
        <v>0.064968124</v>
      </c>
      <c r="H269" s="376" t="n">
        <v>0</v>
      </c>
      <c r="I269" s="376" t="n">
        <v>0</v>
      </c>
      <c r="J269" s="376" t="n">
        <v>0.155</v>
      </c>
      <c r="K269" s="376" t="n">
        <v>0</v>
      </c>
      <c r="L269" s="376" t="n">
        <v>0</v>
      </c>
      <c r="M269" s="376" t="n">
        <v>0</v>
      </c>
      <c r="N269" s="376" t="n">
        <v>0</v>
      </c>
      <c r="O269" s="376" t="n">
        <v>0</v>
      </c>
      <c r="P269" s="374" t="n">
        <v>0</v>
      </c>
      <c r="Q269" s="374" t="n">
        <v>0</v>
      </c>
      <c r="R269" s="374" t="n">
        <v>0.00725</v>
      </c>
      <c r="S269" s="374" t="n">
        <v>0</v>
      </c>
      <c r="T269" s="374" t="n">
        <v>0</v>
      </c>
      <c r="U269" s="374" t="n">
        <v>0.2525</v>
      </c>
      <c r="V269" s="374" t="n">
        <v>0</v>
      </c>
      <c r="W269" s="374" t="n">
        <v>0</v>
      </c>
      <c r="X269" s="374" t="n">
        <v>0</v>
      </c>
      <c r="Y269" s="374" t="n">
        <v>0</v>
      </c>
      <c r="Z269" s="374" t="n">
        <v>0</v>
      </c>
      <c r="AA269" s="374"/>
      <c r="AB269" s="374"/>
      <c r="AC269" s="374"/>
      <c r="AD269" s="374"/>
      <c r="AE269" s="374"/>
      <c r="AF269" s="374"/>
      <c r="AG269" s="374"/>
      <c r="AH269" s="374"/>
      <c r="AI269" s="389"/>
      <c r="AJ269" s="389"/>
      <c r="AK269" s="389"/>
      <c r="AL269" s="374"/>
      <c r="AM269" s="374" t="n">
        <v>0.072129561311855</v>
      </c>
      <c r="AN269" s="374"/>
      <c r="AO269" s="374"/>
      <c r="AP269" s="374"/>
      <c r="AQ269" s="374"/>
    </row>
    <row r="270" customFormat="false" ht="12.75" hidden="false" customHeight="false" outlineLevel="0" collapsed="false">
      <c r="B270" s="412"/>
      <c r="C270" s="376" t="n">
        <v>3.9955</v>
      </c>
      <c r="D270" s="376"/>
      <c r="E270" s="376" t="n">
        <v>0.071948339287144</v>
      </c>
      <c r="F270" s="376" t="n">
        <v>0</v>
      </c>
      <c r="G270" s="376" t="n">
        <v>0.064968124</v>
      </c>
      <c r="H270" s="376" t="n">
        <v>0</v>
      </c>
      <c r="I270" s="376" t="n">
        <v>0</v>
      </c>
      <c r="J270" s="376" t="n">
        <v>0.155</v>
      </c>
      <c r="K270" s="376" t="n">
        <v>0</v>
      </c>
      <c r="L270" s="376" t="n">
        <v>0</v>
      </c>
      <c r="M270" s="376" t="n">
        <v>0</v>
      </c>
      <c r="N270" s="376" t="n">
        <v>0</v>
      </c>
      <c r="O270" s="376" t="n">
        <v>0</v>
      </c>
      <c r="P270" s="374" t="n">
        <v>0</v>
      </c>
      <c r="Q270" s="374" t="n">
        <v>0</v>
      </c>
      <c r="R270" s="374" t="n">
        <v>0.00725</v>
      </c>
      <c r="S270" s="374" t="n">
        <v>0</v>
      </c>
      <c r="T270" s="374" t="n">
        <v>0</v>
      </c>
      <c r="U270" s="374" t="n">
        <v>0.2575</v>
      </c>
      <c r="V270" s="374" t="n">
        <v>0</v>
      </c>
      <c r="W270" s="374" t="n">
        <v>0</v>
      </c>
      <c r="X270" s="374" t="n">
        <v>0</v>
      </c>
      <c r="Y270" s="374" t="n">
        <v>0</v>
      </c>
      <c r="Z270" s="374" t="n">
        <v>0</v>
      </c>
      <c r="AA270" s="374"/>
      <c r="AB270" s="374"/>
      <c r="AC270" s="374"/>
      <c r="AD270" s="374"/>
      <c r="AE270" s="374"/>
      <c r="AF270" s="374"/>
      <c r="AG270" s="374"/>
      <c r="AH270" s="374"/>
      <c r="AI270" s="389"/>
      <c r="AJ270" s="389"/>
      <c r="AK270" s="389"/>
      <c r="AL270" s="374"/>
      <c r="AM270" s="374" t="n">
        <v>0.072128053784069</v>
      </c>
      <c r="AN270" s="374"/>
      <c r="AO270" s="374"/>
      <c r="AP270" s="374"/>
      <c r="AQ270" s="374"/>
    </row>
    <row r="271" customFormat="false" ht="12.75" hidden="false" customHeight="false" outlineLevel="0" collapsed="false">
      <c r="B271" s="412"/>
      <c r="C271" s="376" t="n">
        <v>4.0045</v>
      </c>
      <c r="D271" s="376"/>
      <c r="E271" s="376" t="n">
        <v>0.071948849206466</v>
      </c>
      <c r="F271" s="376" t="n">
        <v>0</v>
      </c>
      <c r="G271" s="376" t="n">
        <v>0.064968124</v>
      </c>
      <c r="H271" s="376" t="n">
        <v>0</v>
      </c>
      <c r="I271" s="376" t="n">
        <v>0</v>
      </c>
      <c r="J271" s="376" t="n">
        <v>0.155</v>
      </c>
      <c r="K271" s="376" t="n">
        <v>0</v>
      </c>
      <c r="L271" s="376" t="n">
        <v>0</v>
      </c>
      <c r="M271" s="376" t="n">
        <v>0</v>
      </c>
      <c r="N271" s="376" t="n">
        <v>0</v>
      </c>
      <c r="O271" s="376" t="n">
        <v>0</v>
      </c>
      <c r="P271" s="374" t="n">
        <v>0</v>
      </c>
      <c r="Q271" s="374" t="n">
        <v>0</v>
      </c>
      <c r="R271" s="374" t="n">
        <v>0.00975</v>
      </c>
      <c r="S271" s="374" t="n">
        <v>0</v>
      </c>
      <c r="T271" s="374" t="n">
        <v>0</v>
      </c>
      <c r="U271" s="374" t="n">
        <v>0.2575</v>
      </c>
      <c r="V271" s="374" t="n">
        <v>0</v>
      </c>
      <c r="W271" s="374" t="n">
        <v>0</v>
      </c>
      <c r="X271" s="374" t="n">
        <v>0</v>
      </c>
      <c r="Y271" s="374" t="n">
        <v>0</v>
      </c>
      <c r="Z271" s="374" t="n">
        <v>0</v>
      </c>
      <c r="AA271" s="374"/>
      <c r="AB271" s="374"/>
      <c r="AC271" s="374"/>
      <c r="AD271" s="374"/>
      <c r="AE271" s="374"/>
      <c r="AF271" s="374"/>
      <c r="AG271" s="374"/>
      <c r="AH271" s="374"/>
      <c r="AI271" s="389"/>
      <c r="AJ271" s="389"/>
      <c r="AK271" s="389"/>
      <c r="AL271" s="374"/>
      <c r="AM271" s="374" t="n">
        <v>0.072126496005358</v>
      </c>
      <c r="AN271" s="374"/>
      <c r="AO271" s="374"/>
      <c r="AP271" s="374"/>
      <c r="AQ271" s="374"/>
    </row>
    <row r="272" customFormat="false" ht="12.75" hidden="false" customHeight="false" outlineLevel="0" collapsed="false">
      <c r="B272" s="412"/>
      <c r="C272" s="376" t="n">
        <v>3.9935</v>
      </c>
      <c r="D272" s="376"/>
      <c r="E272" s="376" t="n">
        <v>0.071949359125789</v>
      </c>
      <c r="F272" s="376" t="n">
        <v>0</v>
      </c>
      <c r="G272" s="376" t="n">
        <v>0.064968124</v>
      </c>
      <c r="H272" s="376" t="n">
        <v>0</v>
      </c>
      <c r="I272" s="376" t="n">
        <v>0</v>
      </c>
      <c r="J272" s="376" t="n">
        <v>0.155</v>
      </c>
      <c r="K272" s="376" t="n">
        <v>0</v>
      </c>
      <c r="L272" s="376" t="n">
        <v>0</v>
      </c>
      <c r="M272" s="376" t="n">
        <v>0</v>
      </c>
      <c r="N272" s="376" t="n">
        <v>0</v>
      </c>
      <c r="O272" s="376" t="n">
        <v>0</v>
      </c>
      <c r="P272" s="374" t="n">
        <v>0</v>
      </c>
      <c r="Q272" s="374" t="n">
        <v>0</v>
      </c>
      <c r="R272" s="374" t="n">
        <v>0.00975</v>
      </c>
      <c r="S272" s="374" t="n">
        <v>0</v>
      </c>
      <c r="T272" s="374" t="n">
        <v>0</v>
      </c>
      <c r="U272" s="374" t="n">
        <v>0.2525</v>
      </c>
      <c r="V272" s="374" t="n">
        <v>0</v>
      </c>
      <c r="W272" s="374" t="n">
        <v>0</v>
      </c>
      <c r="X272" s="374" t="n">
        <v>0</v>
      </c>
      <c r="Y272" s="374" t="n">
        <v>0</v>
      </c>
      <c r="Z272" s="374" t="n">
        <v>0</v>
      </c>
      <c r="AA272" s="374"/>
      <c r="AB272" s="374"/>
      <c r="AC272" s="374"/>
      <c r="AD272" s="374"/>
      <c r="AE272" s="374"/>
      <c r="AF272" s="374"/>
      <c r="AG272" s="374"/>
      <c r="AH272" s="374"/>
      <c r="AI272" s="389"/>
      <c r="AJ272" s="389"/>
      <c r="AK272" s="389"/>
      <c r="AL272" s="374"/>
      <c r="AM272" s="374" t="n">
        <v>0.072124938226648</v>
      </c>
      <c r="AN272" s="374"/>
      <c r="AO272" s="374"/>
      <c r="AP272" s="374"/>
      <c r="AQ272" s="374"/>
    </row>
    <row r="273" customFormat="false" ht="12.75" hidden="false" customHeight="false" outlineLevel="0" collapsed="false">
      <c r="B273" s="412"/>
      <c r="C273" s="376" t="n">
        <v>4.0025</v>
      </c>
      <c r="D273" s="376"/>
      <c r="E273" s="376" t="n">
        <v>0.071949852596101</v>
      </c>
      <c r="F273" s="376" t="n">
        <v>0</v>
      </c>
      <c r="G273" s="376" t="n">
        <v>0.064968124</v>
      </c>
      <c r="H273" s="376" t="n">
        <v>0</v>
      </c>
      <c r="I273" s="376" t="n">
        <v>0</v>
      </c>
      <c r="J273" s="376" t="n">
        <v>0.1575</v>
      </c>
      <c r="K273" s="376" t="n">
        <v>0</v>
      </c>
      <c r="L273" s="376" t="n">
        <v>0</v>
      </c>
      <c r="M273" s="376" t="n">
        <v>0</v>
      </c>
      <c r="N273" s="376" t="n">
        <v>0</v>
      </c>
      <c r="O273" s="376" t="n">
        <v>0</v>
      </c>
      <c r="P273" s="374" t="n">
        <v>0</v>
      </c>
      <c r="Q273" s="374" t="n">
        <v>0</v>
      </c>
      <c r="R273" s="374" t="n">
        <v>-0.011</v>
      </c>
      <c r="S273" s="374" t="n">
        <v>0</v>
      </c>
      <c r="T273" s="374" t="n">
        <v>0</v>
      </c>
      <c r="U273" s="374" t="n">
        <v>0.255</v>
      </c>
      <c r="V273" s="374" t="n">
        <v>0</v>
      </c>
      <c r="W273" s="374" t="n">
        <v>0</v>
      </c>
      <c r="X273" s="374" t="n">
        <v>0</v>
      </c>
      <c r="Y273" s="374" t="n">
        <v>0</v>
      </c>
      <c r="Z273" s="374" t="n">
        <v>0</v>
      </c>
      <c r="AA273" s="374"/>
      <c r="AB273" s="374"/>
      <c r="AC273" s="374"/>
      <c r="AD273" s="374"/>
      <c r="AE273" s="374"/>
      <c r="AF273" s="374"/>
      <c r="AG273" s="374"/>
      <c r="AH273" s="374"/>
      <c r="AI273" s="389"/>
      <c r="AJ273" s="389"/>
      <c r="AK273" s="389"/>
      <c r="AL273" s="374"/>
      <c r="AM273" s="374" t="n">
        <v>0.072123430698864</v>
      </c>
      <c r="AN273" s="374"/>
      <c r="AO273" s="374"/>
      <c r="AP273" s="374"/>
      <c r="AQ273" s="374"/>
    </row>
    <row r="274" customFormat="false" ht="12.75" hidden="false" customHeight="false" outlineLevel="0" collapsed="false">
      <c r="B274" s="412"/>
      <c r="C274" s="376" t="n">
        <v>4.0485</v>
      </c>
      <c r="D274" s="376"/>
      <c r="E274" s="376" t="n">
        <v>0.071950362515424</v>
      </c>
      <c r="F274" s="376" t="n">
        <v>0</v>
      </c>
      <c r="G274" s="376" t="n">
        <v>-0.014988713</v>
      </c>
      <c r="H274" s="376" t="n">
        <v>0</v>
      </c>
      <c r="I274" s="376" t="n">
        <v>0</v>
      </c>
      <c r="J274" s="376" t="n">
        <v>0.24</v>
      </c>
      <c r="K274" s="376" t="n">
        <v>0</v>
      </c>
      <c r="L274" s="376" t="n">
        <v>0</v>
      </c>
      <c r="M274" s="376" t="n">
        <v>0</v>
      </c>
      <c r="N274" s="376" t="n">
        <v>0</v>
      </c>
      <c r="O274" s="376" t="n">
        <v>0</v>
      </c>
      <c r="P274" s="374" t="n">
        <v>0</v>
      </c>
      <c r="Q274" s="374" t="n">
        <v>0</v>
      </c>
      <c r="R274" s="374" t="n">
        <v>-0.01</v>
      </c>
      <c r="S274" s="374" t="n">
        <v>0</v>
      </c>
      <c r="T274" s="374" t="n">
        <v>0</v>
      </c>
      <c r="U274" s="374" t="n">
        <v>0.725</v>
      </c>
      <c r="V274" s="374" t="n">
        <v>0</v>
      </c>
      <c r="W274" s="374" t="n">
        <v>0</v>
      </c>
      <c r="X274" s="374" t="n">
        <v>0</v>
      </c>
      <c r="Y274" s="374" t="n">
        <v>0</v>
      </c>
      <c r="Z274" s="374" t="n">
        <v>0</v>
      </c>
      <c r="AA274" s="374"/>
      <c r="AB274" s="374"/>
      <c r="AC274" s="374"/>
      <c r="AD274" s="374"/>
      <c r="AE274" s="374"/>
      <c r="AF274" s="374"/>
      <c r="AG274" s="374"/>
      <c r="AH274" s="374"/>
      <c r="AI274" s="389"/>
      <c r="AJ274" s="389"/>
      <c r="AK274" s="389"/>
      <c r="AL274" s="374"/>
      <c r="AM274" s="374" t="n">
        <v>0.072121872920156</v>
      </c>
      <c r="AN274" s="374"/>
      <c r="AO274" s="374"/>
      <c r="AP274" s="374"/>
      <c r="AQ274" s="374"/>
    </row>
    <row r="275" customFormat="false" ht="12.75" hidden="false" customHeight="false" outlineLevel="0" collapsed="false">
      <c r="A275" s="418"/>
      <c r="B275" s="412"/>
      <c r="C275" s="376" t="n">
        <v>4.1205</v>
      </c>
      <c r="D275" s="376"/>
      <c r="E275" s="376" t="n">
        <v>0.071950855985736</v>
      </c>
      <c r="F275" s="376" t="n">
        <v>0</v>
      </c>
      <c r="G275" s="376" t="n">
        <v>-0.029951938</v>
      </c>
      <c r="H275" s="376" t="n">
        <v>0</v>
      </c>
      <c r="I275" s="376" t="n">
        <v>0</v>
      </c>
      <c r="J275" s="376" t="n">
        <v>0.295</v>
      </c>
      <c r="K275" s="376" t="n">
        <v>0</v>
      </c>
      <c r="L275" s="376" t="n">
        <v>0</v>
      </c>
      <c r="M275" s="376" t="n">
        <v>0</v>
      </c>
      <c r="N275" s="376" t="n">
        <v>0</v>
      </c>
      <c r="O275" s="376" t="n">
        <v>0</v>
      </c>
      <c r="P275" s="374" t="n">
        <v>0</v>
      </c>
      <c r="Q275" s="374" t="n">
        <v>0</v>
      </c>
      <c r="R275" s="374" t="n">
        <v>-0.01</v>
      </c>
      <c r="S275" s="374" t="n">
        <v>0</v>
      </c>
      <c r="T275" s="374" t="n">
        <v>0</v>
      </c>
      <c r="U275" s="374" t="n">
        <v>1.045</v>
      </c>
      <c r="V275" s="374" t="n">
        <v>0</v>
      </c>
      <c r="W275" s="374" t="n">
        <v>0</v>
      </c>
      <c r="X275" s="374" t="n">
        <v>0</v>
      </c>
      <c r="Y275" s="374" t="n">
        <v>0</v>
      </c>
      <c r="Z275" s="374" t="n">
        <v>0</v>
      </c>
      <c r="AA275" s="374"/>
      <c r="AB275" s="374"/>
      <c r="AC275" s="374"/>
      <c r="AD275" s="374"/>
      <c r="AE275" s="374"/>
      <c r="AF275" s="374"/>
      <c r="AG275" s="374"/>
      <c r="AH275" s="374"/>
      <c r="AI275" s="389"/>
      <c r="AJ275" s="389"/>
      <c r="AK275" s="389"/>
      <c r="AL275" s="374"/>
      <c r="AM275" s="374" t="n">
        <v>0.072120365392375</v>
      </c>
      <c r="AN275" s="374"/>
      <c r="AO275" s="374"/>
      <c r="AP275" s="374"/>
      <c r="AQ275" s="374"/>
    </row>
    <row r="276" customFormat="false" ht="12.75" hidden="false" customHeight="false" outlineLevel="0" collapsed="false">
      <c r="A276" s="415"/>
      <c r="B276" s="412"/>
      <c r="C276" s="376" t="n">
        <v>4.1595</v>
      </c>
      <c r="D276" s="376"/>
      <c r="E276" s="376" t="n">
        <v>0.071951365905059</v>
      </c>
      <c r="F276" s="376" t="n">
        <v>0</v>
      </c>
      <c r="G276" s="376" t="n">
        <v>-0.024955184</v>
      </c>
      <c r="H276" s="376" t="n">
        <v>0</v>
      </c>
      <c r="I276" s="376" t="n">
        <v>0</v>
      </c>
      <c r="J276" s="376" t="n">
        <v>0.3425</v>
      </c>
      <c r="K276" s="376" t="n">
        <v>0</v>
      </c>
      <c r="L276" s="376" t="n">
        <v>0</v>
      </c>
      <c r="M276" s="376" t="n">
        <v>0</v>
      </c>
      <c r="N276" s="376" t="n">
        <v>0</v>
      </c>
      <c r="O276" s="376" t="n">
        <v>0</v>
      </c>
      <c r="P276" s="374" t="n">
        <v>0</v>
      </c>
      <c r="Q276" s="374" t="n">
        <v>0</v>
      </c>
      <c r="R276" s="374" t="n">
        <v>0</v>
      </c>
      <c r="S276" s="374" t="n">
        <v>0</v>
      </c>
      <c r="T276" s="374" t="n">
        <v>0</v>
      </c>
      <c r="U276" s="374" t="n">
        <v>1.52</v>
      </c>
      <c r="V276" s="374" t="n">
        <v>0</v>
      </c>
      <c r="W276" s="374" t="n">
        <v>0</v>
      </c>
      <c r="X276" s="374" t="n">
        <v>0</v>
      </c>
      <c r="Y276" s="374" t="n">
        <v>0</v>
      </c>
      <c r="Z276" s="374" t="n">
        <v>0</v>
      </c>
      <c r="AA276" s="374"/>
      <c r="AB276" s="374"/>
      <c r="AC276" s="374"/>
      <c r="AD276" s="374"/>
      <c r="AE276" s="374"/>
      <c r="AF276" s="374"/>
      <c r="AG276" s="374"/>
      <c r="AH276" s="374"/>
      <c r="AI276" s="389"/>
      <c r="AJ276" s="389"/>
      <c r="AK276" s="389"/>
      <c r="AL276" s="374"/>
      <c r="AM276" s="374" t="n">
        <v>0.072118807613667</v>
      </c>
      <c r="AN276" s="374"/>
      <c r="AO276" s="374"/>
      <c r="AP276" s="374"/>
      <c r="AQ276" s="374"/>
    </row>
    <row r="277" customFormat="false" ht="12.75" hidden="false" customHeight="false" outlineLevel="0" collapsed="false">
      <c r="A277" s="415"/>
      <c r="B277" s="412"/>
      <c r="C277" s="376" t="n">
        <v>4.1225</v>
      </c>
      <c r="D277" s="376"/>
      <c r="E277" s="376" t="n">
        <v>0.071951875824382</v>
      </c>
      <c r="F277" s="376" t="n">
        <v>0</v>
      </c>
      <c r="G277" s="376" t="n">
        <v>4.2577E-005</v>
      </c>
      <c r="H277" s="376" t="n">
        <v>0</v>
      </c>
      <c r="I277" s="376" t="n">
        <v>0</v>
      </c>
      <c r="J277" s="376" t="n">
        <v>0.3375</v>
      </c>
      <c r="K277" s="376" t="n">
        <v>0</v>
      </c>
      <c r="L277" s="376" t="n">
        <v>0</v>
      </c>
      <c r="M277" s="376" t="n">
        <v>0</v>
      </c>
      <c r="N277" s="376" t="n">
        <v>0</v>
      </c>
      <c r="O277" s="376" t="n">
        <v>0</v>
      </c>
      <c r="P277" s="374" t="n">
        <v>0</v>
      </c>
      <c r="Q277" s="374" t="n">
        <v>0</v>
      </c>
      <c r="R277" s="374" t="n">
        <v>0</v>
      </c>
      <c r="S277" s="374" t="n">
        <v>0</v>
      </c>
      <c r="T277" s="374" t="n">
        <v>0</v>
      </c>
      <c r="U277" s="374" t="n">
        <v>1.4</v>
      </c>
      <c r="V277" s="374" t="n">
        <v>0</v>
      </c>
      <c r="W277" s="374" t="n">
        <v>0</v>
      </c>
      <c r="X277" s="374" t="n">
        <v>0</v>
      </c>
      <c r="Y277" s="374" t="n">
        <v>0</v>
      </c>
      <c r="Z277" s="374" t="n">
        <v>0</v>
      </c>
      <c r="AA277" s="374"/>
      <c r="AB277" s="374"/>
      <c r="AC277" s="374"/>
      <c r="AD277" s="374"/>
      <c r="AE277" s="374"/>
      <c r="AF277" s="374"/>
      <c r="AG277" s="374"/>
      <c r="AH277" s="374"/>
      <c r="AI277" s="389"/>
      <c r="AJ277" s="389"/>
      <c r="AK277" s="389"/>
      <c r="AL277" s="374"/>
      <c r="AM277" s="374" t="n">
        <v>0.072117249834961</v>
      </c>
      <c r="AN277" s="374"/>
      <c r="AO277" s="374"/>
      <c r="AP277" s="374"/>
      <c r="AQ277" s="374"/>
    </row>
    <row r="278" customFormat="false" ht="12.75" hidden="false" customHeight="false" outlineLevel="0" collapsed="false">
      <c r="A278" s="415"/>
      <c r="B278" s="412"/>
      <c r="C278" s="376" t="n">
        <v>4.0645</v>
      </c>
      <c r="D278" s="376"/>
      <c r="E278" s="376" t="n">
        <v>0.071952336396674</v>
      </c>
      <c r="F278" s="376" t="n">
        <v>0</v>
      </c>
      <c r="G278" s="376" t="n">
        <v>0.010042577</v>
      </c>
      <c r="H278" s="376" t="n">
        <v>0</v>
      </c>
      <c r="I278" s="376" t="n">
        <v>0</v>
      </c>
      <c r="J278" s="376" t="n">
        <v>0.26</v>
      </c>
      <c r="K278" s="376" t="n">
        <v>0</v>
      </c>
      <c r="L278" s="376" t="n">
        <v>0</v>
      </c>
      <c r="M278" s="376" t="n">
        <v>0</v>
      </c>
      <c r="N278" s="376" t="n">
        <v>0</v>
      </c>
      <c r="O278" s="376" t="n">
        <v>0</v>
      </c>
      <c r="P278" s="374" t="n">
        <v>0</v>
      </c>
      <c r="Q278" s="374" t="n">
        <v>0</v>
      </c>
      <c r="R278" s="374" t="n">
        <v>0</v>
      </c>
      <c r="S278" s="374" t="n">
        <v>0</v>
      </c>
      <c r="T278" s="374" t="n">
        <v>0</v>
      </c>
      <c r="U278" s="374" t="n">
        <v>0.88</v>
      </c>
      <c r="V278" s="374" t="n">
        <v>0</v>
      </c>
      <c r="W278" s="374" t="n">
        <v>0</v>
      </c>
      <c r="X278" s="374" t="n">
        <v>0</v>
      </c>
      <c r="Y278" s="374" t="n">
        <v>0</v>
      </c>
      <c r="Z278" s="374" t="n">
        <v>0</v>
      </c>
      <c r="AA278" s="374"/>
      <c r="AB278" s="374"/>
      <c r="AC278" s="374"/>
      <c r="AD278" s="374"/>
      <c r="AE278" s="374"/>
      <c r="AF278" s="374"/>
      <c r="AG278" s="374"/>
      <c r="AH278" s="374"/>
      <c r="AI278" s="389"/>
      <c r="AJ278" s="389"/>
      <c r="AK278" s="389"/>
      <c r="AL278" s="374"/>
      <c r="AM278" s="374" t="n">
        <v>0.072115842809034</v>
      </c>
      <c r="AN278" s="374"/>
      <c r="AO278" s="374"/>
      <c r="AP278" s="374"/>
      <c r="AQ278" s="374"/>
    </row>
    <row r="279" customFormat="false" ht="12.75" hidden="false" customHeight="false" outlineLevel="0" collapsed="false">
      <c r="A279" s="415"/>
      <c r="B279" s="412"/>
      <c r="C279" s="376" t="n">
        <v>4.0215</v>
      </c>
      <c r="D279" s="376"/>
      <c r="E279" s="376" t="n">
        <v>0.071952846316</v>
      </c>
      <c r="F279" s="376" t="n">
        <v>0</v>
      </c>
      <c r="G279" s="376" t="n">
        <v>0.069976639</v>
      </c>
      <c r="H279" s="376" t="n">
        <v>0</v>
      </c>
      <c r="I279" s="376" t="n">
        <v>0</v>
      </c>
      <c r="J279" s="376" t="n">
        <v>0.17</v>
      </c>
      <c r="K279" s="376" t="n">
        <v>0</v>
      </c>
      <c r="L279" s="376" t="n">
        <v>0</v>
      </c>
      <c r="M279" s="376" t="n">
        <v>0</v>
      </c>
      <c r="N279" s="376" t="n">
        <v>0</v>
      </c>
      <c r="O279" s="376" t="n">
        <v>0</v>
      </c>
      <c r="P279" s="374" t="n">
        <v>0</v>
      </c>
      <c r="Q279" s="374" t="n">
        <v>0</v>
      </c>
      <c r="R279" s="374" t="n">
        <v>0</v>
      </c>
      <c r="S279" s="374" t="n">
        <v>0</v>
      </c>
      <c r="T279" s="374" t="n">
        <v>0</v>
      </c>
      <c r="U279" s="374" t="n">
        <v>0.37</v>
      </c>
      <c r="V279" s="374" t="n">
        <v>0</v>
      </c>
      <c r="W279" s="374" t="n">
        <v>0</v>
      </c>
      <c r="X279" s="374" t="n">
        <v>0</v>
      </c>
      <c r="Y279" s="374" t="n">
        <v>0</v>
      </c>
      <c r="Z279" s="374" t="n">
        <v>0</v>
      </c>
      <c r="AA279" s="374"/>
      <c r="AB279" s="374"/>
      <c r="AC279" s="374"/>
      <c r="AD279" s="374"/>
      <c r="AE279" s="374"/>
      <c r="AF279" s="374"/>
      <c r="AG279" s="374"/>
      <c r="AH279" s="374"/>
      <c r="AI279" s="389"/>
      <c r="AJ279" s="389"/>
      <c r="AK279" s="389"/>
      <c r="AL279" s="374"/>
      <c r="AM279" s="374" t="n">
        <v>0.072114285030329</v>
      </c>
      <c r="AN279" s="374"/>
      <c r="AO279" s="374"/>
      <c r="AP279" s="374"/>
      <c r="AQ279" s="374"/>
    </row>
    <row r="280" customFormat="false" ht="12.75" hidden="false" customHeight="false" outlineLevel="0" collapsed="false">
      <c r="A280" s="415"/>
      <c r="B280" s="412"/>
      <c r="C280" s="376" t="n">
        <v>4.0405</v>
      </c>
      <c r="D280" s="376"/>
      <c r="E280" s="376" t="n">
        <v>0.07195333978631</v>
      </c>
      <c r="F280" s="376" t="n">
        <v>0</v>
      </c>
      <c r="G280" s="376" t="n">
        <v>0.069968124</v>
      </c>
      <c r="H280" s="376" t="n">
        <v>0</v>
      </c>
      <c r="I280" s="376" t="n">
        <v>0</v>
      </c>
      <c r="J280" s="376" t="n">
        <v>0.155</v>
      </c>
      <c r="K280" s="376" t="n">
        <v>0</v>
      </c>
      <c r="L280" s="376" t="n">
        <v>0</v>
      </c>
      <c r="M280" s="376" t="n">
        <v>0</v>
      </c>
      <c r="N280" s="376" t="n">
        <v>0</v>
      </c>
      <c r="O280" s="376" t="n">
        <v>0</v>
      </c>
      <c r="P280" s="374" t="n">
        <v>0</v>
      </c>
      <c r="Q280" s="374" t="n">
        <v>0</v>
      </c>
      <c r="R280" s="374" t="n">
        <v>0</v>
      </c>
      <c r="S280" s="374" t="n">
        <v>0</v>
      </c>
      <c r="T280" s="374" t="n">
        <v>0</v>
      </c>
      <c r="U280" s="374" t="n">
        <v>0.2525</v>
      </c>
      <c r="V280" s="374" t="n">
        <v>0</v>
      </c>
      <c r="W280" s="374" t="n">
        <v>0</v>
      </c>
      <c r="X280" s="374" t="n">
        <v>0</v>
      </c>
      <c r="Y280" s="374" t="n">
        <v>0</v>
      </c>
      <c r="Z280" s="374" t="n">
        <v>0</v>
      </c>
      <c r="AA280" s="374"/>
      <c r="AB280" s="374"/>
      <c r="AC280" s="374"/>
      <c r="AD280" s="374"/>
      <c r="AE280" s="374"/>
      <c r="AF280" s="374"/>
      <c r="AG280" s="374"/>
      <c r="AH280" s="374"/>
      <c r="AI280" s="389"/>
      <c r="AJ280" s="389"/>
      <c r="AK280" s="389"/>
      <c r="AL280" s="374"/>
      <c r="AM280" s="374" t="n">
        <v>0.072112777502551</v>
      </c>
      <c r="AN280" s="374"/>
      <c r="AO280" s="374"/>
      <c r="AP280" s="374"/>
      <c r="AQ280" s="374"/>
    </row>
    <row r="281" customFormat="false" ht="12.75" hidden="false" customHeight="false" outlineLevel="0" collapsed="false">
      <c r="A281" s="415"/>
      <c r="B281" s="412"/>
      <c r="C281" s="376" t="n">
        <v>4.0685</v>
      </c>
      <c r="D281" s="376"/>
      <c r="E281" s="376" t="n">
        <v>0.071953849705633</v>
      </c>
      <c r="F281" s="376" t="n">
        <v>0</v>
      </c>
      <c r="G281" s="376" t="n">
        <v>0.069968124</v>
      </c>
      <c r="H281" s="376" t="n">
        <v>0</v>
      </c>
      <c r="I281" s="376" t="n">
        <v>0</v>
      </c>
      <c r="J281" s="376" t="n">
        <v>0.155</v>
      </c>
      <c r="K281" s="376" t="n">
        <v>0</v>
      </c>
      <c r="L281" s="376" t="n">
        <v>0</v>
      </c>
      <c r="M281" s="376" t="n">
        <v>0</v>
      </c>
      <c r="N281" s="376" t="n">
        <v>0</v>
      </c>
      <c r="O281" s="376" t="n">
        <v>0</v>
      </c>
      <c r="P281" s="374" t="n">
        <v>0</v>
      </c>
      <c r="Q281" s="374" t="n">
        <v>0</v>
      </c>
      <c r="R281" s="374" t="n">
        <v>0</v>
      </c>
      <c r="S281" s="374" t="n">
        <v>0</v>
      </c>
      <c r="T281" s="374" t="n">
        <v>0</v>
      </c>
      <c r="U281" s="374" t="n">
        <v>0.2525</v>
      </c>
      <c r="V281" s="374" t="n">
        <v>0</v>
      </c>
      <c r="W281" s="374" t="n">
        <v>0</v>
      </c>
      <c r="X281" s="374" t="n">
        <v>0</v>
      </c>
      <c r="Y281" s="374" t="n">
        <v>0</v>
      </c>
      <c r="Z281" s="374" t="n">
        <v>0</v>
      </c>
      <c r="AA281" s="374"/>
      <c r="AB281" s="374"/>
      <c r="AC281" s="374"/>
      <c r="AD281" s="374"/>
      <c r="AE281" s="374"/>
      <c r="AF281" s="374"/>
      <c r="AG281" s="374"/>
      <c r="AH281" s="374"/>
      <c r="AI281" s="389"/>
      <c r="AJ281" s="389"/>
      <c r="AK281" s="389"/>
      <c r="AL281" s="374"/>
      <c r="AM281" s="374" t="n">
        <v>0.072111219723848</v>
      </c>
      <c r="AN281" s="374"/>
      <c r="AO281" s="374"/>
      <c r="AP281" s="374"/>
      <c r="AQ281" s="374"/>
    </row>
    <row r="282" customFormat="false" ht="12.75" hidden="false" customHeight="false" outlineLevel="0" collapsed="false">
      <c r="A282" s="415"/>
      <c r="B282" s="412"/>
      <c r="C282" s="376" t="n">
        <v>4.0795</v>
      </c>
      <c r="D282" s="376"/>
      <c r="E282" s="376" t="n">
        <v>0.071954343175947</v>
      </c>
      <c r="F282" s="376" t="n">
        <v>0</v>
      </c>
      <c r="G282" s="376" t="n">
        <v>0.069968124</v>
      </c>
      <c r="H282" s="376" t="n">
        <v>0</v>
      </c>
      <c r="I282" s="376" t="n">
        <v>0</v>
      </c>
      <c r="J282" s="376" t="n">
        <v>0.155</v>
      </c>
      <c r="K282" s="376" t="n">
        <v>0</v>
      </c>
      <c r="L282" s="376" t="n">
        <v>0</v>
      </c>
      <c r="M282" s="376" t="n">
        <v>0</v>
      </c>
      <c r="N282" s="376" t="n">
        <v>0</v>
      </c>
      <c r="O282" s="376" t="n">
        <v>0</v>
      </c>
      <c r="P282" s="374" t="n">
        <v>0</v>
      </c>
      <c r="Q282" s="374" t="n">
        <v>0</v>
      </c>
      <c r="R282" s="374" t="n">
        <v>0</v>
      </c>
      <c r="S282" s="374" t="n">
        <v>0</v>
      </c>
      <c r="T282" s="374" t="n">
        <v>0</v>
      </c>
      <c r="U282" s="374" t="n">
        <v>0.2575</v>
      </c>
      <c r="V282" s="374" t="n">
        <v>0</v>
      </c>
      <c r="W282" s="374" t="n">
        <v>0</v>
      </c>
      <c r="X282" s="374" t="n">
        <v>0</v>
      </c>
      <c r="Y282" s="374" t="n">
        <v>0</v>
      </c>
      <c r="Z282" s="374" t="n">
        <v>0</v>
      </c>
      <c r="AA282" s="374"/>
      <c r="AB282" s="374"/>
      <c r="AC282" s="374"/>
      <c r="AD282" s="374"/>
      <c r="AE282" s="374"/>
      <c r="AF282" s="374"/>
      <c r="AG282" s="374"/>
      <c r="AH282" s="374"/>
      <c r="AI282" s="389"/>
      <c r="AJ282" s="389"/>
      <c r="AK282" s="389"/>
      <c r="AL282" s="374"/>
      <c r="AM282" s="374" t="n">
        <v>0.072109712196072</v>
      </c>
      <c r="AN282" s="374"/>
      <c r="AO282" s="374"/>
      <c r="AP282" s="374"/>
      <c r="AQ282" s="374"/>
    </row>
    <row r="283" customFormat="false" ht="12.75" hidden="false" customHeight="false" outlineLevel="0" collapsed="false">
      <c r="A283" s="415"/>
      <c r="B283" s="412"/>
      <c r="C283" s="376" t="n">
        <v>4.0885</v>
      </c>
      <c r="D283" s="376"/>
      <c r="E283" s="376" t="n">
        <v>0.07195485309527</v>
      </c>
      <c r="F283" s="376" t="n">
        <v>0</v>
      </c>
      <c r="G283" s="376" t="n">
        <v>0.069968124</v>
      </c>
      <c r="H283" s="376" t="n">
        <v>0</v>
      </c>
      <c r="I283" s="376" t="n">
        <v>0</v>
      </c>
      <c r="J283" s="376" t="n">
        <v>0.155</v>
      </c>
      <c r="K283" s="376" t="n">
        <v>0</v>
      </c>
      <c r="L283" s="376" t="n">
        <v>0</v>
      </c>
      <c r="M283" s="376" t="n">
        <v>0</v>
      </c>
      <c r="N283" s="376" t="n">
        <v>0</v>
      </c>
      <c r="O283" s="376" t="n">
        <v>0</v>
      </c>
      <c r="P283" s="374" t="n">
        <v>0</v>
      </c>
      <c r="Q283" s="374" t="n">
        <v>0</v>
      </c>
      <c r="R283" s="374" t="n">
        <v>0</v>
      </c>
      <c r="S283" s="374" t="n">
        <v>0</v>
      </c>
      <c r="T283" s="374" t="n">
        <v>0</v>
      </c>
      <c r="U283" s="374" t="n">
        <v>0.2575</v>
      </c>
      <c r="V283" s="374" t="n">
        <v>0</v>
      </c>
      <c r="W283" s="374" t="n">
        <v>0</v>
      </c>
      <c r="X283" s="374" t="n">
        <v>0</v>
      </c>
      <c r="Y283" s="374" t="n">
        <v>0</v>
      </c>
      <c r="Z283" s="374" t="n">
        <v>0</v>
      </c>
      <c r="AA283" s="374"/>
      <c r="AB283" s="374"/>
      <c r="AC283" s="374"/>
      <c r="AD283" s="374"/>
      <c r="AE283" s="374"/>
      <c r="AF283" s="374"/>
      <c r="AG283" s="374"/>
      <c r="AH283" s="374"/>
      <c r="AI283" s="389"/>
      <c r="AJ283" s="389"/>
      <c r="AK283" s="389"/>
      <c r="AL283" s="374"/>
      <c r="AM283" s="374" t="n">
        <v>0.07210815441737</v>
      </c>
      <c r="AN283" s="374"/>
      <c r="AO283" s="374"/>
      <c r="AP283" s="374"/>
      <c r="AQ283" s="374"/>
    </row>
    <row r="284" customFormat="false" ht="12.75" hidden="false" customHeight="false" outlineLevel="0" collapsed="false">
      <c r="A284" s="415"/>
      <c r="B284" s="412"/>
      <c r="C284" s="376" t="n">
        <v>4.0765</v>
      </c>
      <c r="D284" s="376"/>
      <c r="E284" s="376" t="n">
        <v>0.071955363014594</v>
      </c>
      <c r="F284" s="376" t="n">
        <v>0</v>
      </c>
      <c r="G284" s="376" t="n">
        <v>0.069968124</v>
      </c>
      <c r="H284" s="376" t="n">
        <v>0</v>
      </c>
      <c r="I284" s="376" t="n">
        <v>0</v>
      </c>
      <c r="J284" s="376" t="n">
        <v>0.155</v>
      </c>
      <c r="K284" s="376" t="n">
        <v>0</v>
      </c>
      <c r="L284" s="376" t="n">
        <v>0</v>
      </c>
      <c r="M284" s="376" t="n">
        <v>0</v>
      </c>
      <c r="N284" s="376" t="n">
        <v>0</v>
      </c>
      <c r="O284" s="376" t="n">
        <v>0</v>
      </c>
      <c r="P284" s="374" t="n">
        <v>0</v>
      </c>
      <c r="Q284" s="374" t="n">
        <v>0</v>
      </c>
      <c r="R284" s="374" t="n">
        <v>0</v>
      </c>
      <c r="S284" s="374" t="n">
        <v>0</v>
      </c>
      <c r="T284" s="374" t="n">
        <v>0</v>
      </c>
      <c r="U284" s="374" t="n">
        <v>0.2525</v>
      </c>
      <c r="V284" s="374" t="n">
        <v>0</v>
      </c>
      <c r="W284" s="374" t="n">
        <v>0</v>
      </c>
      <c r="X284" s="374" t="n">
        <v>0</v>
      </c>
      <c r="Y284" s="374" t="n">
        <v>0</v>
      </c>
      <c r="Z284" s="374" t="n">
        <v>0</v>
      </c>
      <c r="AA284" s="374"/>
      <c r="AB284" s="374"/>
      <c r="AC284" s="374"/>
      <c r="AD284" s="374"/>
      <c r="AE284" s="374"/>
      <c r="AF284" s="374"/>
      <c r="AG284" s="374"/>
      <c r="AH284" s="374"/>
      <c r="AI284" s="389"/>
      <c r="AJ284" s="389"/>
      <c r="AK284" s="389"/>
      <c r="AL284" s="374"/>
      <c r="AM284" s="374" t="n">
        <v>0.072106596638669</v>
      </c>
      <c r="AN284" s="374"/>
      <c r="AO284" s="374"/>
      <c r="AP284" s="374"/>
      <c r="AQ284" s="374"/>
    </row>
    <row r="285" customFormat="false" ht="12.75" hidden="false" customHeight="false" outlineLevel="0" collapsed="false">
      <c r="A285" s="415"/>
      <c r="B285" s="412"/>
      <c r="C285" s="376" t="n">
        <v>4.0845</v>
      </c>
      <c r="D285" s="376"/>
      <c r="E285" s="376" t="n">
        <v>0.071955856484907</v>
      </c>
      <c r="F285" s="376" t="n">
        <v>0</v>
      </c>
      <c r="G285" s="376" t="n">
        <v>0.069968124</v>
      </c>
      <c r="H285" s="376" t="n">
        <v>0</v>
      </c>
      <c r="I285" s="376" t="n">
        <v>0</v>
      </c>
      <c r="J285" s="376" t="n">
        <v>0.1575</v>
      </c>
      <c r="K285" s="376" t="n">
        <v>0</v>
      </c>
      <c r="L285" s="376" t="n">
        <v>0</v>
      </c>
      <c r="M285" s="376" t="n">
        <v>0</v>
      </c>
      <c r="N285" s="376" t="n">
        <v>0</v>
      </c>
      <c r="O285" s="376" t="n">
        <v>0</v>
      </c>
      <c r="P285" s="374" t="n">
        <v>0</v>
      </c>
      <c r="Q285" s="374" t="n">
        <v>0</v>
      </c>
      <c r="R285" s="374" t="n">
        <v>0</v>
      </c>
      <c r="S285" s="374" t="n">
        <v>0</v>
      </c>
      <c r="T285" s="374" t="n">
        <v>0</v>
      </c>
      <c r="U285" s="374" t="n">
        <v>0.255</v>
      </c>
      <c r="V285" s="374" t="n">
        <v>0</v>
      </c>
      <c r="W285" s="374" t="n">
        <v>0</v>
      </c>
      <c r="X285" s="374" t="n">
        <v>0</v>
      </c>
      <c r="Y285" s="374" t="n">
        <v>0</v>
      </c>
      <c r="Z285" s="374" t="n">
        <v>0</v>
      </c>
      <c r="AA285" s="374"/>
      <c r="AB285" s="374"/>
      <c r="AC285" s="374"/>
      <c r="AD285" s="374"/>
      <c r="AE285" s="374"/>
      <c r="AF285" s="374"/>
      <c r="AG285" s="374"/>
      <c r="AH285" s="374"/>
      <c r="AI285" s="389"/>
      <c r="AJ285" s="389"/>
      <c r="AK285" s="389"/>
      <c r="AL285" s="374"/>
      <c r="AM285" s="374" t="n">
        <v>0.072105089110895</v>
      </c>
      <c r="AN285" s="374"/>
      <c r="AO285" s="374"/>
      <c r="AP285" s="374"/>
      <c r="AQ285" s="374"/>
    </row>
    <row r="286" customFormat="false" ht="12.75" hidden="false" customHeight="false" outlineLevel="0" collapsed="false">
      <c r="A286" s="415"/>
      <c r="B286" s="412"/>
      <c r="C286" s="376" t="n">
        <v>4.1255</v>
      </c>
      <c r="D286" s="376"/>
      <c r="E286" s="376" t="n">
        <v>0.071956366404231</v>
      </c>
      <c r="F286" s="376" t="n">
        <v>0</v>
      </c>
      <c r="G286" s="376" t="n">
        <v>-0.009988713</v>
      </c>
      <c r="H286" s="376" t="n">
        <v>0</v>
      </c>
      <c r="I286" s="376" t="n">
        <v>0</v>
      </c>
      <c r="J286" s="376" t="n">
        <v>0.24</v>
      </c>
      <c r="K286" s="376" t="n">
        <v>0</v>
      </c>
      <c r="L286" s="376" t="n">
        <v>0</v>
      </c>
      <c r="M286" s="376" t="n">
        <v>0</v>
      </c>
      <c r="N286" s="376" t="n">
        <v>0</v>
      </c>
      <c r="O286" s="376" t="n">
        <v>0</v>
      </c>
      <c r="P286" s="374" t="n">
        <v>0</v>
      </c>
      <c r="Q286" s="374" t="n">
        <v>0</v>
      </c>
      <c r="R286" s="374" t="n">
        <v>0</v>
      </c>
      <c r="S286" s="374" t="n">
        <v>0</v>
      </c>
      <c r="T286" s="374" t="n">
        <v>0</v>
      </c>
      <c r="U286" s="374" t="n">
        <v>0.725</v>
      </c>
      <c r="V286" s="374" t="n">
        <v>0</v>
      </c>
      <c r="W286" s="374" t="n">
        <v>0</v>
      </c>
      <c r="X286" s="374" t="n">
        <v>0</v>
      </c>
      <c r="Y286" s="374" t="n">
        <v>0</v>
      </c>
      <c r="Z286" s="374" t="n">
        <v>0</v>
      </c>
      <c r="AA286" s="374"/>
      <c r="AB286" s="374"/>
      <c r="AC286" s="374"/>
      <c r="AD286" s="374"/>
      <c r="AE286" s="374"/>
      <c r="AF286" s="374"/>
      <c r="AG286" s="374"/>
      <c r="AH286" s="374"/>
      <c r="AI286" s="389"/>
      <c r="AJ286" s="389"/>
      <c r="AK286" s="389"/>
      <c r="AL286" s="374"/>
      <c r="AM286" s="374" t="n">
        <v>0.072103531332196</v>
      </c>
      <c r="AN286" s="374"/>
      <c r="AO286" s="374"/>
      <c r="AP286" s="374"/>
      <c r="AQ286" s="374"/>
    </row>
    <row r="287" customFormat="false" ht="12.75" hidden="false" customHeight="false" outlineLevel="0" collapsed="false">
      <c r="A287" s="415"/>
      <c r="B287" s="412"/>
      <c r="C287" s="376" t="n">
        <v>4.1945</v>
      </c>
      <c r="D287" s="376"/>
      <c r="E287" s="376" t="n">
        <v>0.071956859874545</v>
      </c>
      <c r="F287" s="376" t="n">
        <v>0</v>
      </c>
      <c r="G287" s="376" t="n">
        <v>-0.024951938</v>
      </c>
      <c r="H287" s="376" t="n">
        <v>0</v>
      </c>
      <c r="I287" s="376" t="n">
        <v>0</v>
      </c>
      <c r="J287" s="376" t="n">
        <v>0.295</v>
      </c>
      <c r="K287" s="376" t="n">
        <v>0</v>
      </c>
      <c r="L287" s="376" t="n">
        <v>0</v>
      </c>
      <c r="M287" s="376" t="n">
        <v>0</v>
      </c>
      <c r="N287" s="376" t="n">
        <v>0</v>
      </c>
      <c r="O287" s="376" t="n">
        <v>0</v>
      </c>
      <c r="P287" s="374" t="n">
        <v>0</v>
      </c>
      <c r="Q287" s="374" t="n">
        <v>0</v>
      </c>
      <c r="R287" s="374" t="n">
        <v>0</v>
      </c>
      <c r="S287" s="374" t="n">
        <v>0</v>
      </c>
      <c r="T287" s="374" t="n">
        <v>0</v>
      </c>
      <c r="U287" s="374" t="n">
        <v>1.045</v>
      </c>
      <c r="V287" s="374" t="n">
        <v>0</v>
      </c>
      <c r="W287" s="374" t="n">
        <v>0</v>
      </c>
      <c r="X287" s="374" t="n">
        <v>0</v>
      </c>
      <c r="Y287" s="374" t="n">
        <v>0</v>
      </c>
      <c r="Z287" s="374" t="n">
        <v>0</v>
      </c>
      <c r="AA287" s="374"/>
      <c r="AB287" s="374"/>
      <c r="AC287" s="374"/>
      <c r="AD287" s="374"/>
      <c r="AE287" s="374"/>
      <c r="AF287" s="374"/>
      <c r="AG287" s="374"/>
      <c r="AH287" s="374"/>
      <c r="AI287" s="389"/>
      <c r="AJ287" s="389"/>
      <c r="AK287" s="389"/>
      <c r="AL287" s="374"/>
      <c r="AM287" s="374" t="n">
        <v>0.072102023804423</v>
      </c>
      <c r="AN287" s="374"/>
      <c r="AO287" s="374"/>
      <c r="AP287" s="374"/>
      <c r="AQ287" s="374"/>
    </row>
    <row r="288" customFormat="false" ht="12.75" hidden="false" customHeight="false" outlineLevel="0" collapsed="false">
      <c r="A288" s="415"/>
      <c r="B288" s="412"/>
      <c r="C288" s="376" t="n">
        <v>4.2315</v>
      </c>
      <c r="D288" s="376"/>
      <c r="E288" s="376" t="n">
        <v>0.071957369793869</v>
      </c>
      <c r="F288" s="376" t="n">
        <v>0</v>
      </c>
      <c r="G288" s="376" t="n">
        <v>-0.019955184</v>
      </c>
      <c r="H288" s="376" t="n">
        <v>0</v>
      </c>
      <c r="I288" s="376" t="n">
        <v>0</v>
      </c>
      <c r="J288" s="376" t="n">
        <v>0.3425</v>
      </c>
      <c r="K288" s="376" t="n">
        <v>0</v>
      </c>
      <c r="L288" s="376" t="n">
        <v>0</v>
      </c>
      <c r="M288" s="376" t="n">
        <v>0</v>
      </c>
      <c r="N288" s="376" t="n">
        <v>0</v>
      </c>
      <c r="O288" s="376" t="n">
        <v>0</v>
      </c>
      <c r="P288" s="374" t="n">
        <v>0</v>
      </c>
      <c r="Q288" s="374" t="n">
        <v>0</v>
      </c>
      <c r="R288" s="374" t="n">
        <v>0</v>
      </c>
      <c r="S288" s="374" t="n">
        <v>0</v>
      </c>
      <c r="T288" s="374" t="n">
        <v>0</v>
      </c>
      <c r="U288" s="374" t="n">
        <v>1.52</v>
      </c>
      <c r="V288" s="374" t="n">
        <v>0</v>
      </c>
      <c r="W288" s="374" t="n">
        <v>0</v>
      </c>
      <c r="X288" s="374" t="n">
        <v>0</v>
      </c>
      <c r="Y288" s="374" t="n">
        <v>0</v>
      </c>
      <c r="Z288" s="374" t="n">
        <v>0</v>
      </c>
      <c r="AA288" s="374"/>
      <c r="AB288" s="374"/>
      <c r="AC288" s="374"/>
      <c r="AD288" s="374"/>
      <c r="AE288" s="374"/>
      <c r="AF288" s="374"/>
      <c r="AG288" s="374"/>
      <c r="AH288" s="374"/>
      <c r="AI288" s="389"/>
      <c r="AJ288" s="389"/>
      <c r="AK288" s="389"/>
      <c r="AL288" s="374"/>
      <c r="AM288" s="374" t="n">
        <v>0.072100466025725</v>
      </c>
      <c r="AN288" s="374"/>
      <c r="AO288" s="374"/>
      <c r="AP288" s="374"/>
      <c r="AQ288" s="374"/>
    </row>
    <row r="289" customFormat="false" ht="12.75" hidden="false" customHeight="false" outlineLevel="0" collapsed="false">
      <c r="A289" s="415"/>
      <c r="B289" s="412"/>
      <c r="C289" s="376" t="n">
        <v>4.1985</v>
      </c>
      <c r="D289" s="376"/>
      <c r="E289" s="376" t="n">
        <v>0.071957879713193</v>
      </c>
      <c r="F289" s="376" t="n">
        <v>0</v>
      </c>
      <c r="G289" s="376" t="n">
        <v>0.005042577</v>
      </c>
      <c r="H289" s="376" t="n">
        <v>0</v>
      </c>
      <c r="I289" s="376" t="n">
        <v>0</v>
      </c>
      <c r="J289" s="376" t="n">
        <v>0.3375</v>
      </c>
      <c r="K289" s="376" t="n">
        <v>0</v>
      </c>
      <c r="L289" s="376" t="n">
        <v>0</v>
      </c>
      <c r="M289" s="376" t="n">
        <v>0</v>
      </c>
      <c r="N289" s="376" t="n">
        <v>0</v>
      </c>
      <c r="O289" s="376" t="n">
        <v>0</v>
      </c>
      <c r="P289" s="374" t="n">
        <v>0</v>
      </c>
      <c r="Q289" s="374" t="n">
        <v>0</v>
      </c>
      <c r="R289" s="374" t="n">
        <v>0</v>
      </c>
      <c r="S289" s="374" t="n">
        <v>0</v>
      </c>
      <c r="T289" s="374" t="n">
        <v>0</v>
      </c>
      <c r="U289" s="374" t="n">
        <v>1.4</v>
      </c>
      <c r="V289" s="374" t="n">
        <v>0</v>
      </c>
      <c r="W289" s="374" t="n">
        <v>0</v>
      </c>
      <c r="X289" s="374" t="n">
        <v>0</v>
      </c>
      <c r="Y289" s="374" t="n">
        <v>0</v>
      </c>
      <c r="Z289" s="374" t="n">
        <v>0</v>
      </c>
      <c r="AA289" s="374"/>
      <c r="AB289" s="374"/>
      <c r="AC289" s="374"/>
      <c r="AD289" s="374"/>
      <c r="AE289" s="374"/>
      <c r="AF289" s="374"/>
      <c r="AG289" s="374"/>
      <c r="AH289" s="374"/>
      <c r="AI289" s="389"/>
      <c r="AJ289" s="389"/>
      <c r="AK289" s="389"/>
      <c r="AL289" s="374"/>
      <c r="AM289" s="374" t="n">
        <v>0.072098908247029</v>
      </c>
      <c r="AN289" s="374"/>
      <c r="AO289" s="374"/>
      <c r="AP289" s="374"/>
      <c r="AQ289" s="374"/>
    </row>
    <row r="290" customFormat="false" ht="12.75" hidden="false" customHeight="false" outlineLevel="0" collapsed="false">
      <c r="A290" s="415"/>
      <c r="B290" s="412"/>
      <c r="C290" s="376" t="n">
        <v>4.1435</v>
      </c>
      <c r="D290" s="376"/>
      <c r="E290" s="376" t="n">
        <v>0.071958340285486</v>
      </c>
      <c r="F290" s="376" t="n">
        <v>0</v>
      </c>
      <c r="G290" s="376" t="n">
        <v>0.015042577</v>
      </c>
      <c r="H290" s="376" t="n">
        <v>0</v>
      </c>
      <c r="I290" s="376" t="n">
        <v>0</v>
      </c>
      <c r="J290" s="376" t="n">
        <v>0.26</v>
      </c>
      <c r="K290" s="376" t="n">
        <v>0</v>
      </c>
      <c r="L290" s="376" t="n">
        <v>0</v>
      </c>
      <c r="M290" s="376" t="n">
        <v>0</v>
      </c>
      <c r="N290" s="376" t="n">
        <v>0</v>
      </c>
      <c r="O290" s="376" t="n">
        <v>0</v>
      </c>
      <c r="P290" s="374" t="n">
        <v>0</v>
      </c>
      <c r="Q290" s="374" t="n">
        <v>0</v>
      </c>
      <c r="R290" s="374" t="n">
        <v>0</v>
      </c>
      <c r="S290" s="374" t="n">
        <v>0</v>
      </c>
      <c r="T290" s="374" t="n">
        <v>0</v>
      </c>
      <c r="U290" s="374" t="n">
        <v>0.88</v>
      </c>
      <c r="V290" s="374" t="n">
        <v>0</v>
      </c>
      <c r="W290" s="374" t="n">
        <v>0</v>
      </c>
      <c r="X290" s="374" t="n">
        <v>0</v>
      </c>
      <c r="Y290" s="374" t="n">
        <v>0</v>
      </c>
      <c r="Z290" s="374" t="n">
        <v>0</v>
      </c>
      <c r="AA290" s="374"/>
      <c r="AB290" s="374"/>
      <c r="AC290" s="374"/>
      <c r="AD290" s="374"/>
      <c r="AE290" s="374"/>
      <c r="AF290" s="374"/>
      <c r="AG290" s="374"/>
      <c r="AH290" s="374"/>
      <c r="AI290" s="389"/>
      <c r="AJ290" s="389"/>
      <c r="AK290" s="389"/>
      <c r="AL290" s="374"/>
      <c r="AM290" s="374" t="n">
        <v>0.07209750122111</v>
      </c>
      <c r="AN290" s="374"/>
      <c r="AO290" s="374"/>
      <c r="AP290" s="374"/>
      <c r="AQ290" s="374"/>
    </row>
    <row r="291" customFormat="false" ht="12.75" hidden="false" customHeight="false" outlineLevel="0" collapsed="false">
      <c r="A291" s="415"/>
      <c r="B291" s="412"/>
      <c r="C291" s="376" t="n">
        <v>4.1035</v>
      </c>
      <c r="D291" s="376"/>
      <c r="E291" s="376" t="n">
        <v>0.07195885020481</v>
      </c>
      <c r="F291" s="376" t="n">
        <v>0</v>
      </c>
      <c r="G291" s="376" t="n">
        <v>0.074976639</v>
      </c>
      <c r="H291" s="376" t="n">
        <v>0</v>
      </c>
      <c r="I291" s="376" t="n">
        <v>0</v>
      </c>
      <c r="J291" s="376" t="n">
        <v>0.17</v>
      </c>
      <c r="K291" s="376" t="n">
        <v>0</v>
      </c>
      <c r="L291" s="376" t="n">
        <v>0</v>
      </c>
      <c r="M291" s="376" t="n">
        <v>0</v>
      </c>
      <c r="N291" s="376" t="n">
        <v>0</v>
      </c>
      <c r="O291" s="376" t="n">
        <v>0</v>
      </c>
      <c r="P291" s="374" t="n">
        <v>0</v>
      </c>
      <c r="Q291" s="374" t="n">
        <v>0</v>
      </c>
      <c r="R291" s="374" t="n">
        <v>0</v>
      </c>
      <c r="S291" s="374" t="n">
        <v>0</v>
      </c>
      <c r="T291" s="374" t="n">
        <v>0</v>
      </c>
      <c r="U291" s="374" t="n">
        <v>0.37</v>
      </c>
      <c r="V291" s="374" t="n">
        <v>0</v>
      </c>
      <c r="W291" s="374" t="n">
        <v>0</v>
      </c>
      <c r="X291" s="374" t="n">
        <v>0</v>
      </c>
      <c r="Y291" s="374" t="n">
        <v>0</v>
      </c>
      <c r="Z291" s="374" t="n">
        <v>0</v>
      </c>
      <c r="AA291" s="374"/>
      <c r="AB291" s="374"/>
      <c r="AC291" s="374"/>
      <c r="AD291" s="374"/>
      <c r="AE291" s="374"/>
      <c r="AF291" s="374"/>
      <c r="AG291" s="374"/>
      <c r="AH291" s="374"/>
      <c r="AI291" s="389"/>
      <c r="AJ291" s="389"/>
      <c r="AK291" s="389"/>
      <c r="AL291" s="374"/>
      <c r="AM291" s="374" t="n">
        <v>0.072095943442414</v>
      </c>
      <c r="AN291" s="374"/>
      <c r="AO291" s="374"/>
      <c r="AP291" s="374"/>
      <c r="AQ291" s="374"/>
    </row>
    <row r="292" customFormat="false" ht="12.75" hidden="false" customHeight="false" outlineLevel="0" collapsed="false">
      <c r="A292" s="415"/>
      <c r="B292" s="412"/>
      <c r="C292" s="376" t="n">
        <v>4.1235</v>
      </c>
      <c r="D292" s="376"/>
      <c r="E292" s="376" t="n">
        <v>0.071959343675123</v>
      </c>
      <c r="F292" s="376" t="n">
        <v>0</v>
      </c>
      <c r="G292" s="376" t="n">
        <v>0.074968124</v>
      </c>
      <c r="H292" s="376" t="n">
        <v>0</v>
      </c>
      <c r="I292" s="376" t="n">
        <v>0</v>
      </c>
      <c r="J292" s="376" t="n">
        <v>0.155</v>
      </c>
      <c r="K292" s="376" t="n">
        <v>0</v>
      </c>
      <c r="L292" s="376" t="n">
        <v>0</v>
      </c>
      <c r="M292" s="376" t="n">
        <v>0</v>
      </c>
      <c r="N292" s="376" t="n">
        <v>0</v>
      </c>
      <c r="O292" s="376" t="n">
        <v>0</v>
      </c>
      <c r="P292" s="374" t="n">
        <v>0</v>
      </c>
      <c r="Q292" s="374" t="n">
        <v>0</v>
      </c>
      <c r="R292" s="374" t="n">
        <v>0</v>
      </c>
      <c r="S292" s="374" t="n">
        <v>0</v>
      </c>
      <c r="T292" s="374" t="n">
        <v>0</v>
      </c>
      <c r="U292" s="374" t="n">
        <v>0.2525</v>
      </c>
      <c r="V292" s="374" t="n">
        <v>0</v>
      </c>
      <c r="W292" s="374" t="n">
        <v>0</v>
      </c>
      <c r="X292" s="374" t="n">
        <v>0</v>
      </c>
      <c r="Y292" s="374" t="n">
        <v>0</v>
      </c>
      <c r="Z292" s="374" t="n">
        <v>0</v>
      </c>
      <c r="AA292" s="374"/>
      <c r="AB292" s="374"/>
      <c r="AC292" s="374"/>
      <c r="AD292" s="374"/>
      <c r="AE292" s="374"/>
      <c r="AF292" s="374"/>
      <c r="AG292" s="374"/>
      <c r="AH292" s="374"/>
      <c r="AI292" s="389"/>
      <c r="AJ292" s="389"/>
      <c r="AK292" s="389"/>
      <c r="AL292" s="374"/>
      <c r="AM292" s="374" t="n">
        <v>0.072094435914645</v>
      </c>
      <c r="AN292" s="374"/>
      <c r="AO292" s="374"/>
      <c r="AP292" s="374"/>
      <c r="AQ292" s="374"/>
    </row>
    <row r="293" customFormat="false" ht="12.75" hidden="false" customHeight="false" outlineLevel="0" collapsed="false">
      <c r="A293" s="415"/>
      <c r="B293" s="412"/>
      <c r="C293" s="376" t="n">
        <v>4.1525</v>
      </c>
      <c r="D293" s="376"/>
      <c r="E293" s="376" t="n">
        <v>0.071959853594448</v>
      </c>
      <c r="F293" s="376" t="n">
        <v>0</v>
      </c>
      <c r="G293" s="376" t="n">
        <v>0.074968124</v>
      </c>
      <c r="H293" s="376" t="n">
        <v>0</v>
      </c>
      <c r="I293" s="376" t="n">
        <v>0</v>
      </c>
      <c r="J293" s="376" t="n">
        <v>0.155</v>
      </c>
      <c r="K293" s="376" t="n">
        <v>0</v>
      </c>
      <c r="L293" s="376" t="n">
        <v>0</v>
      </c>
      <c r="M293" s="376" t="n">
        <v>0</v>
      </c>
      <c r="N293" s="376" t="n">
        <v>0</v>
      </c>
      <c r="O293" s="376" t="n">
        <v>0</v>
      </c>
      <c r="P293" s="374" t="n">
        <v>0</v>
      </c>
      <c r="Q293" s="374" t="n">
        <v>0</v>
      </c>
      <c r="R293" s="374" t="n">
        <v>0</v>
      </c>
      <c r="S293" s="374" t="n">
        <v>0</v>
      </c>
      <c r="T293" s="374" t="n">
        <v>0</v>
      </c>
      <c r="U293" s="374" t="n">
        <v>0.2525</v>
      </c>
      <c r="V293" s="374" t="n">
        <v>0</v>
      </c>
      <c r="W293" s="374" t="n">
        <v>0</v>
      </c>
      <c r="X293" s="374" t="n">
        <v>0</v>
      </c>
      <c r="Y293" s="374" t="n">
        <v>0</v>
      </c>
      <c r="Z293" s="374" t="n">
        <v>0</v>
      </c>
      <c r="AA293" s="374"/>
      <c r="AB293" s="374"/>
      <c r="AC293" s="374"/>
      <c r="AD293" s="374"/>
      <c r="AE293" s="374"/>
      <c r="AF293" s="374"/>
      <c r="AG293" s="374"/>
      <c r="AH293" s="374"/>
      <c r="AI293" s="389"/>
      <c r="AJ293" s="389"/>
      <c r="AK293" s="389"/>
      <c r="AL293" s="374"/>
      <c r="AM293" s="374" t="n">
        <v>0.072092878135952</v>
      </c>
      <c r="AN293" s="374"/>
      <c r="AO293" s="374"/>
      <c r="AP293" s="374"/>
      <c r="AQ293" s="374"/>
    </row>
    <row r="294" customFormat="false" ht="12.75" hidden="false" customHeight="false" outlineLevel="0" collapsed="false">
      <c r="B294" s="412"/>
      <c r="C294" s="376" t="n">
        <v>4.1635</v>
      </c>
      <c r="D294" s="376"/>
      <c r="E294" s="376" t="n">
        <v>0.071960347064762</v>
      </c>
      <c r="F294" s="376" t="n">
        <v>0</v>
      </c>
      <c r="G294" s="376" t="n">
        <v>0.074968124</v>
      </c>
      <c r="H294" s="376" t="n">
        <v>0</v>
      </c>
      <c r="I294" s="376" t="n">
        <v>0</v>
      </c>
      <c r="J294" s="376" t="n">
        <v>0.155</v>
      </c>
      <c r="K294" s="376" t="n">
        <v>0</v>
      </c>
      <c r="L294" s="376" t="n">
        <v>0</v>
      </c>
      <c r="M294" s="376" t="n">
        <v>0</v>
      </c>
      <c r="N294" s="376" t="n">
        <v>0</v>
      </c>
      <c r="O294" s="376" t="n">
        <v>0</v>
      </c>
      <c r="P294" s="374" t="n">
        <v>0</v>
      </c>
      <c r="Q294" s="374" t="n">
        <v>0</v>
      </c>
      <c r="R294" s="374" t="n">
        <v>0</v>
      </c>
      <c r="S294" s="374" t="n">
        <v>0</v>
      </c>
      <c r="T294" s="374" t="n">
        <v>0</v>
      </c>
      <c r="U294" s="374" t="n">
        <v>0.2575</v>
      </c>
      <c r="V294" s="374" t="n">
        <v>0</v>
      </c>
      <c r="W294" s="374" t="n">
        <v>0</v>
      </c>
      <c r="X294" s="374" t="n">
        <v>0</v>
      </c>
      <c r="Y294" s="374" t="n">
        <v>0</v>
      </c>
      <c r="Z294" s="374" t="n">
        <v>0</v>
      </c>
      <c r="AA294" s="374"/>
      <c r="AB294" s="374"/>
      <c r="AC294" s="374"/>
      <c r="AD294" s="374"/>
      <c r="AE294" s="374"/>
      <c r="AF294" s="374"/>
      <c r="AG294" s="374"/>
      <c r="AH294" s="374"/>
      <c r="AI294" s="389"/>
      <c r="AJ294" s="389"/>
      <c r="AK294" s="389"/>
      <c r="AL294" s="374"/>
      <c r="AM294" s="374" t="n">
        <v>0.072091370608184</v>
      </c>
      <c r="AN294" s="374"/>
      <c r="AO294" s="374"/>
      <c r="AP294" s="374"/>
      <c r="AQ294" s="374"/>
    </row>
    <row r="295" customFormat="false" ht="12.75" hidden="false" customHeight="false" outlineLevel="0" collapsed="false">
      <c r="B295" s="412"/>
      <c r="C295" s="376" t="n">
        <v>4.1725</v>
      </c>
      <c r="D295" s="376"/>
      <c r="E295" s="376" t="n">
        <v>0.071960856984087</v>
      </c>
      <c r="F295" s="376" t="n">
        <v>0</v>
      </c>
      <c r="G295" s="376" t="n">
        <v>0.074968124</v>
      </c>
      <c r="H295" s="376" t="n">
        <v>0</v>
      </c>
      <c r="I295" s="376" t="n">
        <v>0</v>
      </c>
      <c r="J295" s="376" t="n">
        <v>0.155</v>
      </c>
      <c r="K295" s="376" t="n">
        <v>0</v>
      </c>
      <c r="L295" s="376" t="n">
        <v>0</v>
      </c>
      <c r="M295" s="376" t="n">
        <v>0</v>
      </c>
      <c r="N295" s="376" t="n">
        <v>0</v>
      </c>
      <c r="O295" s="376" t="n">
        <v>0</v>
      </c>
      <c r="P295" s="374" t="n">
        <v>0</v>
      </c>
      <c r="Q295" s="374" t="n">
        <v>0</v>
      </c>
      <c r="R295" s="374" t="n">
        <v>0</v>
      </c>
      <c r="S295" s="374" t="n">
        <v>0</v>
      </c>
      <c r="T295" s="374" t="n">
        <v>0</v>
      </c>
      <c r="U295" s="374" t="n">
        <v>0.2575</v>
      </c>
      <c r="V295" s="374" t="n">
        <v>0</v>
      </c>
      <c r="W295" s="374" t="n">
        <v>0</v>
      </c>
      <c r="X295" s="374" t="n">
        <v>0</v>
      </c>
      <c r="Y295" s="374" t="n">
        <v>0</v>
      </c>
      <c r="Z295" s="374" t="n">
        <v>0</v>
      </c>
      <c r="AA295" s="374"/>
      <c r="AB295" s="374"/>
      <c r="AC295" s="374"/>
      <c r="AD295" s="374"/>
      <c r="AE295" s="374"/>
      <c r="AF295" s="374"/>
      <c r="AG295" s="374"/>
      <c r="AH295" s="374"/>
      <c r="AI295" s="389"/>
      <c r="AJ295" s="389"/>
      <c r="AK295" s="389"/>
      <c r="AL295" s="374"/>
      <c r="AM295" s="374" t="n">
        <v>0.072089812829493</v>
      </c>
      <c r="AN295" s="374"/>
      <c r="AO295" s="374"/>
      <c r="AP295" s="374"/>
      <c r="AQ295" s="374"/>
    </row>
    <row r="296" customFormat="false" ht="12.75" hidden="false" customHeight="false" outlineLevel="0" collapsed="false">
      <c r="B296" s="412"/>
      <c r="C296" s="376" t="n">
        <v>4.1595</v>
      </c>
      <c r="D296" s="376"/>
      <c r="E296" s="376" t="n">
        <v>0.071961366903411</v>
      </c>
      <c r="F296" s="376" t="n">
        <v>0</v>
      </c>
      <c r="G296" s="376" t="n">
        <v>0.074968124</v>
      </c>
      <c r="H296" s="376" t="n">
        <v>0</v>
      </c>
      <c r="I296" s="376" t="n">
        <v>0</v>
      </c>
      <c r="J296" s="376" t="n">
        <v>0.155</v>
      </c>
      <c r="K296" s="376" t="n">
        <v>0</v>
      </c>
      <c r="L296" s="376" t="n">
        <v>0</v>
      </c>
      <c r="M296" s="376" t="n">
        <v>0</v>
      </c>
      <c r="N296" s="376" t="n">
        <v>0</v>
      </c>
      <c r="O296" s="376" t="n">
        <v>0</v>
      </c>
      <c r="P296" s="374" t="n">
        <v>0</v>
      </c>
      <c r="Q296" s="374" t="n">
        <v>0</v>
      </c>
      <c r="R296" s="374" t="n">
        <v>0</v>
      </c>
      <c r="S296" s="374" t="n">
        <v>0</v>
      </c>
      <c r="T296" s="374" t="n">
        <v>0</v>
      </c>
      <c r="U296" s="374" t="n">
        <v>0.2525</v>
      </c>
      <c r="V296" s="374" t="n">
        <v>0</v>
      </c>
      <c r="W296" s="374" t="n">
        <v>0</v>
      </c>
      <c r="X296" s="374" t="n">
        <v>0</v>
      </c>
      <c r="Y296" s="374" t="n">
        <v>0</v>
      </c>
      <c r="Z296" s="374" t="n">
        <v>0</v>
      </c>
      <c r="AA296" s="374"/>
      <c r="AB296" s="374"/>
      <c r="AC296" s="374"/>
      <c r="AD296" s="374"/>
      <c r="AE296" s="374"/>
      <c r="AF296" s="374"/>
      <c r="AG296" s="374"/>
      <c r="AH296" s="374"/>
      <c r="AI296" s="389"/>
      <c r="AJ296" s="389"/>
      <c r="AK296" s="389"/>
      <c r="AL296" s="374"/>
      <c r="AM296" s="374" t="n">
        <v>0.072088255050801</v>
      </c>
      <c r="AN296" s="374"/>
      <c r="AO296" s="374"/>
      <c r="AP296" s="374"/>
      <c r="AQ296" s="374"/>
    </row>
    <row r="297" customFormat="false" ht="12.75" hidden="false" customHeight="false" outlineLevel="0" collapsed="false">
      <c r="B297" s="412"/>
      <c r="C297" s="376" t="n">
        <v>4.1665</v>
      </c>
      <c r="D297" s="376"/>
      <c r="E297" s="376" t="n">
        <v>0.071961860373726</v>
      </c>
      <c r="F297" s="376" t="n">
        <v>0</v>
      </c>
      <c r="G297" s="376" t="n">
        <v>0.074968124</v>
      </c>
      <c r="H297" s="376" t="n">
        <v>0</v>
      </c>
      <c r="I297" s="376" t="n">
        <v>0</v>
      </c>
      <c r="J297" s="376" t="n">
        <v>0.1575</v>
      </c>
      <c r="K297" s="376" t="n">
        <v>0</v>
      </c>
      <c r="L297" s="376" t="n">
        <v>0</v>
      </c>
      <c r="M297" s="376" t="n">
        <v>0</v>
      </c>
      <c r="N297" s="376" t="n">
        <v>0</v>
      </c>
      <c r="O297" s="376" t="n">
        <v>0</v>
      </c>
      <c r="P297" s="374" t="n">
        <v>0</v>
      </c>
      <c r="Q297" s="374" t="n">
        <v>0</v>
      </c>
      <c r="R297" s="374" t="n">
        <v>0</v>
      </c>
      <c r="S297" s="374" t="n">
        <v>0</v>
      </c>
      <c r="T297" s="374" t="n">
        <v>0</v>
      </c>
      <c r="U297" s="374" t="n">
        <v>0.255</v>
      </c>
      <c r="V297" s="374" t="n">
        <v>0</v>
      </c>
      <c r="W297" s="374" t="n">
        <v>0</v>
      </c>
      <c r="X297" s="374" t="n">
        <v>0</v>
      </c>
      <c r="Y297" s="374" t="n">
        <v>0</v>
      </c>
      <c r="Z297" s="374" t="n">
        <v>0</v>
      </c>
      <c r="AA297" s="374"/>
      <c r="AB297" s="374"/>
      <c r="AC297" s="374"/>
      <c r="AD297" s="374"/>
      <c r="AE297" s="374"/>
      <c r="AF297" s="374"/>
      <c r="AG297" s="374"/>
      <c r="AH297" s="374"/>
      <c r="AI297" s="389"/>
      <c r="AJ297" s="389"/>
      <c r="AK297" s="389"/>
      <c r="AL297" s="374"/>
      <c r="AM297" s="374" t="n">
        <v>0.072086747523036</v>
      </c>
      <c r="AN297" s="374"/>
      <c r="AO297" s="374"/>
      <c r="AP297" s="374"/>
      <c r="AQ297" s="374"/>
    </row>
    <row r="298" customFormat="false" ht="12.75" hidden="false" customHeight="false" outlineLevel="0" collapsed="false">
      <c r="C298" s="376" t="n">
        <v>4.2025</v>
      </c>
      <c r="D298" s="376"/>
      <c r="E298" s="376" t="n">
        <v>0.071962370293051</v>
      </c>
      <c r="F298" s="376" t="n">
        <v>0</v>
      </c>
      <c r="G298" s="376" t="n">
        <v>-0.004988713</v>
      </c>
      <c r="H298" s="376" t="n">
        <v>0</v>
      </c>
      <c r="I298" s="376" t="n">
        <v>0</v>
      </c>
      <c r="J298" s="376" t="n">
        <v>0.24</v>
      </c>
      <c r="K298" s="376" t="n">
        <v>0</v>
      </c>
      <c r="L298" s="376" t="n">
        <v>0</v>
      </c>
      <c r="M298" s="376" t="n">
        <v>0</v>
      </c>
      <c r="N298" s="376" t="n">
        <v>0</v>
      </c>
      <c r="O298" s="376" t="n">
        <v>0</v>
      </c>
      <c r="P298" s="374" t="n">
        <v>0</v>
      </c>
      <c r="Q298" s="374" t="n">
        <v>0</v>
      </c>
      <c r="R298" s="374" t="n">
        <v>0</v>
      </c>
      <c r="S298" s="374" t="n">
        <v>0</v>
      </c>
      <c r="T298" s="374" t="n">
        <v>0</v>
      </c>
      <c r="U298" s="374" t="n">
        <v>0.725</v>
      </c>
      <c r="V298" s="374" t="n">
        <v>0</v>
      </c>
      <c r="W298" s="374" t="n">
        <v>0</v>
      </c>
      <c r="X298" s="374" t="n">
        <v>0</v>
      </c>
      <c r="Y298" s="374" t="n">
        <v>0</v>
      </c>
      <c r="Z298" s="374" t="n">
        <v>0</v>
      </c>
      <c r="AA298" s="374"/>
      <c r="AB298" s="374"/>
      <c r="AC298" s="374"/>
      <c r="AD298" s="374"/>
      <c r="AE298" s="374"/>
      <c r="AF298" s="374"/>
      <c r="AG298" s="374"/>
      <c r="AH298" s="374"/>
      <c r="AI298" s="389"/>
      <c r="AJ298" s="389"/>
      <c r="AK298" s="389"/>
      <c r="AL298" s="374"/>
      <c r="AM298" s="374" t="n">
        <v>0.072085189744346</v>
      </c>
      <c r="AN298" s="374"/>
      <c r="AO298" s="374"/>
      <c r="AP298" s="374"/>
      <c r="AQ298" s="374"/>
    </row>
    <row r="299" customFormat="false" ht="12.75" hidden="false" customHeight="false" outlineLevel="0" collapsed="false">
      <c r="C299" s="376" t="n">
        <v>4.2685</v>
      </c>
      <c r="D299" s="376"/>
      <c r="E299" s="376" t="n">
        <v>0.071962863763365</v>
      </c>
      <c r="F299" s="376" t="n">
        <v>0</v>
      </c>
      <c r="G299" s="376" t="n">
        <v>-0.019951938</v>
      </c>
      <c r="H299" s="376" t="n">
        <v>0</v>
      </c>
      <c r="I299" s="376" t="n">
        <v>0</v>
      </c>
      <c r="J299" s="376" t="n">
        <v>0.295</v>
      </c>
      <c r="K299" s="376" t="n">
        <v>0</v>
      </c>
      <c r="L299" s="376" t="n">
        <v>0</v>
      </c>
      <c r="M299" s="376" t="n">
        <v>0</v>
      </c>
      <c r="N299" s="376" t="n">
        <v>0</v>
      </c>
      <c r="O299" s="376" t="n">
        <v>0</v>
      </c>
      <c r="P299" s="374" t="n">
        <v>0</v>
      </c>
      <c r="Q299" s="374" t="n">
        <v>0</v>
      </c>
      <c r="R299" s="374" t="n">
        <v>0</v>
      </c>
      <c r="S299" s="374" t="n">
        <v>0</v>
      </c>
      <c r="T299" s="374" t="n">
        <v>0</v>
      </c>
      <c r="U299" s="374" t="n">
        <v>1.045</v>
      </c>
      <c r="V299" s="374" t="n">
        <v>0</v>
      </c>
      <c r="W299" s="374" t="n">
        <v>0</v>
      </c>
      <c r="X299" s="374" t="n">
        <v>0</v>
      </c>
      <c r="Y299" s="374" t="n">
        <v>0</v>
      </c>
      <c r="Z299" s="374" t="n">
        <v>0</v>
      </c>
      <c r="AA299" s="374"/>
      <c r="AB299" s="374"/>
      <c r="AC299" s="374"/>
      <c r="AD299" s="374"/>
      <c r="AE299" s="374"/>
      <c r="AF299" s="374"/>
      <c r="AG299" s="374"/>
      <c r="AH299" s="374"/>
      <c r="AI299" s="389"/>
      <c r="AJ299" s="389"/>
      <c r="AK299" s="389"/>
      <c r="AL299" s="374"/>
      <c r="AM299" s="374" t="n">
        <v>0.072083682216583</v>
      </c>
      <c r="AN299" s="374"/>
      <c r="AO299" s="374"/>
      <c r="AP299" s="374"/>
      <c r="AQ299" s="374"/>
    </row>
    <row r="300" customFormat="false" ht="12.75" hidden="false" customHeight="false" outlineLevel="0" collapsed="false">
      <c r="C300" s="376" t="n">
        <v>4.3035</v>
      </c>
      <c r="D300" s="376"/>
      <c r="E300" s="376" t="n">
        <v>0.07196337368269</v>
      </c>
      <c r="F300" s="376" t="n">
        <v>0</v>
      </c>
      <c r="G300" s="376" t="n">
        <v>-0.014955184</v>
      </c>
      <c r="H300" s="376" t="n">
        <v>0</v>
      </c>
      <c r="I300" s="376" t="n">
        <v>0</v>
      </c>
      <c r="J300" s="376" t="n">
        <v>0.3425</v>
      </c>
      <c r="K300" s="376" t="n">
        <v>0</v>
      </c>
      <c r="L300" s="376" t="n">
        <v>0</v>
      </c>
      <c r="M300" s="376" t="n">
        <v>0</v>
      </c>
      <c r="N300" s="376" t="n">
        <v>0</v>
      </c>
      <c r="O300" s="376" t="n">
        <v>0</v>
      </c>
      <c r="P300" s="374" t="n">
        <v>0</v>
      </c>
      <c r="Q300" s="374" t="n">
        <v>0</v>
      </c>
      <c r="R300" s="374" t="n">
        <v>0</v>
      </c>
      <c r="S300" s="374" t="n">
        <v>0</v>
      </c>
      <c r="T300" s="374" t="n">
        <v>0</v>
      </c>
      <c r="U300" s="374" t="n">
        <v>1.52</v>
      </c>
      <c r="V300" s="374" t="n">
        <v>0</v>
      </c>
      <c r="W300" s="374" t="n">
        <v>0</v>
      </c>
      <c r="X300" s="374" t="n">
        <v>0</v>
      </c>
      <c r="Y300" s="374" t="n">
        <v>0</v>
      </c>
      <c r="Z300" s="374" t="n">
        <v>0</v>
      </c>
      <c r="AA300" s="374"/>
      <c r="AB300" s="374"/>
      <c r="AC300" s="374"/>
      <c r="AD300" s="374"/>
      <c r="AE300" s="374"/>
      <c r="AF300" s="374"/>
      <c r="AG300" s="374"/>
      <c r="AH300" s="374"/>
      <c r="AI300" s="389"/>
      <c r="AJ300" s="389"/>
      <c r="AK300" s="389"/>
      <c r="AL300" s="374"/>
      <c r="AM300" s="374" t="n">
        <v>0.072082124437895</v>
      </c>
      <c r="AN300" s="374"/>
      <c r="AO300" s="374"/>
      <c r="AP300" s="374"/>
      <c r="AQ300" s="374"/>
    </row>
    <row r="301" customFormat="false" ht="12.75" hidden="false" customHeight="false" outlineLevel="0" collapsed="false">
      <c r="A301" s="418"/>
      <c r="C301" s="376" t="n">
        <v>4.2745</v>
      </c>
      <c r="D301" s="376"/>
      <c r="E301" s="376" t="n">
        <v>0.071963883602015</v>
      </c>
      <c r="F301" s="376" t="n">
        <v>0</v>
      </c>
      <c r="G301" s="376" t="n">
        <v>0.010042577</v>
      </c>
      <c r="H301" s="376" t="n">
        <v>0</v>
      </c>
      <c r="I301" s="376" t="n">
        <v>0</v>
      </c>
      <c r="J301" s="376" t="n">
        <v>0.3375</v>
      </c>
      <c r="K301" s="376" t="n">
        <v>0</v>
      </c>
      <c r="L301" s="376" t="n">
        <v>0</v>
      </c>
      <c r="M301" s="376" t="n">
        <v>0</v>
      </c>
      <c r="N301" s="376" t="n">
        <v>0</v>
      </c>
      <c r="O301" s="376" t="n">
        <v>0</v>
      </c>
      <c r="P301" s="374" t="n">
        <v>0</v>
      </c>
      <c r="Q301" s="374" t="n">
        <v>0</v>
      </c>
      <c r="R301" s="374" t="n">
        <v>0</v>
      </c>
      <c r="S301" s="374" t="n">
        <v>0</v>
      </c>
      <c r="T301" s="374" t="n">
        <v>0</v>
      </c>
      <c r="U301" s="374" t="n">
        <v>1.4</v>
      </c>
      <c r="V301" s="374" t="n">
        <v>0</v>
      </c>
      <c r="W301" s="374" t="n">
        <v>0</v>
      </c>
      <c r="X301" s="374" t="n">
        <v>0</v>
      </c>
      <c r="Y301" s="374" t="n">
        <v>0</v>
      </c>
      <c r="Z301" s="374" t="n">
        <v>0</v>
      </c>
      <c r="AA301" s="374"/>
      <c r="AB301" s="374"/>
      <c r="AC301" s="374"/>
      <c r="AD301" s="374"/>
      <c r="AE301" s="374"/>
      <c r="AF301" s="374"/>
      <c r="AG301" s="374"/>
      <c r="AH301" s="374"/>
      <c r="AI301" s="389"/>
      <c r="AJ301" s="389"/>
      <c r="AK301" s="389"/>
      <c r="AL301" s="374"/>
      <c r="AM301" s="374" t="n">
        <v>0.072080566659207</v>
      </c>
      <c r="AN301" s="374"/>
      <c r="AO301" s="374"/>
      <c r="AP301" s="374"/>
      <c r="AQ301" s="374"/>
    </row>
    <row r="302" customFormat="false" ht="12.75" hidden="false" customHeight="false" outlineLevel="0" collapsed="false">
      <c r="A302" s="415"/>
      <c r="C302" s="376" t="n">
        <v>4.2225</v>
      </c>
      <c r="D302" s="376"/>
      <c r="E302" s="376" t="n">
        <v>0.071964360623319</v>
      </c>
      <c r="F302" s="376" t="n">
        <v>0</v>
      </c>
      <c r="G302" s="376" t="n">
        <v>0.020042577</v>
      </c>
      <c r="H302" s="376" t="n">
        <v>0</v>
      </c>
      <c r="I302" s="376" t="n">
        <v>0</v>
      </c>
      <c r="J302" s="376" t="n">
        <v>0.26</v>
      </c>
      <c r="K302" s="376" t="n">
        <v>0</v>
      </c>
      <c r="L302" s="376" t="n">
        <v>0</v>
      </c>
      <c r="M302" s="376" t="n">
        <v>0</v>
      </c>
      <c r="N302" s="376" t="n">
        <v>0</v>
      </c>
      <c r="O302" s="376" t="n">
        <v>0</v>
      </c>
      <c r="P302" s="374" t="n">
        <v>0</v>
      </c>
      <c r="Q302" s="374" t="n">
        <v>0</v>
      </c>
      <c r="R302" s="374" t="n">
        <v>0</v>
      </c>
      <c r="S302" s="374" t="n">
        <v>0</v>
      </c>
      <c r="T302" s="374" t="n">
        <v>0</v>
      </c>
      <c r="U302" s="374" t="n">
        <v>0.88</v>
      </c>
      <c r="V302" s="374" t="n">
        <v>0</v>
      </c>
      <c r="W302" s="374" t="n">
        <v>0</v>
      </c>
      <c r="X302" s="374" t="n">
        <v>0</v>
      </c>
      <c r="Y302" s="374" t="n">
        <v>0</v>
      </c>
      <c r="Z302" s="374" t="n">
        <v>0</v>
      </c>
      <c r="AA302" s="374"/>
      <c r="AB302" s="374"/>
      <c r="AC302" s="374"/>
      <c r="AD302" s="374"/>
      <c r="AE302" s="374"/>
      <c r="AF302" s="374"/>
      <c r="AG302" s="374"/>
      <c r="AH302" s="374"/>
      <c r="AI302" s="389"/>
      <c r="AJ302" s="389"/>
      <c r="AK302" s="389"/>
      <c r="AL302" s="374"/>
      <c r="AM302" s="374" t="n">
        <v>0.072079109382371</v>
      </c>
      <c r="AN302" s="374"/>
      <c r="AO302" s="374"/>
      <c r="AP302" s="374"/>
      <c r="AQ302" s="374"/>
    </row>
    <row r="303" customFormat="false" ht="12.75" hidden="false" customHeight="false" outlineLevel="0" collapsed="false">
      <c r="A303" s="415"/>
      <c r="C303" s="376" t="n">
        <v>4.1865</v>
      </c>
      <c r="D303" s="376"/>
      <c r="E303" s="376" t="n">
        <v>0.071964870542644</v>
      </c>
      <c r="F303" s="376" t="n">
        <v>0</v>
      </c>
      <c r="G303" s="376" t="n">
        <v>0.079976639</v>
      </c>
      <c r="H303" s="376" t="n">
        <v>0</v>
      </c>
      <c r="I303" s="376" t="n">
        <v>0</v>
      </c>
      <c r="J303" s="376" t="n">
        <v>0.17</v>
      </c>
      <c r="K303" s="376" t="n">
        <v>0</v>
      </c>
      <c r="L303" s="376" t="n">
        <v>0</v>
      </c>
      <c r="M303" s="376" t="n">
        <v>0</v>
      </c>
      <c r="N303" s="376" t="n">
        <v>0</v>
      </c>
      <c r="O303" s="376" t="n">
        <v>0</v>
      </c>
      <c r="P303" s="374" t="n">
        <v>0</v>
      </c>
      <c r="Q303" s="374" t="n">
        <v>0</v>
      </c>
      <c r="R303" s="374" t="n">
        <v>0</v>
      </c>
      <c r="S303" s="374" t="n">
        <v>0</v>
      </c>
      <c r="T303" s="374" t="n">
        <v>0</v>
      </c>
      <c r="U303" s="374" t="n">
        <v>0.37</v>
      </c>
      <c r="V303" s="374" t="n">
        <v>0</v>
      </c>
      <c r="W303" s="374" t="n">
        <v>0</v>
      </c>
      <c r="X303" s="374" t="n">
        <v>0</v>
      </c>
      <c r="Y303" s="374" t="n">
        <v>0</v>
      </c>
      <c r="Z303" s="374" t="n">
        <v>0</v>
      </c>
      <c r="AA303" s="374"/>
      <c r="AB303" s="374"/>
      <c r="AC303" s="374"/>
      <c r="AD303" s="374"/>
      <c r="AE303" s="374"/>
      <c r="AF303" s="374"/>
      <c r="AG303" s="374"/>
      <c r="AH303" s="374"/>
      <c r="AI303" s="389"/>
      <c r="AJ303" s="389"/>
      <c r="AK303" s="389"/>
      <c r="AL303" s="374"/>
      <c r="AM303" s="374" t="n">
        <v>0.072077551603685</v>
      </c>
      <c r="AN303" s="374"/>
      <c r="AO303" s="374"/>
      <c r="AP303" s="374"/>
      <c r="AQ303" s="374"/>
    </row>
    <row r="304" customFormat="false" ht="12.75" hidden="false" customHeight="false" outlineLevel="0" collapsed="false">
      <c r="A304" s="415"/>
      <c r="C304" s="376" t="n">
        <v>4.2075</v>
      </c>
      <c r="D304" s="376"/>
      <c r="E304" s="376" t="n">
        <v>0.071965364012959</v>
      </c>
      <c r="F304" s="376" t="n">
        <v>0</v>
      </c>
      <c r="G304" s="376" t="n">
        <v>0.079968124</v>
      </c>
      <c r="H304" s="376" t="n">
        <v>0</v>
      </c>
      <c r="I304" s="376" t="n">
        <v>0</v>
      </c>
      <c r="J304" s="376" t="n">
        <v>0.155</v>
      </c>
      <c r="K304" s="376" t="n">
        <v>0</v>
      </c>
      <c r="L304" s="376" t="n">
        <v>0</v>
      </c>
      <c r="M304" s="376" t="n">
        <v>0</v>
      </c>
      <c r="N304" s="376" t="n">
        <v>0</v>
      </c>
      <c r="O304" s="376" t="n">
        <v>0</v>
      </c>
      <c r="P304" s="374" t="n">
        <v>0</v>
      </c>
      <c r="Q304" s="374" t="n">
        <v>0</v>
      </c>
      <c r="R304" s="374" t="n">
        <v>0</v>
      </c>
      <c r="S304" s="374" t="n">
        <v>0</v>
      </c>
      <c r="T304" s="374" t="n">
        <v>0</v>
      </c>
      <c r="U304" s="374" t="n">
        <v>0.2525</v>
      </c>
      <c r="V304" s="374" t="n">
        <v>0</v>
      </c>
      <c r="W304" s="374" t="n">
        <v>0</v>
      </c>
      <c r="X304" s="374" t="n">
        <v>0</v>
      </c>
      <c r="Y304" s="374" t="n">
        <v>0</v>
      </c>
      <c r="Z304" s="374" t="n">
        <v>0</v>
      </c>
      <c r="AA304" s="374"/>
      <c r="AB304" s="374"/>
      <c r="AC304" s="374"/>
      <c r="AD304" s="374"/>
      <c r="AE304" s="374"/>
      <c r="AF304" s="374"/>
      <c r="AG304" s="374"/>
      <c r="AH304" s="374"/>
      <c r="AI304" s="389"/>
      <c r="AJ304" s="389"/>
      <c r="AK304" s="389"/>
      <c r="AL304" s="374"/>
      <c r="AM304" s="374" t="n">
        <v>0.072076044075926</v>
      </c>
      <c r="AN304" s="374"/>
      <c r="AO304" s="374"/>
      <c r="AP304" s="374"/>
      <c r="AQ304" s="374"/>
    </row>
    <row r="305" customFormat="false" ht="12.75" hidden="false" customHeight="false" outlineLevel="0" collapsed="false">
      <c r="A305" s="415"/>
      <c r="C305" s="376"/>
      <c r="D305" s="376"/>
      <c r="E305" s="376"/>
      <c r="F305" s="376"/>
      <c r="G305" s="376"/>
      <c r="H305" s="376"/>
      <c r="I305" s="376"/>
      <c r="J305" s="376"/>
      <c r="K305" s="376"/>
      <c r="L305" s="376"/>
      <c r="M305" s="376"/>
      <c r="N305" s="376"/>
      <c r="O305" s="376"/>
      <c r="P305" s="374"/>
      <c r="Q305" s="374"/>
      <c r="R305" s="374"/>
      <c r="S305" s="374"/>
      <c r="T305" s="374"/>
      <c r="U305" s="374"/>
      <c r="V305" s="374"/>
      <c r="W305" s="374"/>
      <c r="X305" s="374"/>
      <c r="Y305" s="374"/>
      <c r="Z305" s="374"/>
      <c r="AA305" s="374"/>
      <c r="AB305" s="374"/>
      <c r="AC305" s="374"/>
      <c r="AD305" s="374"/>
      <c r="AE305" s="374"/>
      <c r="AF305" s="374"/>
      <c r="AG305" s="374"/>
      <c r="AH305" s="374"/>
      <c r="AI305" s="389"/>
      <c r="AJ305" s="389"/>
      <c r="AK305" s="389"/>
      <c r="AL305" s="374"/>
      <c r="AM305" s="374"/>
      <c r="AN305" s="374"/>
      <c r="AO305" s="374"/>
      <c r="AP305" s="374"/>
      <c r="AQ305" s="374"/>
    </row>
    <row r="306" customFormat="false" ht="12.75" hidden="false" customHeight="false" outlineLevel="0" collapsed="false">
      <c r="A306" s="415"/>
      <c r="C306" s="376"/>
      <c r="D306" s="376"/>
      <c r="E306" s="376"/>
      <c r="F306" s="376"/>
      <c r="G306" s="376"/>
      <c r="H306" s="376"/>
      <c r="I306" s="376"/>
      <c r="J306" s="376"/>
      <c r="K306" s="376"/>
      <c r="L306" s="376"/>
      <c r="M306" s="376"/>
      <c r="N306" s="376"/>
      <c r="O306" s="376"/>
      <c r="P306" s="374"/>
      <c r="Q306" s="374"/>
      <c r="R306" s="374"/>
      <c r="S306" s="374"/>
      <c r="T306" s="374"/>
      <c r="U306" s="374"/>
      <c r="V306" s="374"/>
      <c r="W306" s="374"/>
      <c r="X306" s="374"/>
      <c r="Y306" s="374"/>
      <c r="Z306" s="374"/>
      <c r="AA306" s="374"/>
      <c r="AB306" s="374"/>
      <c r="AC306" s="374"/>
      <c r="AD306" s="374"/>
      <c r="AE306" s="374"/>
      <c r="AF306" s="374"/>
      <c r="AG306" s="374"/>
      <c r="AH306" s="374"/>
      <c r="AI306" s="389"/>
      <c r="AJ306" s="389"/>
      <c r="AK306" s="389"/>
      <c r="AL306" s="374"/>
      <c r="AM306" s="374"/>
      <c r="AN306" s="374"/>
      <c r="AO306" s="374"/>
      <c r="AP306" s="374"/>
      <c r="AQ306" s="374"/>
    </row>
    <row r="307" customFormat="false" ht="12.75" hidden="false" customHeight="false" outlineLevel="0" collapsed="false">
      <c r="A307" s="415"/>
      <c r="C307" s="376"/>
      <c r="D307" s="376"/>
      <c r="E307" s="376"/>
      <c r="F307" s="376"/>
      <c r="G307" s="376"/>
      <c r="H307" s="376"/>
      <c r="I307" s="376"/>
      <c r="J307" s="376"/>
      <c r="K307" s="376"/>
      <c r="L307" s="376"/>
      <c r="M307" s="376"/>
      <c r="N307" s="376"/>
      <c r="O307" s="376"/>
      <c r="P307" s="374"/>
      <c r="Q307" s="374"/>
      <c r="R307" s="374"/>
      <c r="S307" s="374"/>
      <c r="T307" s="374"/>
      <c r="U307" s="374"/>
      <c r="V307" s="374"/>
      <c r="W307" s="374"/>
      <c r="X307" s="374"/>
      <c r="Y307" s="374"/>
      <c r="Z307" s="374"/>
      <c r="AA307" s="374"/>
      <c r="AB307" s="374"/>
      <c r="AC307" s="374"/>
      <c r="AD307" s="374"/>
      <c r="AE307" s="374"/>
      <c r="AF307" s="374"/>
      <c r="AG307" s="374"/>
      <c r="AH307" s="374"/>
      <c r="AI307" s="389"/>
      <c r="AJ307" s="389"/>
      <c r="AK307" s="389"/>
      <c r="AL307" s="374"/>
      <c r="AM307" s="374"/>
      <c r="AN307" s="374"/>
      <c r="AO307" s="374"/>
      <c r="AP307" s="374"/>
      <c r="AQ307" s="374"/>
    </row>
    <row r="308" customFormat="false" ht="12.75" hidden="false" customHeight="false" outlineLevel="0" collapsed="false">
      <c r="A308" s="415"/>
      <c r="C308" s="376"/>
      <c r="D308" s="376"/>
      <c r="E308" s="376"/>
      <c r="F308" s="376"/>
      <c r="G308" s="376"/>
      <c r="H308" s="376"/>
      <c r="I308" s="376"/>
      <c r="J308" s="376"/>
      <c r="K308" s="376"/>
      <c r="L308" s="376"/>
      <c r="M308" s="376"/>
      <c r="N308" s="376"/>
      <c r="O308" s="376"/>
      <c r="P308" s="374"/>
      <c r="Q308" s="374"/>
      <c r="R308" s="374"/>
      <c r="S308" s="374"/>
      <c r="T308" s="374"/>
      <c r="U308" s="374"/>
      <c r="V308" s="374"/>
      <c r="W308" s="374"/>
      <c r="X308" s="374"/>
      <c r="Y308" s="374"/>
      <c r="Z308" s="374"/>
      <c r="AA308" s="374"/>
      <c r="AB308" s="374"/>
      <c r="AC308" s="374"/>
      <c r="AD308" s="374"/>
      <c r="AE308" s="374"/>
      <c r="AF308" s="374"/>
      <c r="AG308" s="374"/>
      <c r="AH308" s="374"/>
      <c r="AI308" s="389"/>
      <c r="AJ308" s="389"/>
      <c r="AK308" s="389"/>
      <c r="AL308" s="374"/>
      <c r="AM308" s="374"/>
      <c r="AN308" s="374"/>
      <c r="AO308" s="374"/>
      <c r="AP308" s="374"/>
      <c r="AQ308" s="374"/>
    </row>
    <row r="309" customFormat="false" ht="12.75" hidden="false" customHeight="false" outlineLevel="0" collapsed="false">
      <c r="A309" s="415"/>
      <c r="C309" s="376"/>
      <c r="D309" s="376"/>
      <c r="E309" s="376"/>
      <c r="F309" s="376"/>
      <c r="G309" s="376"/>
      <c r="H309" s="376"/>
      <c r="I309" s="376"/>
      <c r="J309" s="376"/>
      <c r="K309" s="376"/>
      <c r="L309" s="376"/>
      <c r="M309" s="376"/>
      <c r="N309" s="376"/>
      <c r="O309" s="374"/>
      <c r="P309" s="374"/>
      <c r="Q309" s="374"/>
      <c r="R309" s="374"/>
      <c r="S309" s="374"/>
      <c r="T309" s="374"/>
      <c r="U309" s="374"/>
      <c r="V309" s="374"/>
      <c r="W309" s="374"/>
      <c r="X309" s="374"/>
      <c r="Y309" s="374"/>
      <c r="Z309" s="374"/>
      <c r="AA309" s="374"/>
      <c r="AB309" s="374"/>
      <c r="AC309" s="374"/>
      <c r="AD309" s="374"/>
      <c r="AE309" s="374"/>
      <c r="AF309" s="374"/>
      <c r="AG309" s="389"/>
      <c r="AH309" s="389"/>
      <c r="AI309" s="374"/>
      <c r="AJ309" s="374"/>
      <c r="AK309" s="374"/>
      <c r="AL309" s="374"/>
      <c r="AM309" s="374"/>
      <c r="AN309" s="374"/>
      <c r="AO309" s="374"/>
      <c r="AP309" s="374"/>
      <c r="AQ309" s="374"/>
    </row>
    <row r="310" customFormat="false" ht="12.75" hidden="false" customHeight="false" outlineLevel="0" collapsed="false">
      <c r="A310" s="415"/>
      <c r="D310" s="413"/>
      <c r="E310" s="414"/>
      <c r="F310" s="414"/>
      <c r="G310" s="414"/>
      <c r="H310" s="414"/>
      <c r="I310" s="414"/>
      <c r="J310" s="414"/>
      <c r="K310" s="414"/>
      <c r="L310" s="414"/>
      <c r="M310" s="414"/>
      <c r="N310" s="414"/>
      <c r="O310" s="414"/>
      <c r="P310" s="414"/>
      <c r="Q310" s="414"/>
      <c r="R310" s="414"/>
      <c r="S310" s="414"/>
      <c r="T310" s="414"/>
      <c r="U310" s="414"/>
      <c r="V310" s="414"/>
      <c r="W310" s="414"/>
      <c r="X310" s="414"/>
      <c r="Y310" s="414"/>
      <c r="Z310" s="414"/>
      <c r="AA310" s="414"/>
      <c r="AB310" s="414"/>
      <c r="AC310" s="414"/>
      <c r="AD310" s="414"/>
      <c r="AE310" s="414"/>
      <c r="AF310" s="414"/>
      <c r="AG310" s="414"/>
      <c r="AH310" s="414"/>
      <c r="AI310" s="414"/>
      <c r="AJ310" s="414"/>
      <c r="AN310" s="374"/>
      <c r="AO310" s="374"/>
    </row>
    <row r="311" customFormat="false" ht="12.75" hidden="false" customHeight="false" outlineLevel="0" collapsed="false">
      <c r="A311" s="415"/>
      <c r="D311" s="413"/>
      <c r="E311" s="414"/>
      <c r="F311" s="414"/>
      <c r="G311" s="414"/>
      <c r="H311" s="414"/>
      <c r="I311" s="414"/>
      <c r="J311" s="414"/>
      <c r="K311" s="414"/>
      <c r="L311" s="414"/>
      <c r="M311" s="414"/>
      <c r="N311" s="414"/>
      <c r="O311" s="414"/>
      <c r="P311" s="414"/>
      <c r="Q311" s="414"/>
      <c r="R311" s="414"/>
      <c r="S311" s="414"/>
      <c r="T311" s="414"/>
      <c r="U311" s="414"/>
      <c r="V311" s="414"/>
      <c r="W311" s="414"/>
      <c r="X311" s="414"/>
      <c r="Y311" s="414"/>
      <c r="Z311" s="414"/>
      <c r="AA311" s="414"/>
      <c r="AB311" s="414"/>
      <c r="AC311" s="414"/>
      <c r="AD311" s="414"/>
      <c r="AE311" s="414"/>
      <c r="AF311" s="414"/>
      <c r="AG311" s="414"/>
      <c r="AH311" s="414"/>
      <c r="AI311" s="414"/>
      <c r="AJ311" s="414"/>
    </row>
    <row r="312" customFormat="false" ht="12.75" hidden="false" customHeight="false" outlineLevel="0" collapsed="false">
      <c r="A312" s="415"/>
      <c r="D312" s="413"/>
      <c r="E312" s="414"/>
      <c r="F312" s="414"/>
      <c r="G312" s="414"/>
      <c r="H312" s="414"/>
      <c r="I312" s="414"/>
      <c r="J312" s="414"/>
      <c r="K312" s="414"/>
      <c r="L312" s="414"/>
      <c r="M312" s="414"/>
      <c r="N312" s="414"/>
      <c r="O312" s="414"/>
      <c r="P312" s="414"/>
      <c r="Q312" s="414"/>
      <c r="R312" s="414"/>
      <c r="S312" s="414"/>
      <c r="T312" s="414"/>
      <c r="U312" s="414"/>
      <c r="V312" s="414"/>
      <c r="W312" s="414"/>
      <c r="X312" s="414"/>
      <c r="Y312" s="414"/>
      <c r="Z312" s="414"/>
      <c r="AA312" s="414"/>
      <c r="AB312" s="414"/>
      <c r="AC312" s="414"/>
      <c r="AD312" s="414"/>
      <c r="AE312" s="414"/>
      <c r="AF312" s="414"/>
      <c r="AG312" s="414"/>
      <c r="AH312" s="414"/>
      <c r="AI312" s="414"/>
      <c r="AJ312" s="414"/>
    </row>
    <row r="313" customFormat="false" ht="12.75" hidden="false" customHeight="false" outlineLevel="0" collapsed="false">
      <c r="A313" s="415"/>
      <c r="D313" s="413"/>
      <c r="E313" s="414"/>
      <c r="F313" s="414"/>
      <c r="G313" s="414"/>
      <c r="H313" s="414"/>
      <c r="I313" s="414"/>
      <c r="J313" s="414"/>
      <c r="K313" s="414"/>
      <c r="L313" s="414"/>
      <c r="M313" s="414"/>
      <c r="N313" s="414"/>
      <c r="O313" s="414"/>
      <c r="P313" s="414"/>
      <c r="Q313" s="414"/>
      <c r="R313" s="414"/>
      <c r="S313" s="414"/>
      <c r="T313" s="414"/>
      <c r="U313" s="414"/>
      <c r="V313" s="414"/>
      <c r="W313" s="414"/>
      <c r="X313" s="414"/>
      <c r="Y313" s="414"/>
      <c r="Z313" s="414"/>
      <c r="AA313" s="414"/>
      <c r="AB313" s="414"/>
      <c r="AC313" s="414"/>
      <c r="AD313" s="414"/>
      <c r="AE313" s="414"/>
      <c r="AF313" s="414"/>
      <c r="AG313" s="414"/>
      <c r="AH313" s="414"/>
      <c r="AI313" s="414"/>
      <c r="AJ313" s="414"/>
    </row>
    <row r="314" customFormat="false" ht="12.75" hidden="false" customHeight="false" outlineLevel="0" collapsed="false">
      <c r="A314" s="415"/>
      <c r="D314" s="413"/>
      <c r="E314" s="414"/>
      <c r="F314" s="414"/>
      <c r="G314" s="414"/>
      <c r="H314" s="414"/>
      <c r="I314" s="414"/>
      <c r="J314" s="414"/>
      <c r="K314" s="414"/>
      <c r="L314" s="414"/>
      <c r="M314" s="414"/>
      <c r="N314" s="414"/>
      <c r="O314" s="414"/>
      <c r="P314" s="414"/>
      <c r="Q314" s="414"/>
      <c r="R314" s="414"/>
      <c r="S314" s="414"/>
      <c r="T314" s="414"/>
      <c r="U314" s="414"/>
      <c r="V314" s="414"/>
      <c r="W314" s="414"/>
      <c r="X314" s="414"/>
      <c r="Y314" s="414"/>
      <c r="Z314" s="414"/>
      <c r="AA314" s="414"/>
      <c r="AB314" s="414"/>
      <c r="AC314" s="414"/>
      <c r="AD314" s="414"/>
      <c r="AE314" s="414"/>
      <c r="AF314" s="414"/>
      <c r="AG314" s="414"/>
      <c r="AH314" s="414"/>
      <c r="AI314" s="414"/>
      <c r="AJ314" s="414"/>
    </row>
    <row r="315" customFormat="false" ht="12.75" hidden="false" customHeight="false" outlineLevel="0" collapsed="false">
      <c r="A315" s="415"/>
      <c r="D315" s="413"/>
      <c r="E315" s="414"/>
      <c r="F315" s="414"/>
      <c r="G315" s="414"/>
      <c r="H315" s="414"/>
      <c r="I315" s="414"/>
      <c r="J315" s="414"/>
      <c r="K315" s="414"/>
      <c r="L315" s="414"/>
      <c r="M315" s="414"/>
      <c r="N315" s="414"/>
      <c r="O315" s="414"/>
      <c r="P315" s="414"/>
      <c r="Q315" s="414"/>
      <c r="R315" s="414"/>
      <c r="S315" s="414"/>
      <c r="T315" s="414"/>
      <c r="U315" s="414"/>
      <c r="V315" s="414"/>
      <c r="W315" s="414"/>
      <c r="X315" s="414"/>
      <c r="Y315" s="414"/>
      <c r="Z315" s="414"/>
      <c r="AA315" s="414"/>
      <c r="AB315" s="414"/>
      <c r="AC315" s="414"/>
      <c r="AD315" s="414"/>
      <c r="AE315" s="414"/>
      <c r="AF315" s="414"/>
      <c r="AG315" s="414"/>
      <c r="AH315" s="414"/>
      <c r="AI315" s="414"/>
      <c r="AJ315" s="414"/>
    </row>
    <row r="316" customFormat="false" ht="12.75" hidden="false" customHeight="false" outlineLevel="0" collapsed="false">
      <c r="A316" s="415"/>
      <c r="D316" s="413"/>
      <c r="E316" s="414"/>
      <c r="F316" s="414"/>
      <c r="G316" s="414"/>
      <c r="H316" s="414"/>
      <c r="I316" s="414"/>
      <c r="J316" s="414"/>
      <c r="K316" s="414"/>
      <c r="L316" s="414"/>
      <c r="M316" s="414"/>
      <c r="N316" s="414"/>
      <c r="O316" s="414"/>
      <c r="P316" s="414"/>
      <c r="Q316" s="414"/>
      <c r="R316" s="414"/>
      <c r="S316" s="414"/>
      <c r="T316" s="414"/>
      <c r="U316" s="414"/>
      <c r="V316" s="414"/>
      <c r="W316" s="414"/>
      <c r="X316" s="414"/>
      <c r="Y316" s="414"/>
      <c r="Z316" s="414"/>
      <c r="AA316" s="414"/>
      <c r="AB316" s="414"/>
      <c r="AC316" s="414"/>
      <c r="AD316" s="414"/>
      <c r="AE316" s="414"/>
      <c r="AF316" s="414"/>
      <c r="AG316" s="414"/>
      <c r="AH316" s="414"/>
      <c r="AI316" s="414"/>
      <c r="AJ316" s="414"/>
    </row>
    <row r="317" customFormat="false" ht="12.75" hidden="false" customHeight="false" outlineLevel="0" collapsed="false">
      <c r="A317" s="415"/>
      <c r="D317" s="413"/>
      <c r="E317" s="414"/>
      <c r="F317" s="414"/>
      <c r="G317" s="414"/>
      <c r="H317" s="414"/>
      <c r="I317" s="414"/>
      <c r="J317" s="414"/>
      <c r="K317" s="414"/>
      <c r="L317" s="414"/>
      <c r="M317" s="414"/>
      <c r="N317" s="414"/>
      <c r="O317" s="414"/>
      <c r="P317" s="414"/>
      <c r="Q317" s="414"/>
      <c r="R317" s="414"/>
      <c r="S317" s="414"/>
      <c r="T317" s="414"/>
      <c r="U317" s="414"/>
      <c r="V317" s="414"/>
      <c r="W317" s="414"/>
      <c r="X317" s="414"/>
      <c r="Y317" s="414"/>
      <c r="Z317" s="414"/>
      <c r="AA317" s="414"/>
      <c r="AB317" s="414"/>
      <c r="AC317" s="414"/>
      <c r="AD317" s="414"/>
      <c r="AE317" s="414"/>
      <c r="AF317" s="414"/>
      <c r="AG317" s="414"/>
      <c r="AH317" s="414"/>
      <c r="AI317" s="414"/>
      <c r="AJ317" s="414"/>
    </row>
    <row r="318" customFormat="false" ht="12.75" hidden="false" customHeight="false" outlineLevel="0" collapsed="false">
      <c r="A318" s="415"/>
      <c r="D318" s="413"/>
      <c r="E318" s="414"/>
      <c r="F318" s="414"/>
      <c r="G318" s="414"/>
      <c r="H318" s="414"/>
      <c r="I318" s="414"/>
      <c r="J318" s="414"/>
      <c r="K318" s="414"/>
      <c r="L318" s="414"/>
      <c r="M318" s="414"/>
      <c r="N318" s="414"/>
      <c r="O318" s="414"/>
      <c r="P318" s="414"/>
      <c r="Q318" s="414"/>
      <c r="R318" s="414"/>
      <c r="S318" s="414"/>
      <c r="T318" s="414"/>
      <c r="U318" s="414"/>
      <c r="V318" s="414"/>
      <c r="W318" s="414"/>
      <c r="X318" s="414"/>
      <c r="Y318" s="414"/>
      <c r="Z318" s="414"/>
      <c r="AA318" s="414"/>
      <c r="AB318" s="414"/>
      <c r="AC318" s="414"/>
      <c r="AD318" s="414"/>
      <c r="AE318" s="414"/>
      <c r="AF318" s="414"/>
      <c r="AG318" s="414"/>
      <c r="AH318" s="414"/>
      <c r="AI318" s="414"/>
      <c r="AJ318" s="414"/>
    </row>
    <row r="319" customFormat="false" ht="12.75" hidden="false" customHeight="false" outlineLevel="0" collapsed="false">
      <c r="A319" s="415"/>
      <c r="D319" s="413"/>
      <c r="E319" s="414"/>
      <c r="F319" s="414"/>
      <c r="G319" s="414"/>
      <c r="H319" s="414"/>
      <c r="I319" s="414"/>
      <c r="J319" s="414"/>
      <c r="K319" s="414"/>
      <c r="L319" s="414"/>
      <c r="M319" s="414"/>
      <c r="N319" s="414"/>
      <c r="O319" s="414"/>
      <c r="P319" s="414"/>
      <c r="Q319" s="414"/>
      <c r="R319" s="414"/>
      <c r="S319" s="414"/>
      <c r="T319" s="414"/>
      <c r="U319" s="414"/>
      <c r="V319" s="414"/>
      <c r="W319" s="414"/>
      <c r="X319" s="414"/>
      <c r="Y319" s="414"/>
      <c r="Z319" s="414"/>
      <c r="AA319" s="414"/>
      <c r="AB319" s="414"/>
      <c r="AC319" s="414"/>
      <c r="AD319" s="414"/>
      <c r="AE319" s="414"/>
      <c r="AF319" s="414"/>
      <c r="AG319" s="414"/>
      <c r="AH319" s="414"/>
      <c r="AI319" s="414"/>
      <c r="AJ319" s="414"/>
    </row>
    <row r="320" customFormat="false" ht="12.75" hidden="false" customHeight="false" outlineLevel="0" collapsed="false">
      <c r="D320" s="413"/>
      <c r="E320" s="414"/>
      <c r="F320" s="414"/>
      <c r="G320" s="414"/>
      <c r="H320" s="414"/>
      <c r="I320" s="414"/>
      <c r="J320" s="414"/>
      <c r="K320" s="414"/>
      <c r="L320" s="414"/>
      <c r="M320" s="414"/>
      <c r="N320" s="414"/>
      <c r="O320" s="414"/>
      <c r="P320" s="414"/>
      <c r="Q320" s="414"/>
      <c r="R320" s="414"/>
      <c r="S320" s="414"/>
      <c r="T320" s="414"/>
      <c r="U320" s="414"/>
      <c r="V320" s="414"/>
      <c r="W320" s="414"/>
      <c r="X320" s="414"/>
      <c r="Y320" s="414"/>
      <c r="Z320" s="414"/>
      <c r="AA320" s="414"/>
      <c r="AB320" s="414"/>
      <c r="AC320" s="414"/>
      <c r="AD320" s="414"/>
      <c r="AE320" s="414"/>
      <c r="AF320" s="414"/>
      <c r="AG320" s="414"/>
      <c r="AH320" s="414"/>
      <c r="AI320" s="414"/>
      <c r="AJ320" s="414"/>
    </row>
    <row r="321" customFormat="false" ht="12.75" hidden="false" customHeight="false" outlineLevel="0" collapsed="false">
      <c r="D321" s="413"/>
      <c r="E321" s="414"/>
      <c r="F321" s="414"/>
      <c r="G321" s="414"/>
      <c r="H321" s="414"/>
      <c r="I321" s="414"/>
      <c r="J321" s="414"/>
      <c r="K321" s="414"/>
      <c r="L321" s="414"/>
      <c r="M321" s="414"/>
      <c r="N321" s="414"/>
      <c r="O321" s="414"/>
      <c r="P321" s="414"/>
      <c r="Q321" s="414"/>
      <c r="R321" s="414"/>
      <c r="S321" s="414"/>
      <c r="T321" s="414"/>
      <c r="U321" s="414"/>
      <c r="V321" s="414"/>
      <c r="W321" s="414"/>
      <c r="X321" s="414"/>
      <c r="Y321" s="414"/>
      <c r="Z321" s="414"/>
      <c r="AA321" s="414"/>
      <c r="AB321" s="414"/>
      <c r="AC321" s="414"/>
      <c r="AD321" s="414"/>
      <c r="AE321" s="414"/>
      <c r="AF321" s="414"/>
      <c r="AG321" s="414"/>
      <c r="AH321" s="414"/>
      <c r="AI321" s="414"/>
      <c r="AJ321" s="414"/>
    </row>
    <row r="322" customFormat="false" ht="12.75" hidden="false" customHeight="false" outlineLevel="0" collapsed="false">
      <c r="D322" s="413"/>
      <c r="E322" s="414"/>
      <c r="F322" s="414"/>
      <c r="G322" s="414"/>
      <c r="H322" s="414"/>
      <c r="I322" s="414"/>
      <c r="J322" s="414"/>
      <c r="K322" s="414"/>
      <c r="L322" s="414"/>
      <c r="M322" s="414"/>
      <c r="N322" s="414"/>
      <c r="O322" s="414"/>
      <c r="P322" s="414"/>
      <c r="Q322" s="414"/>
      <c r="R322" s="414"/>
      <c r="S322" s="414"/>
      <c r="T322" s="414"/>
      <c r="U322" s="414"/>
      <c r="V322" s="414"/>
      <c r="W322" s="414"/>
      <c r="X322" s="414"/>
      <c r="Y322" s="414"/>
      <c r="Z322" s="414"/>
      <c r="AA322" s="414"/>
      <c r="AB322" s="414"/>
      <c r="AC322" s="414"/>
      <c r="AD322" s="414"/>
      <c r="AE322" s="414"/>
      <c r="AF322" s="414"/>
      <c r="AG322" s="414"/>
      <c r="AH322" s="414"/>
      <c r="AI322" s="414"/>
      <c r="AJ322" s="414"/>
    </row>
    <row r="323" customFormat="false" ht="12.75" hidden="false" customHeight="false" outlineLevel="0" collapsed="false">
      <c r="D323" s="413"/>
      <c r="E323" s="414"/>
      <c r="F323" s="414"/>
      <c r="G323" s="414"/>
      <c r="H323" s="414"/>
      <c r="I323" s="414"/>
      <c r="J323" s="414"/>
      <c r="K323" s="414"/>
      <c r="L323" s="414"/>
      <c r="M323" s="414"/>
      <c r="N323" s="414"/>
      <c r="O323" s="414"/>
      <c r="P323" s="414"/>
      <c r="Q323" s="414"/>
      <c r="R323" s="414"/>
      <c r="S323" s="414"/>
      <c r="T323" s="414"/>
      <c r="U323" s="414"/>
      <c r="V323" s="414"/>
      <c r="W323" s="414"/>
      <c r="X323" s="414"/>
      <c r="Y323" s="414"/>
      <c r="Z323" s="414"/>
      <c r="AA323" s="414"/>
      <c r="AB323" s="414"/>
      <c r="AC323" s="414"/>
      <c r="AD323" s="414"/>
      <c r="AE323" s="414"/>
      <c r="AF323" s="414"/>
      <c r="AG323" s="414"/>
      <c r="AH323" s="414"/>
      <c r="AI323" s="414"/>
      <c r="AJ323" s="414"/>
    </row>
    <row r="324" customFormat="false" ht="12.75" hidden="false" customHeight="false" outlineLevel="0" collapsed="false">
      <c r="D324" s="413"/>
      <c r="E324" s="414"/>
      <c r="F324" s="414"/>
      <c r="G324" s="414"/>
      <c r="H324" s="414"/>
      <c r="I324" s="414"/>
      <c r="J324" s="414"/>
      <c r="K324" s="414"/>
      <c r="L324" s="414"/>
      <c r="M324" s="414"/>
      <c r="N324" s="414"/>
      <c r="O324" s="414"/>
      <c r="P324" s="414"/>
      <c r="Q324" s="414"/>
      <c r="R324" s="414"/>
      <c r="S324" s="414"/>
      <c r="T324" s="414"/>
      <c r="U324" s="414"/>
      <c r="V324" s="414"/>
      <c r="W324" s="414"/>
      <c r="X324" s="414"/>
      <c r="Y324" s="414"/>
      <c r="Z324" s="414"/>
      <c r="AA324" s="414"/>
      <c r="AB324" s="414"/>
      <c r="AC324" s="414"/>
      <c r="AD324" s="414"/>
      <c r="AE324" s="414"/>
      <c r="AF324" s="414"/>
      <c r="AG324" s="414"/>
      <c r="AH324" s="414"/>
      <c r="AI324" s="414"/>
      <c r="AJ324" s="414"/>
    </row>
    <row r="325" customFormat="false" ht="12.75" hidden="false" customHeight="false" outlineLevel="0" collapsed="false">
      <c r="D325" s="413"/>
      <c r="E325" s="414"/>
      <c r="F325" s="414"/>
      <c r="G325" s="414"/>
      <c r="H325" s="414"/>
      <c r="I325" s="414"/>
      <c r="J325" s="414"/>
      <c r="K325" s="414"/>
      <c r="L325" s="414"/>
      <c r="M325" s="414"/>
      <c r="N325" s="414"/>
      <c r="O325" s="414"/>
      <c r="P325" s="414"/>
      <c r="Q325" s="414"/>
      <c r="R325" s="414"/>
      <c r="S325" s="414"/>
      <c r="T325" s="414"/>
      <c r="U325" s="414"/>
      <c r="V325" s="414"/>
      <c r="W325" s="414"/>
      <c r="X325" s="414"/>
      <c r="Y325" s="414"/>
      <c r="Z325" s="414"/>
      <c r="AA325" s="414"/>
      <c r="AB325" s="414"/>
      <c r="AC325" s="414"/>
      <c r="AD325" s="414"/>
      <c r="AE325" s="414"/>
      <c r="AF325" s="414"/>
      <c r="AG325" s="414"/>
      <c r="AH325" s="414"/>
      <c r="AI325" s="414"/>
      <c r="AJ325" s="414"/>
    </row>
    <row r="326" customFormat="false" ht="12.75" hidden="false" customHeight="false" outlineLevel="0" collapsed="false">
      <c r="D326" s="413"/>
      <c r="E326" s="414"/>
      <c r="F326" s="414"/>
      <c r="G326" s="414"/>
      <c r="H326" s="414"/>
      <c r="I326" s="414"/>
      <c r="J326" s="414"/>
      <c r="K326" s="414"/>
      <c r="L326" s="414"/>
      <c r="M326" s="414"/>
      <c r="N326" s="414"/>
      <c r="O326" s="414"/>
      <c r="P326" s="414"/>
      <c r="Q326" s="414"/>
      <c r="R326" s="414"/>
      <c r="S326" s="414"/>
      <c r="T326" s="414"/>
      <c r="U326" s="414"/>
      <c r="V326" s="414"/>
      <c r="W326" s="414"/>
      <c r="X326" s="414"/>
      <c r="Y326" s="414"/>
      <c r="Z326" s="414"/>
      <c r="AA326" s="414"/>
      <c r="AB326" s="414"/>
      <c r="AC326" s="414"/>
      <c r="AD326" s="414"/>
      <c r="AE326" s="414"/>
      <c r="AF326" s="414"/>
      <c r="AG326" s="414"/>
      <c r="AH326" s="414"/>
      <c r="AI326" s="414"/>
      <c r="AJ326" s="414"/>
    </row>
    <row r="327" customFormat="false" ht="12.75" hidden="false" customHeight="false" outlineLevel="0" collapsed="false">
      <c r="A327" s="418"/>
      <c r="D327" s="413"/>
      <c r="E327" s="414"/>
      <c r="F327" s="414"/>
      <c r="G327" s="414"/>
      <c r="H327" s="414"/>
      <c r="I327" s="414"/>
      <c r="J327" s="414"/>
      <c r="K327" s="414"/>
      <c r="L327" s="414"/>
      <c r="M327" s="414"/>
      <c r="N327" s="414"/>
      <c r="O327" s="414"/>
      <c r="P327" s="414"/>
      <c r="Q327" s="414"/>
      <c r="R327" s="414"/>
      <c r="S327" s="414"/>
      <c r="T327" s="414"/>
      <c r="U327" s="414"/>
      <c r="V327" s="414"/>
      <c r="W327" s="414"/>
      <c r="X327" s="414"/>
      <c r="Y327" s="414"/>
      <c r="Z327" s="414"/>
      <c r="AA327" s="414"/>
      <c r="AB327" s="414"/>
      <c r="AC327" s="414"/>
      <c r="AD327" s="414"/>
      <c r="AE327" s="414"/>
      <c r="AF327" s="414"/>
      <c r="AG327" s="414"/>
      <c r="AH327" s="414"/>
      <c r="AI327" s="414"/>
      <c r="AJ327" s="414"/>
    </row>
    <row r="328" customFormat="false" ht="12.75" hidden="false" customHeight="false" outlineLevel="0" collapsed="false">
      <c r="A328" s="415"/>
      <c r="D328" s="413"/>
      <c r="E328" s="414"/>
      <c r="F328" s="414"/>
      <c r="G328" s="414"/>
      <c r="H328" s="414"/>
      <c r="I328" s="414"/>
      <c r="J328" s="414"/>
      <c r="K328" s="414"/>
      <c r="L328" s="414"/>
      <c r="M328" s="414"/>
      <c r="N328" s="414"/>
      <c r="O328" s="414"/>
      <c r="P328" s="414"/>
      <c r="Q328" s="414"/>
      <c r="R328" s="414"/>
      <c r="S328" s="414"/>
      <c r="T328" s="414"/>
      <c r="U328" s="414"/>
      <c r="V328" s="414"/>
      <c r="W328" s="414"/>
      <c r="X328" s="414"/>
      <c r="Y328" s="414"/>
      <c r="Z328" s="414"/>
      <c r="AA328" s="414"/>
      <c r="AB328" s="414"/>
      <c r="AC328" s="414"/>
      <c r="AD328" s="414"/>
      <c r="AE328" s="414"/>
      <c r="AF328" s="414"/>
      <c r="AG328" s="414"/>
      <c r="AH328" s="414"/>
      <c r="AI328" s="414"/>
      <c r="AJ328" s="414"/>
    </row>
    <row r="329" customFormat="false" ht="12.75" hidden="false" customHeight="false" outlineLevel="0" collapsed="false">
      <c r="A329" s="415"/>
      <c r="D329" s="413"/>
      <c r="E329" s="414"/>
      <c r="F329" s="414"/>
      <c r="G329" s="414"/>
      <c r="H329" s="414"/>
      <c r="I329" s="414"/>
      <c r="J329" s="414"/>
      <c r="K329" s="414"/>
      <c r="L329" s="414"/>
      <c r="M329" s="414"/>
      <c r="N329" s="414"/>
      <c r="O329" s="414"/>
      <c r="P329" s="414"/>
      <c r="Q329" s="414"/>
      <c r="R329" s="414"/>
      <c r="S329" s="414"/>
      <c r="T329" s="414"/>
      <c r="U329" s="414"/>
      <c r="V329" s="414"/>
      <c r="W329" s="414"/>
      <c r="X329" s="414"/>
      <c r="Y329" s="414"/>
      <c r="Z329" s="414"/>
      <c r="AA329" s="414"/>
      <c r="AB329" s="414"/>
      <c r="AC329" s="414"/>
      <c r="AD329" s="414"/>
      <c r="AE329" s="414"/>
      <c r="AF329" s="414"/>
      <c r="AG329" s="414"/>
      <c r="AH329" s="414"/>
      <c r="AI329" s="414"/>
      <c r="AJ329" s="414"/>
    </row>
    <row r="330" customFormat="false" ht="12.75" hidden="false" customHeight="false" outlineLevel="0" collapsed="false">
      <c r="A330" s="415"/>
      <c r="D330" s="413"/>
      <c r="E330" s="414"/>
      <c r="F330" s="414"/>
      <c r="G330" s="414"/>
      <c r="H330" s="414"/>
      <c r="I330" s="414"/>
      <c r="J330" s="414"/>
      <c r="K330" s="414"/>
      <c r="L330" s="414"/>
      <c r="M330" s="414"/>
      <c r="N330" s="414"/>
      <c r="O330" s="414"/>
      <c r="P330" s="414"/>
      <c r="Q330" s="414"/>
      <c r="R330" s="414"/>
      <c r="S330" s="414"/>
      <c r="T330" s="414"/>
      <c r="U330" s="414"/>
      <c r="V330" s="414"/>
      <c r="W330" s="414"/>
      <c r="X330" s="414"/>
      <c r="Y330" s="414"/>
      <c r="Z330" s="414"/>
      <c r="AA330" s="414"/>
      <c r="AB330" s="414"/>
      <c r="AC330" s="414"/>
      <c r="AD330" s="414"/>
      <c r="AE330" s="414"/>
      <c r="AF330" s="414"/>
      <c r="AG330" s="414"/>
      <c r="AH330" s="414"/>
      <c r="AI330" s="414"/>
      <c r="AJ330" s="414"/>
    </row>
    <row r="331" customFormat="false" ht="12.75" hidden="false" customHeight="false" outlineLevel="0" collapsed="false">
      <c r="A331" s="415"/>
      <c r="D331" s="413"/>
      <c r="E331" s="414"/>
      <c r="F331" s="414"/>
      <c r="G331" s="414"/>
      <c r="H331" s="414"/>
      <c r="I331" s="414"/>
      <c r="J331" s="414"/>
      <c r="K331" s="414"/>
      <c r="L331" s="414"/>
      <c r="M331" s="414"/>
      <c r="N331" s="414"/>
      <c r="O331" s="414"/>
      <c r="P331" s="414"/>
      <c r="Q331" s="414"/>
      <c r="R331" s="414"/>
      <c r="S331" s="414"/>
      <c r="T331" s="414"/>
      <c r="U331" s="414"/>
      <c r="V331" s="414"/>
      <c r="W331" s="414"/>
      <c r="X331" s="414"/>
      <c r="Y331" s="414"/>
      <c r="Z331" s="414"/>
      <c r="AA331" s="414"/>
      <c r="AB331" s="414"/>
      <c r="AC331" s="414"/>
      <c r="AD331" s="414"/>
      <c r="AE331" s="414"/>
      <c r="AF331" s="414"/>
      <c r="AG331" s="414"/>
      <c r="AH331" s="414"/>
      <c r="AI331" s="414"/>
      <c r="AJ331" s="414"/>
    </row>
    <row r="332" customFormat="false" ht="12.75" hidden="false" customHeight="false" outlineLevel="0" collapsed="false">
      <c r="A332" s="415"/>
      <c r="D332" s="413"/>
      <c r="E332" s="414"/>
      <c r="F332" s="414"/>
      <c r="G332" s="414"/>
      <c r="H332" s="414"/>
      <c r="I332" s="414"/>
      <c r="J332" s="414"/>
      <c r="K332" s="414"/>
      <c r="L332" s="414"/>
      <c r="M332" s="414"/>
      <c r="N332" s="414"/>
      <c r="O332" s="414"/>
      <c r="P332" s="414"/>
      <c r="Q332" s="414"/>
      <c r="R332" s="414"/>
      <c r="S332" s="414"/>
      <c r="T332" s="414"/>
      <c r="U332" s="414"/>
      <c r="V332" s="414"/>
      <c r="W332" s="414"/>
      <c r="X332" s="414"/>
      <c r="Y332" s="414"/>
      <c r="Z332" s="414"/>
      <c r="AA332" s="414"/>
      <c r="AB332" s="414"/>
      <c r="AC332" s="414"/>
      <c r="AD332" s="414"/>
      <c r="AE332" s="414"/>
      <c r="AF332" s="414"/>
      <c r="AG332" s="414"/>
      <c r="AH332" s="414"/>
      <c r="AI332" s="414"/>
      <c r="AJ332" s="414"/>
    </row>
    <row r="333" customFormat="false" ht="12.75" hidden="false" customHeight="false" outlineLevel="0" collapsed="false">
      <c r="A333" s="415"/>
      <c r="D333" s="413"/>
      <c r="E333" s="414"/>
      <c r="F333" s="414"/>
      <c r="G333" s="414"/>
      <c r="H333" s="414"/>
      <c r="I333" s="414"/>
      <c r="J333" s="414"/>
      <c r="K333" s="414"/>
      <c r="L333" s="414"/>
      <c r="M333" s="414"/>
      <c r="N333" s="414"/>
      <c r="O333" s="414"/>
      <c r="P333" s="414"/>
      <c r="Q333" s="414"/>
      <c r="R333" s="414"/>
      <c r="S333" s="414"/>
      <c r="T333" s="414"/>
      <c r="U333" s="414"/>
      <c r="V333" s="414"/>
      <c r="W333" s="414"/>
      <c r="X333" s="414"/>
      <c r="Y333" s="414"/>
      <c r="Z333" s="414"/>
      <c r="AA333" s="414"/>
      <c r="AB333" s="414"/>
      <c r="AC333" s="414"/>
      <c r="AD333" s="414"/>
      <c r="AE333" s="414"/>
      <c r="AF333" s="414"/>
      <c r="AG333" s="414"/>
      <c r="AH333" s="414"/>
      <c r="AI333" s="414"/>
      <c r="AJ333" s="414"/>
    </row>
    <row r="334" customFormat="false" ht="12.75" hidden="false" customHeight="false" outlineLevel="0" collapsed="false">
      <c r="A334" s="415"/>
      <c r="D334" s="413"/>
      <c r="E334" s="414"/>
      <c r="F334" s="414"/>
      <c r="G334" s="414"/>
      <c r="H334" s="414"/>
      <c r="I334" s="414"/>
      <c r="J334" s="414"/>
      <c r="K334" s="414"/>
      <c r="L334" s="414"/>
      <c r="M334" s="414"/>
      <c r="N334" s="414"/>
      <c r="O334" s="414"/>
      <c r="P334" s="414"/>
      <c r="Q334" s="414"/>
      <c r="R334" s="414"/>
      <c r="S334" s="414"/>
      <c r="T334" s="414"/>
      <c r="U334" s="414"/>
      <c r="V334" s="414"/>
      <c r="W334" s="414"/>
      <c r="X334" s="414"/>
      <c r="Y334" s="414"/>
      <c r="Z334" s="414"/>
      <c r="AA334" s="414"/>
      <c r="AB334" s="414"/>
      <c r="AC334" s="414"/>
      <c r="AD334" s="414"/>
      <c r="AE334" s="414"/>
      <c r="AF334" s="414"/>
      <c r="AG334" s="414"/>
      <c r="AH334" s="414"/>
      <c r="AI334" s="414"/>
      <c r="AJ334" s="414"/>
    </row>
    <row r="335" customFormat="false" ht="12.75" hidden="false" customHeight="false" outlineLevel="0" collapsed="false">
      <c r="A335" s="415"/>
      <c r="D335" s="413"/>
      <c r="E335" s="414"/>
      <c r="F335" s="414"/>
      <c r="G335" s="414"/>
      <c r="H335" s="414"/>
      <c r="I335" s="414"/>
      <c r="J335" s="414"/>
      <c r="K335" s="414"/>
      <c r="L335" s="414"/>
      <c r="M335" s="414"/>
      <c r="N335" s="414"/>
      <c r="O335" s="414"/>
      <c r="P335" s="414"/>
      <c r="Q335" s="414"/>
      <c r="R335" s="414"/>
      <c r="S335" s="414"/>
      <c r="T335" s="414"/>
      <c r="U335" s="414"/>
      <c r="V335" s="414"/>
      <c r="W335" s="414"/>
      <c r="X335" s="414"/>
      <c r="Y335" s="414"/>
      <c r="Z335" s="414"/>
      <c r="AA335" s="414"/>
      <c r="AB335" s="414"/>
      <c r="AC335" s="414"/>
      <c r="AD335" s="414"/>
      <c r="AE335" s="414"/>
      <c r="AF335" s="414"/>
      <c r="AG335" s="414"/>
      <c r="AH335" s="414"/>
      <c r="AI335" s="414"/>
      <c r="AJ335" s="414"/>
    </row>
    <row r="336" customFormat="false" ht="12.75" hidden="false" customHeight="false" outlineLevel="0" collapsed="false">
      <c r="A336" s="415"/>
      <c r="D336" s="413"/>
      <c r="E336" s="414"/>
      <c r="F336" s="414"/>
      <c r="G336" s="414"/>
      <c r="H336" s="414"/>
      <c r="I336" s="414"/>
      <c r="J336" s="414"/>
      <c r="K336" s="414"/>
      <c r="L336" s="414"/>
      <c r="M336" s="414"/>
      <c r="N336" s="414"/>
      <c r="O336" s="414"/>
      <c r="P336" s="414"/>
      <c r="Q336" s="414"/>
      <c r="R336" s="414"/>
      <c r="S336" s="414"/>
      <c r="T336" s="414"/>
      <c r="U336" s="414"/>
      <c r="V336" s="414"/>
      <c r="W336" s="414"/>
      <c r="X336" s="414"/>
      <c r="Y336" s="414"/>
      <c r="Z336" s="414"/>
      <c r="AA336" s="414"/>
      <c r="AB336" s="414"/>
      <c r="AC336" s="414"/>
      <c r="AD336" s="414"/>
      <c r="AE336" s="414"/>
      <c r="AF336" s="414"/>
      <c r="AG336" s="414"/>
      <c r="AH336" s="414"/>
      <c r="AI336" s="414"/>
      <c r="AJ336" s="414"/>
    </row>
    <row r="337" customFormat="false" ht="12.75" hidden="false" customHeight="false" outlineLevel="0" collapsed="false">
      <c r="A337" s="415"/>
      <c r="D337" s="413"/>
      <c r="E337" s="414"/>
      <c r="F337" s="414"/>
      <c r="G337" s="414"/>
      <c r="H337" s="414"/>
      <c r="I337" s="414"/>
      <c r="J337" s="414"/>
      <c r="K337" s="414"/>
      <c r="L337" s="414"/>
      <c r="M337" s="414"/>
      <c r="N337" s="414"/>
      <c r="O337" s="414"/>
      <c r="P337" s="414"/>
      <c r="Q337" s="414"/>
      <c r="R337" s="414"/>
      <c r="S337" s="414"/>
      <c r="T337" s="414"/>
      <c r="U337" s="414"/>
      <c r="V337" s="414"/>
      <c r="W337" s="414"/>
      <c r="X337" s="414"/>
      <c r="Y337" s="414"/>
      <c r="Z337" s="414"/>
      <c r="AA337" s="414"/>
      <c r="AB337" s="414"/>
      <c r="AC337" s="414"/>
      <c r="AD337" s="414"/>
      <c r="AE337" s="414"/>
      <c r="AF337" s="414"/>
      <c r="AG337" s="414"/>
      <c r="AH337" s="414"/>
      <c r="AI337" s="414"/>
      <c r="AJ337" s="414"/>
    </row>
    <row r="338" customFormat="false" ht="12.75" hidden="false" customHeight="false" outlineLevel="0" collapsed="false">
      <c r="A338" s="415"/>
      <c r="D338" s="413"/>
      <c r="E338" s="414"/>
      <c r="F338" s="414"/>
      <c r="G338" s="414"/>
      <c r="H338" s="414"/>
      <c r="I338" s="414"/>
      <c r="J338" s="414"/>
      <c r="K338" s="414"/>
      <c r="L338" s="414"/>
      <c r="M338" s="414"/>
      <c r="N338" s="414"/>
      <c r="O338" s="414"/>
      <c r="P338" s="414"/>
      <c r="Q338" s="414"/>
      <c r="R338" s="414"/>
      <c r="S338" s="414"/>
      <c r="T338" s="414"/>
      <c r="U338" s="414"/>
      <c r="V338" s="414"/>
      <c r="W338" s="414"/>
      <c r="X338" s="414"/>
      <c r="Y338" s="414"/>
      <c r="Z338" s="414"/>
      <c r="AA338" s="414"/>
      <c r="AB338" s="414"/>
      <c r="AC338" s="414"/>
      <c r="AD338" s="414"/>
      <c r="AE338" s="414"/>
      <c r="AF338" s="414"/>
      <c r="AG338" s="414"/>
      <c r="AH338" s="414"/>
      <c r="AI338" s="414"/>
      <c r="AJ338" s="414"/>
    </row>
    <row r="339" customFormat="false" ht="12.75" hidden="false" customHeight="false" outlineLevel="0" collapsed="false">
      <c r="A339" s="415"/>
      <c r="D339" s="413"/>
      <c r="E339" s="414"/>
      <c r="F339" s="414"/>
      <c r="G339" s="414"/>
      <c r="H339" s="414"/>
      <c r="I339" s="414"/>
      <c r="J339" s="414"/>
      <c r="K339" s="414"/>
      <c r="L339" s="414"/>
      <c r="M339" s="414"/>
      <c r="N339" s="414"/>
      <c r="O339" s="414"/>
      <c r="P339" s="414"/>
      <c r="Q339" s="414"/>
      <c r="R339" s="414"/>
      <c r="S339" s="414"/>
      <c r="T339" s="414"/>
      <c r="U339" s="414"/>
      <c r="V339" s="414"/>
      <c r="W339" s="414"/>
      <c r="X339" s="414"/>
      <c r="Y339" s="414"/>
      <c r="Z339" s="414"/>
      <c r="AA339" s="414"/>
      <c r="AB339" s="414"/>
      <c r="AC339" s="414"/>
      <c r="AD339" s="414"/>
      <c r="AE339" s="414"/>
      <c r="AF339" s="414"/>
      <c r="AG339" s="414"/>
      <c r="AH339" s="414"/>
      <c r="AI339" s="414"/>
      <c r="AJ339" s="414"/>
    </row>
    <row r="340" customFormat="false" ht="12.75" hidden="false" customHeight="false" outlineLevel="0" collapsed="false">
      <c r="A340" s="415"/>
      <c r="D340" s="413"/>
      <c r="E340" s="414"/>
      <c r="F340" s="414"/>
      <c r="G340" s="414"/>
      <c r="H340" s="414"/>
      <c r="I340" s="414"/>
      <c r="J340" s="414"/>
      <c r="K340" s="414"/>
      <c r="L340" s="414"/>
      <c r="M340" s="414"/>
      <c r="N340" s="414"/>
      <c r="O340" s="414"/>
      <c r="P340" s="414"/>
      <c r="Q340" s="414"/>
      <c r="R340" s="414"/>
      <c r="S340" s="414"/>
      <c r="T340" s="414"/>
      <c r="U340" s="414"/>
      <c r="V340" s="414"/>
      <c r="W340" s="414"/>
      <c r="X340" s="414"/>
      <c r="Y340" s="414"/>
      <c r="Z340" s="414"/>
      <c r="AA340" s="414"/>
      <c r="AB340" s="414"/>
      <c r="AC340" s="414"/>
      <c r="AD340" s="414"/>
      <c r="AE340" s="414"/>
      <c r="AF340" s="414"/>
      <c r="AG340" s="414"/>
      <c r="AH340" s="414"/>
      <c r="AI340" s="414"/>
      <c r="AJ340" s="414"/>
    </row>
    <row r="341" customFormat="false" ht="12.75" hidden="false" customHeight="false" outlineLevel="0" collapsed="false">
      <c r="A341" s="415"/>
      <c r="D341" s="413"/>
      <c r="E341" s="414"/>
      <c r="F341" s="414"/>
      <c r="G341" s="414"/>
      <c r="H341" s="414"/>
      <c r="I341" s="414"/>
      <c r="J341" s="414"/>
      <c r="K341" s="414"/>
      <c r="L341" s="414"/>
      <c r="M341" s="414"/>
      <c r="N341" s="414"/>
      <c r="O341" s="414"/>
      <c r="P341" s="414"/>
      <c r="Q341" s="414"/>
      <c r="R341" s="414"/>
      <c r="S341" s="414"/>
      <c r="T341" s="414"/>
      <c r="U341" s="414"/>
      <c r="V341" s="414"/>
      <c r="W341" s="414"/>
      <c r="X341" s="414"/>
      <c r="Y341" s="414"/>
      <c r="Z341" s="414"/>
      <c r="AA341" s="414"/>
      <c r="AB341" s="414"/>
      <c r="AC341" s="414"/>
      <c r="AD341" s="414"/>
      <c r="AE341" s="414"/>
      <c r="AF341" s="414"/>
      <c r="AG341" s="414"/>
      <c r="AH341" s="414"/>
      <c r="AI341" s="414"/>
      <c r="AJ341" s="414"/>
    </row>
    <row r="342" customFormat="false" ht="12.75" hidden="false" customHeight="false" outlineLevel="0" collapsed="false">
      <c r="A342" s="415"/>
      <c r="D342" s="413"/>
      <c r="E342" s="414"/>
      <c r="F342" s="414"/>
      <c r="G342" s="414"/>
      <c r="H342" s="414"/>
      <c r="I342" s="414"/>
      <c r="J342" s="414"/>
      <c r="K342" s="414"/>
      <c r="L342" s="414"/>
      <c r="M342" s="414"/>
      <c r="N342" s="414"/>
      <c r="O342" s="414"/>
      <c r="P342" s="414"/>
      <c r="Q342" s="414"/>
      <c r="R342" s="414"/>
      <c r="S342" s="414"/>
      <c r="T342" s="414"/>
      <c r="U342" s="414"/>
      <c r="V342" s="414"/>
      <c r="W342" s="414"/>
      <c r="X342" s="414"/>
      <c r="Y342" s="414"/>
      <c r="Z342" s="414"/>
      <c r="AA342" s="414"/>
      <c r="AB342" s="414"/>
      <c r="AC342" s="414"/>
      <c r="AD342" s="414"/>
      <c r="AE342" s="414"/>
      <c r="AF342" s="414"/>
      <c r="AG342" s="414"/>
      <c r="AH342" s="414"/>
      <c r="AI342" s="414"/>
      <c r="AJ342" s="414"/>
    </row>
    <row r="343" customFormat="false" ht="12.75" hidden="false" customHeight="false" outlineLevel="0" collapsed="false">
      <c r="A343" s="415"/>
      <c r="D343" s="413"/>
      <c r="E343" s="414"/>
      <c r="F343" s="414"/>
      <c r="G343" s="414"/>
      <c r="H343" s="414"/>
      <c r="I343" s="414"/>
      <c r="J343" s="414"/>
      <c r="K343" s="414"/>
      <c r="L343" s="414"/>
      <c r="M343" s="414"/>
      <c r="N343" s="414"/>
      <c r="O343" s="414"/>
      <c r="P343" s="414"/>
      <c r="Q343" s="414"/>
      <c r="R343" s="414"/>
      <c r="S343" s="414"/>
      <c r="T343" s="414"/>
      <c r="U343" s="414"/>
      <c r="V343" s="414"/>
      <c r="W343" s="414"/>
      <c r="X343" s="414"/>
      <c r="Y343" s="414"/>
      <c r="Z343" s="414"/>
      <c r="AA343" s="414"/>
      <c r="AB343" s="414"/>
      <c r="AC343" s="414"/>
      <c r="AD343" s="414"/>
      <c r="AE343" s="414"/>
      <c r="AF343" s="414"/>
      <c r="AG343" s="414"/>
      <c r="AH343" s="414"/>
      <c r="AI343" s="414"/>
      <c r="AJ343" s="414"/>
    </row>
    <row r="344" customFormat="false" ht="12.75" hidden="false" customHeight="false" outlineLevel="0" collapsed="false">
      <c r="A344" s="415"/>
      <c r="D344" s="413"/>
      <c r="E344" s="414"/>
      <c r="F344" s="414"/>
      <c r="G344" s="414"/>
      <c r="H344" s="414"/>
      <c r="I344" s="414"/>
      <c r="J344" s="414"/>
      <c r="K344" s="414"/>
      <c r="L344" s="414"/>
      <c r="M344" s="414"/>
      <c r="N344" s="414"/>
      <c r="O344" s="414"/>
      <c r="P344" s="414"/>
      <c r="Q344" s="414"/>
      <c r="R344" s="414"/>
      <c r="S344" s="414"/>
      <c r="T344" s="414"/>
      <c r="U344" s="414"/>
      <c r="V344" s="414"/>
      <c r="W344" s="414"/>
      <c r="X344" s="414"/>
      <c r="Y344" s="414"/>
      <c r="Z344" s="414"/>
      <c r="AA344" s="414"/>
      <c r="AB344" s="414"/>
      <c r="AC344" s="414"/>
      <c r="AD344" s="414"/>
      <c r="AE344" s="414"/>
      <c r="AF344" s="414"/>
      <c r="AG344" s="414"/>
      <c r="AH344" s="414"/>
      <c r="AI344" s="414"/>
      <c r="AJ344" s="414"/>
    </row>
    <row r="345" customFormat="false" ht="12.75" hidden="false" customHeight="false" outlineLevel="0" collapsed="false">
      <c r="A345" s="415"/>
      <c r="D345" s="413"/>
      <c r="E345" s="414"/>
      <c r="F345" s="414"/>
      <c r="G345" s="414"/>
      <c r="H345" s="414"/>
      <c r="I345" s="414"/>
      <c r="J345" s="414"/>
      <c r="K345" s="414"/>
      <c r="L345" s="414"/>
      <c r="M345" s="414"/>
      <c r="N345" s="414"/>
      <c r="O345" s="414"/>
      <c r="P345" s="414"/>
      <c r="Q345" s="414"/>
      <c r="R345" s="414"/>
      <c r="S345" s="414"/>
      <c r="T345" s="414"/>
      <c r="U345" s="414"/>
      <c r="V345" s="414"/>
      <c r="W345" s="414"/>
      <c r="X345" s="414"/>
      <c r="Y345" s="414"/>
      <c r="Z345" s="414"/>
      <c r="AA345" s="414"/>
      <c r="AB345" s="414"/>
      <c r="AC345" s="414"/>
      <c r="AD345" s="414"/>
      <c r="AE345" s="414"/>
      <c r="AF345" s="414"/>
      <c r="AG345" s="414"/>
      <c r="AH345" s="414"/>
      <c r="AI345" s="414"/>
      <c r="AJ345" s="414"/>
    </row>
    <row r="346" customFormat="false" ht="12.75" hidden="false" customHeight="false" outlineLevel="0" collapsed="false">
      <c r="D346" s="413"/>
      <c r="E346" s="414"/>
      <c r="F346" s="414"/>
      <c r="G346" s="414"/>
      <c r="H346" s="414"/>
      <c r="I346" s="414"/>
      <c r="J346" s="414"/>
      <c r="K346" s="414"/>
      <c r="L346" s="414"/>
      <c r="M346" s="414"/>
      <c r="N346" s="414"/>
      <c r="O346" s="414"/>
      <c r="P346" s="414"/>
      <c r="Q346" s="414"/>
      <c r="R346" s="414"/>
      <c r="S346" s="414"/>
      <c r="T346" s="414"/>
      <c r="U346" s="414"/>
      <c r="V346" s="414"/>
      <c r="W346" s="414"/>
      <c r="X346" s="414"/>
      <c r="Y346" s="414"/>
      <c r="Z346" s="414"/>
      <c r="AA346" s="414"/>
      <c r="AB346" s="414"/>
      <c r="AC346" s="414"/>
      <c r="AD346" s="414"/>
      <c r="AE346" s="414"/>
      <c r="AF346" s="414"/>
      <c r="AG346" s="414"/>
      <c r="AH346" s="414"/>
      <c r="AI346" s="414"/>
      <c r="AJ346" s="414"/>
    </row>
    <row r="347" customFormat="false" ht="12.75" hidden="false" customHeight="false" outlineLevel="0" collapsed="false">
      <c r="D347" s="413"/>
      <c r="E347" s="414"/>
      <c r="F347" s="414"/>
      <c r="G347" s="414"/>
      <c r="H347" s="414"/>
      <c r="I347" s="414"/>
      <c r="J347" s="414"/>
      <c r="K347" s="414"/>
      <c r="L347" s="414"/>
      <c r="M347" s="414"/>
      <c r="N347" s="414"/>
      <c r="O347" s="414"/>
      <c r="P347" s="414"/>
      <c r="Q347" s="414"/>
      <c r="R347" s="414"/>
      <c r="S347" s="414"/>
      <c r="T347" s="414"/>
      <c r="U347" s="414"/>
      <c r="V347" s="414"/>
      <c r="W347" s="414"/>
      <c r="X347" s="414"/>
      <c r="Y347" s="414"/>
      <c r="Z347" s="414"/>
      <c r="AA347" s="414"/>
      <c r="AB347" s="414"/>
      <c r="AC347" s="414"/>
      <c r="AD347" s="414"/>
      <c r="AE347" s="414"/>
      <c r="AF347" s="414"/>
      <c r="AG347" s="414"/>
      <c r="AH347" s="414"/>
      <c r="AI347" s="414"/>
      <c r="AJ347" s="414"/>
    </row>
    <row r="348" customFormat="false" ht="12.75" hidden="false" customHeight="false" outlineLevel="0" collapsed="false">
      <c r="D348" s="413"/>
      <c r="E348" s="414"/>
      <c r="F348" s="414"/>
      <c r="G348" s="414"/>
      <c r="H348" s="414"/>
      <c r="I348" s="414"/>
      <c r="J348" s="414"/>
      <c r="K348" s="414"/>
      <c r="L348" s="414"/>
      <c r="M348" s="414"/>
      <c r="N348" s="414"/>
      <c r="O348" s="414"/>
      <c r="P348" s="414"/>
      <c r="Q348" s="414"/>
      <c r="R348" s="414"/>
      <c r="S348" s="414"/>
      <c r="T348" s="414"/>
      <c r="U348" s="414"/>
      <c r="V348" s="414"/>
      <c r="W348" s="414"/>
      <c r="X348" s="414"/>
      <c r="Y348" s="414"/>
      <c r="Z348" s="414"/>
      <c r="AA348" s="414"/>
      <c r="AB348" s="414"/>
      <c r="AC348" s="414"/>
      <c r="AD348" s="414"/>
      <c r="AE348" s="414"/>
      <c r="AF348" s="414"/>
      <c r="AG348" s="414"/>
      <c r="AH348" s="414"/>
      <c r="AI348" s="414"/>
      <c r="AJ348" s="414"/>
    </row>
    <row r="349" customFormat="false" ht="12.75" hidden="false" customHeight="false" outlineLevel="0" collapsed="false">
      <c r="D349" s="413"/>
      <c r="E349" s="414"/>
      <c r="F349" s="414"/>
      <c r="G349" s="414"/>
      <c r="H349" s="414"/>
      <c r="I349" s="414"/>
      <c r="J349" s="414"/>
      <c r="K349" s="414"/>
      <c r="L349" s="414"/>
      <c r="M349" s="414"/>
      <c r="N349" s="414"/>
      <c r="O349" s="414"/>
      <c r="P349" s="414"/>
      <c r="Q349" s="414"/>
      <c r="R349" s="414"/>
      <c r="S349" s="414"/>
      <c r="T349" s="414"/>
      <c r="U349" s="414"/>
      <c r="V349" s="414"/>
      <c r="W349" s="414"/>
      <c r="X349" s="414"/>
      <c r="Y349" s="414"/>
      <c r="Z349" s="414"/>
      <c r="AA349" s="414"/>
      <c r="AB349" s="414"/>
      <c r="AC349" s="414"/>
      <c r="AD349" s="414"/>
      <c r="AE349" s="414"/>
      <c r="AF349" s="414"/>
      <c r="AG349" s="414"/>
      <c r="AH349" s="414"/>
      <c r="AI349" s="414"/>
      <c r="AJ349" s="414"/>
    </row>
    <row r="350" customFormat="false" ht="12.75" hidden="false" customHeight="false" outlineLevel="0" collapsed="false">
      <c r="D350" s="413"/>
      <c r="E350" s="414"/>
      <c r="F350" s="414"/>
      <c r="G350" s="414"/>
      <c r="H350" s="414"/>
      <c r="I350" s="414"/>
      <c r="J350" s="414"/>
      <c r="K350" s="414"/>
      <c r="L350" s="414"/>
      <c r="M350" s="414"/>
      <c r="N350" s="414"/>
      <c r="O350" s="414"/>
      <c r="P350" s="414"/>
      <c r="Q350" s="414"/>
      <c r="R350" s="414"/>
      <c r="S350" s="414"/>
      <c r="T350" s="414"/>
      <c r="U350" s="414"/>
      <c r="V350" s="414"/>
      <c r="W350" s="414"/>
      <c r="X350" s="414"/>
      <c r="Y350" s="414"/>
      <c r="Z350" s="414"/>
      <c r="AA350" s="414"/>
      <c r="AB350" s="414"/>
      <c r="AC350" s="414"/>
      <c r="AD350" s="414"/>
      <c r="AE350" s="414"/>
      <c r="AF350" s="414"/>
      <c r="AG350" s="414"/>
      <c r="AH350" s="414"/>
      <c r="AI350" s="414"/>
      <c r="AJ350" s="414"/>
    </row>
    <row r="351" customFormat="false" ht="12.75" hidden="false" customHeight="false" outlineLevel="0" collapsed="false">
      <c r="D351" s="413"/>
      <c r="E351" s="414"/>
      <c r="F351" s="414"/>
      <c r="G351" s="414"/>
      <c r="H351" s="414"/>
      <c r="I351" s="414"/>
      <c r="J351" s="414"/>
      <c r="K351" s="414"/>
      <c r="L351" s="414"/>
      <c r="M351" s="414"/>
      <c r="N351" s="414"/>
      <c r="O351" s="414"/>
      <c r="P351" s="414"/>
      <c r="Q351" s="414"/>
      <c r="R351" s="414"/>
      <c r="S351" s="414"/>
      <c r="T351" s="414"/>
      <c r="U351" s="414"/>
      <c r="V351" s="414"/>
      <c r="W351" s="414"/>
      <c r="X351" s="414"/>
      <c r="Y351" s="414"/>
      <c r="Z351" s="414"/>
      <c r="AA351" s="414"/>
      <c r="AB351" s="414"/>
      <c r="AC351" s="414"/>
      <c r="AD351" s="414"/>
      <c r="AE351" s="414"/>
      <c r="AF351" s="414"/>
      <c r="AG351" s="414"/>
      <c r="AH351" s="414"/>
      <c r="AI351" s="414"/>
      <c r="AJ351" s="414"/>
    </row>
    <row r="352" customFormat="false" ht="12.75" hidden="false" customHeight="false" outlineLevel="0" collapsed="false">
      <c r="D352" s="413"/>
      <c r="E352" s="414"/>
      <c r="F352" s="414"/>
      <c r="G352" s="414"/>
      <c r="H352" s="414"/>
      <c r="I352" s="414"/>
      <c r="J352" s="414"/>
      <c r="K352" s="414"/>
      <c r="L352" s="414"/>
      <c r="M352" s="414"/>
      <c r="N352" s="414"/>
      <c r="O352" s="414"/>
      <c r="P352" s="414"/>
      <c r="Q352" s="414"/>
      <c r="R352" s="414"/>
      <c r="S352" s="414"/>
      <c r="T352" s="414"/>
      <c r="U352" s="414"/>
      <c r="V352" s="414"/>
      <c r="W352" s="414"/>
      <c r="X352" s="414"/>
      <c r="Y352" s="414"/>
      <c r="Z352" s="414"/>
      <c r="AA352" s="414"/>
      <c r="AB352" s="414"/>
      <c r="AC352" s="414"/>
      <c r="AD352" s="414"/>
      <c r="AE352" s="414"/>
      <c r="AF352" s="414"/>
      <c r="AG352" s="414"/>
      <c r="AH352" s="414"/>
      <c r="AI352" s="414"/>
      <c r="AJ352" s="414"/>
    </row>
    <row r="353" customFormat="false" ht="12.75" hidden="false" customHeight="false" outlineLevel="0" collapsed="false">
      <c r="A353" s="418"/>
      <c r="D353" s="413"/>
      <c r="E353" s="414"/>
      <c r="F353" s="414"/>
      <c r="G353" s="414"/>
      <c r="H353" s="414"/>
      <c r="I353" s="414"/>
      <c r="J353" s="414"/>
      <c r="K353" s="414"/>
      <c r="L353" s="414"/>
      <c r="M353" s="414"/>
      <c r="N353" s="414"/>
      <c r="O353" s="414"/>
      <c r="P353" s="414"/>
      <c r="Q353" s="414"/>
      <c r="R353" s="414"/>
      <c r="S353" s="414"/>
      <c r="T353" s="414"/>
      <c r="U353" s="414"/>
      <c r="V353" s="414"/>
      <c r="W353" s="414"/>
      <c r="X353" s="414"/>
      <c r="Y353" s="414"/>
      <c r="Z353" s="414"/>
      <c r="AA353" s="414"/>
      <c r="AB353" s="414"/>
      <c r="AC353" s="414"/>
      <c r="AD353" s="414"/>
      <c r="AE353" s="414"/>
      <c r="AF353" s="414"/>
      <c r="AG353" s="414"/>
      <c r="AH353" s="414"/>
      <c r="AI353" s="414"/>
      <c r="AJ353" s="414"/>
    </row>
    <row r="354" customFormat="false" ht="12.75" hidden="false" customHeight="false" outlineLevel="0" collapsed="false">
      <c r="A354" s="415"/>
      <c r="D354" s="413"/>
      <c r="E354" s="414"/>
      <c r="F354" s="414"/>
      <c r="G354" s="414"/>
      <c r="H354" s="414"/>
      <c r="I354" s="414"/>
      <c r="J354" s="414"/>
      <c r="K354" s="414"/>
      <c r="L354" s="414"/>
      <c r="M354" s="414"/>
      <c r="N354" s="414"/>
      <c r="O354" s="414"/>
      <c r="P354" s="414"/>
      <c r="Q354" s="414"/>
      <c r="R354" s="414"/>
      <c r="S354" s="414"/>
      <c r="T354" s="414"/>
      <c r="U354" s="414"/>
      <c r="V354" s="414"/>
      <c r="W354" s="414"/>
      <c r="X354" s="414"/>
      <c r="Y354" s="414"/>
      <c r="Z354" s="414"/>
      <c r="AA354" s="414"/>
      <c r="AB354" s="414"/>
      <c r="AC354" s="414"/>
      <c r="AD354" s="414"/>
      <c r="AE354" s="414"/>
      <c r="AF354" s="414"/>
      <c r="AG354" s="414"/>
      <c r="AH354" s="414"/>
      <c r="AI354" s="414"/>
      <c r="AJ354" s="414"/>
    </row>
    <row r="355" customFormat="false" ht="12.75" hidden="false" customHeight="false" outlineLevel="0" collapsed="false">
      <c r="A355" s="415"/>
      <c r="D355" s="413"/>
      <c r="E355" s="414"/>
      <c r="F355" s="414"/>
      <c r="G355" s="414"/>
      <c r="H355" s="414"/>
      <c r="I355" s="414"/>
      <c r="J355" s="414"/>
      <c r="K355" s="414"/>
      <c r="L355" s="414"/>
      <c r="M355" s="414"/>
      <c r="N355" s="414"/>
      <c r="O355" s="414"/>
      <c r="P355" s="414"/>
      <c r="Q355" s="414"/>
      <c r="R355" s="414"/>
      <c r="S355" s="414"/>
      <c r="T355" s="414"/>
      <c r="U355" s="414"/>
      <c r="V355" s="414"/>
      <c r="W355" s="414"/>
      <c r="X355" s="414"/>
      <c r="Y355" s="414"/>
      <c r="Z355" s="414"/>
      <c r="AA355" s="414"/>
      <c r="AB355" s="414"/>
      <c r="AC355" s="414"/>
      <c r="AD355" s="414"/>
      <c r="AE355" s="414"/>
      <c r="AF355" s="414"/>
      <c r="AG355" s="414"/>
      <c r="AH355" s="414"/>
      <c r="AI355" s="414"/>
      <c r="AJ355" s="414"/>
    </row>
    <row r="356" customFormat="false" ht="12.75" hidden="false" customHeight="false" outlineLevel="0" collapsed="false">
      <c r="A356" s="415"/>
      <c r="D356" s="413"/>
      <c r="E356" s="414"/>
      <c r="F356" s="414"/>
      <c r="G356" s="414"/>
      <c r="H356" s="414"/>
      <c r="I356" s="414"/>
      <c r="J356" s="414"/>
      <c r="K356" s="414"/>
      <c r="L356" s="414"/>
      <c r="M356" s="414"/>
      <c r="N356" s="414"/>
      <c r="O356" s="414"/>
      <c r="P356" s="414"/>
      <c r="Q356" s="414"/>
      <c r="R356" s="414"/>
      <c r="S356" s="414"/>
      <c r="T356" s="414"/>
      <c r="U356" s="414"/>
      <c r="V356" s="414"/>
      <c r="W356" s="414"/>
      <c r="X356" s="414"/>
      <c r="Y356" s="414"/>
      <c r="Z356" s="414"/>
      <c r="AA356" s="414"/>
      <c r="AB356" s="414"/>
      <c r="AC356" s="414"/>
      <c r="AD356" s="414"/>
      <c r="AE356" s="414"/>
      <c r="AF356" s="414"/>
      <c r="AG356" s="414"/>
      <c r="AH356" s="414"/>
      <c r="AI356" s="414"/>
      <c r="AJ356" s="414"/>
    </row>
    <row r="357" customFormat="false" ht="12.75" hidden="false" customHeight="false" outlineLevel="0" collapsed="false">
      <c r="A357" s="415"/>
      <c r="D357" s="413"/>
      <c r="E357" s="414"/>
      <c r="F357" s="414"/>
      <c r="G357" s="414"/>
      <c r="H357" s="414"/>
      <c r="I357" s="414"/>
      <c r="J357" s="414"/>
      <c r="K357" s="414"/>
      <c r="L357" s="414"/>
      <c r="M357" s="414"/>
      <c r="N357" s="414"/>
      <c r="O357" s="414"/>
      <c r="P357" s="414"/>
      <c r="Q357" s="414"/>
      <c r="R357" s="414"/>
      <c r="S357" s="414"/>
      <c r="T357" s="414"/>
      <c r="U357" s="414"/>
      <c r="V357" s="414"/>
      <c r="W357" s="414"/>
      <c r="X357" s="414"/>
      <c r="Y357" s="414"/>
      <c r="Z357" s="414"/>
      <c r="AA357" s="414"/>
      <c r="AB357" s="414"/>
      <c r="AC357" s="414"/>
      <c r="AD357" s="414"/>
      <c r="AE357" s="414"/>
      <c r="AF357" s="414"/>
      <c r="AG357" s="414"/>
      <c r="AH357" s="414"/>
      <c r="AI357" s="414"/>
      <c r="AJ357" s="414"/>
    </row>
    <row r="358" customFormat="false" ht="12.75" hidden="false" customHeight="false" outlineLevel="0" collapsed="false">
      <c r="A358" s="415"/>
      <c r="D358" s="413"/>
      <c r="E358" s="414"/>
      <c r="F358" s="414"/>
      <c r="G358" s="414"/>
      <c r="H358" s="414"/>
      <c r="I358" s="414"/>
      <c r="J358" s="414"/>
      <c r="K358" s="414"/>
      <c r="L358" s="414"/>
      <c r="M358" s="414"/>
      <c r="N358" s="414"/>
      <c r="O358" s="414"/>
      <c r="P358" s="414"/>
      <c r="Q358" s="414"/>
      <c r="R358" s="414"/>
      <c r="S358" s="414"/>
      <c r="T358" s="414"/>
      <c r="U358" s="414"/>
      <c r="V358" s="414"/>
      <c r="W358" s="414"/>
      <c r="X358" s="414"/>
      <c r="Y358" s="414"/>
      <c r="Z358" s="414"/>
      <c r="AA358" s="414"/>
      <c r="AB358" s="414"/>
      <c r="AC358" s="414"/>
      <c r="AD358" s="414"/>
      <c r="AE358" s="414"/>
      <c r="AF358" s="414"/>
      <c r="AG358" s="414"/>
      <c r="AH358" s="414"/>
      <c r="AI358" s="414"/>
      <c r="AJ358" s="414"/>
    </row>
    <row r="359" customFormat="false" ht="12.75" hidden="false" customHeight="false" outlineLevel="0" collapsed="false">
      <c r="A359" s="415"/>
      <c r="D359" s="413"/>
      <c r="E359" s="414"/>
      <c r="F359" s="414"/>
      <c r="G359" s="414"/>
      <c r="H359" s="414"/>
      <c r="I359" s="414"/>
      <c r="J359" s="414"/>
      <c r="K359" s="414"/>
      <c r="L359" s="414"/>
      <c r="M359" s="414"/>
      <c r="N359" s="414"/>
      <c r="O359" s="414"/>
      <c r="P359" s="414"/>
      <c r="Q359" s="414"/>
      <c r="R359" s="414"/>
      <c r="S359" s="414"/>
      <c r="T359" s="414"/>
      <c r="U359" s="414"/>
      <c r="V359" s="414"/>
      <c r="W359" s="414"/>
      <c r="X359" s="414"/>
      <c r="Y359" s="414"/>
      <c r="Z359" s="414"/>
      <c r="AA359" s="414"/>
      <c r="AB359" s="414"/>
      <c r="AC359" s="414"/>
      <c r="AD359" s="414"/>
      <c r="AE359" s="414"/>
      <c r="AF359" s="414"/>
      <c r="AG359" s="414"/>
      <c r="AH359" s="414"/>
      <c r="AI359" s="414"/>
      <c r="AJ359" s="414"/>
    </row>
    <row r="360" customFormat="false" ht="12.75" hidden="false" customHeight="false" outlineLevel="0" collapsed="false">
      <c r="A360" s="415"/>
      <c r="D360" s="413"/>
      <c r="E360" s="414"/>
      <c r="F360" s="414"/>
      <c r="G360" s="414"/>
      <c r="H360" s="414"/>
      <c r="I360" s="414"/>
      <c r="J360" s="414"/>
      <c r="K360" s="414"/>
      <c r="L360" s="414"/>
      <c r="M360" s="414"/>
      <c r="N360" s="414"/>
      <c r="O360" s="414"/>
      <c r="P360" s="414"/>
      <c r="Q360" s="414"/>
      <c r="R360" s="414"/>
      <c r="S360" s="414"/>
      <c r="T360" s="414"/>
      <c r="U360" s="414"/>
      <c r="V360" s="414"/>
      <c r="W360" s="414"/>
      <c r="X360" s="414"/>
      <c r="Y360" s="414"/>
      <c r="Z360" s="414"/>
      <c r="AA360" s="414"/>
      <c r="AB360" s="414"/>
      <c r="AC360" s="414"/>
      <c r="AD360" s="414"/>
      <c r="AE360" s="414"/>
      <c r="AF360" s="414"/>
      <c r="AG360" s="414"/>
      <c r="AH360" s="414"/>
      <c r="AI360" s="414"/>
      <c r="AJ360" s="414"/>
    </row>
    <row r="361" customFormat="false" ht="12.75" hidden="false" customHeight="false" outlineLevel="0" collapsed="false">
      <c r="A361" s="415"/>
      <c r="D361" s="413"/>
      <c r="E361" s="414"/>
      <c r="F361" s="414"/>
      <c r="G361" s="414"/>
      <c r="H361" s="414"/>
      <c r="I361" s="414"/>
      <c r="J361" s="414"/>
      <c r="K361" s="414"/>
      <c r="L361" s="414"/>
      <c r="M361" s="414"/>
      <c r="N361" s="414"/>
      <c r="O361" s="414"/>
      <c r="P361" s="414"/>
      <c r="Q361" s="414"/>
      <c r="R361" s="414"/>
      <c r="S361" s="414"/>
      <c r="T361" s="414"/>
      <c r="U361" s="414"/>
      <c r="V361" s="414"/>
      <c r="W361" s="414"/>
      <c r="X361" s="414"/>
      <c r="Y361" s="414"/>
      <c r="Z361" s="414"/>
      <c r="AA361" s="414"/>
      <c r="AB361" s="414"/>
      <c r="AC361" s="414"/>
      <c r="AD361" s="414"/>
      <c r="AE361" s="414"/>
      <c r="AF361" s="414"/>
      <c r="AG361" s="414"/>
      <c r="AH361" s="414"/>
      <c r="AI361" s="414"/>
      <c r="AJ361" s="414"/>
    </row>
    <row r="362" customFormat="false" ht="12.75" hidden="false" customHeight="false" outlineLevel="0" collapsed="false">
      <c r="A362" s="415"/>
      <c r="D362" s="413"/>
      <c r="E362" s="414"/>
      <c r="F362" s="414"/>
      <c r="G362" s="414"/>
      <c r="H362" s="414"/>
      <c r="I362" s="414"/>
      <c r="J362" s="414"/>
      <c r="K362" s="414"/>
      <c r="L362" s="414"/>
      <c r="M362" s="414"/>
      <c r="N362" s="414"/>
      <c r="O362" s="414"/>
      <c r="P362" s="414"/>
      <c r="Q362" s="414"/>
      <c r="R362" s="414"/>
      <c r="S362" s="414"/>
      <c r="T362" s="414"/>
      <c r="U362" s="414"/>
      <c r="V362" s="414"/>
      <c r="W362" s="414"/>
      <c r="X362" s="414"/>
      <c r="Y362" s="414"/>
      <c r="Z362" s="414"/>
      <c r="AA362" s="414"/>
      <c r="AB362" s="414"/>
      <c r="AC362" s="414"/>
      <c r="AD362" s="414"/>
      <c r="AE362" s="414"/>
      <c r="AF362" s="414"/>
      <c r="AG362" s="414"/>
      <c r="AH362" s="414"/>
      <c r="AI362" s="414"/>
      <c r="AJ362" s="414"/>
    </row>
    <row r="363" customFormat="false" ht="12.75" hidden="false" customHeight="false" outlineLevel="0" collapsed="false">
      <c r="A363" s="415"/>
      <c r="D363" s="413"/>
      <c r="E363" s="414"/>
      <c r="F363" s="414"/>
      <c r="G363" s="414"/>
      <c r="H363" s="414"/>
      <c r="I363" s="414"/>
      <c r="J363" s="414"/>
      <c r="K363" s="414"/>
      <c r="L363" s="414"/>
      <c r="M363" s="414"/>
      <c r="N363" s="414"/>
      <c r="O363" s="414"/>
      <c r="P363" s="414"/>
      <c r="Q363" s="414"/>
      <c r="R363" s="414"/>
      <c r="S363" s="414"/>
      <c r="T363" s="414"/>
      <c r="U363" s="414"/>
      <c r="V363" s="414"/>
      <c r="W363" s="414"/>
      <c r="X363" s="414"/>
      <c r="Y363" s="414"/>
      <c r="Z363" s="414"/>
      <c r="AA363" s="414"/>
      <c r="AB363" s="414"/>
      <c r="AC363" s="414"/>
      <c r="AD363" s="414"/>
      <c r="AE363" s="414"/>
      <c r="AF363" s="414"/>
      <c r="AG363" s="414"/>
      <c r="AH363" s="414"/>
      <c r="AI363" s="414"/>
      <c r="AJ363" s="414"/>
    </row>
    <row r="364" customFormat="false" ht="12.75" hidden="false" customHeight="false" outlineLevel="0" collapsed="false">
      <c r="A364" s="415"/>
      <c r="D364" s="413"/>
      <c r="E364" s="414"/>
      <c r="F364" s="414"/>
      <c r="G364" s="414"/>
      <c r="H364" s="414"/>
      <c r="I364" s="414"/>
      <c r="J364" s="414"/>
      <c r="K364" s="414"/>
      <c r="L364" s="414"/>
      <c r="M364" s="414"/>
      <c r="N364" s="414"/>
      <c r="O364" s="414"/>
      <c r="P364" s="414"/>
      <c r="Q364" s="414"/>
      <c r="R364" s="414"/>
      <c r="S364" s="414"/>
      <c r="T364" s="414"/>
      <c r="U364" s="414"/>
      <c r="V364" s="414"/>
      <c r="W364" s="414"/>
      <c r="X364" s="414"/>
      <c r="Y364" s="414"/>
      <c r="Z364" s="414"/>
      <c r="AA364" s="414"/>
      <c r="AB364" s="414"/>
      <c r="AC364" s="414"/>
      <c r="AD364" s="414"/>
      <c r="AE364" s="414"/>
      <c r="AF364" s="414"/>
      <c r="AG364" s="414"/>
      <c r="AH364" s="414"/>
      <c r="AI364" s="414"/>
      <c r="AJ364" s="414"/>
    </row>
    <row r="365" customFormat="false" ht="12.75" hidden="false" customHeight="false" outlineLevel="0" collapsed="false">
      <c r="A365" s="415"/>
      <c r="D365" s="413"/>
      <c r="E365" s="414"/>
      <c r="F365" s="414"/>
      <c r="G365" s="414"/>
      <c r="H365" s="414"/>
      <c r="I365" s="414"/>
      <c r="J365" s="414"/>
      <c r="K365" s="414"/>
      <c r="L365" s="414"/>
      <c r="M365" s="414"/>
      <c r="N365" s="414"/>
      <c r="O365" s="414"/>
      <c r="P365" s="414"/>
      <c r="Q365" s="414"/>
      <c r="R365" s="414"/>
      <c r="S365" s="414"/>
      <c r="T365" s="414"/>
      <c r="U365" s="414"/>
      <c r="V365" s="414"/>
      <c r="W365" s="414"/>
      <c r="X365" s="414"/>
      <c r="Y365" s="414"/>
      <c r="Z365" s="414"/>
      <c r="AA365" s="414"/>
      <c r="AB365" s="414"/>
      <c r="AC365" s="414"/>
      <c r="AD365" s="414"/>
      <c r="AE365" s="414"/>
      <c r="AF365" s="414"/>
      <c r="AG365" s="414"/>
      <c r="AH365" s="414"/>
      <c r="AI365" s="414"/>
      <c r="AJ365" s="414"/>
    </row>
    <row r="366" customFormat="false" ht="12.75" hidden="false" customHeight="false" outlineLevel="0" collapsed="false">
      <c r="A366" s="415"/>
      <c r="D366" s="413"/>
      <c r="E366" s="414"/>
      <c r="F366" s="414"/>
      <c r="G366" s="414"/>
      <c r="H366" s="414"/>
      <c r="I366" s="414"/>
      <c r="J366" s="414"/>
      <c r="K366" s="414"/>
      <c r="L366" s="414"/>
      <c r="M366" s="414"/>
      <c r="N366" s="414"/>
      <c r="O366" s="414"/>
      <c r="P366" s="414"/>
      <c r="Q366" s="414"/>
      <c r="R366" s="414"/>
      <c r="S366" s="414"/>
      <c r="T366" s="414"/>
      <c r="U366" s="414"/>
      <c r="V366" s="414"/>
      <c r="W366" s="414"/>
      <c r="X366" s="414"/>
      <c r="Y366" s="414"/>
      <c r="Z366" s="414"/>
      <c r="AA366" s="414"/>
      <c r="AB366" s="414"/>
      <c r="AC366" s="414"/>
      <c r="AD366" s="414"/>
      <c r="AE366" s="414"/>
      <c r="AF366" s="414"/>
      <c r="AG366" s="414"/>
      <c r="AH366" s="414"/>
      <c r="AI366" s="414"/>
      <c r="AJ366" s="414"/>
    </row>
    <row r="367" customFormat="false" ht="12.75" hidden="false" customHeight="false" outlineLevel="0" collapsed="false">
      <c r="A367" s="415"/>
      <c r="D367" s="413"/>
      <c r="E367" s="414"/>
      <c r="F367" s="414"/>
      <c r="G367" s="414"/>
      <c r="H367" s="414"/>
      <c r="I367" s="414"/>
      <c r="J367" s="414"/>
      <c r="K367" s="414"/>
      <c r="L367" s="414"/>
      <c r="M367" s="414"/>
      <c r="N367" s="414"/>
      <c r="O367" s="414"/>
      <c r="P367" s="414"/>
      <c r="Q367" s="414"/>
      <c r="R367" s="414"/>
      <c r="S367" s="414"/>
      <c r="T367" s="414"/>
      <c r="U367" s="414"/>
      <c r="V367" s="414"/>
      <c r="W367" s="414"/>
      <c r="X367" s="414"/>
      <c r="Y367" s="414"/>
      <c r="Z367" s="414"/>
      <c r="AA367" s="414"/>
      <c r="AB367" s="414"/>
      <c r="AC367" s="414"/>
      <c r="AD367" s="414"/>
      <c r="AE367" s="414"/>
      <c r="AF367" s="414"/>
      <c r="AG367" s="414"/>
      <c r="AH367" s="414"/>
      <c r="AI367" s="414"/>
      <c r="AJ367" s="414"/>
    </row>
    <row r="368" customFormat="false" ht="12.75" hidden="false" customHeight="false" outlineLevel="0" collapsed="false">
      <c r="A368" s="415"/>
      <c r="D368" s="413"/>
      <c r="E368" s="414"/>
      <c r="F368" s="414"/>
      <c r="G368" s="414"/>
      <c r="H368" s="414"/>
      <c r="I368" s="414"/>
      <c r="J368" s="414"/>
      <c r="K368" s="414"/>
      <c r="L368" s="414"/>
      <c r="M368" s="414"/>
      <c r="N368" s="414"/>
      <c r="O368" s="414"/>
      <c r="P368" s="414"/>
      <c r="Q368" s="414"/>
      <c r="R368" s="414"/>
      <c r="S368" s="414"/>
      <c r="T368" s="414"/>
      <c r="U368" s="414"/>
      <c r="V368" s="414"/>
      <c r="W368" s="414"/>
      <c r="X368" s="414"/>
      <c r="Y368" s="414"/>
      <c r="Z368" s="414"/>
      <c r="AA368" s="414"/>
      <c r="AB368" s="414"/>
      <c r="AC368" s="414"/>
      <c r="AD368" s="414"/>
      <c r="AE368" s="414"/>
      <c r="AF368" s="414"/>
      <c r="AG368" s="414"/>
      <c r="AH368" s="414"/>
      <c r="AI368" s="414"/>
      <c r="AJ368" s="414"/>
    </row>
    <row r="369" customFormat="false" ht="12.75" hidden="false" customHeight="false" outlineLevel="0" collapsed="false">
      <c r="A369" s="415"/>
      <c r="D369" s="413"/>
      <c r="E369" s="414"/>
      <c r="F369" s="414"/>
      <c r="G369" s="414"/>
      <c r="H369" s="414"/>
      <c r="I369" s="414"/>
      <c r="J369" s="414"/>
      <c r="K369" s="414"/>
      <c r="L369" s="414"/>
      <c r="M369" s="414"/>
      <c r="N369" s="414"/>
      <c r="O369" s="414"/>
      <c r="P369" s="414"/>
      <c r="Q369" s="414"/>
      <c r="R369" s="414"/>
      <c r="S369" s="414"/>
      <c r="T369" s="414"/>
      <c r="U369" s="414"/>
      <c r="V369" s="414"/>
      <c r="W369" s="414"/>
      <c r="X369" s="414"/>
      <c r="Y369" s="414"/>
      <c r="Z369" s="414"/>
      <c r="AA369" s="414"/>
      <c r="AB369" s="414"/>
      <c r="AC369" s="414"/>
      <c r="AD369" s="414"/>
      <c r="AE369" s="414"/>
      <c r="AF369" s="414"/>
      <c r="AG369" s="414"/>
      <c r="AH369" s="414"/>
      <c r="AI369" s="414"/>
      <c r="AJ369" s="414"/>
    </row>
    <row r="370" customFormat="false" ht="12.75" hidden="false" customHeight="false" outlineLevel="0" collapsed="false">
      <c r="A370" s="415"/>
      <c r="D370" s="413"/>
      <c r="E370" s="414"/>
      <c r="F370" s="414"/>
      <c r="G370" s="414"/>
      <c r="H370" s="414"/>
      <c r="I370" s="414"/>
      <c r="J370" s="414"/>
      <c r="K370" s="414"/>
      <c r="L370" s="414"/>
      <c r="M370" s="414"/>
      <c r="N370" s="414"/>
      <c r="O370" s="414"/>
      <c r="P370" s="414"/>
      <c r="Q370" s="414"/>
      <c r="R370" s="414"/>
      <c r="S370" s="414"/>
      <c r="T370" s="414"/>
      <c r="U370" s="414"/>
      <c r="V370" s="414"/>
      <c r="W370" s="414"/>
      <c r="X370" s="414"/>
      <c r="Y370" s="414"/>
      <c r="Z370" s="414"/>
      <c r="AA370" s="414"/>
      <c r="AB370" s="414"/>
      <c r="AC370" s="414"/>
      <c r="AD370" s="414"/>
      <c r="AE370" s="414"/>
      <c r="AF370" s="414"/>
      <c r="AG370" s="414"/>
      <c r="AH370" s="414"/>
      <c r="AI370" s="414"/>
      <c r="AJ370" s="414"/>
    </row>
    <row r="371" customFormat="false" ht="12.75" hidden="false" customHeight="false" outlineLevel="0" collapsed="false">
      <c r="A371" s="415"/>
      <c r="D371" s="413"/>
      <c r="E371" s="414"/>
      <c r="F371" s="414"/>
      <c r="G371" s="414"/>
      <c r="H371" s="414"/>
      <c r="I371" s="414"/>
      <c r="J371" s="414"/>
      <c r="K371" s="414"/>
      <c r="L371" s="414"/>
      <c r="M371" s="414"/>
      <c r="N371" s="414"/>
      <c r="O371" s="414"/>
      <c r="P371" s="414"/>
      <c r="Q371" s="414"/>
      <c r="R371" s="414"/>
      <c r="S371" s="414"/>
      <c r="T371" s="414"/>
      <c r="U371" s="414"/>
      <c r="V371" s="414"/>
      <c r="W371" s="414"/>
      <c r="X371" s="414"/>
      <c r="Y371" s="414"/>
      <c r="Z371" s="414"/>
      <c r="AA371" s="414"/>
      <c r="AB371" s="414"/>
      <c r="AC371" s="414"/>
      <c r="AD371" s="414"/>
      <c r="AE371" s="414"/>
      <c r="AF371" s="414"/>
      <c r="AG371" s="414"/>
      <c r="AH371" s="414"/>
      <c r="AI371" s="414"/>
      <c r="AJ371" s="414"/>
    </row>
    <row r="372" customFormat="false" ht="12.75" hidden="false" customHeight="false" outlineLevel="0" collapsed="false">
      <c r="D372" s="413"/>
      <c r="E372" s="414"/>
      <c r="F372" s="414"/>
      <c r="G372" s="414"/>
      <c r="H372" s="414"/>
      <c r="I372" s="414"/>
      <c r="J372" s="414"/>
      <c r="K372" s="414"/>
      <c r="L372" s="414"/>
      <c r="M372" s="414"/>
      <c r="N372" s="414"/>
      <c r="O372" s="414"/>
      <c r="P372" s="414"/>
      <c r="Q372" s="414"/>
      <c r="R372" s="414"/>
      <c r="S372" s="414"/>
      <c r="T372" s="414"/>
      <c r="U372" s="414"/>
      <c r="V372" s="414"/>
      <c r="W372" s="414"/>
      <c r="X372" s="414"/>
      <c r="Y372" s="414"/>
      <c r="Z372" s="414"/>
      <c r="AA372" s="414"/>
      <c r="AB372" s="414"/>
      <c r="AC372" s="414"/>
      <c r="AD372" s="414"/>
      <c r="AE372" s="414"/>
      <c r="AF372" s="414"/>
      <c r="AG372" s="414"/>
      <c r="AH372" s="414"/>
      <c r="AI372" s="414"/>
      <c r="AJ372" s="414"/>
    </row>
    <row r="373" customFormat="false" ht="12.75" hidden="false" customHeight="false" outlineLevel="0" collapsed="false">
      <c r="D373" s="413"/>
      <c r="E373" s="414"/>
      <c r="F373" s="414"/>
      <c r="G373" s="414"/>
      <c r="H373" s="414"/>
      <c r="I373" s="414"/>
      <c r="J373" s="414"/>
      <c r="K373" s="414"/>
      <c r="L373" s="414"/>
      <c r="M373" s="414"/>
      <c r="N373" s="414"/>
      <c r="O373" s="414"/>
      <c r="P373" s="414"/>
      <c r="Q373" s="414"/>
      <c r="R373" s="414"/>
      <c r="S373" s="414"/>
      <c r="T373" s="414"/>
      <c r="U373" s="414"/>
      <c r="V373" s="414"/>
      <c r="W373" s="414"/>
      <c r="X373" s="414"/>
      <c r="Y373" s="414"/>
      <c r="Z373" s="414"/>
      <c r="AA373" s="414"/>
      <c r="AB373" s="414"/>
      <c r="AC373" s="414"/>
      <c r="AD373" s="414"/>
      <c r="AE373" s="414"/>
      <c r="AF373" s="414"/>
      <c r="AG373" s="414"/>
      <c r="AH373" s="414"/>
      <c r="AI373" s="414"/>
      <c r="AJ373" s="414"/>
    </row>
    <row r="374" customFormat="false" ht="12.75" hidden="false" customHeight="false" outlineLevel="0" collapsed="false">
      <c r="D374" s="413"/>
      <c r="E374" s="414"/>
      <c r="F374" s="414"/>
      <c r="G374" s="414"/>
      <c r="H374" s="414"/>
      <c r="I374" s="414"/>
      <c r="J374" s="414"/>
      <c r="K374" s="414"/>
      <c r="L374" s="414"/>
      <c r="M374" s="414"/>
      <c r="N374" s="414"/>
      <c r="O374" s="414"/>
      <c r="P374" s="414"/>
      <c r="Q374" s="414"/>
      <c r="R374" s="414"/>
      <c r="S374" s="414"/>
      <c r="T374" s="414"/>
      <c r="U374" s="414"/>
      <c r="V374" s="414"/>
      <c r="W374" s="414"/>
      <c r="X374" s="414"/>
      <c r="Y374" s="414"/>
      <c r="Z374" s="414"/>
      <c r="AA374" s="414"/>
      <c r="AB374" s="414"/>
      <c r="AC374" s="414"/>
      <c r="AD374" s="414"/>
      <c r="AE374" s="414"/>
      <c r="AF374" s="414"/>
      <c r="AG374" s="414"/>
      <c r="AH374" s="414"/>
      <c r="AI374" s="414"/>
      <c r="AJ374" s="414"/>
    </row>
    <row r="375" customFormat="false" ht="12.75" hidden="false" customHeight="false" outlineLevel="0" collapsed="false">
      <c r="D375" s="413"/>
      <c r="E375" s="414"/>
      <c r="F375" s="414"/>
      <c r="G375" s="414"/>
      <c r="H375" s="414"/>
      <c r="I375" s="414"/>
      <c r="J375" s="414"/>
      <c r="K375" s="414"/>
      <c r="L375" s="414"/>
      <c r="M375" s="414"/>
      <c r="N375" s="414"/>
      <c r="O375" s="414"/>
      <c r="P375" s="414"/>
      <c r="Q375" s="414"/>
      <c r="R375" s="414"/>
      <c r="S375" s="414"/>
      <c r="T375" s="414"/>
      <c r="U375" s="414"/>
      <c r="V375" s="414"/>
      <c r="W375" s="414"/>
      <c r="X375" s="414"/>
      <c r="Y375" s="414"/>
      <c r="Z375" s="414"/>
      <c r="AA375" s="414"/>
      <c r="AB375" s="414"/>
      <c r="AC375" s="414"/>
      <c r="AD375" s="414"/>
      <c r="AE375" s="414"/>
      <c r="AF375" s="414"/>
      <c r="AG375" s="414"/>
      <c r="AH375" s="414"/>
      <c r="AI375" s="414"/>
      <c r="AJ375" s="414"/>
    </row>
    <row r="376" customFormat="false" ht="12.75" hidden="false" customHeight="false" outlineLevel="0" collapsed="false">
      <c r="D376" s="413"/>
      <c r="E376" s="414"/>
      <c r="F376" s="414"/>
      <c r="G376" s="414"/>
      <c r="H376" s="414"/>
      <c r="I376" s="414"/>
      <c r="J376" s="414"/>
      <c r="K376" s="414"/>
      <c r="L376" s="414"/>
      <c r="M376" s="414"/>
      <c r="N376" s="414"/>
      <c r="O376" s="414"/>
      <c r="P376" s="414"/>
      <c r="Q376" s="414"/>
      <c r="R376" s="414"/>
      <c r="S376" s="414"/>
      <c r="T376" s="414"/>
      <c r="U376" s="414"/>
      <c r="V376" s="414"/>
      <c r="W376" s="414"/>
      <c r="X376" s="414"/>
      <c r="Y376" s="414"/>
      <c r="Z376" s="414"/>
      <c r="AA376" s="414"/>
      <c r="AB376" s="414"/>
      <c r="AC376" s="414"/>
      <c r="AD376" s="414"/>
      <c r="AE376" s="414"/>
      <c r="AF376" s="414"/>
      <c r="AG376" s="414"/>
      <c r="AH376" s="414"/>
      <c r="AI376" s="414"/>
      <c r="AJ376" s="414"/>
    </row>
    <row r="377" customFormat="false" ht="12.75" hidden="false" customHeight="false" outlineLevel="0" collapsed="false">
      <c r="D377" s="413"/>
      <c r="E377" s="414"/>
      <c r="F377" s="414"/>
      <c r="G377" s="414"/>
      <c r="H377" s="414"/>
      <c r="I377" s="414"/>
      <c r="J377" s="414"/>
      <c r="K377" s="414"/>
      <c r="L377" s="414"/>
      <c r="M377" s="414"/>
      <c r="N377" s="414"/>
      <c r="O377" s="414"/>
      <c r="P377" s="414"/>
      <c r="Q377" s="414"/>
      <c r="R377" s="414"/>
      <c r="S377" s="414"/>
      <c r="T377" s="414"/>
      <c r="U377" s="414"/>
      <c r="V377" s="414"/>
      <c r="W377" s="414"/>
      <c r="X377" s="414"/>
      <c r="Y377" s="414"/>
      <c r="Z377" s="414"/>
      <c r="AA377" s="414"/>
      <c r="AB377" s="414"/>
      <c r="AC377" s="414"/>
      <c r="AD377" s="414"/>
      <c r="AE377" s="414"/>
      <c r="AF377" s="414"/>
      <c r="AG377" s="414"/>
      <c r="AH377" s="414"/>
      <c r="AI377" s="414"/>
      <c r="AJ377" s="414"/>
    </row>
    <row r="378" customFormat="false" ht="12.75" hidden="false" customHeight="false" outlineLevel="0" collapsed="false">
      <c r="D378" s="413"/>
      <c r="E378" s="414"/>
      <c r="F378" s="414"/>
      <c r="G378" s="414"/>
      <c r="H378" s="414"/>
      <c r="I378" s="414"/>
      <c r="J378" s="414"/>
      <c r="K378" s="414"/>
      <c r="L378" s="414"/>
      <c r="M378" s="414"/>
      <c r="N378" s="414"/>
      <c r="O378" s="414"/>
      <c r="P378" s="414"/>
      <c r="Q378" s="414"/>
      <c r="R378" s="414"/>
      <c r="S378" s="414"/>
      <c r="T378" s="414"/>
      <c r="U378" s="414"/>
      <c r="V378" s="414"/>
      <c r="W378" s="414"/>
      <c r="X378" s="414"/>
      <c r="Y378" s="414"/>
      <c r="Z378" s="414"/>
      <c r="AA378" s="414"/>
      <c r="AB378" s="414"/>
      <c r="AC378" s="414"/>
      <c r="AD378" s="414"/>
      <c r="AE378" s="414"/>
      <c r="AF378" s="414"/>
      <c r="AG378" s="414"/>
      <c r="AH378" s="414"/>
      <c r="AI378" s="414"/>
      <c r="AJ378" s="414"/>
    </row>
    <row r="379" customFormat="false" ht="12.75" hidden="false" customHeight="false" outlineLevel="0" collapsed="false">
      <c r="A379" s="418"/>
      <c r="D379" s="413"/>
      <c r="E379" s="414"/>
      <c r="F379" s="414"/>
      <c r="G379" s="414"/>
      <c r="H379" s="414"/>
      <c r="I379" s="414"/>
      <c r="J379" s="414"/>
      <c r="K379" s="414"/>
      <c r="L379" s="414"/>
      <c r="M379" s="414"/>
      <c r="N379" s="414"/>
      <c r="O379" s="414"/>
      <c r="P379" s="414"/>
      <c r="Q379" s="414"/>
      <c r="R379" s="414"/>
      <c r="S379" s="414"/>
      <c r="T379" s="414"/>
      <c r="U379" s="414"/>
      <c r="V379" s="414"/>
      <c r="W379" s="414"/>
      <c r="X379" s="414"/>
      <c r="Y379" s="414"/>
      <c r="Z379" s="414"/>
      <c r="AA379" s="414"/>
      <c r="AB379" s="414"/>
      <c r="AC379" s="414"/>
      <c r="AD379" s="414"/>
      <c r="AE379" s="414"/>
      <c r="AF379" s="414"/>
      <c r="AG379" s="414"/>
      <c r="AH379" s="414"/>
      <c r="AI379" s="414"/>
      <c r="AJ379" s="414"/>
    </row>
    <row r="380" customFormat="false" ht="12.75" hidden="false" customHeight="false" outlineLevel="0" collapsed="false">
      <c r="A380" s="415"/>
      <c r="D380" s="413"/>
      <c r="E380" s="414"/>
      <c r="F380" s="414"/>
      <c r="G380" s="414"/>
      <c r="H380" s="414"/>
      <c r="I380" s="414"/>
      <c r="J380" s="414"/>
      <c r="K380" s="414"/>
      <c r="L380" s="414"/>
      <c r="M380" s="414"/>
      <c r="N380" s="414"/>
      <c r="O380" s="414"/>
      <c r="P380" s="414"/>
      <c r="Q380" s="414"/>
      <c r="R380" s="414"/>
      <c r="S380" s="414"/>
      <c r="T380" s="414"/>
      <c r="U380" s="414"/>
      <c r="V380" s="414"/>
      <c r="W380" s="414"/>
      <c r="X380" s="414"/>
      <c r="Y380" s="414"/>
      <c r="Z380" s="414"/>
      <c r="AA380" s="414"/>
      <c r="AB380" s="414"/>
      <c r="AC380" s="414"/>
      <c r="AD380" s="414"/>
      <c r="AE380" s="414"/>
      <c r="AF380" s="414"/>
      <c r="AG380" s="414"/>
      <c r="AH380" s="414"/>
      <c r="AI380" s="414"/>
      <c r="AJ380" s="414"/>
    </row>
    <row r="381" customFormat="false" ht="12.75" hidden="false" customHeight="false" outlineLevel="0" collapsed="false">
      <c r="A381" s="415"/>
      <c r="D381" s="413"/>
      <c r="E381" s="414"/>
      <c r="F381" s="414"/>
      <c r="G381" s="414"/>
      <c r="H381" s="414"/>
      <c r="I381" s="414"/>
      <c r="J381" s="414"/>
      <c r="K381" s="414"/>
      <c r="L381" s="414"/>
      <c r="M381" s="414"/>
      <c r="N381" s="414"/>
      <c r="O381" s="414"/>
      <c r="P381" s="414"/>
      <c r="Q381" s="414"/>
      <c r="R381" s="414"/>
      <c r="S381" s="414"/>
      <c r="T381" s="414"/>
      <c r="U381" s="414"/>
      <c r="V381" s="414"/>
      <c r="W381" s="414"/>
      <c r="X381" s="414"/>
      <c r="Y381" s="414"/>
      <c r="Z381" s="414"/>
      <c r="AA381" s="414"/>
      <c r="AB381" s="414"/>
      <c r="AC381" s="414"/>
      <c r="AD381" s="414"/>
      <c r="AE381" s="414"/>
      <c r="AF381" s="414"/>
      <c r="AG381" s="414"/>
      <c r="AH381" s="414"/>
      <c r="AI381" s="414"/>
      <c r="AJ381" s="414"/>
    </row>
    <row r="382" customFormat="false" ht="12.75" hidden="false" customHeight="false" outlineLevel="0" collapsed="false">
      <c r="A382" s="415"/>
      <c r="D382" s="413"/>
      <c r="E382" s="414"/>
      <c r="F382" s="414"/>
      <c r="G382" s="414"/>
      <c r="H382" s="414"/>
      <c r="I382" s="414"/>
      <c r="J382" s="414"/>
      <c r="K382" s="414"/>
      <c r="L382" s="414"/>
      <c r="M382" s="414"/>
      <c r="N382" s="414"/>
      <c r="O382" s="414"/>
      <c r="P382" s="414"/>
      <c r="Q382" s="414"/>
      <c r="R382" s="414"/>
      <c r="S382" s="414"/>
      <c r="T382" s="414"/>
      <c r="U382" s="414"/>
      <c r="V382" s="414"/>
      <c r="W382" s="414"/>
      <c r="X382" s="414"/>
      <c r="Y382" s="414"/>
      <c r="Z382" s="414"/>
      <c r="AA382" s="414"/>
      <c r="AB382" s="414"/>
      <c r="AC382" s="414"/>
      <c r="AD382" s="414"/>
      <c r="AE382" s="414"/>
      <c r="AF382" s="414"/>
      <c r="AG382" s="414"/>
      <c r="AH382" s="414"/>
      <c r="AI382" s="414"/>
      <c r="AJ382" s="414"/>
    </row>
    <row r="383" customFormat="false" ht="12.75" hidden="false" customHeight="false" outlineLevel="0" collapsed="false">
      <c r="A383" s="415"/>
      <c r="D383" s="413"/>
      <c r="E383" s="414"/>
      <c r="F383" s="414"/>
      <c r="G383" s="414"/>
      <c r="H383" s="414"/>
      <c r="I383" s="414"/>
      <c r="J383" s="414"/>
      <c r="K383" s="414"/>
      <c r="L383" s="414"/>
      <c r="M383" s="414"/>
      <c r="N383" s="414"/>
      <c r="O383" s="414"/>
      <c r="P383" s="414"/>
      <c r="Q383" s="414"/>
      <c r="R383" s="414"/>
      <c r="S383" s="414"/>
      <c r="T383" s="414"/>
      <c r="U383" s="414"/>
      <c r="V383" s="414"/>
      <c r="W383" s="414"/>
      <c r="X383" s="414"/>
      <c r="Y383" s="414"/>
      <c r="Z383" s="414"/>
      <c r="AA383" s="414"/>
      <c r="AB383" s="414"/>
      <c r="AC383" s="414"/>
      <c r="AD383" s="414"/>
      <c r="AE383" s="414"/>
      <c r="AF383" s="414"/>
      <c r="AG383" s="414"/>
      <c r="AH383" s="414"/>
      <c r="AI383" s="414"/>
      <c r="AJ383" s="414"/>
    </row>
    <row r="384" customFormat="false" ht="12.75" hidden="false" customHeight="false" outlineLevel="0" collapsed="false">
      <c r="A384" s="415"/>
      <c r="D384" s="413"/>
      <c r="E384" s="414"/>
      <c r="F384" s="414"/>
      <c r="G384" s="414"/>
      <c r="H384" s="414"/>
      <c r="I384" s="414"/>
      <c r="J384" s="414"/>
      <c r="K384" s="414"/>
      <c r="L384" s="414"/>
      <c r="M384" s="414"/>
      <c r="N384" s="414"/>
      <c r="O384" s="414"/>
      <c r="P384" s="414"/>
      <c r="Q384" s="414"/>
      <c r="R384" s="414"/>
      <c r="S384" s="414"/>
      <c r="T384" s="414"/>
      <c r="U384" s="414"/>
      <c r="V384" s="414"/>
      <c r="W384" s="414"/>
      <c r="X384" s="414"/>
      <c r="Y384" s="414"/>
      <c r="Z384" s="414"/>
      <c r="AA384" s="414"/>
      <c r="AB384" s="414"/>
      <c r="AC384" s="414"/>
      <c r="AD384" s="414"/>
      <c r="AE384" s="414"/>
      <c r="AF384" s="414"/>
      <c r="AG384" s="414"/>
      <c r="AH384" s="414"/>
      <c r="AI384" s="414"/>
      <c r="AJ384" s="414"/>
    </row>
    <row r="385" customFormat="false" ht="12.75" hidden="false" customHeight="false" outlineLevel="0" collapsed="false">
      <c r="A385" s="415"/>
      <c r="D385" s="413"/>
      <c r="E385" s="414"/>
      <c r="F385" s="414"/>
      <c r="G385" s="414"/>
      <c r="H385" s="414"/>
      <c r="I385" s="414"/>
      <c r="J385" s="414"/>
      <c r="K385" s="414"/>
      <c r="L385" s="414"/>
      <c r="M385" s="414"/>
      <c r="N385" s="414"/>
      <c r="O385" s="414"/>
      <c r="P385" s="414"/>
      <c r="Q385" s="414"/>
      <c r="R385" s="414"/>
      <c r="S385" s="414"/>
      <c r="T385" s="414"/>
      <c r="U385" s="414"/>
      <c r="V385" s="414"/>
      <c r="W385" s="414"/>
      <c r="X385" s="414"/>
      <c r="Y385" s="414"/>
      <c r="Z385" s="414"/>
      <c r="AA385" s="414"/>
      <c r="AB385" s="414"/>
      <c r="AC385" s="414"/>
      <c r="AD385" s="414"/>
      <c r="AE385" s="414"/>
      <c r="AF385" s="414"/>
      <c r="AG385" s="414"/>
      <c r="AH385" s="414"/>
      <c r="AI385" s="414"/>
      <c r="AJ385" s="414"/>
    </row>
    <row r="386" customFormat="false" ht="12.75" hidden="false" customHeight="false" outlineLevel="0" collapsed="false">
      <c r="A386" s="415"/>
      <c r="D386" s="413"/>
      <c r="E386" s="414"/>
      <c r="F386" s="414"/>
      <c r="G386" s="414"/>
      <c r="H386" s="414"/>
      <c r="I386" s="414"/>
      <c r="J386" s="414"/>
      <c r="K386" s="414"/>
      <c r="L386" s="414"/>
      <c r="M386" s="414"/>
      <c r="N386" s="414"/>
      <c r="O386" s="414"/>
      <c r="P386" s="414"/>
      <c r="Q386" s="414"/>
      <c r="R386" s="414"/>
      <c r="S386" s="414"/>
      <c r="T386" s="414"/>
      <c r="U386" s="414"/>
      <c r="V386" s="414"/>
      <c r="W386" s="414"/>
      <c r="X386" s="414"/>
      <c r="Y386" s="414"/>
      <c r="Z386" s="414"/>
      <c r="AA386" s="414"/>
      <c r="AB386" s="414"/>
      <c r="AC386" s="414"/>
      <c r="AD386" s="414"/>
      <c r="AE386" s="414"/>
      <c r="AF386" s="414"/>
      <c r="AG386" s="414"/>
      <c r="AH386" s="414"/>
      <c r="AI386" s="414"/>
      <c r="AJ386" s="414"/>
    </row>
    <row r="387" customFormat="false" ht="12.75" hidden="false" customHeight="false" outlineLevel="0" collapsed="false">
      <c r="A387" s="415"/>
      <c r="D387" s="413"/>
      <c r="E387" s="414"/>
      <c r="F387" s="414"/>
      <c r="G387" s="414"/>
      <c r="H387" s="414"/>
      <c r="I387" s="414"/>
      <c r="J387" s="414"/>
      <c r="K387" s="414"/>
      <c r="L387" s="414"/>
      <c r="M387" s="414"/>
      <c r="N387" s="414"/>
      <c r="O387" s="414"/>
      <c r="P387" s="414"/>
      <c r="Q387" s="414"/>
      <c r="R387" s="414"/>
      <c r="S387" s="414"/>
      <c r="T387" s="414"/>
      <c r="U387" s="414"/>
      <c r="V387" s="414"/>
      <c r="W387" s="414"/>
      <c r="X387" s="414"/>
      <c r="Y387" s="414"/>
      <c r="Z387" s="414"/>
      <c r="AA387" s="414"/>
      <c r="AB387" s="414"/>
      <c r="AC387" s="414"/>
      <c r="AD387" s="414"/>
      <c r="AE387" s="414"/>
      <c r="AF387" s="414"/>
      <c r="AG387" s="414"/>
      <c r="AH387" s="414"/>
      <c r="AI387" s="414"/>
      <c r="AJ387" s="414"/>
    </row>
    <row r="388" customFormat="false" ht="12.75" hidden="false" customHeight="false" outlineLevel="0" collapsed="false">
      <c r="A388" s="415"/>
      <c r="D388" s="413"/>
      <c r="E388" s="414"/>
      <c r="F388" s="414"/>
      <c r="G388" s="414"/>
      <c r="H388" s="414"/>
      <c r="I388" s="414"/>
      <c r="J388" s="414"/>
      <c r="K388" s="414"/>
      <c r="L388" s="414"/>
      <c r="M388" s="414"/>
      <c r="N388" s="414"/>
      <c r="O388" s="414"/>
      <c r="P388" s="414"/>
      <c r="Q388" s="414"/>
      <c r="R388" s="414"/>
      <c r="S388" s="414"/>
      <c r="T388" s="414"/>
      <c r="U388" s="414"/>
      <c r="V388" s="414"/>
      <c r="W388" s="414"/>
      <c r="X388" s="414"/>
      <c r="Y388" s="414"/>
      <c r="Z388" s="414"/>
      <c r="AA388" s="414"/>
      <c r="AB388" s="414"/>
      <c r="AC388" s="414"/>
      <c r="AD388" s="414"/>
      <c r="AE388" s="414"/>
      <c r="AF388" s="414"/>
      <c r="AG388" s="414"/>
      <c r="AH388" s="414"/>
      <c r="AI388" s="414"/>
      <c r="AJ388" s="414"/>
    </row>
    <row r="389" customFormat="false" ht="12.75" hidden="false" customHeight="false" outlineLevel="0" collapsed="false">
      <c r="A389" s="415"/>
      <c r="D389" s="413"/>
      <c r="E389" s="414"/>
      <c r="F389" s="414"/>
      <c r="G389" s="414"/>
      <c r="H389" s="414"/>
      <c r="I389" s="414"/>
      <c r="J389" s="414"/>
      <c r="K389" s="414"/>
      <c r="L389" s="414"/>
      <c r="M389" s="414"/>
      <c r="N389" s="414"/>
      <c r="O389" s="414"/>
      <c r="P389" s="414"/>
      <c r="Q389" s="414"/>
      <c r="R389" s="414"/>
      <c r="S389" s="414"/>
      <c r="T389" s="414"/>
      <c r="U389" s="414"/>
      <c r="V389" s="414"/>
      <c r="W389" s="414"/>
      <c r="X389" s="414"/>
      <c r="Y389" s="414"/>
      <c r="Z389" s="414"/>
      <c r="AA389" s="414"/>
      <c r="AB389" s="414"/>
      <c r="AC389" s="414"/>
      <c r="AD389" s="414"/>
      <c r="AE389" s="414"/>
      <c r="AF389" s="414"/>
      <c r="AG389" s="414"/>
      <c r="AH389" s="414"/>
      <c r="AI389" s="414"/>
      <c r="AJ389" s="414"/>
    </row>
    <row r="390" customFormat="false" ht="12.75" hidden="false" customHeight="false" outlineLevel="0" collapsed="false">
      <c r="A390" s="415"/>
      <c r="D390" s="413"/>
      <c r="E390" s="414"/>
      <c r="F390" s="414"/>
      <c r="G390" s="414"/>
      <c r="H390" s="414"/>
      <c r="I390" s="414"/>
      <c r="J390" s="414"/>
      <c r="K390" s="414"/>
      <c r="L390" s="414"/>
      <c r="M390" s="414"/>
      <c r="N390" s="414"/>
      <c r="O390" s="414"/>
      <c r="P390" s="414"/>
      <c r="Q390" s="414"/>
      <c r="R390" s="414"/>
      <c r="S390" s="414"/>
      <c r="T390" s="414"/>
      <c r="U390" s="414"/>
      <c r="V390" s="414"/>
      <c r="W390" s="414"/>
      <c r="X390" s="414"/>
      <c r="Y390" s="414"/>
      <c r="Z390" s="414"/>
      <c r="AA390" s="414"/>
      <c r="AB390" s="414"/>
      <c r="AC390" s="414"/>
      <c r="AD390" s="414"/>
      <c r="AE390" s="414"/>
      <c r="AF390" s="414"/>
      <c r="AG390" s="414"/>
      <c r="AH390" s="414"/>
      <c r="AI390" s="414"/>
      <c r="AJ390" s="414"/>
    </row>
    <row r="391" customFormat="false" ht="12.75" hidden="false" customHeight="false" outlineLevel="0" collapsed="false">
      <c r="A391" s="415"/>
      <c r="D391" s="413"/>
      <c r="E391" s="414"/>
      <c r="F391" s="414"/>
      <c r="G391" s="414"/>
      <c r="H391" s="414"/>
      <c r="I391" s="414"/>
      <c r="J391" s="414"/>
      <c r="K391" s="414"/>
      <c r="L391" s="414"/>
      <c r="M391" s="414"/>
      <c r="N391" s="414"/>
      <c r="O391" s="414"/>
      <c r="P391" s="414"/>
      <c r="Q391" s="414"/>
      <c r="R391" s="414"/>
      <c r="S391" s="414"/>
      <c r="T391" s="414"/>
      <c r="U391" s="414"/>
      <c r="V391" s="414"/>
      <c r="W391" s="414"/>
      <c r="X391" s="414"/>
      <c r="Y391" s="414"/>
      <c r="Z391" s="414"/>
      <c r="AA391" s="414"/>
      <c r="AB391" s="414"/>
      <c r="AC391" s="414"/>
      <c r="AD391" s="414"/>
      <c r="AE391" s="414"/>
      <c r="AF391" s="414"/>
      <c r="AG391" s="414"/>
      <c r="AH391" s="414"/>
      <c r="AI391" s="414"/>
      <c r="AJ391" s="414"/>
    </row>
    <row r="392" customFormat="false" ht="12.75" hidden="false" customHeight="false" outlineLevel="0" collapsed="false">
      <c r="A392" s="415"/>
      <c r="D392" s="413"/>
      <c r="E392" s="414"/>
      <c r="F392" s="414"/>
      <c r="G392" s="414"/>
      <c r="H392" s="414"/>
      <c r="I392" s="414"/>
      <c r="J392" s="414"/>
      <c r="K392" s="414"/>
      <c r="L392" s="414"/>
      <c r="M392" s="414"/>
      <c r="N392" s="414"/>
      <c r="O392" s="414"/>
      <c r="P392" s="414"/>
      <c r="Q392" s="414"/>
      <c r="R392" s="414"/>
      <c r="S392" s="414"/>
      <c r="T392" s="414"/>
      <c r="U392" s="414"/>
      <c r="V392" s="414"/>
      <c r="W392" s="414"/>
      <c r="X392" s="414"/>
      <c r="Y392" s="414"/>
      <c r="Z392" s="414"/>
      <c r="AA392" s="414"/>
      <c r="AB392" s="414"/>
      <c r="AC392" s="414"/>
      <c r="AD392" s="414"/>
      <c r="AE392" s="414"/>
      <c r="AF392" s="414"/>
      <c r="AG392" s="414"/>
      <c r="AH392" s="414"/>
      <c r="AI392" s="414"/>
      <c r="AJ392" s="414"/>
    </row>
    <row r="393" customFormat="false" ht="12.75" hidden="false" customHeight="false" outlineLevel="0" collapsed="false">
      <c r="A393" s="415"/>
      <c r="D393" s="413"/>
      <c r="E393" s="414"/>
      <c r="F393" s="414"/>
      <c r="G393" s="414"/>
      <c r="H393" s="414"/>
      <c r="I393" s="414"/>
      <c r="J393" s="414"/>
      <c r="K393" s="414"/>
      <c r="L393" s="414"/>
      <c r="M393" s="414"/>
      <c r="N393" s="414"/>
      <c r="O393" s="414"/>
      <c r="P393" s="414"/>
      <c r="Q393" s="414"/>
      <c r="R393" s="414"/>
      <c r="S393" s="414"/>
      <c r="T393" s="414"/>
      <c r="U393" s="414"/>
      <c r="V393" s="414"/>
      <c r="W393" s="414"/>
      <c r="X393" s="414"/>
      <c r="Y393" s="414"/>
      <c r="Z393" s="414"/>
      <c r="AA393" s="414"/>
      <c r="AB393" s="414"/>
      <c r="AC393" s="414"/>
      <c r="AD393" s="414"/>
      <c r="AE393" s="414"/>
      <c r="AF393" s="414"/>
      <c r="AG393" s="414"/>
      <c r="AH393" s="414"/>
      <c r="AI393" s="414"/>
      <c r="AJ393" s="414"/>
    </row>
    <row r="394" customFormat="false" ht="12.75" hidden="false" customHeight="false" outlineLevel="0" collapsed="false">
      <c r="A394" s="415"/>
      <c r="D394" s="413"/>
      <c r="E394" s="414"/>
      <c r="F394" s="414"/>
      <c r="G394" s="414"/>
      <c r="H394" s="414"/>
      <c r="I394" s="414"/>
      <c r="J394" s="414"/>
      <c r="K394" s="414"/>
      <c r="L394" s="414"/>
      <c r="M394" s="414"/>
      <c r="N394" s="414"/>
      <c r="O394" s="414"/>
      <c r="P394" s="414"/>
      <c r="Q394" s="414"/>
      <c r="R394" s="414"/>
      <c r="S394" s="414"/>
      <c r="T394" s="414"/>
      <c r="U394" s="414"/>
      <c r="V394" s="414"/>
      <c r="W394" s="414"/>
      <c r="X394" s="414"/>
      <c r="Y394" s="414"/>
      <c r="Z394" s="414"/>
      <c r="AA394" s="414"/>
      <c r="AB394" s="414"/>
      <c r="AC394" s="414"/>
      <c r="AD394" s="414"/>
      <c r="AE394" s="414"/>
      <c r="AF394" s="414"/>
      <c r="AG394" s="414"/>
      <c r="AH394" s="414"/>
      <c r="AI394" s="414"/>
      <c r="AJ394" s="414"/>
    </row>
    <row r="395" customFormat="false" ht="12.75" hidden="false" customHeight="false" outlineLevel="0" collapsed="false">
      <c r="A395" s="415"/>
      <c r="D395" s="413"/>
      <c r="E395" s="414"/>
      <c r="F395" s="414"/>
      <c r="G395" s="414"/>
      <c r="H395" s="414"/>
      <c r="I395" s="414"/>
      <c r="J395" s="414"/>
      <c r="K395" s="414"/>
      <c r="L395" s="414"/>
      <c r="M395" s="414"/>
      <c r="N395" s="414"/>
      <c r="O395" s="414"/>
      <c r="P395" s="414"/>
      <c r="Q395" s="414"/>
      <c r="R395" s="414"/>
      <c r="S395" s="414"/>
      <c r="T395" s="414"/>
      <c r="U395" s="414"/>
      <c r="V395" s="414"/>
      <c r="W395" s="414"/>
      <c r="X395" s="414"/>
      <c r="Y395" s="414"/>
      <c r="Z395" s="414"/>
      <c r="AA395" s="414"/>
      <c r="AB395" s="414"/>
      <c r="AC395" s="414"/>
      <c r="AD395" s="414"/>
      <c r="AE395" s="414"/>
      <c r="AF395" s="414"/>
      <c r="AG395" s="414"/>
      <c r="AH395" s="414"/>
      <c r="AI395" s="414"/>
      <c r="AJ395" s="414"/>
    </row>
    <row r="396" customFormat="false" ht="12.75" hidden="false" customHeight="false" outlineLevel="0" collapsed="false">
      <c r="A396" s="415"/>
      <c r="D396" s="413"/>
      <c r="E396" s="414"/>
      <c r="F396" s="414"/>
      <c r="G396" s="414"/>
      <c r="H396" s="414"/>
      <c r="I396" s="414"/>
      <c r="J396" s="414"/>
      <c r="K396" s="414"/>
      <c r="L396" s="414"/>
      <c r="M396" s="414"/>
      <c r="N396" s="414"/>
      <c r="O396" s="414"/>
      <c r="P396" s="414"/>
      <c r="Q396" s="414"/>
      <c r="R396" s="414"/>
      <c r="S396" s="414"/>
      <c r="T396" s="414"/>
      <c r="U396" s="414"/>
      <c r="V396" s="414"/>
      <c r="W396" s="414"/>
      <c r="X396" s="414"/>
      <c r="Y396" s="414"/>
      <c r="Z396" s="414"/>
      <c r="AA396" s="414"/>
      <c r="AB396" s="414"/>
      <c r="AC396" s="414"/>
      <c r="AD396" s="414"/>
      <c r="AE396" s="414"/>
      <c r="AF396" s="414"/>
      <c r="AG396" s="414"/>
      <c r="AH396" s="414"/>
      <c r="AI396" s="414"/>
      <c r="AJ396" s="414"/>
    </row>
    <row r="397" customFormat="false" ht="12.75" hidden="false" customHeight="false" outlineLevel="0" collapsed="false">
      <c r="A397" s="415"/>
      <c r="D397" s="413"/>
      <c r="E397" s="414"/>
      <c r="F397" s="414"/>
      <c r="G397" s="414"/>
      <c r="H397" s="414"/>
      <c r="I397" s="414"/>
      <c r="J397" s="414"/>
      <c r="K397" s="414"/>
      <c r="L397" s="414"/>
      <c r="M397" s="414"/>
      <c r="N397" s="414"/>
      <c r="O397" s="414"/>
      <c r="P397" s="414"/>
      <c r="Q397" s="414"/>
      <c r="R397" s="414"/>
      <c r="S397" s="414"/>
      <c r="T397" s="414"/>
      <c r="U397" s="414"/>
      <c r="V397" s="414"/>
      <c r="W397" s="414"/>
      <c r="X397" s="414"/>
      <c r="Y397" s="414"/>
      <c r="Z397" s="414"/>
      <c r="AA397" s="414"/>
      <c r="AB397" s="414"/>
      <c r="AC397" s="414"/>
      <c r="AD397" s="414"/>
      <c r="AE397" s="414"/>
      <c r="AF397" s="414"/>
      <c r="AG397" s="414"/>
      <c r="AH397" s="414"/>
      <c r="AI397" s="414"/>
      <c r="AJ397" s="414"/>
    </row>
    <row r="398" customFormat="false" ht="12.75" hidden="false" customHeight="false" outlineLevel="0" collapsed="false">
      <c r="D398" s="413"/>
      <c r="E398" s="414"/>
      <c r="F398" s="414"/>
      <c r="G398" s="414"/>
      <c r="H398" s="414"/>
      <c r="I398" s="414"/>
      <c r="J398" s="414"/>
      <c r="K398" s="414"/>
      <c r="L398" s="414"/>
      <c r="M398" s="414"/>
      <c r="N398" s="414"/>
      <c r="O398" s="414"/>
      <c r="P398" s="414"/>
      <c r="Q398" s="414"/>
      <c r="R398" s="414"/>
      <c r="S398" s="414"/>
      <c r="T398" s="414"/>
      <c r="U398" s="414"/>
      <c r="V398" s="414"/>
      <c r="W398" s="414"/>
      <c r="X398" s="414"/>
      <c r="Y398" s="414"/>
      <c r="Z398" s="414"/>
      <c r="AA398" s="414"/>
      <c r="AB398" s="414"/>
      <c r="AC398" s="414"/>
      <c r="AD398" s="414"/>
      <c r="AE398" s="414"/>
      <c r="AF398" s="414"/>
      <c r="AG398" s="414"/>
      <c r="AH398" s="414"/>
      <c r="AI398" s="414"/>
      <c r="AJ398" s="414"/>
    </row>
    <row r="399" customFormat="false" ht="12.75" hidden="false" customHeight="false" outlineLevel="0" collapsed="false">
      <c r="D399" s="413"/>
      <c r="E399" s="414"/>
      <c r="F399" s="414"/>
      <c r="G399" s="414"/>
      <c r="H399" s="414"/>
      <c r="I399" s="414"/>
      <c r="J399" s="414"/>
      <c r="K399" s="414"/>
      <c r="L399" s="414"/>
      <c r="M399" s="414"/>
      <c r="N399" s="414"/>
      <c r="O399" s="414"/>
      <c r="P399" s="414"/>
      <c r="Q399" s="414"/>
      <c r="R399" s="414"/>
      <c r="S399" s="414"/>
      <c r="T399" s="414"/>
      <c r="U399" s="414"/>
      <c r="V399" s="414"/>
      <c r="W399" s="414"/>
      <c r="X399" s="414"/>
      <c r="Y399" s="414"/>
      <c r="Z399" s="414"/>
      <c r="AA399" s="414"/>
      <c r="AB399" s="414"/>
      <c r="AC399" s="414"/>
      <c r="AD399" s="414"/>
      <c r="AE399" s="414"/>
      <c r="AF399" s="414"/>
      <c r="AG399" s="414"/>
      <c r="AH399" s="414"/>
      <c r="AI399" s="414"/>
      <c r="AJ399" s="414"/>
    </row>
    <row r="400" customFormat="false" ht="12.75" hidden="false" customHeight="false" outlineLevel="0" collapsed="false">
      <c r="D400" s="413"/>
      <c r="E400" s="414"/>
      <c r="F400" s="414"/>
      <c r="G400" s="414"/>
      <c r="H400" s="414"/>
      <c r="I400" s="414"/>
      <c r="J400" s="414"/>
      <c r="K400" s="414"/>
      <c r="L400" s="414"/>
      <c r="M400" s="414"/>
      <c r="N400" s="414"/>
      <c r="O400" s="414"/>
      <c r="P400" s="414"/>
      <c r="Q400" s="414"/>
      <c r="R400" s="414"/>
      <c r="S400" s="414"/>
      <c r="T400" s="414"/>
      <c r="U400" s="414"/>
      <c r="V400" s="414"/>
      <c r="W400" s="414"/>
      <c r="X400" s="414"/>
      <c r="Y400" s="414"/>
      <c r="Z400" s="414"/>
      <c r="AA400" s="414"/>
      <c r="AB400" s="414"/>
      <c r="AC400" s="414"/>
      <c r="AD400" s="414"/>
      <c r="AE400" s="414"/>
      <c r="AF400" s="414"/>
      <c r="AG400" s="414"/>
      <c r="AH400" s="414"/>
      <c r="AI400" s="414"/>
      <c r="AJ400" s="414"/>
    </row>
    <row r="401" customFormat="false" ht="12.75" hidden="false" customHeight="false" outlineLevel="0" collapsed="false">
      <c r="D401" s="413"/>
      <c r="E401" s="414"/>
      <c r="F401" s="414"/>
      <c r="G401" s="414"/>
      <c r="H401" s="414"/>
      <c r="I401" s="414"/>
      <c r="J401" s="414"/>
      <c r="K401" s="414"/>
      <c r="L401" s="414"/>
      <c r="M401" s="414"/>
      <c r="N401" s="414"/>
      <c r="O401" s="414"/>
      <c r="P401" s="414"/>
      <c r="Q401" s="414"/>
      <c r="R401" s="414"/>
      <c r="S401" s="414"/>
      <c r="T401" s="414"/>
      <c r="U401" s="414"/>
      <c r="V401" s="414"/>
      <c r="W401" s="414"/>
      <c r="X401" s="414"/>
      <c r="Y401" s="414"/>
      <c r="Z401" s="414"/>
      <c r="AA401" s="414"/>
      <c r="AB401" s="414"/>
      <c r="AC401" s="414"/>
      <c r="AD401" s="414"/>
      <c r="AE401" s="414"/>
      <c r="AF401" s="414"/>
      <c r="AG401" s="414"/>
      <c r="AH401" s="414"/>
      <c r="AI401" s="414"/>
      <c r="AJ401" s="414"/>
    </row>
    <row r="402" customFormat="false" ht="12.75" hidden="false" customHeight="false" outlineLevel="0" collapsed="false">
      <c r="D402" s="413"/>
      <c r="E402" s="414"/>
      <c r="F402" s="414"/>
      <c r="G402" s="414"/>
      <c r="H402" s="414"/>
      <c r="I402" s="414"/>
      <c r="J402" s="414"/>
      <c r="K402" s="414"/>
      <c r="L402" s="414"/>
      <c r="M402" s="414"/>
      <c r="N402" s="414"/>
      <c r="O402" s="414"/>
      <c r="P402" s="414"/>
      <c r="Q402" s="414"/>
      <c r="R402" s="414"/>
      <c r="S402" s="414"/>
      <c r="T402" s="414"/>
      <c r="U402" s="414"/>
      <c r="V402" s="414"/>
      <c r="W402" s="414"/>
      <c r="X402" s="414"/>
      <c r="Y402" s="414"/>
      <c r="Z402" s="414"/>
      <c r="AA402" s="414"/>
      <c r="AB402" s="414"/>
      <c r="AC402" s="414"/>
      <c r="AD402" s="414"/>
      <c r="AE402" s="414"/>
      <c r="AF402" s="414"/>
      <c r="AG402" s="414"/>
      <c r="AH402" s="414"/>
      <c r="AI402" s="414"/>
      <c r="AJ402" s="414"/>
    </row>
    <row r="403" customFormat="false" ht="12.75" hidden="false" customHeight="false" outlineLevel="0" collapsed="false">
      <c r="D403" s="413"/>
      <c r="E403" s="414"/>
      <c r="F403" s="414"/>
      <c r="G403" s="414"/>
      <c r="H403" s="414"/>
      <c r="I403" s="414"/>
      <c r="J403" s="414"/>
      <c r="K403" s="414"/>
      <c r="L403" s="414"/>
      <c r="M403" s="414"/>
      <c r="N403" s="414"/>
      <c r="O403" s="414"/>
      <c r="P403" s="414"/>
      <c r="Q403" s="414"/>
      <c r="R403" s="414"/>
      <c r="S403" s="414"/>
      <c r="T403" s="414"/>
      <c r="U403" s="414"/>
      <c r="V403" s="414"/>
      <c r="W403" s="414"/>
      <c r="X403" s="414"/>
      <c r="Y403" s="414"/>
      <c r="Z403" s="414"/>
      <c r="AA403" s="414"/>
      <c r="AB403" s="414"/>
      <c r="AC403" s="414"/>
      <c r="AD403" s="414"/>
      <c r="AE403" s="414"/>
      <c r="AF403" s="414"/>
      <c r="AG403" s="414"/>
      <c r="AH403" s="414"/>
      <c r="AI403" s="414"/>
      <c r="AJ403" s="414"/>
    </row>
    <row r="404" customFormat="false" ht="12.75" hidden="false" customHeight="false" outlineLevel="0" collapsed="false">
      <c r="D404" s="413"/>
      <c r="E404" s="414"/>
      <c r="F404" s="414"/>
      <c r="G404" s="414"/>
      <c r="H404" s="414"/>
      <c r="I404" s="414"/>
      <c r="J404" s="414"/>
      <c r="K404" s="414"/>
      <c r="L404" s="414"/>
      <c r="M404" s="414"/>
      <c r="N404" s="414"/>
      <c r="O404" s="414"/>
      <c r="P404" s="414"/>
      <c r="Q404" s="414"/>
      <c r="R404" s="414"/>
      <c r="S404" s="414"/>
      <c r="T404" s="414"/>
      <c r="U404" s="414"/>
      <c r="V404" s="414"/>
      <c r="W404" s="414"/>
      <c r="X404" s="414"/>
      <c r="Y404" s="414"/>
      <c r="Z404" s="414"/>
      <c r="AA404" s="414"/>
      <c r="AB404" s="414"/>
      <c r="AC404" s="414"/>
      <c r="AD404" s="414"/>
      <c r="AE404" s="414"/>
      <c r="AF404" s="414"/>
      <c r="AG404" s="414"/>
      <c r="AH404" s="414"/>
      <c r="AI404" s="414"/>
      <c r="AJ404" s="414"/>
    </row>
    <row r="405" customFormat="false" ht="12.75" hidden="false" customHeight="false" outlineLevel="0" collapsed="false">
      <c r="A405" s="418"/>
      <c r="D405" s="413"/>
      <c r="E405" s="414"/>
      <c r="F405" s="414"/>
      <c r="G405" s="414"/>
      <c r="H405" s="414"/>
      <c r="I405" s="414"/>
      <c r="J405" s="414"/>
      <c r="K405" s="414"/>
      <c r="L405" s="414"/>
      <c r="M405" s="414"/>
      <c r="N405" s="414"/>
      <c r="O405" s="414"/>
      <c r="P405" s="414"/>
      <c r="Q405" s="414"/>
      <c r="R405" s="414"/>
      <c r="S405" s="414"/>
      <c r="T405" s="414"/>
      <c r="U405" s="414"/>
      <c r="V405" s="414"/>
      <c r="W405" s="414"/>
      <c r="X405" s="414"/>
      <c r="Y405" s="414"/>
      <c r="Z405" s="414"/>
      <c r="AA405" s="414"/>
      <c r="AB405" s="414"/>
      <c r="AC405" s="414"/>
      <c r="AD405" s="414"/>
      <c r="AE405" s="414"/>
      <c r="AF405" s="414"/>
      <c r="AG405" s="414"/>
      <c r="AH405" s="414"/>
      <c r="AI405" s="414"/>
      <c r="AJ405" s="414"/>
    </row>
    <row r="406" customFormat="false" ht="12.75" hidden="false" customHeight="false" outlineLevel="0" collapsed="false">
      <c r="A406" s="415"/>
      <c r="D406" s="413"/>
      <c r="E406" s="414"/>
      <c r="F406" s="414"/>
      <c r="G406" s="414"/>
      <c r="H406" s="414"/>
      <c r="I406" s="414"/>
      <c r="J406" s="414"/>
      <c r="K406" s="414"/>
      <c r="L406" s="414"/>
      <c r="M406" s="414"/>
      <c r="N406" s="414"/>
      <c r="O406" s="414"/>
      <c r="P406" s="414"/>
      <c r="Q406" s="414"/>
      <c r="R406" s="414"/>
      <c r="S406" s="414"/>
      <c r="T406" s="414"/>
      <c r="U406" s="414"/>
      <c r="V406" s="414"/>
      <c r="W406" s="414"/>
      <c r="X406" s="414"/>
      <c r="Y406" s="414"/>
      <c r="Z406" s="414"/>
      <c r="AA406" s="414"/>
      <c r="AB406" s="414"/>
      <c r="AC406" s="414"/>
      <c r="AD406" s="414"/>
      <c r="AE406" s="414"/>
      <c r="AF406" s="414"/>
      <c r="AG406" s="414"/>
      <c r="AH406" s="414"/>
      <c r="AI406" s="414"/>
      <c r="AJ406" s="414"/>
    </row>
    <row r="407" customFormat="false" ht="12.75" hidden="false" customHeight="false" outlineLevel="0" collapsed="false">
      <c r="A407" s="415"/>
      <c r="D407" s="413"/>
      <c r="E407" s="414"/>
      <c r="F407" s="414"/>
      <c r="G407" s="414"/>
      <c r="H407" s="414"/>
      <c r="I407" s="414"/>
      <c r="J407" s="414"/>
      <c r="K407" s="414"/>
      <c r="L407" s="414"/>
      <c r="M407" s="414"/>
      <c r="N407" s="414"/>
      <c r="O407" s="414"/>
      <c r="P407" s="414"/>
      <c r="Q407" s="414"/>
      <c r="R407" s="414"/>
      <c r="S407" s="414"/>
      <c r="T407" s="414"/>
      <c r="U407" s="414"/>
      <c r="V407" s="414"/>
      <c r="W407" s="414"/>
      <c r="X407" s="414"/>
      <c r="Y407" s="414"/>
      <c r="Z407" s="414"/>
      <c r="AA407" s="414"/>
      <c r="AB407" s="414"/>
      <c r="AC407" s="414"/>
      <c r="AD407" s="414"/>
      <c r="AE407" s="414"/>
      <c r="AF407" s="414"/>
      <c r="AG407" s="414"/>
      <c r="AH407" s="414"/>
      <c r="AI407" s="414"/>
      <c r="AJ407" s="414"/>
    </row>
    <row r="408" customFormat="false" ht="12.75" hidden="false" customHeight="false" outlineLevel="0" collapsed="false">
      <c r="A408" s="415"/>
      <c r="D408" s="413"/>
      <c r="E408" s="414"/>
      <c r="F408" s="414"/>
      <c r="G408" s="414"/>
      <c r="H408" s="414"/>
      <c r="I408" s="414"/>
      <c r="J408" s="414"/>
      <c r="K408" s="414"/>
      <c r="L408" s="414"/>
      <c r="M408" s="414"/>
      <c r="N408" s="414"/>
      <c r="O408" s="414"/>
      <c r="P408" s="414"/>
      <c r="Q408" s="414"/>
      <c r="R408" s="414"/>
      <c r="S408" s="414"/>
      <c r="T408" s="414"/>
      <c r="U408" s="414"/>
      <c r="V408" s="414"/>
      <c r="W408" s="414"/>
      <c r="X408" s="414"/>
      <c r="Y408" s="414"/>
      <c r="Z408" s="414"/>
      <c r="AA408" s="414"/>
      <c r="AB408" s="414"/>
      <c r="AC408" s="414"/>
      <c r="AD408" s="414"/>
      <c r="AE408" s="414"/>
      <c r="AF408" s="414"/>
      <c r="AG408" s="414"/>
      <c r="AH408" s="414"/>
      <c r="AI408" s="414"/>
      <c r="AJ408" s="414"/>
    </row>
    <row r="409" customFormat="false" ht="12.75" hidden="false" customHeight="false" outlineLevel="0" collapsed="false">
      <c r="A409" s="415"/>
      <c r="D409" s="413"/>
      <c r="E409" s="414"/>
      <c r="F409" s="414"/>
      <c r="G409" s="414"/>
      <c r="H409" s="414"/>
      <c r="I409" s="414"/>
      <c r="J409" s="414"/>
      <c r="K409" s="414"/>
      <c r="L409" s="414"/>
      <c r="M409" s="414"/>
      <c r="N409" s="414"/>
      <c r="O409" s="414"/>
      <c r="P409" s="414"/>
      <c r="Q409" s="414"/>
      <c r="R409" s="414"/>
      <c r="S409" s="414"/>
      <c r="T409" s="414"/>
      <c r="U409" s="414"/>
      <c r="V409" s="414"/>
      <c r="W409" s="414"/>
      <c r="X409" s="414"/>
      <c r="Y409" s="414"/>
      <c r="Z409" s="414"/>
      <c r="AA409" s="414"/>
      <c r="AB409" s="414"/>
      <c r="AC409" s="414"/>
      <c r="AD409" s="414"/>
      <c r="AE409" s="414"/>
      <c r="AF409" s="414"/>
      <c r="AG409" s="414"/>
      <c r="AH409" s="414"/>
      <c r="AI409" s="414"/>
      <c r="AJ409" s="414"/>
    </row>
    <row r="410" customFormat="false" ht="12.75" hidden="false" customHeight="false" outlineLevel="0" collapsed="false">
      <c r="A410" s="415"/>
      <c r="D410" s="413"/>
      <c r="E410" s="414"/>
      <c r="F410" s="414"/>
      <c r="G410" s="414"/>
      <c r="H410" s="414"/>
      <c r="I410" s="414"/>
      <c r="J410" s="414"/>
      <c r="K410" s="414"/>
      <c r="L410" s="414"/>
      <c r="M410" s="414"/>
      <c r="N410" s="414"/>
      <c r="O410" s="414"/>
      <c r="P410" s="414"/>
      <c r="Q410" s="414"/>
      <c r="R410" s="414"/>
      <c r="S410" s="414"/>
      <c r="T410" s="414"/>
      <c r="U410" s="414"/>
      <c r="V410" s="414"/>
      <c r="W410" s="414"/>
      <c r="X410" s="414"/>
      <c r="Y410" s="414"/>
      <c r="Z410" s="414"/>
      <c r="AA410" s="414"/>
      <c r="AB410" s="414"/>
      <c r="AC410" s="414"/>
      <c r="AD410" s="414"/>
      <c r="AE410" s="414"/>
      <c r="AF410" s="414"/>
      <c r="AG410" s="414"/>
      <c r="AH410" s="414"/>
      <c r="AI410" s="414"/>
      <c r="AJ410" s="414"/>
    </row>
    <row r="411" customFormat="false" ht="12.75" hidden="false" customHeight="false" outlineLevel="0" collapsed="false">
      <c r="A411" s="415"/>
      <c r="D411" s="413"/>
      <c r="E411" s="414"/>
      <c r="F411" s="414"/>
      <c r="G411" s="414"/>
      <c r="H411" s="414"/>
      <c r="I411" s="414"/>
      <c r="J411" s="414"/>
      <c r="K411" s="414"/>
      <c r="L411" s="414"/>
      <c r="M411" s="414"/>
      <c r="N411" s="414"/>
      <c r="O411" s="414"/>
      <c r="P411" s="414"/>
      <c r="Q411" s="414"/>
      <c r="R411" s="414"/>
      <c r="S411" s="414"/>
      <c r="T411" s="414"/>
      <c r="U411" s="414"/>
      <c r="V411" s="414"/>
      <c r="W411" s="414"/>
      <c r="X411" s="414"/>
      <c r="Y411" s="414"/>
      <c r="Z411" s="414"/>
      <c r="AA411" s="414"/>
      <c r="AB411" s="414"/>
      <c r="AC411" s="414"/>
      <c r="AD411" s="414"/>
      <c r="AE411" s="414"/>
      <c r="AF411" s="414"/>
      <c r="AG411" s="414"/>
      <c r="AH411" s="414"/>
      <c r="AI411" s="414"/>
      <c r="AJ411" s="414"/>
    </row>
    <row r="412" customFormat="false" ht="12.75" hidden="false" customHeight="false" outlineLevel="0" collapsed="false">
      <c r="A412" s="415"/>
      <c r="D412" s="413"/>
      <c r="E412" s="414"/>
      <c r="F412" s="414"/>
      <c r="G412" s="414"/>
      <c r="H412" s="414"/>
      <c r="I412" s="414"/>
      <c r="J412" s="414"/>
      <c r="K412" s="414"/>
      <c r="L412" s="414"/>
      <c r="M412" s="414"/>
      <c r="N412" s="414"/>
      <c r="O412" s="414"/>
      <c r="P412" s="414"/>
      <c r="Q412" s="414"/>
      <c r="R412" s="414"/>
      <c r="S412" s="414"/>
      <c r="T412" s="414"/>
      <c r="U412" s="414"/>
      <c r="V412" s="414"/>
      <c r="W412" s="414"/>
      <c r="X412" s="414"/>
      <c r="Y412" s="414"/>
      <c r="Z412" s="414"/>
      <c r="AA412" s="414"/>
      <c r="AB412" s="414"/>
      <c r="AC412" s="414"/>
      <c r="AD412" s="414"/>
      <c r="AE412" s="414"/>
      <c r="AF412" s="414"/>
      <c r="AG412" s="414"/>
      <c r="AH412" s="414"/>
      <c r="AI412" s="414"/>
      <c r="AJ412" s="414"/>
    </row>
    <row r="413" customFormat="false" ht="12.75" hidden="false" customHeight="false" outlineLevel="0" collapsed="false">
      <c r="A413" s="415"/>
      <c r="D413" s="413"/>
      <c r="E413" s="414"/>
      <c r="F413" s="414"/>
      <c r="G413" s="414"/>
      <c r="H413" s="414"/>
      <c r="I413" s="414"/>
      <c r="J413" s="414"/>
      <c r="K413" s="414"/>
      <c r="L413" s="414"/>
      <c r="M413" s="414"/>
      <c r="N413" s="414"/>
      <c r="O413" s="414"/>
      <c r="P413" s="414"/>
      <c r="Q413" s="414"/>
      <c r="R413" s="414"/>
      <c r="S413" s="414"/>
      <c r="T413" s="414"/>
      <c r="U413" s="414"/>
      <c r="V413" s="414"/>
      <c r="W413" s="414"/>
      <c r="X413" s="414"/>
      <c r="Y413" s="414"/>
      <c r="Z413" s="414"/>
      <c r="AA413" s="414"/>
      <c r="AB413" s="414"/>
      <c r="AC413" s="414"/>
      <c r="AD413" s="414"/>
      <c r="AE413" s="414"/>
      <c r="AF413" s="414"/>
      <c r="AG413" s="414"/>
      <c r="AH413" s="414"/>
      <c r="AI413" s="414"/>
      <c r="AJ413" s="414"/>
    </row>
    <row r="414" customFormat="false" ht="12.75" hidden="false" customHeight="false" outlineLevel="0" collapsed="false">
      <c r="A414" s="415"/>
      <c r="D414" s="413"/>
      <c r="E414" s="414"/>
      <c r="F414" s="414"/>
      <c r="G414" s="414"/>
      <c r="H414" s="414"/>
      <c r="I414" s="414"/>
      <c r="J414" s="414"/>
      <c r="K414" s="414"/>
      <c r="L414" s="414"/>
      <c r="M414" s="414"/>
      <c r="N414" s="414"/>
      <c r="O414" s="414"/>
      <c r="P414" s="414"/>
      <c r="Q414" s="414"/>
      <c r="R414" s="414"/>
      <c r="S414" s="414"/>
      <c r="T414" s="414"/>
      <c r="U414" s="414"/>
      <c r="V414" s="414"/>
      <c r="W414" s="414"/>
      <c r="X414" s="414"/>
      <c r="Y414" s="414"/>
      <c r="Z414" s="414"/>
      <c r="AA414" s="414"/>
      <c r="AB414" s="414"/>
      <c r="AC414" s="414"/>
      <c r="AD414" s="414"/>
      <c r="AE414" s="414"/>
      <c r="AF414" s="414"/>
      <c r="AG414" s="414"/>
      <c r="AH414" s="414"/>
      <c r="AI414" s="414"/>
      <c r="AJ414" s="414"/>
    </row>
    <row r="415" customFormat="false" ht="12.75" hidden="false" customHeight="false" outlineLevel="0" collapsed="false">
      <c r="A415" s="415"/>
      <c r="D415" s="413"/>
      <c r="E415" s="414"/>
      <c r="F415" s="414"/>
      <c r="G415" s="414"/>
      <c r="H415" s="414"/>
      <c r="I415" s="414"/>
      <c r="J415" s="414"/>
      <c r="K415" s="414"/>
      <c r="L415" s="414"/>
      <c r="M415" s="414"/>
      <c r="N415" s="414"/>
      <c r="O415" s="414"/>
      <c r="P415" s="414"/>
      <c r="Q415" s="414"/>
      <c r="R415" s="414"/>
      <c r="S415" s="414"/>
      <c r="T415" s="414"/>
      <c r="U415" s="414"/>
      <c r="V415" s="414"/>
      <c r="W415" s="414"/>
      <c r="X415" s="414"/>
      <c r="Y415" s="414"/>
      <c r="Z415" s="414"/>
      <c r="AA415" s="414"/>
      <c r="AB415" s="414"/>
      <c r="AC415" s="414"/>
      <c r="AD415" s="414"/>
      <c r="AE415" s="414"/>
      <c r="AF415" s="414"/>
      <c r="AG415" s="414"/>
      <c r="AH415" s="414"/>
      <c r="AI415" s="414"/>
      <c r="AJ415" s="414"/>
    </row>
    <row r="416" customFormat="false" ht="12.75" hidden="false" customHeight="false" outlineLevel="0" collapsed="false">
      <c r="A416" s="415"/>
      <c r="D416" s="413"/>
      <c r="E416" s="414"/>
      <c r="F416" s="414"/>
      <c r="G416" s="414"/>
      <c r="H416" s="414"/>
      <c r="I416" s="414"/>
      <c r="J416" s="414"/>
      <c r="K416" s="414"/>
      <c r="L416" s="414"/>
      <c r="M416" s="414"/>
      <c r="N416" s="414"/>
      <c r="O416" s="414"/>
      <c r="P416" s="414"/>
      <c r="Q416" s="414"/>
      <c r="R416" s="414"/>
      <c r="S416" s="414"/>
      <c r="T416" s="414"/>
      <c r="U416" s="414"/>
      <c r="V416" s="414"/>
      <c r="W416" s="414"/>
      <c r="X416" s="414"/>
      <c r="Y416" s="414"/>
      <c r="Z416" s="414"/>
      <c r="AA416" s="414"/>
      <c r="AB416" s="414"/>
      <c r="AC416" s="414"/>
      <c r="AD416" s="414"/>
      <c r="AE416" s="414"/>
      <c r="AF416" s="414"/>
      <c r="AG416" s="414"/>
      <c r="AH416" s="414"/>
      <c r="AI416" s="414"/>
      <c r="AJ416" s="414"/>
    </row>
    <row r="417" customFormat="false" ht="12.75" hidden="false" customHeight="false" outlineLevel="0" collapsed="false">
      <c r="A417" s="415"/>
      <c r="D417" s="413"/>
      <c r="E417" s="414"/>
      <c r="F417" s="414"/>
      <c r="G417" s="414"/>
      <c r="H417" s="414"/>
      <c r="I417" s="414"/>
      <c r="J417" s="414"/>
      <c r="K417" s="414"/>
      <c r="L417" s="414"/>
      <c r="M417" s="414"/>
      <c r="N417" s="414"/>
      <c r="O417" s="414"/>
      <c r="P417" s="414"/>
      <c r="Q417" s="414"/>
      <c r="R417" s="414"/>
      <c r="S417" s="414"/>
      <c r="T417" s="414"/>
      <c r="U417" s="414"/>
      <c r="V417" s="414"/>
      <c r="W417" s="414"/>
      <c r="X417" s="414"/>
      <c r="Y417" s="414"/>
      <c r="Z417" s="414"/>
      <c r="AA417" s="414"/>
      <c r="AB417" s="414"/>
      <c r="AC417" s="414"/>
      <c r="AD417" s="414"/>
      <c r="AE417" s="414"/>
      <c r="AF417" s="414"/>
      <c r="AG417" s="414"/>
      <c r="AH417" s="414"/>
      <c r="AI417" s="414"/>
      <c r="AJ417" s="414"/>
    </row>
    <row r="418" customFormat="false" ht="12.75" hidden="false" customHeight="false" outlineLevel="0" collapsed="false">
      <c r="A418" s="415"/>
      <c r="D418" s="413"/>
      <c r="E418" s="414"/>
      <c r="F418" s="414"/>
      <c r="G418" s="414"/>
      <c r="H418" s="414"/>
      <c r="I418" s="414"/>
      <c r="J418" s="414"/>
      <c r="K418" s="414"/>
      <c r="L418" s="414"/>
      <c r="M418" s="414"/>
      <c r="N418" s="414"/>
      <c r="O418" s="414"/>
      <c r="P418" s="414"/>
      <c r="Q418" s="414"/>
      <c r="R418" s="414"/>
      <c r="S418" s="414"/>
      <c r="T418" s="414"/>
      <c r="U418" s="414"/>
      <c r="V418" s="414"/>
      <c r="W418" s="414"/>
      <c r="X418" s="414"/>
      <c r="Y418" s="414"/>
      <c r="Z418" s="414"/>
      <c r="AA418" s="414"/>
      <c r="AB418" s="414"/>
      <c r="AC418" s="414"/>
      <c r="AD418" s="414"/>
      <c r="AE418" s="414"/>
      <c r="AF418" s="414"/>
      <c r="AG418" s="414"/>
      <c r="AH418" s="414"/>
      <c r="AI418" s="414"/>
      <c r="AJ418" s="414"/>
    </row>
    <row r="419" customFormat="false" ht="12.75" hidden="false" customHeight="false" outlineLevel="0" collapsed="false">
      <c r="A419" s="415"/>
      <c r="D419" s="413"/>
      <c r="E419" s="414"/>
      <c r="F419" s="414"/>
      <c r="G419" s="414"/>
      <c r="H419" s="414"/>
      <c r="I419" s="414"/>
      <c r="J419" s="414"/>
      <c r="K419" s="414"/>
      <c r="L419" s="414"/>
      <c r="M419" s="414"/>
      <c r="N419" s="414"/>
      <c r="O419" s="414"/>
      <c r="P419" s="414"/>
      <c r="Q419" s="414"/>
      <c r="R419" s="414"/>
      <c r="S419" s="414"/>
      <c r="T419" s="414"/>
      <c r="U419" s="414"/>
      <c r="V419" s="414"/>
      <c r="W419" s="414"/>
      <c r="X419" s="414"/>
      <c r="Y419" s="414"/>
      <c r="Z419" s="414"/>
      <c r="AA419" s="414"/>
      <c r="AB419" s="414"/>
      <c r="AC419" s="414"/>
      <c r="AD419" s="414"/>
      <c r="AE419" s="414"/>
      <c r="AF419" s="414"/>
      <c r="AG419" s="414"/>
      <c r="AH419" s="414"/>
      <c r="AI419" s="414"/>
      <c r="AJ419" s="414"/>
    </row>
    <row r="420" customFormat="false" ht="12.75" hidden="false" customHeight="false" outlineLevel="0" collapsed="false">
      <c r="A420" s="415"/>
      <c r="D420" s="413"/>
      <c r="E420" s="414"/>
      <c r="F420" s="414"/>
      <c r="G420" s="414"/>
      <c r="H420" s="414"/>
      <c r="I420" s="414"/>
      <c r="J420" s="414"/>
      <c r="K420" s="414"/>
      <c r="L420" s="414"/>
      <c r="M420" s="414"/>
      <c r="N420" s="414"/>
      <c r="O420" s="414"/>
      <c r="P420" s="414"/>
      <c r="Q420" s="414"/>
      <c r="R420" s="414"/>
      <c r="S420" s="414"/>
      <c r="T420" s="414"/>
      <c r="U420" s="414"/>
      <c r="V420" s="414"/>
      <c r="W420" s="414"/>
      <c r="X420" s="414"/>
      <c r="Y420" s="414"/>
      <c r="Z420" s="414"/>
      <c r="AA420" s="414"/>
      <c r="AB420" s="414"/>
      <c r="AC420" s="414"/>
      <c r="AD420" s="414"/>
      <c r="AE420" s="414"/>
      <c r="AF420" s="414"/>
      <c r="AG420" s="414"/>
      <c r="AH420" s="414"/>
      <c r="AI420" s="414"/>
      <c r="AJ420" s="414"/>
    </row>
    <row r="421" customFormat="false" ht="12.75" hidden="false" customHeight="false" outlineLevel="0" collapsed="false">
      <c r="A421" s="415"/>
      <c r="D421" s="413"/>
      <c r="E421" s="414"/>
      <c r="F421" s="414"/>
      <c r="G421" s="414"/>
      <c r="H421" s="414"/>
      <c r="I421" s="414"/>
      <c r="J421" s="414"/>
      <c r="K421" s="414"/>
      <c r="L421" s="414"/>
      <c r="M421" s="414"/>
      <c r="N421" s="414"/>
      <c r="O421" s="414"/>
      <c r="P421" s="414"/>
      <c r="Q421" s="414"/>
      <c r="R421" s="414"/>
      <c r="S421" s="414"/>
      <c r="T421" s="414"/>
      <c r="U421" s="414"/>
      <c r="V421" s="414"/>
      <c r="W421" s="414"/>
      <c r="X421" s="414"/>
      <c r="Y421" s="414"/>
      <c r="Z421" s="414"/>
      <c r="AA421" s="414"/>
      <c r="AB421" s="414"/>
      <c r="AC421" s="414"/>
      <c r="AD421" s="414"/>
      <c r="AE421" s="414"/>
      <c r="AF421" s="414"/>
      <c r="AG421" s="414"/>
      <c r="AH421" s="414"/>
      <c r="AI421" s="414"/>
      <c r="AJ421" s="414"/>
    </row>
    <row r="422" customFormat="false" ht="12.75" hidden="false" customHeight="false" outlineLevel="0" collapsed="false">
      <c r="A422" s="415"/>
      <c r="D422" s="413"/>
      <c r="E422" s="414"/>
      <c r="F422" s="414"/>
      <c r="G422" s="414"/>
      <c r="H422" s="414"/>
      <c r="I422" s="414"/>
      <c r="J422" s="414"/>
      <c r="K422" s="414"/>
      <c r="L422" s="414"/>
      <c r="M422" s="414"/>
      <c r="N422" s="414"/>
      <c r="O422" s="414"/>
      <c r="P422" s="414"/>
      <c r="Q422" s="414"/>
      <c r="R422" s="414"/>
      <c r="S422" s="414"/>
      <c r="T422" s="414"/>
      <c r="U422" s="414"/>
      <c r="V422" s="414"/>
      <c r="W422" s="414"/>
      <c r="X422" s="414"/>
      <c r="Y422" s="414"/>
      <c r="Z422" s="414"/>
      <c r="AA422" s="414"/>
      <c r="AB422" s="414"/>
      <c r="AC422" s="414"/>
      <c r="AD422" s="414"/>
      <c r="AE422" s="414"/>
      <c r="AF422" s="414"/>
      <c r="AG422" s="414"/>
      <c r="AH422" s="414"/>
      <c r="AI422" s="414"/>
      <c r="AJ422" s="414"/>
    </row>
    <row r="423" customFormat="false" ht="12.75" hidden="false" customHeight="false" outlineLevel="0" collapsed="false">
      <c r="A423" s="415"/>
      <c r="D423" s="413"/>
      <c r="E423" s="414"/>
      <c r="F423" s="414"/>
      <c r="G423" s="414"/>
      <c r="H423" s="414"/>
      <c r="I423" s="414"/>
      <c r="J423" s="414"/>
      <c r="K423" s="414"/>
      <c r="L423" s="414"/>
      <c r="M423" s="414"/>
      <c r="N423" s="414"/>
      <c r="O423" s="414"/>
      <c r="P423" s="414"/>
      <c r="Q423" s="414"/>
      <c r="R423" s="414"/>
      <c r="S423" s="414"/>
      <c r="T423" s="414"/>
      <c r="U423" s="414"/>
      <c r="V423" s="414"/>
      <c r="W423" s="414"/>
      <c r="X423" s="414"/>
      <c r="Y423" s="414"/>
      <c r="Z423" s="414"/>
      <c r="AA423" s="414"/>
      <c r="AB423" s="414"/>
      <c r="AC423" s="414"/>
      <c r="AD423" s="414"/>
      <c r="AE423" s="414"/>
      <c r="AF423" s="414"/>
      <c r="AG423" s="414"/>
      <c r="AH423" s="414"/>
      <c r="AI423" s="414"/>
      <c r="AJ423" s="414"/>
    </row>
    <row r="424" customFormat="false" ht="12.75" hidden="false" customHeight="false" outlineLevel="0" collapsed="false">
      <c r="D424" s="413"/>
      <c r="E424" s="414"/>
      <c r="F424" s="414"/>
      <c r="G424" s="414"/>
      <c r="H424" s="414"/>
      <c r="I424" s="414"/>
      <c r="J424" s="414"/>
      <c r="K424" s="414"/>
      <c r="L424" s="414"/>
      <c r="M424" s="414"/>
      <c r="N424" s="414"/>
      <c r="O424" s="414"/>
      <c r="P424" s="414"/>
      <c r="Q424" s="414"/>
      <c r="R424" s="414"/>
      <c r="S424" s="414"/>
      <c r="T424" s="414"/>
      <c r="U424" s="414"/>
      <c r="V424" s="414"/>
      <c r="W424" s="414"/>
      <c r="X424" s="414"/>
      <c r="Y424" s="414"/>
      <c r="Z424" s="414"/>
      <c r="AA424" s="414"/>
      <c r="AB424" s="414"/>
      <c r="AC424" s="414"/>
      <c r="AD424" s="414"/>
      <c r="AE424" s="414"/>
      <c r="AF424" s="414"/>
      <c r="AG424" s="414"/>
      <c r="AH424" s="414"/>
      <c r="AI424" s="414"/>
      <c r="AJ424" s="414"/>
    </row>
    <row r="425" customFormat="false" ht="12.75" hidden="false" customHeight="false" outlineLevel="0" collapsed="false">
      <c r="D425" s="413"/>
      <c r="E425" s="414"/>
      <c r="F425" s="414"/>
      <c r="G425" s="414"/>
      <c r="H425" s="414"/>
      <c r="I425" s="414"/>
      <c r="J425" s="414"/>
      <c r="K425" s="414"/>
      <c r="L425" s="414"/>
      <c r="M425" s="414"/>
      <c r="N425" s="414"/>
      <c r="O425" s="414"/>
      <c r="P425" s="414"/>
      <c r="Q425" s="414"/>
      <c r="R425" s="414"/>
      <c r="S425" s="414"/>
      <c r="T425" s="414"/>
      <c r="U425" s="414"/>
      <c r="V425" s="414"/>
      <c r="W425" s="414"/>
      <c r="X425" s="414"/>
      <c r="Y425" s="414"/>
      <c r="Z425" s="414"/>
      <c r="AA425" s="414"/>
      <c r="AB425" s="414"/>
      <c r="AC425" s="414"/>
      <c r="AD425" s="414"/>
      <c r="AE425" s="414"/>
      <c r="AF425" s="414"/>
      <c r="AG425" s="414"/>
      <c r="AH425" s="414"/>
      <c r="AI425" s="414"/>
      <c r="AJ425" s="414"/>
    </row>
    <row r="426" customFormat="false" ht="12.75" hidden="false" customHeight="false" outlineLevel="0" collapsed="false">
      <c r="D426" s="413"/>
      <c r="E426" s="414"/>
      <c r="F426" s="414"/>
      <c r="G426" s="414"/>
      <c r="H426" s="414"/>
      <c r="I426" s="414"/>
      <c r="J426" s="414"/>
      <c r="K426" s="414"/>
      <c r="L426" s="414"/>
      <c r="M426" s="414"/>
      <c r="N426" s="414"/>
      <c r="O426" s="414"/>
      <c r="P426" s="414"/>
      <c r="Q426" s="414"/>
      <c r="R426" s="414"/>
      <c r="S426" s="414"/>
      <c r="T426" s="414"/>
      <c r="U426" s="414"/>
      <c r="V426" s="414"/>
      <c r="W426" s="414"/>
      <c r="X426" s="414"/>
      <c r="Y426" s="414"/>
      <c r="Z426" s="414"/>
      <c r="AA426" s="414"/>
      <c r="AB426" s="414"/>
      <c r="AC426" s="414"/>
      <c r="AD426" s="414"/>
      <c r="AE426" s="414"/>
      <c r="AF426" s="414"/>
      <c r="AG426" s="414"/>
      <c r="AH426" s="414"/>
      <c r="AI426" s="414"/>
      <c r="AJ426" s="414"/>
    </row>
    <row r="427" customFormat="false" ht="12.75" hidden="false" customHeight="false" outlineLevel="0" collapsed="false">
      <c r="D427" s="413"/>
      <c r="E427" s="414"/>
      <c r="F427" s="414"/>
      <c r="G427" s="414"/>
      <c r="H427" s="414"/>
      <c r="I427" s="414"/>
      <c r="J427" s="414"/>
      <c r="K427" s="414"/>
      <c r="L427" s="414"/>
      <c r="M427" s="414"/>
      <c r="N427" s="414"/>
      <c r="O427" s="414"/>
      <c r="P427" s="414"/>
      <c r="Q427" s="414"/>
      <c r="R427" s="414"/>
      <c r="S427" s="414"/>
      <c r="T427" s="414"/>
      <c r="U427" s="414"/>
      <c r="V427" s="414"/>
      <c r="W427" s="414"/>
      <c r="X427" s="414"/>
      <c r="Y427" s="414"/>
      <c r="Z427" s="414"/>
      <c r="AA427" s="414"/>
      <c r="AB427" s="414"/>
      <c r="AC427" s="414"/>
      <c r="AD427" s="414"/>
      <c r="AE427" s="414"/>
      <c r="AF427" s="414"/>
      <c r="AG427" s="414"/>
      <c r="AH427" s="414"/>
      <c r="AI427" s="414"/>
      <c r="AJ427" s="414"/>
    </row>
    <row r="428" customFormat="false" ht="12.75" hidden="false" customHeight="false" outlineLevel="0" collapsed="false">
      <c r="D428" s="413"/>
      <c r="E428" s="414"/>
      <c r="F428" s="414"/>
      <c r="G428" s="414"/>
      <c r="H428" s="414"/>
      <c r="I428" s="414"/>
      <c r="J428" s="414"/>
      <c r="K428" s="414"/>
      <c r="L428" s="414"/>
      <c r="M428" s="414"/>
      <c r="N428" s="414"/>
      <c r="O428" s="414"/>
      <c r="P428" s="414"/>
      <c r="Q428" s="414"/>
      <c r="R428" s="414"/>
      <c r="S428" s="414"/>
      <c r="T428" s="414"/>
      <c r="U428" s="414"/>
      <c r="V428" s="414"/>
      <c r="W428" s="414"/>
      <c r="X428" s="414"/>
      <c r="Y428" s="414"/>
      <c r="Z428" s="414"/>
      <c r="AA428" s="414"/>
      <c r="AB428" s="414"/>
      <c r="AC428" s="414"/>
      <c r="AD428" s="414"/>
      <c r="AE428" s="414"/>
      <c r="AF428" s="414"/>
      <c r="AG428" s="414"/>
      <c r="AH428" s="414"/>
      <c r="AI428" s="414"/>
      <c r="AJ428" s="414"/>
    </row>
    <row r="429" customFormat="false" ht="12.75" hidden="false" customHeight="false" outlineLevel="0" collapsed="false">
      <c r="D429" s="413"/>
      <c r="E429" s="414"/>
      <c r="F429" s="414"/>
      <c r="G429" s="414"/>
      <c r="H429" s="414"/>
      <c r="I429" s="414"/>
      <c r="J429" s="414"/>
      <c r="K429" s="414"/>
      <c r="L429" s="414"/>
      <c r="M429" s="414"/>
      <c r="N429" s="414"/>
      <c r="O429" s="414"/>
      <c r="P429" s="414"/>
      <c r="Q429" s="414"/>
      <c r="R429" s="414"/>
      <c r="S429" s="414"/>
      <c r="T429" s="414"/>
      <c r="U429" s="414"/>
      <c r="V429" s="414"/>
      <c r="W429" s="414"/>
      <c r="X429" s="414"/>
      <c r="Y429" s="414"/>
      <c r="Z429" s="414"/>
      <c r="AA429" s="414"/>
      <c r="AB429" s="414"/>
      <c r="AC429" s="414"/>
      <c r="AD429" s="414"/>
      <c r="AE429" s="414"/>
      <c r="AF429" s="414"/>
      <c r="AG429" s="414"/>
      <c r="AH429" s="414"/>
      <c r="AI429" s="414"/>
      <c r="AJ429" s="414"/>
    </row>
    <row r="430" customFormat="false" ht="12.75" hidden="false" customHeight="false" outlineLevel="0" collapsed="false">
      <c r="D430" s="413"/>
      <c r="E430" s="414"/>
      <c r="F430" s="414"/>
      <c r="G430" s="414"/>
      <c r="H430" s="414"/>
      <c r="I430" s="414"/>
      <c r="J430" s="414"/>
      <c r="K430" s="414"/>
      <c r="L430" s="414"/>
      <c r="M430" s="414"/>
      <c r="N430" s="414"/>
      <c r="O430" s="414"/>
      <c r="P430" s="414"/>
      <c r="Q430" s="414"/>
      <c r="R430" s="414"/>
      <c r="S430" s="414"/>
      <c r="T430" s="414"/>
      <c r="U430" s="414"/>
      <c r="V430" s="414"/>
      <c r="W430" s="414"/>
      <c r="X430" s="414"/>
      <c r="Y430" s="414"/>
      <c r="Z430" s="414"/>
      <c r="AA430" s="414"/>
      <c r="AB430" s="414"/>
      <c r="AC430" s="414"/>
      <c r="AD430" s="414"/>
      <c r="AE430" s="414"/>
      <c r="AF430" s="414"/>
      <c r="AG430" s="414"/>
      <c r="AH430" s="414"/>
      <c r="AI430" s="414"/>
      <c r="AJ430" s="414"/>
    </row>
    <row r="431" customFormat="false" ht="12.75" hidden="false" customHeight="false" outlineLevel="0" collapsed="false">
      <c r="A431" s="418"/>
      <c r="D431" s="413"/>
      <c r="E431" s="414"/>
      <c r="F431" s="414"/>
      <c r="G431" s="414"/>
      <c r="H431" s="414"/>
      <c r="I431" s="414"/>
      <c r="J431" s="414"/>
      <c r="K431" s="414"/>
      <c r="L431" s="414"/>
      <c r="M431" s="414"/>
      <c r="N431" s="414"/>
      <c r="O431" s="414"/>
      <c r="P431" s="414"/>
      <c r="Q431" s="414"/>
      <c r="R431" s="414"/>
      <c r="S431" s="414"/>
      <c r="T431" s="414"/>
      <c r="U431" s="414"/>
      <c r="V431" s="414"/>
      <c r="W431" s="414"/>
      <c r="X431" s="414"/>
      <c r="Y431" s="414"/>
      <c r="Z431" s="414"/>
      <c r="AA431" s="414"/>
      <c r="AB431" s="414"/>
      <c r="AC431" s="414"/>
      <c r="AD431" s="414"/>
      <c r="AE431" s="414"/>
      <c r="AF431" s="414"/>
      <c r="AG431" s="414"/>
      <c r="AH431" s="414"/>
      <c r="AI431" s="414"/>
      <c r="AJ431" s="414"/>
    </row>
    <row r="432" customFormat="false" ht="12.75" hidden="false" customHeight="false" outlineLevel="0" collapsed="false">
      <c r="A432" s="415"/>
      <c r="D432" s="413"/>
      <c r="E432" s="414"/>
      <c r="F432" s="414"/>
      <c r="G432" s="414"/>
      <c r="H432" s="414"/>
      <c r="I432" s="414"/>
      <c r="J432" s="414"/>
      <c r="K432" s="414"/>
      <c r="L432" s="414"/>
      <c r="M432" s="414"/>
      <c r="N432" s="414"/>
      <c r="O432" s="414"/>
      <c r="P432" s="414"/>
      <c r="Q432" s="414"/>
      <c r="R432" s="414"/>
      <c r="S432" s="414"/>
      <c r="T432" s="414"/>
      <c r="U432" s="414"/>
      <c r="V432" s="414"/>
      <c r="W432" s="414"/>
      <c r="X432" s="414"/>
      <c r="Y432" s="414"/>
      <c r="Z432" s="414"/>
      <c r="AA432" s="414"/>
      <c r="AB432" s="414"/>
      <c r="AC432" s="414"/>
      <c r="AD432" s="414"/>
      <c r="AE432" s="414"/>
      <c r="AF432" s="414"/>
      <c r="AG432" s="414"/>
      <c r="AH432" s="414"/>
      <c r="AI432" s="414"/>
      <c r="AJ432" s="414"/>
    </row>
    <row r="433" customFormat="false" ht="12.75" hidden="false" customHeight="false" outlineLevel="0" collapsed="false">
      <c r="A433" s="415"/>
      <c r="D433" s="413"/>
      <c r="E433" s="414"/>
      <c r="F433" s="414"/>
      <c r="G433" s="414"/>
      <c r="H433" s="414"/>
      <c r="I433" s="414"/>
      <c r="J433" s="414"/>
      <c r="K433" s="414"/>
      <c r="L433" s="414"/>
      <c r="M433" s="414"/>
      <c r="N433" s="414"/>
      <c r="O433" s="414"/>
      <c r="P433" s="414"/>
      <c r="Q433" s="414"/>
      <c r="R433" s="414"/>
      <c r="S433" s="414"/>
      <c r="T433" s="414"/>
      <c r="U433" s="414"/>
      <c r="V433" s="414"/>
      <c r="W433" s="414"/>
      <c r="X433" s="414"/>
      <c r="Y433" s="414"/>
      <c r="Z433" s="414"/>
      <c r="AA433" s="414"/>
      <c r="AB433" s="414"/>
      <c r="AC433" s="414"/>
      <c r="AD433" s="414"/>
      <c r="AE433" s="414"/>
      <c r="AF433" s="414"/>
      <c r="AG433" s="414"/>
      <c r="AH433" s="414"/>
      <c r="AI433" s="414"/>
      <c r="AJ433" s="414"/>
    </row>
    <row r="434" customFormat="false" ht="12.75" hidden="false" customHeight="false" outlineLevel="0" collapsed="false">
      <c r="A434" s="415"/>
      <c r="D434" s="413"/>
      <c r="E434" s="414"/>
      <c r="F434" s="414"/>
      <c r="G434" s="414"/>
      <c r="H434" s="414"/>
      <c r="I434" s="414"/>
      <c r="J434" s="414"/>
      <c r="K434" s="414"/>
      <c r="L434" s="414"/>
      <c r="M434" s="414"/>
      <c r="N434" s="414"/>
      <c r="O434" s="414"/>
      <c r="P434" s="414"/>
      <c r="Q434" s="414"/>
      <c r="R434" s="414"/>
      <c r="S434" s="414"/>
      <c r="T434" s="414"/>
      <c r="U434" s="414"/>
      <c r="V434" s="414"/>
      <c r="W434" s="414"/>
      <c r="X434" s="414"/>
      <c r="Y434" s="414"/>
      <c r="Z434" s="414"/>
      <c r="AA434" s="414"/>
      <c r="AB434" s="414"/>
      <c r="AC434" s="414"/>
      <c r="AD434" s="414"/>
      <c r="AE434" s="414"/>
      <c r="AF434" s="414"/>
      <c r="AG434" s="414"/>
      <c r="AH434" s="414"/>
      <c r="AI434" s="414"/>
      <c r="AJ434" s="414"/>
    </row>
    <row r="435" customFormat="false" ht="12.75" hidden="false" customHeight="false" outlineLevel="0" collapsed="false">
      <c r="A435" s="415"/>
      <c r="D435" s="413"/>
      <c r="E435" s="414"/>
      <c r="F435" s="414"/>
      <c r="G435" s="414"/>
      <c r="H435" s="414"/>
      <c r="I435" s="414"/>
      <c r="J435" s="414"/>
      <c r="K435" s="414"/>
      <c r="L435" s="414"/>
      <c r="M435" s="414"/>
      <c r="N435" s="414"/>
      <c r="O435" s="414"/>
      <c r="P435" s="414"/>
      <c r="Q435" s="414"/>
      <c r="R435" s="414"/>
      <c r="S435" s="414"/>
      <c r="T435" s="414"/>
      <c r="U435" s="414"/>
      <c r="V435" s="414"/>
      <c r="W435" s="414"/>
      <c r="X435" s="414"/>
      <c r="Y435" s="414"/>
      <c r="Z435" s="414"/>
      <c r="AA435" s="414"/>
      <c r="AB435" s="414"/>
      <c r="AC435" s="414"/>
      <c r="AD435" s="414"/>
      <c r="AE435" s="414"/>
      <c r="AF435" s="414"/>
      <c r="AG435" s="414"/>
      <c r="AH435" s="414"/>
      <c r="AI435" s="414"/>
      <c r="AJ435" s="414"/>
    </row>
    <row r="436" customFormat="false" ht="12.75" hidden="false" customHeight="false" outlineLevel="0" collapsed="false">
      <c r="A436" s="415"/>
      <c r="D436" s="413"/>
      <c r="E436" s="414"/>
      <c r="F436" s="414"/>
      <c r="G436" s="414"/>
      <c r="H436" s="414"/>
      <c r="I436" s="414"/>
      <c r="J436" s="414"/>
      <c r="K436" s="414"/>
      <c r="L436" s="414"/>
      <c r="M436" s="414"/>
      <c r="N436" s="414"/>
      <c r="O436" s="414"/>
      <c r="P436" s="414"/>
      <c r="Q436" s="414"/>
      <c r="R436" s="414"/>
      <c r="S436" s="414"/>
      <c r="T436" s="414"/>
      <c r="U436" s="414"/>
      <c r="V436" s="414"/>
      <c r="W436" s="414"/>
      <c r="X436" s="414"/>
      <c r="Y436" s="414"/>
      <c r="Z436" s="414"/>
      <c r="AA436" s="414"/>
      <c r="AB436" s="414"/>
      <c r="AC436" s="414"/>
      <c r="AD436" s="414"/>
      <c r="AE436" s="414"/>
      <c r="AF436" s="414"/>
      <c r="AG436" s="414"/>
      <c r="AH436" s="414"/>
      <c r="AI436" s="414"/>
      <c r="AJ436" s="414"/>
    </row>
    <row r="437" customFormat="false" ht="12.75" hidden="false" customHeight="false" outlineLevel="0" collapsed="false">
      <c r="A437" s="415"/>
      <c r="D437" s="413"/>
      <c r="E437" s="414"/>
      <c r="F437" s="414"/>
      <c r="G437" s="414"/>
      <c r="H437" s="414"/>
      <c r="I437" s="414"/>
      <c r="J437" s="414"/>
      <c r="K437" s="414"/>
      <c r="L437" s="414"/>
      <c r="M437" s="414"/>
      <c r="N437" s="414"/>
      <c r="O437" s="414"/>
      <c r="P437" s="414"/>
      <c r="Q437" s="414"/>
      <c r="R437" s="414"/>
      <c r="S437" s="414"/>
      <c r="T437" s="414"/>
      <c r="U437" s="414"/>
      <c r="V437" s="414"/>
      <c r="W437" s="414"/>
      <c r="X437" s="414"/>
      <c r="Y437" s="414"/>
      <c r="Z437" s="414"/>
      <c r="AA437" s="414"/>
      <c r="AB437" s="414"/>
      <c r="AC437" s="414"/>
      <c r="AD437" s="414"/>
      <c r="AE437" s="414"/>
      <c r="AF437" s="414"/>
      <c r="AG437" s="414"/>
      <c r="AH437" s="414"/>
      <c r="AI437" s="414"/>
      <c r="AJ437" s="414"/>
    </row>
    <row r="438" customFormat="false" ht="12.75" hidden="false" customHeight="false" outlineLevel="0" collapsed="false">
      <c r="A438" s="415"/>
      <c r="D438" s="413"/>
      <c r="E438" s="414"/>
      <c r="F438" s="414"/>
      <c r="G438" s="414"/>
      <c r="H438" s="414"/>
      <c r="I438" s="414"/>
      <c r="J438" s="414"/>
      <c r="K438" s="414"/>
      <c r="L438" s="414"/>
      <c r="M438" s="414"/>
      <c r="N438" s="414"/>
      <c r="O438" s="414"/>
      <c r="P438" s="414"/>
      <c r="Q438" s="414"/>
      <c r="R438" s="414"/>
      <c r="S438" s="414"/>
      <c r="T438" s="414"/>
      <c r="U438" s="414"/>
      <c r="V438" s="414"/>
      <c r="W438" s="414"/>
      <c r="X438" s="414"/>
      <c r="Y438" s="414"/>
      <c r="Z438" s="414"/>
      <c r="AA438" s="414"/>
      <c r="AB438" s="414"/>
      <c r="AC438" s="414"/>
      <c r="AD438" s="414"/>
      <c r="AE438" s="414"/>
      <c r="AF438" s="414"/>
      <c r="AG438" s="414"/>
      <c r="AH438" s="414"/>
      <c r="AI438" s="414"/>
      <c r="AJ438" s="414"/>
    </row>
    <row r="439" customFormat="false" ht="12.75" hidden="false" customHeight="false" outlineLevel="0" collapsed="false">
      <c r="A439" s="415"/>
      <c r="D439" s="413"/>
      <c r="E439" s="414"/>
      <c r="F439" s="414"/>
      <c r="G439" s="414"/>
      <c r="H439" s="414"/>
      <c r="I439" s="414"/>
      <c r="J439" s="414"/>
      <c r="K439" s="414"/>
      <c r="L439" s="414"/>
      <c r="M439" s="414"/>
      <c r="N439" s="414"/>
      <c r="O439" s="414"/>
      <c r="P439" s="414"/>
      <c r="Q439" s="414"/>
      <c r="R439" s="414"/>
      <c r="S439" s="414"/>
      <c r="T439" s="414"/>
      <c r="U439" s="414"/>
      <c r="V439" s="414"/>
      <c r="W439" s="414"/>
      <c r="X439" s="414"/>
      <c r="Y439" s="414"/>
      <c r="Z439" s="414"/>
      <c r="AA439" s="414"/>
      <c r="AB439" s="414"/>
      <c r="AC439" s="414"/>
      <c r="AD439" s="414"/>
      <c r="AE439" s="414"/>
      <c r="AF439" s="414"/>
      <c r="AG439" s="414"/>
      <c r="AH439" s="414"/>
      <c r="AI439" s="414"/>
      <c r="AJ439" s="414"/>
    </row>
    <row r="440" customFormat="false" ht="12.75" hidden="false" customHeight="false" outlineLevel="0" collapsed="false">
      <c r="A440" s="415"/>
      <c r="D440" s="413"/>
      <c r="E440" s="414"/>
      <c r="F440" s="414"/>
      <c r="G440" s="414"/>
      <c r="H440" s="414"/>
      <c r="I440" s="414"/>
      <c r="J440" s="414"/>
      <c r="K440" s="414"/>
      <c r="L440" s="414"/>
      <c r="M440" s="414"/>
      <c r="N440" s="414"/>
      <c r="O440" s="414"/>
      <c r="P440" s="414"/>
      <c r="Q440" s="414"/>
      <c r="R440" s="414"/>
      <c r="S440" s="414"/>
      <c r="T440" s="414"/>
      <c r="U440" s="414"/>
      <c r="V440" s="414"/>
      <c r="W440" s="414"/>
      <c r="X440" s="414"/>
      <c r="Y440" s="414"/>
      <c r="Z440" s="414"/>
      <c r="AA440" s="414"/>
      <c r="AB440" s="414"/>
      <c r="AC440" s="414"/>
      <c r="AD440" s="414"/>
      <c r="AE440" s="414"/>
      <c r="AF440" s="414"/>
      <c r="AG440" s="414"/>
      <c r="AH440" s="414"/>
      <c r="AI440" s="414"/>
      <c r="AJ440" s="414"/>
    </row>
    <row r="441" customFormat="false" ht="12.75" hidden="false" customHeight="false" outlineLevel="0" collapsed="false">
      <c r="A441" s="415"/>
      <c r="D441" s="413"/>
      <c r="E441" s="414"/>
      <c r="F441" s="414"/>
      <c r="G441" s="414"/>
      <c r="H441" s="414"/>
      <c r="I441" s="414"/>
      <c r="J441" s="414"/>
      <c r="K441" s="414"/>
      <c r="L441" s="414"/>
      <c r="M441" s="414"/>
      <c r="N441" s="414"/>
      <c r="O441" s="414"/>
      <c r="P441" s="414"/>
      <c r="Q441" s="414"/>
      <c r="R441" s="414"/>
      <c r="S441" s="414"/>
      <c r="T441" s="414"/>
      <c r="U441" s="414"/>
      <c r="V441" s="414"/>
      <c r="W441" s="414"/>
      <c r="X441" s="414"/>
      <c r="Y441" s="414"/>
      <c r="Z441" s="414"/>
      <c r="AA441" s="414"/>
      <c r="AB441" s="414"/>
      <c r="AC441" s="414"/>
      <c r="AD441" s="414"/>
      <c r="AE441" s="414"/>
      <c r="AF441" s="414"/>
      <c r="AG441" s="414"/>
      <c r="AH441" s="414"/>
      <c r="AI441" s="414"/>
      <c r="AJ441" s="414"/>
    </row>
    <row r="442" customFormat="false" ht="12.75" hidden="false" customHeight="false" outlineLevel="0" collapsed="false">
      <c r="A442" s="415"/>
      <c r="D442" s="413"/>
      <c r="E442" s="414"/>
      <c r="F442" s="414"/>
      <c r="G442" s="414"/>
      <c r="H442" s="414"/>
      <c r="I442" s="414"/>
      <c r="J442" s="414"/>
      <c r="K442" s="414"/>
      <c r="L442" s="414"/>
      <c r="M442" s="414"/>
      <c r="N442" s="414"/>
      <c r="O442" s="414"/>
      <c r="P442" s="414"/>
      <c r="Q442" s="414"/>
      <c r="R442" s="414"/>
      <c r="S442" s="414"/>
      <c r="T442" s="414"/>
      <c r="U442" s="414"/>
      <c r="V442" s="414"/>
      <c r="W442" s="414"/>
      <c r="X442" s="414"/>
      <c r="Y442" s="414"/>
      <c r="Z442" s="414"/>
      <c r="AA442" s="414"/>
      <c r="AB442" s="414"/>
      <c r="AC442" s="414"/>
      <c r="AD442" s="414"/>
      <c r="AE442" s="414"/>
      <c r="AF442" s="414"/>
      <c r="AG442" s="414"/>
      <c r="AH442" s="414"/>
      <c r="AI442" s="414"/>
      <c r="AJ442" s="414"/>
    </row>
    <row r="443" customFormat="false" ht="12.75" hidden="false" customHeight="false" outlineLevel="0" collapsed="false">
      <c r="A443" s="415"/>
      <c r="D443" s="413"/>
      <c r="E443" s="414"/>
      <c r="F443" s="414"/>
      <c r="G443" s="414"/>
      <c r="H443" s="414"/>
      <c r="I443" s="414"/>
      <c r="J443" s="414"/>
      <c r="K443" s="414"/>
      <c r="L443" s="414"/>
      <c r="M443" s="414"/>
      <c r="N443" s="414"/>
      <c r="O443" s="414"/>
      <c r="P443" s="414"/>
      <c r="Q443" s="414"/>
      <c r="R443" s="414"/>
      <c r="S443" s="414"/>
      <c r="T443" s="414"/>
      <c r="U443" s="414"/>
      <c r="V443" s="414"/>
      <c r="W443" s="414"/>
      <c r="X443" s="414"/>
      <c r="Y443" s="414"/>
      <c r="Z443" s="414"/>
      <c r="AA443" s="414"/>
      <c r="AB443" s="414"/>
      <c r="AC443" s="414"/>
      <c r="AD443" s="414"/>
      <c r="AE443" s="414"/>
      <c r="AF443" s="414"/>
      <c r="AG443" s="414"/>
      <c r="AH443" s="414"/>
      <c r="AI443" s="414"/>
      <c r="AJ443" s="414"/>
    </row>
    <row r="444" customFormat="false" ht="12.75" hidden="false" customHeight="false" outlineLevel="0" collapsed="false">
      <c r="A444" s="415"/>
      <c r="D444" s="413"/>
      <c r="E444" s="414"/>
      <c r="F444" s="414"/>
      <c r="G444" s="414"/>
      <c r="H444" s="414"/>
      <c r="I444" s="414"/>
      <c r="J444" s="414"/>
      <c r="K444" s="414"/>
      <c r="L444" s="414"/>
      <c r="M444" s="414"/>
      <c r="N444" s="414"/>
      <c r="O444" s="414"/>
      <c r="P444" s="414"/>
      <c r="Q444" s="414"/>
      <c r="R444" s="414"/>
      <c r="S444" s="414"/>
      <c r="T444" s="414"/>
      <c r="U444" s="414"/>
      <c r="V444" s="414"/>
      <c r="W444" s="414"/>
      <c r="X444" s="414"/>
      <c r="Y444" s="414"/>
      <c r="Z444" s="414"/>
      <c r="AA444" s="414"/>
      <c r="AB444" s="414"/>
      <c r="AC444" s="414"/>
      <c r="AD444" s="414"/>
      <c r="AE444" s="414"/>
      <c r="AF444" s="414"/>
      <c r="AG444" s="414"/>
      <c r="AH444" s="414"/>
      <c r="AI444" s="414"/>
      <c r="AJ444" s="414"/>
    </row>
    <row r="445" customFormat="false" ht="12.75" hidden="false" customHeight="false" outlineLevel="0" collapsed="false">
      <c r="A445" s="415"/>
      <c r="D445" s="413"/>
      <c r="E445" s="414"/>
      <c r="F445" s="414"/>
      <c r="G445" s="414"/>
      <c r="H445" s="414"/>
      <c r="I445" s="414"/>
      <c r="J445" s="414"/>
      <c r="K445" s="414"/>
      <c r="L445" s="414"/>
      <c r="M445" s="414"/>
      <c r="N445" s="414"/>
      <c r="O445" s="414"/>
      <c r="P445" s="414"/>
      <c r="Q445" s="414"/>
      <c r="R445" s="414"/>
      <c r="S445" s="414"/>
      <c r="T445" s="414"/>
      <c r="U445" s="414"/>
      <c r="V445" s="414"/>
      <c r="W445" s="414"/>
      <c r="X445" s="414"/>
      <c r="Y445" s="414"/>
      <c r="Z445" s="414"/>
      <c r="AA445" s="414"/>
      <c r="AB445" s="414"/>
      <c r="AC445" s="414"/>
      <c r="AD445" s="414"/>
      <c r="AE445" s="414"/>
      <c r="AF445" s="414"/>
      <c r="AG445" s="414"/>
      <c r="AH445" s="414"/>
      <c r="AI445" s="414"/>
      <c r="AJ445" s="414"/>
    </row>
    <row r="446" customFormat="false" ht="12.75" hidden="false" customHeight="false" outlineLevel="0" collapsed="false">
      <c r="A446" s="415"/>
      <c r="D446" s="413"/>
      <c r="E446" s="414"/>
      <c r="F446" s="414"/>
      <c r="G446" s="414"/>
      <c r="H446" s="414"/>
      <c r="I446" s="414"/>
      <c r="J446" s="414"/>
      <c r="K446" s="414"/>
      <c r="L446" s="414"/>
      <c r="M446" s="414"/>
      <c r="N446" s="414"/>
      <c r="O446" s="414"/>
      <c r="P446" s="414"/>
      <c r="Q446" s="414"/>
      <c r="R446" s="414"/>
      <c r="S446" s="414"/>
      <c r="T446" s="414"/>
      <c r="U446" s="414"/>
      <c r="V446" s="414"/>
      <c r="W446" s="414"/>
      <c r="X446" s="414"/>
      <c r="Y446" s="414"/>
      <c r="Z446" s="414"/>
      <c r="AA446" s="414"/>
      <c r="AB446" s="414"/>
      <c r="AC446" s="414"/>
      <c r="AD446" s="414"/>
      <c r="AE446" s="414"/>
      <c r="AF446" s="414"/>
      <c r="AG446" s="414"/>
      <c r="AH446" s="414"/>
      <c r="AI446" s="414"/>
      <c r="AJ446" s="414"/>
    </row>
    <row r="447" customFormat="false" ht="12.75" hidden="false" customHeight="false" outlineLevel="0" collapsed="false">
      <c r="A447" s="415"/>
      <c r="D447" s="413"/>
      <c r="E447" s="414"/>
      <c r="F447" s="414"/>
      <c r="G447" s="414"/>
      <c r="H447" s="414"/>
      <c r="I447" s="414"/>
      <c r="J447" s="414"/>
      <c r="K447" s="414"/>
      <c r="L447" s="414"/>
      <c r="M447" s="414"/>
      <c r="N447" s="414"/>
      <c r="O447" s="414"/>
      <c r="P447" s="414"/>
      <c r="Q447" s="414"/>
      <c r="R447" s="414"/>
      <c r="S447" s="414"/>
      <c r="T447" s="414"/>
      <c r="U447" s="414"/>
      <c r="V447" s="414"/>
      <c r="W447" s="414"/>
      <c r="X447" s="414"/>
      <c r="Y447" s="414"/>
      <c r="Z447" s="414"/>
      <c r="AA447" s="414"/>
      <c r="AB447" s="414"/>
      <c r="AC447" s="414"/>
      <c r="AD447" s="414"/>
      <c r="AE447" s="414"/>
      <c r="AF447" s="414"/>
      <c r="AG447" s="414"/>
      <c r="AH447" s="414"/>
      <c r="AI447" s="414"/>
      <c r="AJ447" s="414"/>
    </row>
    <row r="448" customFormat="false" ht="12.75" hidden="false" customHeight="false" outlineLevel="0" collapsed="false">
      <c r="A448" s="415"/>
      <c r="D448" s="413"/>
      <c r="E448" s="414"/>
      <c r="F448" s="414"/>
      <c r="G448" s="414"/>
      <c r="H448" s="414"/>
      <c r="I448" s="414"/>
      <c r="J448" s="414"/>
      <c r="K448" s="414"/>
      <c r="L448" s="414"/>
      <c r="M448" s="414"/>
      <c r="N448" s="414"/>
      <c r="O448" s="414"/>
      <c r="P448" s="414"/>
      <c r="Q448" s="414"/>
      <c r="R448" s="414"/>
      <c r="S448" s="414"/>
      <c r="T448" s="414"/>
      <c r="U448" s="414"/>
      <c r="V448" s="414"/>
      <c r="W448" s="414"/>
      <c r="X448" s="414"/>
      <c r="Y448" s="414"/>
      <c r="Z448" s="414"/>
      <c r="AA448" s="414"/>
      <c r="AB448" s="414"/>
      <c r="AC448" s="414"/>
      <c r="AD448" s="414"/>
      <c r="AE448" s="414"/>
      <c r="AF448" s="414"/>
      <c r="AG448" s="414"/>
      <c r="AH448" s="414"/>
      <c r="AI448" s="414"/>
      <c r="AJ448" s="414"/>
    </row>
    <row r="449" customFormat="false" ht="12.75" hidden="false" customHeight="false" outlineLevel="0" collapsed="false">
      <c r="A449" s="415"/>
      <c r="D449" s="413"/>
      <c r="E449" s="414"/>
      <c r="F449" s="414"/>
      <c r="G449" s="414"/>
      <c r="H449" s="414"/>
      <c r="I449" s="414"/>
      <c r="J449" s="414"/>
      <c r="K449" s="414"/>
      <c r="L449" s="414"/>
      <c r="M449" s="414"/>
      <c r="N449" s="414"/>
      <c r="O449" s="414"/>
      <c r="P449" s="414"/>
      <c r="Q449" s="414"/>
      <c r="R449" s="414"/>
      <c r="S449" s="414"/>
      <c r="T449" s="414"/>
      <c r="U449" s="414"/>
      <c r="V449" s="414"/>
      <c r="W449" s="414"/>
      <c r="X449" s="414"/>
      <c r="Y449" s="414"/>
      <c r="Z449" s="414"/>
      <c r="AA449" s="414"/>
      <c r="AB449" s="414"/>
      <c r="AC449" s="414"/>
      <c r="AD449" s="414"/>
      <c r="AE449" s="414"/>
      <c r="AF449" s="414"/>
      <c r="AG449" s="414"/>
      <c r="AH449" s="414"/>
      <c r="AI449" s="414"/>
      <c r="AJ449" s="414"/>
    </row>
    <row r="450" customFormat="false" ht="12.75" hidden="false" customHeight="false" outlineLevel="0" collapsed="false">
      <c r="D450" s="413"/>
      <c r="E450" s="414"/>
      <c r="F450" s="414"/>
      <c r="G450" s="414"/>
      <c r="H450" s="414"/>
      <c r="I450" s="414"/>
      <c r="J450" s="414"/>
      <c r="K450" s="414"/>
      <c r="L450" s="414"/>
      <c r="M450" s="414"/>
      <c r="N450" s="414"/>
      <c r="O450" s="414"/>
      <c r="P450" s="414"/>
      <c r="Q450" s="414"/>
      <c r="R450" s="414"/>
      <c r="S450" s="414"/>
      <c r="T450" s="414"/>
      <c r="U450" s="414"/>
      <c r="V450" s="414"/>
      <c r="W450" s="414"/>
      <c r="X450" s="414"/>
      <c r="Y450" s="414"/>
      <c r="Z450" s="414"/>
      <c r="AA450" s="414"/>
      <c r="AB450" s="414"/>
      <c r="AC450" s="414"/>
      <c r="AD450" s="414"/>
      <c r="AE450" s="414"/>
      <c r="AF450" s="414"/>
      <c r="AG450" s="414"/>
      <c r="AH450" s="414"/>
      <c r="AI450" s="414"/>
      <c r="AJ450" s="414"/>
    </row>
    <row r="451" customFormat="false" ht="12.75" hidden="false" customHeight="false" outlineLevel="0" collapsed="false">
      <c r="D451" s="413"/>
      <c r="E451" s="414"/>
      <c r="F451" s="414"/>
      <c r="G451" s="414"/>
      <c r="H451" s="414"/>
      <c r="I451" s="414"/>
      <c r="J451" s="414"/>
      <c r="K451" s="414"/>
      <c r="L451" s="414"/>
      <c r="M451" s="414"/>
      <c r="N451" s="414"/>
      <c r="O451" s="414"/>
      <c r="P451" s="414"/>
      <c r="Q451" s="414"/>
      <c r="R451" s="414"/>
      <c r="S451" s="414"/>
      <c r="T451" s="414"/>
      <c r="U451" s="414"/>
      <c r="V451" s="414"/>
      <c r="W451" s="414"/>
      <c r="X451" s="414"/>
      <c r="Y451" s="414"/>
      <c r="Z451" s="414"/>
      <c r="AA451" s="414"/>
      <c r="AB451" s="414"/>
      <c r="AC451" s="414"/>
      <c r="AD451" s="414"/>
      <c r="AE451" s="414"/>
      <c r="AF451" s="414"/>
      <c r="AG451" s="414"/>
      <c r="AH451" s="414"/>
      <c r="AI451" s="414"/>
      <c r="AJ451" s="414"/>
    </row>
    <row r="452" customFormat="false" ht="12.75" hidden="false" customHeight="false" outlineLevel="0" collapsed="false">
      <c r="D452" s="413"/>
      <c r="E452" s="414"/>
      <c r="F452" s="414"/>
      <c r="G452" s="414"/>
      <c r="H452" s="414"/>
      <c r="I452" s="414"/>
      <c r="J452" s="414"/>
      <c r="K452" s="414"/>
      <c r="L452" s="414"/>
      <c r="M452" s="414"/>
      <c r="N452" s="414"/>
      <c r="O452" s="414"/>
      <c r="P452" s="414"/>
      <c r="Q452" s="414"/>
      <c r="R452" s="414"/>
      <c r="S452" s="414"/>
      <c r="T452" s="414"/>
      <c r="U452" s="414"/>
      <c r="V452" s="414"/>
      <c r="W452" s="414"/>
      <c r="X452" s="414"/>
      <c r="Y452" s="414"/>
      <c r="Z452" s="414"/>
      <c r="AA452" s="414"/>
      <c r="AB452" s="414"/>
      <c r="AC452" s="414"/>
      <c r="AD452" s="414"/>
      <c r="AE452" s="414"/>
      <c r="AF452" s="414"/>
      <c r="AG452" s="414"/>
      <c r="AH452" s="414"/>
      <c r="AI452" s="414"/>
      <c r="AJ452" s="414"/>
    </row>
    <row r="453" customFormat="false" ht="12.75" hidden="false" customHeight="false" outlineLevel="0" collapsed="false">
      <c r="D453" s="413"/>
      <c r="E453" s="414"/>
      <c r="F453" s="414"/>
      <c r="G453" s="414"/>
      <c r="H453" s="414"/>
      <c r="I453" s="414"/>
      <c r="J453" s="414"/>
      <c r="K453" s="414"/>
      <c r="L453" s="414"/>
      <c r="M453" s="414"/>
      <c r="N453" s="414"/>
      <c r="O453" s="414"/>
      <c r="P453" s="414"/>
      <c r="Q453" s="414"/>
      <c r="R453" s="414"/>
      <c r="S453" s="414"/>
      <c r="T453" s="414"/>
      <c r="U453" s="414"/>
      <c r="V453" s="414"/>
      <c r="W453" s="414"/>
      <c r="X453" s="414"/>
      <c r="Y453" s="414"/>
      <c r="Z453" s="414"/>
      <c r="AA453" s="414"/>
      <c r="AB453" s="414"/>
      <c r="AC453" s="414"/>
      <c r="AD453" s="414"/>
      <c r="AE453" s="414"/>
      <c r="AF453" s="414"/>
      <c r="AG453" s="414"/>
      <c r="AH453" s="414"/>
      <c r="AI453" s="414"/>
      <c r="AJ453" s="414"/>
    </row>
    <row r="454" customFormat="false" ht="12.75" hidden="false" customHeight="false" outlineLevel="0" collapsed="false">
      <c r="D454" s="413"/>
      <c r="E454" s="414"/>
      <c r="F454" s="414"/>
      <c r="G454" s="414"/>
      <c r="H454" s="414"/>
      <c r="I454" s="414"/>
      <c r="J454" s="414"/>
      <c r="K454" s="414"/>
      <c r="L454" s="414"/>
      <c r="M454" s="414"/>
      <c r="N454" s="414"/>
      <c r="O454" s="414"/>
      <c r="P454" s="414"/>
      <c r="Q454" s="414"/>
      <c r="R454" s="414"/>
      <c r="S454" s="414"/>
      <c r="T454" s="414"/>
      <c r="U454" s="414"/>
      <c r="V454" s="414"/>
      <c r="W454" s="414"/>
      <c r="X454" s="414"/>
      <c r="Y454" s="414"/>
      <c r="Z454" s="414"/>
      <c r="AA454" s="414"/>
      <c r="AB454" s="414"/>
      <c r="AC454" s="414"/>
      <c r="AD454" s="414"/>
      <c r="AE454" s="414"/>
      <c r="AF454" s="414"/>
      <c r="AG454" s="414"/>
      <c r="AH454" s="414"/>
      <c r="AI454" s="414"/>
      <c r="AJ454" s="414"/>
    </row>
    <row r="455" customFormat="false" ht="12.75" hidden="false" customHeight="false" outlineLevel="0" collapsed="false">
      <c r="D455" s="413"/>
      <c r="E455" s="414"/>
      <c r="F455" s="414"/>
      <c r="G455" s="414"/>
      <c r="H455" s="414"/>
      <c r="I455" s="414"/>
      <c r="J455" s="414"/>
      <c r="K455" s="414"/>
      <c r="L455" s="414"/>
      <c r="M455" s="414"/>
      <c r="N455" s="414"/>
      <c r="O455" s="414"/>
      <c r="P455" s="414"/>
      <c r="Q455" s="414"/>
      <c r="R455" s="414"/>
      <c r="S455" s="414"/>
      <c r="T455" s="414"/>
      <c r="U455" s="414"/>
      <c r="V455" s="414"/>
      <c r="W455" s="414"/>
      <c r="X455" s="414"/>
      <c r="Y455" s="414"/>
      <c r="Z455" s="414"/>
      <c r="AA455" s="414"/>
      <c r="AB455" s="414"/>
      <c r="AC455" s="414"/>
      <c r="AD455" s="414"/>
      <c r="AE455" s="414"/>
      <c r="AF455" s="414"/>
      <c r="AG455" s="414"/>
      <c r="AH455" s="414"/>
      <c r="AI455" s="414"/>
      <c r="AJ455" s="414"/>
    </row>
    <row r="456" customFormat="false" ht="12.75" hidden="false" customHeight="false" outlineLevel="0" collapsed="false">
      <c r="D456" s="413"/>
      <c r="E456" s="414"/>
      <c r="F456" s="414"/>
      <c r="G456" s="414"/>
      <c r="H456" s="414"/>
      <c r="I456" s="414"/>
      <c r="J456" s="414"/>
      <c r="K456" s="414"/>
      <c r="L456" s="414"/>
      <c r="M456" s="414"/>
      <c r="N456" s="414"/>
      <c r="O456" s="414"/>
      <c r="P456" s="414"/>
      <c r="Q456" s="414"/>
      <c r="R456" s="414"/>
      <c r="S456" s="414"/>
      <c r="T456" s="414"/>
      <c r="U456" s="414"/>
      <c r="V456" s="414"/>
      <c r="W456" s="414"/>
      <c r="X456" s="414"/>
      <c r="Y456" s="414"/>
      <c r="Z456" s="414"/>
      <c r="AA456" s="414"/>
      <c r="AB456" s="414"/>
      <c r="AC456" s="414"/>
      <c r="AD456" s="414"/>
      <c r="AE456" s="414"/>
      <c r="AF456" s="414"/>
      <c r="AG456" s="414"/>
      <c r="AH456" s="414"/>
      <c r="AI456" s="414"/>
      <c r="AJ456" s="414"/>
    </row>
    <row r="457" customFormat="false" ht="12.75" hidden="false" customHeight="false" outlineLevel="0" collapsed="false">
      <c r="A457" s="418"/>
      <c r="D457" s="413"/>
      <c r="E457" s="414"/>
      <c r="F457" s="414"/>
      <c r="G457" s="414"/>
      <c r="H457" s="414"/>
      <c r="I457" s="414"/>
      <c r="J457" s="414"/>
      <c r="K457" s="414"/>
      <c r="L457" s="414"/>
      <c r="M457" s="414"/>
      <c r="N457" s="414"/>
      <c r="O457" s="414"/>
      <c r="P457" s="414"/>
      <c r="Q457" s="414"/>
      <c r="R457" s="414"/>
      <c r="S457" s="414"/>
      <c r="T457" s="414"/>
      <c r="U457" s="414"/>
      <c r="V457" s="414"/>
      <c r="W457" s="414"/>
      <c r="X457" s="414"/>
      <c r="Y457" s="414"/>
      <c r="Z457" s="414"/>
      <c r="AA457" s="414"/>
      <c r="AB457" s="414"/>
      <c r="AC457" s="414"/>
      <c r="AD457" s="414"/>
      <c r="AE457" s="414"/>
      <c r="AF457" s="414"/>
      <c r="AG457" s="414"/>
      <c r="AH457" s="414"/>
      <c r="AI457" s="414"/>
      <c r="AJ457" s="414"/>
    </row>
    <row r="458" customFormat="false" ht="12.75" hidden="false" customHeight="false" outlineLevel="0" collapsed="false">
      <c r="A458" s="415"/>
      <c r="D458" s="413"/>
      <c r="E458" s="414"/>
      <c r="F458" s="414"/>
      <c r="G458" s="414"/>
      <c r="H458" s="414"/>
      <c r="I458" s="414"/>
      <c r="J458" s="414"/>
      <c r="K458" s="414"/>
      <c r="L458" s="414"/>
      <c r="M458" s="414"/>
      <c r="N458" s="414"/>
      <c r="O458" s="414"/>
      <c r="P458" s="414"/>
      <c r="Q458" s="414"/>
      <c r="R458" s="414"/>
      <c r="S458" s="414"/>
      <c r="T458" s="414"/>
      <c r="U458" s="414"/>
      <c r="V458" s="414"/>
      <c r="W458" s="414"/>
      <c r="X458" s="414"/>
      <c r="Y458" s="414"/>
      <c r="Z458" s="414"/>
      <c r="AA458" s="414"/>
      <c r="AB458" s="414"/>
      <c r="AC458" s="414"/>
      <c r="AD458" s="414"/>
      <c r="AE458" s="414"/>
      <c r="AF458" s="414"/>
      <c r="AG458" s="414"/>
      <c r="AH458" s="414"/>
      <c r="AI458" s="414"/>
      <c r="AJ458" s="414"/>
    </row>
    <row r="459" customFormat="false" ht="12.75" hidden="false" customHeight="false" outlineLevel="0" collapsed="false">
      <c r="A459" s="415"/>
      <c r="D459" s="413"/>
      <c r="E459" s="414"/>
      <c r="F459" s="414"/>
      <c r="G459" s="414"/>
      <c r="H459" s="414"/>
      <c r="I459" s="414"/>
      <c r="J459" s="414"/>
      <c r="K459" s="414"/>
      <c r="L459" s="414"/>
      <c r="M459" s="414"/>
      <c r="N459" s="414"/>
      <c r="O459" s="414"/>
      <c r="P459" s="414"/>
      <c r="Q459" s="414"/>
      <c r="R459" s="414"/>
      <c r="S459" s="414"/>
      <c r="T459" s="414"/>
      <c r="U459" s="414"/>
      <c r="V459" s="414"/>
      <c r="W459" s="414"/>
      <c r="X459" s="414"/>
      <c r="Y459" s="414"/>
      <c r="Z459" s="414"/>
      <c r="AA459" s="414"/>
      <c r="AB459" s="414"/>
      <c r="AC459" s="414"/>
      <c r="AD459" s="414"/>
      <c r="AE459" s="414"/>
      <c r="AF459" s="414"/>
      <c r="AG459" s="414"/>
      <c r="AH459" s="414"/>
      <c r="AI459" s="414"/>
      <c r="AJ459" s="414"/>
    </row>
    <row r="460" customFormat="false" ht="12.75" hidden="false" customHeight="false" outlineLevel="0" collapsed="false">
      <c r="A460" s="415"/>
      <c r="D460" s="413"/>
      <c r="E460" s="414"/>
      <c r="F460" s="414"/>
      <c r="G460" s="414"/>
      <c r="H460" s="414"/>
      <c r="I460" s="414"/>
      <c r="J460" s="414"/>
      <c r="K460" s="414"/>
      <c r="L460" s="414"/>
      <c r="M460" s="414"/>
      <c r="N460" s="414"/>
      <c r="O460" s="414"/>
      <c r="P460" s="414"/>
      <c r="Q460" s="414"/>
      <c r="R460" s="414"/>
      <c r="S460" s="414"/>
      <c r="T460" s="414"/>
      <c r="U460" s="414"/>
      <c r="V460" s="414"/>
      <c r="W460" s="414"/>
      <c r="X460" s="414"/>
      <c r="Y460" s="414"/>
      <c r="Z460" s="414"/>
      <c r="AA460" s="414"/>
      <c r="AB460" s="414"/>
      <c r="AC460" s="414"/>
      <c r="AD460" s="414"/>
      <c r="AE460" s="414"/>
      <c r="AF460" s="414"/>
      <c r="AG460" s="414"/>
      <c r="AH460" s="414"/>
      <c r="AI460" s="414"/>
      <c r="AJ460" s="414"/>
    </row>
    <row r="461" customFormat="false" ht="12.75" hidden="false" customHeight="false" outlineLevel="0" collapsed="false">
      <c r="A461" s="415"/>
      <c r="D461" s="413"/>
      <c r="E461" s="414"/>
      <c r="F461" s="414"/>
      <c r="G461" s="414"/>
      <c r="H461" s="414"/>
      <c r="I461" s="414"/>
      <c r="J461" s="414"/>
      <c r="K461" s="414"/>
      <c r="L461" s="414"/>
      <c r="M461" s="414"/>
      <c r="N461" s="414"/>
      <c r="O461" s="414"/>
      <c r="P461" s="414"/>
      <c r="Q461" s="414"/>
      <c r="R461" s="414"/>
      <c r="S461" s="414"/>
      <c r="T461" s="414"/>
      <c r="U461" s="414"/>
      <c r="V461" s="414"/>
      <c r="W461" s="414"/>
      <c r="X461" s="414"/>
      <c r="Y461" s="414"/>
      <c r="Z461" s="414"/>
      <c r="AA461" s="414"/>
      <c r="AB461" s="414"/>
      <c r="AC461" s="414"/>
      <c r="AD461" s="414"/>
      <c r="AE461" s="414"/>
      <c r="AF461" s="414"/>
      <c r="AG461" s="414"/>
      <c r="AH461" s="414"/>
      <c r="AI461" s="414"/>
      <c r="AJ461" s="414"/>
    </row>
    <row r="462" customFormat="false" ht="12.75" hidden="false" customHeight="false" outlineLevel="0" collapsed="false">
      <c r="A462" s="415"/>
      <c r="D462" s="413"/>
      <c r="E462" s="414"/>
      <c r="F462" s="414"/>
      <c r="G462" s="414"/>
      <c r="H462" s="414"/>
      <c r="I462" s="414"/>
      <c r="J462" s="414"/>
      <c r="K462" s="414"/>
      <c r="L462" s="414"/>
      <c r="M462" s="414"/>
      <c r="N462" s="414"/>
      <c r="O462" s="414"/>
      <c r="P462" s="414"/>
      <c r="Q462" s="414"/>
      <c r="R462" s="414"/>
      <c r="S462" s="414"/>
      <c r="T462" s="414"/>
      <c r="U462" s="414"/>
      <c r="V462" s="414"/>
      <c r="W462" s="414"/>
      <c r="X462" s="414"/>
      <c r="Y462" s="414"/>
      <c r="Z462" s="414"/>
      <c r="AA462" s="414"/>
      <c r="AB462" s="414"/>
      <c r="AC462" s="414"/>
      <c r="AD462" s="414"/>
      <c r="AE462" s="414"/>
      <c r="AF462" s="414"/>
      <c r="AG462" s="414"/>
      <c r="AH462" s="414"/>
      <c r="AI462" s="414"/>
      <c r="AJ462" s="414"/>
    </row>
    <row r="463" customFormat="false" ht="12.75" hidden="false" customHeight="false" outlineLevel="0" collapsed="false">
      <c r="A463" s="415"/>
      <c r="D463" s="413"/>
      <c r="E463" s="414"/>
      <c r="F463" s="414"/>
      <c r="G463" s="414"/>
      <c r="H463" s="414"/>
      <c r="I463" s="414"/>
      <c r="J463" s="414"/>
      <c r="K463" s="414"/>
      <c r="L463" s="414"/>
      <c r="M463" s="414"/>
      <c r="N463" s="414"/>
      <c r="O463" s="414"/>
      <c r="P463" s="414"/>
      <c r="Q463" s="414"/>
      <c r="R463" s="414"/>
      <c r="S463" s="414"/>
      <c r="T463" s="414"/>
      <c r="U463" s="414"/>
      <c r="V463" s="414"/>
      <c r="W463" s="414"/>
      <c r="X463" s="414"/>
      <c r="Y463" s="414"/>
      <c r="Z463" s="414"/>
      <c r="AA463" s="414"/>
      <c r="AB463" s="414"/>
      <c r="AC463" s="414"/>
      <c r="AD463" s="414"/>
      <c r="AE463" s="414"/>
      <c r="AF463" s="414"/>
      <c r="AG463" s="414"/>
      <c r="AH463" s="414"/>
      <c r="AI463" s="414"/>
      <c r="AJ463" s="414"/>
    </row>
    <row r="464" customFormat="false" ht="12.75" hidden="false" customHeight="false" outlineLevel="0" collapsed="false">
      <c r="A464" s="415"/>
      <c r="D464" s="413"/>
      <c r="E464" s="414"/>
      <c r="F464" s="414"/>
      <c r="G464" s="414"/>
      <c r="H464" s="414"/>
      <c r="I464" s="414"/>
      <c r="J464" s="414"/>
      <c r="K464" s="414"/>
      <c r="L464" s="414"/>
      <c r="M464" s="414"/>
      <c r="N464" s="414"/>
      <c r="O464" s="414"/>
      <c r="P464" s="414"/>
      <c r="Q464" s="414"/>
      <c r="R464" s="414"/>
      <c r="S464" s="414"/>
      <c r="T464" s="414"/>
      <c r="U464" s="414"/>
      <c r="V464" s="414"/>
      <c r="W464" s="414"/>
      <c r="X464" s="414"/>
      <c r="Y464" s="414"/>
      <c r="Z464" s="414"/>
      <c r="AA464" s="414"/>
      <c r="AB464" s="414"/>
      <c r="AC464" s="414"/>
      <c r="AD464" s="414"/>
      <c r="AE464" s="414"/>
      <c r="AF464" s="414"/>
      <c r="AG464" s="414"/>
      <c r="AH464" s="414"/>
      <c r="AI464" s="414"/>
      <c r="AJ464" s="414"/>
    </row>
    <row r="465" customFormat="false" ht="12.75" hidden="false" customHeight="false" outlineLevel="0" collapsed="false">
      <c r="A465" s="415"/>
      <c r="D465" s="413"/>
      <c r="E465" s="414"/>
      <c r="F465" s="414"/>
      <c r="G465" s="414"/>
      <c r="H465" s="414"/>
      <c r="I465" s="414"/>
      <c r="J465" s="414"/>
      <c r="K465" s="414"/>
      <c r="L465" s="414"/>
      <c r="M465" s="414"/>
      <c r="N465" s="414"/>
      <c r="O465" s="414"/>
      <c r="P465" s="414"/>
      <c r="Q465" s="414"/>
      <c r="R465" s="414"/>
      <c r="S465" s="414"/>
      <c r="T465" s="414"/>
      <c r="U465" s="414"/>
      <c r="V465" s="414"/>
      <c r="W465" s="414"/>
      <c r="X465" s="414"/>
      <c r="Y465" s="414"/>
      <c r="Z465" s="414"/>
      <c r="AA465" s="414"/>
      <c r="AB465" s="414"/>
      <c r="AC465" s="414"/>
      <c r="AD465" s="414"/>
      <c r="AE465" s="414"/>
      <c r="AF465" s="414"/>
      <c r="AG465" s="414"/>
      <c r="AH465" s="414"/>
      <c r="AI465" s="414"/>
      <c r="AJ465" s="414"/>
    </row>
    <row r="466" customFormat="false" ht="12.75" hidden="false" customHeight="false" outlineLevel="0" collapsed="false">
      <c r="A466" s="415"/>
      <c r="D466" s="413"/>
      <c r="E466" s="414"/>
      <c r="F466" s="414"/>
      <c r="G466" s="414"/>
      <c r="H466" s="414"/>
      <c r="I466" s="414"/>
      <c r="J466" s="414"/>
      <c r="K466" s="414"/>
      <c r="L466" s="414"/>
      <c r="M466" s="414"/>
      <c r="N466" s="414"/>
      <c r="O466" s="414"/>
      <c r="P466" s="414"/>
      <c r="Q466" s="414"/>
      <c r="R466" s="414"/>
      <c r="S466" s="414"/>
      <c r="T466" s="414"/>
      <c r="U466" s="414"/>
      <c r="V466" s="414"/>
      <c r="W466" s="414"/>
      <c r="X466" s="414"/>
      <c r="Y466" s="414"/>
      <c r="Z466" s="414"/>
      <c r="AA466" s="414"/>
      <c r="AB466" s="414"/>
      <c r="AC466" s="414"/>
      <c r="AD466" s="414"/>
      <c r="AE466" s="414"/>
      <c r="AF466" s="414"/>
      <c r="AG466" s="414"/>
      <c r="AH466" s="414"/>
      <c r="AI466" s="414"/>
      <c r="AJ466" s="414"/>
    </row>
    <row r="467" customFormat="false" ht="12.75" hidden="false" customHeight="false" outlineLevel="0" collapsed="false">
      <c r="A467" s="415"/>
      <c r="D467" s="413"/>
      <c r="E467" s="414"/>
      <c r="F467" s="414"/>
      <c r="G467" s="414"/>
      <c r="H467" s="414"/>
      <c r="I467" s="414"/>
      <c r="J467" s="414"/>
      <c r="K467" s="414"/>
      <c r="L467" s="414"/>
      <c r="M467" s="414"/>
      <c r="N467" s="414"/>
      <c r="O467" s="414"/>
      <c r="P467" s="414"/>
      <c r="Q467" s="414"/>
      <c r="R467" s="414"/>
      <c r="S467" s="414"/>
      <c r="T467" s="414"/>
      <c r="U467" s="414"/>
      <c r="V467" s="414"/>
      <c r="W467" s="414"/>
      <c r="X467" s="414"/>
      <c r="Y467" s="414"/>
      <c r="Z467" s="414"/>
      <c r="AA467" s="414"/>
      <c r="AB467" s="414"/>
      <c r="AC467" s="414"/>
      <c r="AD467" s="414"/>
      <c r="AE467" s="414"/>
      <c r="AF467" s="414"/>
      <c r="AG467" s="414"/>
      <c r="AH467" s="414"/>
      <c r="AI467" s="414"/>
      <c r="AJ467" s="414"/>
    </row>
    <row r="468" customFormat="false" ht="12.75" hidden="false" customHeight="false" outlineLevel="0" collapsed="false">
      <c r="A468" s="415"/>
      <c r="D468" s="413"/>
      <c r="E468" s="414"/>
      <c r="F468" s="414"/>
      <c r="G468" s="414"/>
      <c r="H468" s="414"/>
      <c r="I468" s="414"/>
      <c r="J468" s="414"/>
      <c r="K468" s="414"/>
      <c r="L468" s="414"/>
      <c r="M468" s="414"/>
      <c r="N468" s="414"/>
      <c r="O468" s="414"/>
      <c r="P468" s="414"/>
      <c r="Q468" s="414"/>
      <c r="R468" s="414"/>
      <c r="S468" s="414"/>
      <c r="T468" s="414"/>
      <c r="U468" s="414"/>
      <c r="V468" s="414"/>
      <c r="W468" s="414"/>
      <c r="X468" s="414"/>
      <c r="Y468" s="414"/>
      <c r="Z468" s="414"/>
      <c r="AA468" s="414"/>
      <c r="AB468" s="414"/>
      <c r="AC468" s="414"/>
      <c r="AD468" s="414"/>
      <c r="AE468" s="414"/>
      <c r="AF468" s="414"/>
      <c r="AG468" s="414"/>
      <c r="AH468" s="414"/>
      <c r="AI468" s="414"/>
      <c r="AJ468" s="414"/>
    </row>
    <row r="469" customFormat="false" ht="12.75" hidden="false" customHeight="false" outlineLevel="0" collapsed="false">
      <c r="A469" s="415"/>
      <c r="D469" s="413"/>
      <c r="E469" s="414"/>
      <c r="F469" s="414"/>
      <c r="G469" s="414"/>
      <c r="H469" s="414"/>
      <c r="I469" s="414"/>
      <c r="J469" s="414"/>
      <c r="K469" s="414"/>
      <c r="L469" s="414"/>
      <c r="M469" s="414"/>
      <c r="N469" s="414"/>
      <c r="O469" s="414"/>
      <c r="P469" s="414"/>
      <c r="Q469" s="414"/>
      <c r="R469" s="414"/>
      <c r="S469" s="414"/>
      <c r="T469" s="414"/>
      <c r="U469" s="414"/>
      <c r="V469" s="414"/>
      <c r="W469" s="414"/>
      <c r="X469" s="414"/>
      <c r="Y469" s="414"/>
      <c r="Z469" s="414"/>
      <c r="AA469" s="414"/>
      <c r="AB469" s="414"/>
      <c r="AC469" s="414"/>
      <c r="AD469" s="414"/>
      <c r="AE469" s="414"/>
      <c r="AF469" s="414"/>
      <c r="AG469" s="414"/>
      <c r="AH469" s="414"/>
      <c r="AI469" s="414"/>
      <c r="AJ469" s="414"/>
    </row>
    <row r="470" customFormat="false" ht="12.75" hidden="false" customHeight="false" outlineLevel="0" collapsed="false">
      <c r="A470" s="415"/>
      <c r="D470" s="413"/>
      <c r="E470" s="414"/>
      <c r="F470" s="414"/>
      <c r="G470" s="414"/>
      <c r="H470" s="414"/>
      <c r="I470" s="414"/>
      <c r="J470" s="414"/>
      <c r="K470" s="414"/>
      <c r="L470" s="414"/>
      <c r="M470" s="414"/>
      <c r="N470" s="414"/>
      <c r="O470" s="414"/>
      <c r="P470" s="414"/>
      <c r="Q470" s="414"/>
      <c r="R470" s="414"/>
      <c r="S470" s="414"/>
      <c r="T470" s="414"/>
      <c r="U470" s="414"/>
      <c r="V470" s="414"/>
      <c r="W470" s="414"/>
      <c r="X470" s="414"/>
      <c r="Y470" s="414"/>
      <c r="Z470" s="414"/>
      <c r="AA470" s="414"/>
      <c r="AB470" s="414"/>
      <c r="AC470" s="414"/>
      <c r="AD470" s="414"/>
      <c r="AE470" s="414"/>
      <c r="AF470" s="414"/>
      <c r="AG470" s="414"/>
      <c r="AH470" s="414"/>
      <c r="AI470" s="414"/>
      <c r="AJ470" s="414"/>
    </row>
    <row r="471" customFormat="false" ht="12.75" hidden="false" customHeight="false" outlineLevel="0" collapsed="false">
      <c r="A471" s="415"/>
      <c r="D471" s="413"/>
      <c r="E471" s="414"/>
      <c r="F471" s="414"/>
      <c r="G471" s="414"/>
      <c r="H471" s="414"/>
      <c r="I471" s="414"/>
      <c r="J471" s="414"/>
      <c r="K471" s="414"/>
      <c r="L471" s="414"/>
      <c r="M471" s="414"/>
      <c r="N471" s="414"/>
      <c r="O471" s="414"/>
      <c r="P471" s="414"/>
      <c r="Q471" s="414"/>
      <c r="R471" s="414"/>
      <c r="S471" s="414"/>
      <c r="T471" s="414"/>
      <c r="U471" s="414"/>
      <c r="V471" s="414"/>
      <c r="W471" s="414"/>
      <c r="X471" s="414"/>
      <c r="Y471" s="414"/>
      <c r="Z471" s="414"/>
      <c r="AA471" s="414"/>
      <c r="AB471" s="414"/>
      <c r="AC471" s="414"/>
      <c r="AD471" s="414"/>
      <c r="AE471" s="414"/>
      <c r="AF471" s="414"/>
      <c r="AG471" s="414"/>
      <c r="AH471" s="414"/>
      <c r="AI471" s="414"/>
      <c r="AJ471" s="414"/>
    </row>
    <row r="472" customFormat="false" ht="12.75" hidden="false" customHeight="false" outlineLevel="0" collapsed="false">
      <c r="A472" s="415"/>
      <c r="D472" s="413"/>
      <c r="E472" s="414"/>
      <c r="F472" s="414"/>
      <c r="G472" s="414"/>
      <c r="H472" s="414"/>
      <c r="I472" s="414"/>
      <c r="J472" s="414"/>
      <c r="K472" s="414"/>
      <c r="L472" s="414"/>
      <c r="M472" s="414"/>
      <c r="N472" s="414"/>
      <c r="O472" s="414"/>
      <c r="P472" s="414"/>
      <c r="Q472" s="414"/>
      <c r="R472" s="414"/>
      <c r="S472" s="414"/>
      <c r="T472" s="414"/>
      <c r="U472" s="414"/>
      <c r="V472" s="414"/>
      <c r="W472" s="414"/>
      <c r="X472" s="414"/>
      <c r="Y472" s="414"/>
      <c r="Z472" s="414"/>
      <c r="AA472" s="414"/>
      <c r="AB472" s="414"/>
      <c r="AC472" s="414"/>
      <c r="AD472" s="414"/>
      <c r="AE472" s="414"/>
      <c r="AF472" s="414"/>
      <c r="AG472" s="414"/>
      <c r="AH472" s="414"/>
      <c r="AI472" s="414"/>
      <c r="AJ472" s="414"/>
    </row>
    <row r="473" customFormat="false" ht="12.75" hidden="false" customHeight="false" outlineLevel="0" collapsed="false">
      <c r="A473" s="415"/>
      <c r="D473" s="413"/>
      <c r="E473" s="414"/>
      <c r="F473" s="414"/>
      <c r="G473" s="414"/>
      <c r="H473" s="414"/>
      <c r="I473" s="414"/>
      <c r="J473" s="414"/>
      <c r="K473" s="414"/>
      <c r="L473" s="414"/>
      <c r="M473" s="414"/>
      <c r="N473" s="414"/>
      <c r="O473" s="414"/>
      <c r="P473" s="414"/>
      <c r="Q473" s="414"/>
      <c r="R473" s="414"/>
      <c r="S473" s="414"/>
      <c r="T473" s="414"/>
      <c r="U473" s="414"/>
      <c r="V473" s="414"/>
      <c r="W473" s="414"/>
      <c r="X473" s="414"/>
      <c r="Y473" s="414"/>
      <c r="Z473" s="414"/>
      <c r="AA473" s="414"/>
      <c r="AB473" s="414"/>
      <c r="AC473" s="414"/>
      <c r="AD473" s="414"/>
      <c r="AE473" s="414"/>
      <c r="AF473" s="414"/>
      <c r="AG473" s="414"/>
      <c r="AH473" s="414"/>
      <c r="AI473" s="414"/>
      <c r="AJ473" s="414"/>
    </row>
    <row r="474" customFormat="false" ht="12.75" hidden="false" customHeight="false" outlineLevel="0" collapsed="false">
      <c r="A474" s="415"/>
      <c r="D474" s="413"/>
      <c r="E474" s="414"/>
      <c r="F474" s="414"/>
      <c r="G474" s="414"/>
      <c r="H474" s="414"/>
      <c r="I474" s="414"/>
      <c r="J474" s="414"/>
      <c r="K474" s="414"/>
      <c r="L474" s="414"/>
      <c r="M474" s="414"/>
      <c r="N474" s="414"/>
      <c r="O474" s="414"/>
      <c r="P474" s="414"/>
      <c r="Q474" s="414"/>
      <c r="R474" s="414"/>
      <c r="S474" s="414"/>
      <c r="T474" s="414"/>
      <c r="U474" s="414"/>
      <c r="V474" s="414"/>
      <c r="W474" s="414"/>
      <c r="X474" s="414"/>
      <c r="Y474" s="414"/>
      <c r="Z474" s="414"/>
      <c r="AA474" s="414"/>
      <c r="AB474" s="414"/>
      <c r="AC474" s="414"/>
      <c r="AD474" s="414"/>
      <c r="AE474" s="414"/>
      <c r="AF474" s="414"/>
      <c r="AG474" s="414"/>
      <c r="AH474" s="414"/>
      <c r="AI474" s="414"/>
      <c r="AJ474" s="414"/>
    </row>
    <row r="475" customFormat="false" ht="12.75" hidden="false" customHeight="false" outlineLevel="0" collapsed="false">
      <c r="A475" s="415"/>
      <c r="D475" s="413"/>
      <c r="E475" s="414"/>
      <c r="F475" s="414"/>
      <c r="G475" s="414"/>
      <c r="H475" s="414"/>
      <c r="I475" s="414"/>
      <c r="J475" s="414"/>
      <c r="K475" s="414"/>
      <c r="L475" s="414"/>
      <c r="M475" s="414"/>
      <c r="N475" s="414"/>
      <c r="O475" s="414"/>
      <c r="P475" s="414"/>
      <c r="Q475" s="414"/>
      <c r="R475" s="414"/>
      <c r="S475" s="414"/>
      <c r="T475" s="414"/>
      <c r="U475" s="414"/>
      <c r="V475" s="414"/>
      <c r="W475" s="414"/>
      <c r="X475" s="414"/>
      <c r="Y475" s="414"/>
      <c r="Z475" s="414"/>
      <c r="AA475" s="414"/>
      <c r="AB475" s="414"/>
      <c r="AC475" s="414"/>
      <c r="AD475" s="414"/>
      <c r="AE475" s="414"/>
      <c r="AF475" s="414"/>
      <c r="AG475" s="414"/>
      <c r="AH475" s="414"/>
      <c r="AI475" s="414"/>
      <c r="AJ475" s="414"/>
    </row>
    <row r="476" customFormat="false" ht="12.75" hidden="false" customHeight="false" outlineLevel="0" collapsed="false">
      <c r="D476" s="413"/>
      <c r="E476" s="414"/>
      <c r="F476" s="414"/>
      <c r="G476" s="414"/>
      <c r="H476" s="414"/>
      <c r="I476" s="414"/>
      <c r="J476" s="414"/>
      <c r="K476" s="414"/>
      <c r="L476" s="414"/>
      <c r="M476" s="414"/>
      <c r="N476" s="414"/>
      <c r="O476" s="414"/>
      <c r="P476" s="414"/>
      <c r="Q476" s="414"/>
      <c r="R476" s="414"/>
      <c r="S476" s="414"/>
      <c r="T476" s="414"/>
      <c r="U476" s="414"/>
      <c r="V476" s="414"/>
      <c r="W476" s="414"/>
      <c r="X476" s="414"/>
      <c r="Y476" s="414"/>
      <c r="Z476" s="414"/>
      <c r="AA476" s="414"/>
      <c r="AB476" s="414"/>
      <c r="AC476" s="414"/>
      <c r="AD476" s="414"/>
      <c r="AE476" s="414"/>
      <c r="AF476" s="414"/>
      <c r="AG476" s="414"/>
      <c r="AH476" s="414"/>
      <c r="AI476" s="414"/>
      <c r="AJ476" s="414"/>
    </row>
    <row r="477" customFormat="false" ht="12.75" hidden="false" customHeight="false" outlineLevel="0" collapsed="false">
      <c r="D477" s="413"/>
      <c r="E477" s="414"/>
      <c r="F477" s="414"/>
      <c r="G477" s="414"/>
      <c r="H477" s="414"/>
      <c r="I477" s="414"/>
      <c r="J477" s="414"/>
      <c r="K477" s="414"/>
      <c r="L477" s="414"/>
      <c r="M477" s="414"/>
      <c r="N477" s="414"/>
      <c r="O477" s="414"/>
      <c r="P477" s="414"/>
      <c r="Q477" s="414"/>
      <c r="R477" s="414"/>
      <c r="S477" s="414"/>
      <c r="T477" s="414"/>
      <c r="U477" s="414"/>
      <c r="V477" s="414"/>
      <c r="W477" s="414"/>
      <c r="X477" s="414"/>
      <c r="Y477" s="414"/>
      <c r="Z477" s="414"/>
      <c r="AA477" s="414"/>
      <c r="AB477" s="414"/>
      <c r="AC477" s="414"/>
      <c r="AD477" s="414"/>
      <c r="AE477" s="414"/>
      <c r="AF477" s="414"/>
      <c r="AG477" s="414"/>
      <c r="AH477" s="414"/>
      <c r="AI477" s="414"/>
      <c r="AJ477" s="414"/>
    </row>
    <row r="478" customFormat="false" ht="12.75" hidden="false" customHeight="false" outlineLevel="0" collapsed="false">
      <c r="D478" s="413"/>
      <c r="E478" s="414"/>
      <c r="F478" s="414"/>
      <c r="G478" s="414"/>
      <c r="H478" s="414"/>
      <c r="I478" s="414"/>
      <c r="J478" s="414"/>
      <c r="K478" s="414"/>
      <c r="L478" s="414"/>
      <c r="M478" s="414"/>
      <c r="N478" s="414"/>
      <c r="O478" s="414"/>
      <c r="P478" s="414"/>
      <c r="Q478" s="414"/>
      <c r="R478" s="414"/>
      <c r="S478" s="414"/>
      <c r="T478" s="414"/>
      <c r="U478" s="414"/>
      <c r="V478" s="414"/>
      <c r="W478" s="414"/>
      <c r="X478" s="414"/>
      <c r="Y478" s="414"/>
      <c r="Z478" s="414"/>
      <c r="AA478" s="414"/>
      <c r="AB478" s="414"/>
      <c r="AC478" s="414"/>
      <c r="AD478" s="414"/>
      <c r="AE478" s="414"/>
      <c r="AF478" s="414"/>
      <c r="AG478" s="414"/>
      <c r="AH478" s="414"/>
      <c r="AI478" s="414"/>
      <c r="AJ478" s="414"/>
    </row>
    <row r="479" customFormat="false" ht="12.75" hidden="false" customHeight="false" outlineLevel="0" collapsed="false">
      <c r="D479" s="413"/>
      <c r="E479" s="414"/>
      <c r="F479" s="414"/>
      <c r="G479" s="414"/>
      <c r="H479" s="414"/>
      <c r="I479" s="414"/>
      <c r="J479" s="414"/>
      <c r="K479" s="414"/>
      <c r="L479" s="414"/>
      <c r="M479" s="414"/>
      <c r="N479" s="414"/>
      <c r="O479" s="414"/>
      <c r="P479" s="414"/>
      <c r="Q479" s="414"/>
      <c r="R479" s="414"/>
      <c r="S479" s="414"/>
      <c r="T479" s="414"/>
      <c r="U479" s="414"/>
      <c r="V479" s="414"/>
      <c r="W479" s="414"/>
      <c r="X479" s="414"/>
      <c r="Y479" s="414"/>
      <c r="Z479" s="414"/>
      <c r="AA479" s="414"/>
      <c r="AB479" s="414"/>
      <c r="AC479" s="414"/>
      <c r="AD479" s="414"/>
      <c r="AE479" s="414"/>
      <c r="AF479" s="414"/>
      <c r="AG479" s="414"/>
      <c r="AH479" s="414"/>
      <c r="AI479" s="414"/>
      <c r="AJ479" s="414"/>
    </row>
    <row r="480" customFormat="false" ht="12.75" hidden="false" customHeight="false" outlineLevel="0" collapsed="false">
      <c r="D480" s="413"/>
      <c r="E480" s="414"/>
      <c r="F480" s="414"/>
      <c r="G480" s="414"/>
      <c r="H480" s="414"/>
      <c r="I480" s="414"/>
      <c r="J480" s="414"/>
      <c r="K480" s="414"/>
      <c r="L480" s="414"/>
      <c r="M480" s="414"/>
      <c r="N480" s="414"/>
      <c r="O480" s="414"/>
      <c r="P480" s="414"/>
      <c r="Q480" s="414"/>
      <c r="R480" s="414"/>
      <c r="S480" s="414"/>
      <c r="T480" s="414"/>
      <c r="U480" s="414"/>
      <c r="V480" s="414"/>
      <c r="W480" s="414"/>
      <c r="X480" s="414"/>
      <c r="Y480" s="414"/>
      <c r="Z480" s="414"/>
      <c r="AA480" s="414"/>
      <c r="AB480" s="414"/>
      <c r="AC480" s="414"/>
      <c r="AD480" s="414"/>
      <c r="AE480" s="414"/>
      <c r="AF480" s="414"/>
      <c r="AG480" s="414"/>
      <c r="AH480" s="414"/>
      <c r="AI480" s="414"/>
      <c r="AJ480" s="414"/>
    </row>
    <row r="481" customFormat="false" ht="12.75" hidden="false" customHeight="false" outlineLevel="0" collapsed="false">
      <c r="D481" s="413"/>
      <c r="E481" s="414"/>
      <c r="F481" s="414"/>
      <c r="G481" s="414"/>
      <c r="H481" s="414"/>
      <c r="I481" s="414"/>
      <c r="J481" s="414"/>
      <c r="K481" s="414"/>
      <c r="L481" s="414"/>
      <c r="M481" s="414"/>
      <c r="N481" s="414"/>
      <c r="O481" s="414"/>
      <c r="P481" s="414"/>
      <c r="Q481" s="414"/>
      <c r="R481" s="414"/>
      <c r="S481" s="414"/>
      <c r="T481" s="414"/>
      <c r="U481" s="414"/>
      <c r="V481" s="414"/>
      <c r="W481" s="414"/>
      <c r="X481" s="414"/>
      <c r="Y481" s="414"/>
      <c r="Z481" s="414"/>
      <c r="AA481" s="414"/>
      <c r="AB481" s="414"/>
      <c r="AC481" s="414"/>
      <c r="AD481" s="414"/>
      <c r="AE481" s="414"/>
      <c r="AF481" s="414"/>
      <c r="AG481" s="414"/>
      <c r="AH481" s="414"/>
      <c r="AI481" s="414"/>
      <c r="AJ481" s="414"/>
    </row>
    <row r="482" customFormat="false" ht="12.75" hidden="false" customHeight="false" outlineLevel="0" collapsed="false">
      <c r="D482" s="413"/>
      <c r="E482" s="414"/>
      <c r="F482" s="414"/>
      <c r="G482" s="414"/>
      <c r="H482" s="414"/>
      <c r="I482" s="414"/>
      <c r="J482" s="414"/>
      <c r="K482" s="414"/>
      <c r="L482" s="414"/>
      <c r="M482" s="414"/>
      <c r="N482" s="414"/>
      <c r="O482" s="414"/>
      <c r="P482" s="414"/>
      <c r="Q482" s="414"/>
      <c r="R482" s="414"/>
      <c r="S482" s="414"/>
      <c r="T482" s="414"/>
      <c r="U482" s="414"/>
      <c r="V482" s="414"/>
      <c r="W482" s="414"/>
      <c r="X482" s="414"/>
      <c r="Y482" s="414"/>
      <c r="Z482" s="414"/>
      <c r="AA482" s="414"/>
      <c r="AB482" s="414"/>
      <c r="AC482" s="414"/>
      <c r="AD482" s="414"/>
      <c r="AE482" s="414"/>
      <c r="AF482" s="414"/>
      <c r="AG482" s="414"/>
      <c r="AH482" s="414"/>
      <c r="AI482" s="414"/>
      <c r="AJ482" s="414"/>
    </row>
    <row r="483" customFormat="false" ht="12.75" hidden="false" customHeight="false" outlineLevel="0" collapsed="false">
      <c r="A483" s="418"/>
      <c r="D483" s="413"/>
      <c r="E483" s="414"/>
      <c r="F483" s="414"/>
      <c r="G483" s="414"/>
      <c r="H483" s="414"/>
      <c r="I483" s="414"/>
      <c r="J483" s="414"/>
      <c r="K483" s="414"/>
      <c r="L483" s="414"/>
      <c r="M483" s="414"/>
      <c r="N483" s="414"/>
      <c r="O483" s="414"/>
      <c r="P483" s="414"/>
      <c r="Q483" s="414"/>
      <c r="R483" s="414"/>
      <c r="S483" s="414"/>
      <c r="T483" s="414"/>
      <c r="U483" s="414"/>
      <c r="V483" s="414"/>
      <c r="W483" s="414"/>
      <c r="X483" s="414"/>
      <c r="Y483" s="414"/>
      <c r="Z483" s="414"/>
      <c r="AA483" s="414"/>
      <c r="AB483" s="414"/>
      <c r="AC483" s="414"/>
      <c r="AD483" s="414"/>
      <c r="AE483" s="414"/>
      <c r="AF483" s="414"/>
      <c r="AG483" s="414"/>
      <c r="AH483" s="414"/>
      <c r="AI483" s="414"/>
      <c r="AJ483" s="414"/>
    </row>
    <row r="484" customFormat="false" ht="12.75" hidden="false" customHeight="false" outlineLevel="0" collapsed="false">
      <c r="A484" s="415"/>
      <c r="D484" s="413"/>
      <c r="E484" s="414"/>
      <c r="F484" s="414"/>
      <c r="G484" s="414"/>
      <c r="H484" s="414"/>
      <c r="I484" s="414"/>
      <c r="J484" s="414"/>
      <c r="K484" s="414"/>
      <c r="L484" s="414"/>
      <c r="M484" s="414"/>
      <c r="N484" s="414"/>
      <c r="O484" s="414"/>
      <c r="P484" s="414"/>
      <c r="Q484" s="414"/>
      <c r="R484" s="414"/>
      <c r="S484" s="414"/>
      <c r="T484" s="414"/>
      <c r="U484" s="414"/>
      <c r="V484" s="414"/>
      <c r="W484" s="414"/>
      <c r="X484" s="414"/>
      <c r="Y484" s="414"/>
      <c r="Z484" s="414"/>
      <c r="AA484" s="414"/>
      <c r="AB484" s="414"/>
      <c r="AC484" s="414"/>
      <c r="AD484" s="414"/>
      <c r="AE484" s="414"/>
      <c r="AF484" s="414"/>
      <c r="AG484" s="414"/>
      <c r="AH484" s="414"/>
      <c r="AI484" s="414"/>
      <c r="AJ484" s="414"/>
    </row>
    <row r="485" customFormat="false" ht="12.75" hidden="false" customHeight="false" outlineLevel="0" collapsed="false">
      <c r="A485" s="415"/>
      <c r="D485" s="413"/>
      <c r="E485" s="414"/>
      <c r="F485" s="414"/>
      <c r="G485" s="414"/>
      <c r="H485" s="414"/>
      <c r="I485" s="414"/>
      <c r="J485" s="414"/>
      <c r="K485" s="414"/>
      <c r="L485" s="414"/>
      <c r="M485" s="414"/>
      <c r="N485" s="414"/>
      <c r="O485" s="414"/>
      <c r="P485" s="414"/>
      <c r="Q485" s="414"/>
      <c r="R485" s="414"/>
      <c r="S485" s="414"/>
      <c r="T485" s="414"/>
      <c r="U485" s="414"/>
      <c r="V485" s="414"/>
      <c r="W485" s="414"/>
      <c r="X485" s="414"/>
      <c r="Y485" s="414"/>
      <c r="Z485" s="414"/>
      <c r="AA485" s="414"/>
      <c r="AB485" s="414"/>
      <c r="AC485" s="414"/>
      <c r="AD485" s="414"/>
      <c r="AE485" s="414"/>
      <c r="AF485" s="414"/>
      <c r="AG485" s="414"/>
      <c r="AH485" s="414"/>
      <c r="AI485" s="414"/>
      <c r="AJ485" s="414"/>
    </row>
    <row r="486" customFormat="false" ht="12.75" hidden="false" customHeight="false" outlineLevel="0" collapsed="false">
      <c r="A486" s="415"/>
      <c r="D486" s="413"/>
      <c r="E486" s="414"/>
      <c r="F486" s="414"/>
      <c r="G486" s="414"/>
      <c r="H486" s="414"/>
      <c r="I486" s="414"/>
      <c r="J486" s="414"/>
      <c r="K486" s="414"/>
      <c r="L486" s="414"/>
      <c r="M486" s="414"/>
      <c r="N486" s="414"/>
      <c r="O486" s="414"/>
      <c r="P486" s="414"/>
      <c r="Q486" s="414"/>
      <c r="R486" s="414"/>
      <c r="S486" s="414"/>
      <c r="T486" s="414"/>
      <c r="U486" s="414"/>
      <c r="V486" s="414"/>
      <c r="W486" s="414"/>
      <c r="X486" s="414"/>
      <c r="Y486" s="414"/>
      <c r="Z486" s="414"/>
      <c r="AA486" s="414"/>
      <c r="AB486" s="414"/>
      <c r="AC486" s="414"/>
      <c r="AD486" s="414"/>
      <c r="AE486" s="414"/>
      <c r="AF486" s="414"/>
      <c r="AG486" s="414"/>
      <c r="AH486" s="414"/>
      <c r="AI486" s="414"/>
      <c r="AJ486" s="414"/>
    </row>
    <row r="487" customFormat="false" ht="12.75" hidden="false" customHeight="false" outlineLevel="0" collapsed="false">
      <c r="A487" s="415"/>
      <c r="D487" s="413"/>
      <c r="E487" s="414"/>
      <c r="F487" s="414"/>
      <c r="G487" s="414"/>
      <c r="H487" s="414"/>
      <c r="I487" s="414"/>
      <c r="J487" s="414"/>
      <c r="K487" s="414"/>
      <c r="L487" s="414"/>
      <c r="M487" s="414"/>
      <c r="N487" s="414"/>
      <c r="O487" s="414"/>
      <c r="P487" s="414"/>
      <c r="Q487" s="414"/>
      <c r="R487" s="414"/>
      <c r="S487" s="414"/>
      <c r="T487" s="414"/>
      <c r="U487" s="414"/>
      <c r="V487" s="414"/>
      <c r="W487" s="414"/>
      <c r="X487" s="414"/>
      <c r="Y487" s="414"/>
      <c r="Z487" s="414"/>
      <c r="AA487" s="414"/>
      <c r="AB487" s="414"/>
      <c r="AC487" s="414"/>
      <c r="AD487" s="414"/>
      <c r="AE487" s="414"/>
      <c r="AF487" s="414"/>
      <c r="AG487" s="414"/>
      <c r="AH487" s="414"/>
      <c r="AI487" s="414"/>
      <c r="AJ487" s="414"/>
    </row>
    <row r="488" customFormat="false" ht="12.75" hidden="false" customHeight="false" outlineLevel="0" collapsed="false">
      <c r="A488" s="415"/>
      <c r="D488" s="413"/>
      <c r="E488" s="414"/>
      <c r="F488" s="414"/>
      <c r="G488" s="414"/>
      <c r="H488" s="414"/>
      <c r="I488" s="414"/>
      <c r="J488" s="414"/>
      <c r="K488" s="414"/>
      <c r="L488" s="414"/>
      <c r="M488" s="414"/>
      <c r="N488" s="414"/>
      <c r="O488" s="414"/>
      <c r="P488" s="414"/>
      <c r="Q488" s="414"/>
      <c r="R488" s="414"/>
      <c r="S488" s="414"/>
      <c r="T488" s="414"/>
      <c r="U488" s="414"/>
      <c r="V488" s="414"/>
      <c r="W488" s="414"/>
      <c r="X488" s="414"/>
      <c r="Y488" s="414"/>
      <c r="Z488" s="414"/>
      <c r="AA488" s="414"/>
      <c r="AB488" s="414"/>
      <c r="AC488" s="414"/>
      <c r="AD488" s="414"/>
      <c r="AE488" s="414"/>
      <c r="AF488" s="414"/>
      <c r="AG488" s="414"/>
      <c r="AH488" s="414"/>
      <c r="AI488" s="414"/>
      <c r="AJ488" s="414"/>
    </row>
    <row r="489" customFormat="false" ht="12.75" hidden="false" customHeight="false" outlineLevel="0" collapsed="false">
      <c r="A489" s="415"/>
      <c r="D489" s="413"/>
      <c r="E489" s="414"/>
      <c r="F489" s="414"/>
      <c r="G489" s="414"/>
      <c r="H489" s="414"/>
      <c r="I489" s="414"/>
      <c r="J489" s="414"/>
      <c r="K489" s="414"/>
      <c r="L489" s="414"/>
      <c r="M489" s="414"/>
      <c r="N489" s="414"/>
      <c r="O489" s="414"/>
      <c r="P489" s="414"/>
      <c r="Q489" s="414"/>
      <c r="R489" s="414"/>
      <c r="S489" s="414"/>
      <c r="T489" s="414"/>
      <c r="U489" s="414"/>
      <c r="V489" s="414"/>
      <c r="W489" s="414"/>
      <c r="X489" s="414"/>
      <c r="Y489" s="414"/>
      <c r="Z489" s="414"/>
      <c r="AA489" s="414"/>
      <c r="AB489" s="414"/>
      <c r="AC489" s="414"/>
      <c r="AD489" s="414"/>
      <c r="AE489" s="414"/>
      <c r="AF489" s="414"/>
      <c r="AG489" s="414"/>
      <c r="AH489" s="414"/>
      <c r="AI489" s="414"/>
      <c r="AJ489" s="414"/>
    </row>
    <row r="490" customFormat="false" ht="12.75" hidden="false" customHeight="false" outlineLevel="0" collapsed="false">
      <c r="A490" s="415"/>
      <c r="D490" s="413"/>
      <c r="E490" s="414"/>
      <c r="F490" s="414"/>
      <c r="G490" s="414"/>
      <c r="H490" s="414"/>
      <c r="I490" s="414"/>
      <c r="J490" s="414"/>
      <c r="K490" s="414"/>
      <c r="L490" s="414"/>
      <c r="M490" s="414"/>
      <c r="N490" s="414"/>
      <c r="O490" s="414"/>
      <c r="P490" s="414"/>
      <c r="Q490" s="414"/>
      <c r="R490" s="414"/>
      <c r="S490" s="414"/>
      <c r="T490" s="414"/>
      <c r="U490" s="414"/>
      <c r="V490" s="414"/>
      <c r="W490" s="414"/>
      <c r="X490" s="414"/>
      <c r="Y490" s="414"/>
      <c r="Z490" s="414"/>
      <c r="AA490" s="414"/>
      <c r="AB490" s="414"/>
      <c r="AC490" s="414"/>
      <c r="AD490" s="414"/>
      <c r="AE490" s="414"/>
      <c r="AF490" s="414"/>
      <c r="AG490" s="414"/>
      <c r="AH490" s="414"/>
      <c r="AI490" s="414"/>
      <c r="AJ490" s="414"/>
    </row>
    <row r="491" customFormat="false" ht="12.75" hidden="false" customHeight="false" outlineLevel="0" collapsed="false">
      <c r="A491" s="415"/>
      <c r="D491" s="413"/>
      <c r="E491" s="414"/>
      <c r="F491" s="414"/>
      <c r="G491" s="414"/>
      <c r="H491" s="414"/>
      <c r="I491" s="414"/>
      <c r="J491" s="414"/>
      <c r="K491" s="414"/>
      <c r="L491" s="414"/>
      <c r="M491" s="414"/>
      <c r="N491" s="414"/>
      <c r="O491" s="414"/>
      <c r="P491" s="414"/>
      <c r="Q491" s="414"/>
      <c r="R491" s="414"/>
      <c r="S491" s="414"/>
      <c r="T491" s="414"/>
      <c r="U491" s="414"/>
      <c r="V491" s="414"/>
      <c r="W491" s="414"/>
      <c r="X491" s="414"/>
      <c r="Y491" s="414"/>
      <c r="Z491" s="414"/>
      <c r="AA491" s="414"/>
      <c r="AB491" s="414"/>
      <c r="AC491" s="414"/>
      <c r="AD491" s="414"/>
      <c r="AE491" s="414"/>
      <c r="AF491" s="414"/>
      <c r="AG491" s="414"/>
      <c r="AH491" s="414"/>
      <c r="AI491" s="414"/>
      <c r="AJ491" s="414"/>
    </row>
    <row r="492" customFormat="false" ht="12.75" hidden="false" customHeight="false" outlineLevel="0" collapsed="false">
      <c r="A492" s="415"/>
      <c r="D492" s="413"/>
      <c r="E492" s="414"/>
      <c r="F492" s="414"/>
      <c r="G492" s="414"/>
      <c r="H492" s="414"/>
      <c r="I492" s="414"/>
      <c r="J492" s="414"/>
      <c r="K492" s="414"/>
      <c r="L492" s="414"/>
      <c r="M492" s="414"/>
      <c r="N492" s="414"/>
      <c r="O492" s="414"/>
      <c r="P492" s="414"/>
      <c r="Q492" s="414"/>
      <c r="R492" s="414"/>
      <c r="S492" s="414"/>
      <c r="T492" s="414"/>
      <c r="U492" s="414"/>
      <c r="V492" s="414"/>
      <c r="W492" s="414"/>
      <c r="X492" s="414"/>
      <c r="Y492" s="414"/>
      <c r="Z492" s="414"/>
      <c r="AA492" s="414"/>
      <c r="AB492" s="414"/>
      <c r="AC492" s="414"/>
      <c r="AD492" s="414"/>
      <c r="AE492" s="414"/>
      <c r="AF492" s="414"/>
      <c r="AG492" s="414"/>
      <c r="AH492" s="414"/>
      <c r="AI492" s="414"/>
      <c r="AJ492" s="414"/>
    </row>
    <row r="493" customFormat="false" ht="12.75" hidden="false" customHeight="false" outlineLevel="0" collapsed="false">
      <c r="A493" s="415"/>
      <c r="D493" s="413"/>
      <c r="E493" s="414"/>
      <c r="F493" s="414"/>
      <c r="G493" s="414"/>
      <c r="H493" s="414"/>
      <c r="I493" s="414"/>
      <c r="J493" s="414"/>
      <c r="K493" s="414"/>
      <c r="L493" s="414"/>
      <c r="M493" s="414"/>
      <c r="N493" s="414"/>
      <c r="O493" s="414"/>
      <c r="P493" s="414"/>
      <c r="Q493" s="414"/>
      <c r="R493" s="414"/>
      <c r="S493" s="414"/>
      <c r="T493" s="414"/>
      <c r="U493" s="414"/>
      <c r="V493" s="414"/>
      <c r="W493" s="414"/>
      <c r="X493" s="414"/>
      <c r="Y493" s="414"/>
      <c r="Z493" s="414"/>
      <c r="AA493" s="414"/>
      <c r="AB493" s="414"/>
      <c r="AC493" s="414"/>
      <c r="AD493" s="414"/>
      <c r="AE493" s="414"/>
      <c r="AF493" s="414"/>
      <c r="AG493" s="414"/>
      <c r="AH493" s="414"/>
      <c r="AI493" s="414"/>
      <c r="AJ493" s="414"/>
    </row>
    <row r="494" customFormat="false" ht="12.75" hidden="false" customHeight="false" outlineLevel="0" collapsed="false">
      <c r="A494" s="415"/>
      <c r="D494" s="413"/>
      <c r="E494" s="414"/>
      <c r="F494" s="414"/>
      <c r="G494" s="414"/>
      <c r="H494" s="414"/>
      <c r="I494" s="414"/>
      <c r="J494" s="414"/>
      <c r="K494" s="414"/>
      <c r="L494" s="414"/>
      <c r="M494" s="414"/>
      <c r="N494" s="414"/>
      <c r="O494" s="414"/>
      <c r="P494" s="414"/>
      <c r="Q494" s="414"/>
      <c r="R494" s="414"/>
      <c r="S494" s="414"/>
      <c r="T494" s="414"/>
      <c r="U494" s="414"/>
      <c r="V494" s="414"/>
      <c r="W494" s="414"/>
      <c r="X494" s="414"/>
      <c r="Y494" s="414"/>
      <c r="Z494" s="414"/>
      <c r="AA494" s="414"/>
      <c r="AB494" s="414"/>
      <c r="AC494" s="414"/>
      <c r="AD494" s="414"/>
      <c r="AE494" s="414"/>
      <c r="AF494" s="414"/>
      <c r="AG494" s="414"/>
      <c r="AH494" s="414"/>
      <c r="AI494" s="414"/>
      <c r="AJ494" s="414"/>
    </row>
    <row r="495" customFormat="false" ht="12.75" hidden="false" customHeight="false" outlineLevel="0" collapsed="false">
      <c r="A495" s="415"/>
      <c r="D495" s="413"/>
      <c r="E495" s="414"/>
      <c r="F495" s="414"/>
      <c r="G495" s="414"/>
      <c r="H495" s="414"/>
      <c r="I495" s="414"/>
      <c r="J495" s="414"/>
      <c r="K495" s="414"/>
      <c r="L495" s="414"/>
      <c r="M495" s="414"/>
      <c r="N495" s="414"/>
      <c r="O495" s="414"/>
      <c r="P495" s="414"/>
      <c r="Q495" s="414"/>
      <c r="R495" s="414"/>
      <c r="S495" s="414"/>
      <c r="T495" s="414"/>
      <c r="U495" s="414"/>
      <c r="V495" s="414"/>
      <c r="W495" s="414"/>
      <c r="X495" s="414"/>
      <c r="Y495" s="414"/>
      <c r="Z495" s="414"/>
      <c r="AA495" s="414"/>
      <c r="AB495" s="414"/>
      <c r="AC495" s="414"/>
      <c r="AD495" s="414"/>
      <c r="AE495" s="414"/>
      <c r="AF495" s="414"/>
      <c r="AG495" s="414"/>
      <c r="AH495" s="414"/>
      <c r="AI495" s="414"/>
      <c r="AJ495" s="414"/>
    </row>
    <row r="496" customFormat="false" ht="12.75" hidden="false" customHeight="false" outlineLevel="0" collapsed="false">
      <c r="A496" s="415"/>
      <c r="D496" s="413"/>
      <c r="E496" s="414"/>
      <c r="F496" s="414"/>
      <c r="G496" s="414"/>
      <c r="H496" s="414"/>
      <c r="I496" s="414"/>
      <c r="J496" s="414"/>
      <c r="K496" s="414"/>
      <c r="L496" s="414"/>
      <c r="M496" s="414"/>
      <c r="N496" s="414"/>
      <c r="O496" s="414"/>
      <c r="P496" s="414"/>
      <c r="Q496" s="414"/>
      <c r="R496" s="414"/>
      <c r="S496" s="414"/>
      <c r="T496" s="414"/>
      <c r="U496" s="414"/>
      <c r="V496" s="414"/>
      <c r="W496" s="414"/>
      <c r="X496" s="414"/>
      <c r="Y496" s="414"/>
      <c r="Z496" s="414"/>
      <c r="AA496" s="414"/>
      <c r="AB496" s="414"/>
      <c r="AC496" s="414"/>
      <c r="AD496" s="414"/>
      <c r="AE496" s="414"/>
      <c r="AF496" s="414"/>
      <c r="AG496" s="414"/>
      <c r="AH496" s="414"/>
      <c r="AI496" s="414"/>
      <c r="AJ496" s="414"/>
    </row>
    <row r="497" customFormat="false" ht="12.75" hidden="false" customHeight="false" outlineLevel="0" collapsed="false">
      <c r="A497" s="415"/>
      <c r="D497" s="413"/>
      <c r="E497" s="414"/>
      <c r="F497" s="414"/>
      <c r="G497" s="414"/>
      <c r="H497" s="414"/>
      <c r="I497" s="414"/>
      <c r="J497" s="414"/>
      <c r="K497" s="414"/>
      <c r="L497" s="414"/>
      <c r="M497" s="414"/>
      <c r="N497" s="414"/>
      <c r="O497" s="414"/>
      <c r="P497" s="414"/>
      <c r="Q497" s="414"/>
      <c r="R497" s="414"/>
      <c r="S497" s="414"/>
      <c r="T497" s="414"/>
      <c r="U497" s="414"/>
      <c r="V497" s="414"/>
      <c r="W497" s="414"/>
      <c r="X497" s="414"/>
      <c r="Y497" s="414"/>
      <c r="Z497" s="414"/>
      <c r="AA497" s="414"/>
      <c r="AB497" s="414"/>
      <c r="AC497" s="414"/>
      <c r="AD497" s="414"/>
      <c r="AE497" s="414"/>
      <c r="AF497" s="414"/>
      <c r="AG497" s="414"/>
      <c r="AH497" s="414"/>
      <c r="AI497" s="414"/>
      <c r="AJ497" s="414"/>
    </row>
    <row r="498" customFormat="false" ht="12.75" hidden="false" customHeight="false" outlineLevel="0" collapsed="false">
      <c r="A498" s="415"/>
      <c r="D498" s="413"/>
      <c r="E498" s="414"/>
      <c r="F498" s="414"/>
      <c r="G498" s="414"/>
      <c r="H498" s="414"/>
      <c r="I498" s="414"/>
      <c r="J498" s="414"/>
      <c r="K498" s="414"/>
      <c r="L498" s="414"/>
      <c r="M498" s="414"/>
      <c r="N498" s="414"/>
      <c r="O498" s="414"/>
      <c r="P498" s="414"/>
      <c r="Q498" s="414"/>
      <c r="R498" s="414"/>
      <c r="S498" s="414"/>
      <c r="T498" s="414"/>
      <c r="U498" s="414"/>
      <c r="V498" s="414"/>
      <c r="W498" s="414"/>
      <c r="X498" s="414"/>
      <c r="Y498" s="414"/>
      <c r="Z498" s="414"/>
      <c r="AA498" s="414"/>
      <c r="AB498" s="414"/>
      <c r="AC498" s="414"/>
      <c r="AD498" s="414"/>
      <c r="AE498" s="414"/>
      <c r="AF498" s="414"/>
      <c r="AG498" s="414"/>
      <c r="AH498" s="414"/>
      <c r="AI498" s="414"/>
      <c r="AJ498" s="414"/>
    </row>
    <row r="499" customFormat="false" ht="12.75" hidden="false" customHeight="false" outlineLevel="0" collapsed="false">
      <c r="A499" s="415"/>
      <c r="E499" s="414"/>
      <c r="F499" s="414"/>
      <c r="G499" s="414"/>
      <c r="H499" s="414"/>
      <c r="I499" s="414"/>
      <c r="J499" s="414"/>
      <c r="K499" s="414"/>
      <c r="L499" s="414"/>
      <c r="M499" s="414"/>
      <c r="N499" s="414"/>
      <c r="O499" s="414"/>
      <c r="P499" s="414"/>
      <c r="Q499" s="414"/>
      <c r="R499" s="414"/>
      <c r="S499" s="414"/>
      <c r="T499" s="414"/>
      <c r="U499" s="414"/>
      <c r="V499" s="414"/>
      <c r="W499" s="414"/>
      <c r="X499" s="414"/>
      <c r="Y499" s="414"/>
      <c r="Z499" s="414"/>
      <c r="AA499" s="414"/>
      <c r="AB499" s="414"/>
      <c r="AC499" s="414"/>
      <c r="AD499" s="414"/>
      <c r="AE499" s="414"/>
      <c r="AF499" s="414"/>
      <c r="AG499" s="414"/>
      <c r="AH499" s="414"/>
      <c r="AI499" s="414"/>
      <c r="AJ499" s="414"/>
    </row>
    <row r="500" customFormat="false" ht="12.75" hidden="false" customHeight="false" outlineLevel="0" collapsed="false">
      <c r="A500" s="415"/>
      <c r="E500" s="414"/>
      <c r="F500" s="414"/>
      <c r="G500" s="414"/>
      <c r="H500" s="414"/>
      <c r="I500" s="414"/>
      <c r="J500" s="414"/>
      <c r="K500" s="414"/>
      <c r="L500" s="414"/>
      <c r="M500" s="414"/>
      <c r="N500" s="414"/>
      <c r="O500" s="414"/>
      <c r="P500" s="414"/>
      <c r="Q500" s="414"/>
      <c r="R500" s="414"/>
      <c r="S500" s="414"/>
      <c r="T500" s="414"/>
      <c r="U500" s="414"/>
      <c r="V500" s="414"/>
      <c r="W500" s="414"/>
      <c r="X500" s="414"/>
      <c r="Y500" s="414"/>
      <c r="Z500" s="414"/>
      <c r="AA500" s="414"/>
      <c r="AB500" s="414"/>
      <c r="AC500" s="414"/>
      <c r="AD500" s="414"/>
      <c r="AE500" s="414"/>
      <c r="AF500" s="414"/>
      <c r="AG500" s="414"/>
      <c r="AH500" s="414"/>
      <c r="AI500" s="414"/>
      <c r="AJ500" s="414"/>
    </row>
    <row r="501" customFormat="false" ht="12.75" hidden="false" customHeight="false" outlineLevel="0" collapsed="false">
      <c r="A501" s="415"/>
      <c r="E501" s="414"/>
      <c r="F501" s="414"/>
      <c r="G501" s="414"/>
      <c r="H501" s="414"/>
      <c r="I501" s="414"/>
      <c r="J501" s="414"/>
      <c r="K501" s="414"/>
      <c r="L501" s="414"/>
      <c r="M501" s="414"/>
      <c r="N501" s="414"/>
      <c r="O501" s="414"/>
      <c r="P501" s="414"/>
      <c r="Q501" s="414"/>
      <c r="R501" s="414"/>
      <c r="S501" s="414"/>
      <c r="T501" s="414"/>
      <c r="U501" s="414"/>
      <c r="V501" s="414"/>
      <c r="W501" s="414"/>
      <c r="X501" s="414"/>
      <c r="Y501" s="414"/>
      <c r="Z501" s="414"/>
      <c r="AA501" s="414"/>
      <c r="AB501" s="414"/>
      <c r="AC501" s="414"/>
      <c r="AD501" s="414"/>
      <c r="AE501" s="414"/>
      <c r="AF501" s="414"/>
      <c r="AG501" s="414"/>
      <c r="AH501" s="414"/>
      <c r="AI501" s="414"/>
      <c r="AJ501" s="414"/>
    </row>
    <row r="502" customFormat="false" ht="12.75" hidden="false" customHeight="false" outlineLevel="0" collapsed="false">
      <c r="E502" s="414"/>
      <c r="F502" s="414"/>
      <c r="G502" s="414"/>
      <c r="H502" s="414"/>
      <c r="I502" s="414"/>
      <c r="J502" s="414"/>
      <c r="K502" s="414"/>
      <c r="L502" s="414"/>
      <c r="M502" s="414"/>
      <c r="N502" s="414"/>
      <c r="O502" s="414"/>
      <c r="P502" s="414"/>
      <c r="Q502" s="414"/>
      <c r="R502" s="414"/>
      <c r="S502" s="414"/>
      <c r="T502" s="414"/>
      <c r="U502" s="414"/>
      <c r="V502" s="414"/>
      <c r="W502" s="414"/>
      <c r="X502" s="414"/>
      <c r="Y502" s="414"/>
      <c r="Z502" s="414"/>
      <c r="AA502" s="414"/>
      <c r="AB502" s="414"/>
      <c r="AC502" s="414"/>
      <c r="AD502" s="414"/>
      <c r="AE502" s="414"/>
      <c r="AF502" s="414"/>
      <c r="AG502" s="414"/>
      <c r="AH502" s="414"/>
      <c r="AI502" s="414"/>
      <c r="AJ502" s="414"/>
    </row>
    <row r="503" customFormat="false" ht="12.75" hidden="false" customHeight="false" outlineLevel="0" collapsed="false">
      <c r="E503" s="414"/>
      <c r="F503" s="414"/>
      <c r="G503" s="414"/>
      <c r="H503" s="414"/>
      <c r="I503" s="414"/>
      <c r="J503" s="414"/>
      <c r="K503" s="414"/>
      <c r="L503" s="414"/>
      <c r="M503" s="414"/>
      <c r="N503" s="414"/>
      <c r="O503" s="414"/>
      <c r="P503" s="414"/>
      <c r="Q503" s="414"/>
      <c r="R503" s="414"/>
      <c r="S503" s="414"/>
      <c r="T503" s="414"/>
      <c r="U503" s="414"/>
      <c r="V503" s="414"/>
      <c r="W503" s="414"/>
      <c r="X503" s="414"/>
      <c r="Y503" s="414"/>
      <c r="Z503" s="414"/>
      <c r="AA503" s="414"/>
      <c r="AB503" s="414"/>
      <c r="AC503" s="414"/>
      <c r="AD503" s="414"/>
      <c r="AE503" s="414"/>
      <c r="AF503" s="414"/>
      <c r="AG503" s="414"/>
      <c r="AH503" s="414"/>
      <c r="AI503" s="414"/>
      <c r="AJ503" s="414"/>
    </row>
    <row r="504" customFormat="false" ht="12.75" hidden="false" customHeight="false" outlineLevel="0" collapsed="false">
      <c r="E504" s="414"/>
      <c r="F504" s="414"/>
      <c r="G504" s="414"/>
      <c r="H504" s="414"/>
      <c r="I504" s="414"/>
      <c r="J504" s="414"/>
      <c r="K504" s="414"/>
      <c r="L504" s="414"/>
      <c r="M504" s="414"/>
      <c r="N504" s="414"/>
      <c r="O504" s="414"/>
      <c r="P504" s="414"/>
      <c r="Q504" s="414"/>
      <c r="R504" s="414"/>
      <c r="S504" s="414"/>
      <c r="T504" s="414"/>
      <c r="U504" s="414"/>
      <c r="V504" s="414"/>
      <c r="W504" s="414"/>
      <c r="X504" s="414"/>
      <c r="Y504" s="414"/>
      <c r="Z504" s="414"/>
      <c r="AA504" s="414"/>
      <c r="AB504" s="414"/>
      <c r="AC504" s="414"/>
      <c r="AD504" s="414"/>
      <c r="AE504" s="414"/>
      <c r="AF504" s="414"/>
      <c r="AG504" s="414"/>
      <c r="AH504" s="414"/>
      <c r="AI504" s="414"/>
      <c r="AJ504" s="414"/>
    </row>
    <row r="505" customFormat="false" ht="12.75" hidden="false" customHeight="false" outlineLevel="0" collapsed="false">
      <c r="E505" s="414"/>
      <c r="F505" s="414"/>
      <c r="G505" s="414"/>
      <c r="H505" s="414"/>
      <c r="I505" s="414"/>
      <c r="J505" s="414"/>
      <c r="K505" s="414"/>
      <c r="L505" s="414"/>
      <c r="M505" s="414"/>
      <c r="N505" s="414"/>
      <c r="O505" s="414"/>
      <c r="P505" s="414"/>
      <c r="Q505" s="414"/>
      <c r="R505" s="414"/>
      <c r="S505" s="414"/>
      <c r="T505" s="414"/>
      <c r="U505" s="414"/>
      <c r="V505" s="414"/>
      <c r="W505" s="414"/>
      <c r="X505" s="414"/>
      <c r="Y505" s="414"/>
      <c r="Z505" s="414"/>
      <c r="AA505" s="414"/>
      <c r="AB505" s="414"/>
      <c r="AC505" s="414"/>
      <c r="AD505" s="414"/>
      <c r="AE505" s="414"/>
      <c r="AF505" s="414"/>
      <c r="AG505" s="414"/>
      <c r="AH505" s="414"/>
      <c r="AI505" s="414"/>
      <c r="AJ505" s="414"/>
    </row>
    <row r="506" customFormat="false" ht="12.75" hidden="false" customHeight="false" outlineLevel="0" collapsed="false">
      <c r="E506" s="414"/>
      <c r="F506" s="414"/>
      <c r="G506" s="414"/>
      <c r="H506" s="414"/>
      <c r="I506" s="414"/>
      <c r="J506" s="414"/>
      <c r="K506" s="414"/>
      <c r="L506" s="414"/>
      <c r="M506" s="414"/>
      <c r="N506" s="414"/>
      <c r="O506" s="414"/>
      <c r="P506" s="414"/>
      <c r="Q506" s="414"/>
      <c r="R506" s="414"/>
      <c r="S506" s="414"/>
      <c r="T506" s="414"/>
      <c r="U506" s="414"/>
      <c r="V506" s="414"/>
      <c r="W506" s="414"/>
      <c r="X506" s="414"/>
      <c r="Y506" s="414"/>
      <c r="Z506" s="414"/>
      <c r="AA506" s="414"/>
      <c r="AB506" s="414"/>
      <c r="AC506" s="414"/>
      <c r="AD506" s="414"/>
      <c r="AE506" s="414"/>
      <c r="AF506" s="414"/>
      <c r="AG506" s="414"/>
      <c r="AH506" s="414"/>
      <c r="AI506" s="414"/>
      <c r="AJ506" s="414"/>
    </row>
    <row r="507" customFormat="false" ht="12.75" hidden="false" customHeight="false" outlineLevel="0" collapsed="false">
      <c r="E507" s="414"/>
      <c r="F507" s="414"/>
      <c r="G507" s="414"/>
      <c r="H507" s="414"/>
      <c r="I507" s="414"/>
      <c r="J507" s="414"/>
      <c r="K507" s="414"/>
      <c r="L507" s="414"/>
      <c r="M507" s="414"/>
      <c r="N507" s="414"/>
      <c r="O507" s="414"/>
      <c r="P507" s="414"/>
      <c r="Q507" s="414"/>
      <c r="R507" s="414"/>
      <c r="S507" s="414"/>
      <c r="T507" s="414"/>
      <c r="U507" s="414"/>
      <c r="V507" s="414"/>
      <c r="W507" s="414"/>
      <c r="X507" s="414"/>
      <c r="Y507" s="414"/>
      <c r="Z507" s="414"/>
      <c r="AA507" s="414"/>
      <c r="AB507" s="414"/>
      <c r="AC507" s="414"/>
      <c r="AD507" s="414"/>
      <c r="AE507" s="414"/>
      <c r="AF507" s="414"/>
      <c r="AG507" s="414"/>
      <c r="AH507" s="414"/>
      <c r="AI507" s="414"/>
      <c r="AJ507" s="414"/>
    </row>
    <row r="508" customFormat="false" ht="12.75" hidden="false" customHeight="false" outlineLevel="0" collapsed="false">
      <c r="E508" s="414"/>
      <c r="F508" s="414"/>
      <c r="G508" s="414"/>
      <c r="H508" s="414"/>
      <c r="I508" s="414"/>
      <c r="J508" s="414"/>
      <c r="K508" s="414"/>
      <c r="L508" s="414"/>
      <c r="M508" s="414"/>
      <c r="N508" s="414"/>
      <c r="O508" s="414"/>
      <c r="P508" s="414"/>
      <c r="Q508" s="414"/>
      <c r="R508" s="414"/>
      <c r="S508" s="414"/>
      <c r="T508" s="414"/>
      <c r="U508" s="414"/>
      <c r="V508" s="414"/>
      <c r="W508" s="414"/>
      <c r="X508" s="414"/>
      <c r="Y508" s="414"/>
      <c r="Z508" s="414"/>
      <c r="AA508" s="414"/>
      <c r="AB508" s="414"/>
      <c r="AC508" s="414"/>
      <c r="AD508" s="414"/>
      <c r="AE508" s="414"/>
      <c r="AF508" s="414"/>
      <c r="AG508" s="414"/>
      <c r="AH508" s="414"/>
      <c r="AI508" s="414"/>
      <c r="AJ508" s="414"/>
    </row>
    <row r="509" customFormat="false" ht="12.75" hidden="false" customHeight="false" outlineLevel="0" collapsed="false">
      <c r="A509" s="418"/>
      <c r="E509" s="414"/>
      <c r="F509" s="414"/>
      <c r="G509" s="414"/>
      <c r="H509" s="414"/>
      <c r="I509" s="414"/>
      <c r="J509" s="414"/>
      <c r="K509" s="414"/>
      <c r="L509" s="414"/>
      <c r="M509" s="414"/>
      <c r="N509" s="414"/>
      <c r="O509" s="414"/>
      <c r="P509" s="414"/>
      <c r="Q509" s="414"/>
      <c r="R509" s="414"/>
      <c r="S509" s="414"/>
      <c r="T509" s="414"/>
      <c r="U509" s="414"/>
      <c r="V509" s="414"/>
      <c r="W509" s="414"/>
      <c r="X509" s="414"/>
      <c r="Y509" s="414"/>
      <c r="Z509" s="414"/>
      <c r="AA509" s="414"/>
      <c r="AB509" s="414"/>
      <c r="AC509" s="414"/>
      <c r="AD509" s="414"/>
      <c r="AE509" s="414"/>
      <c r="AF509" s="414"/>
      <c r="AG509" s="414"/>
      <c r="AH509" s="414"/>
      <c r="AI509" s="414"/>
      <c r="AJ509" s="414"/>
    </row>
    <row r="510" customFormat="false" ht="12.75" hidden="false" customHeight="false" outlineLevel="0" collapsed="false">
      <c r="A510" s="415"/>
      <c r="E510" s="414"/>
      <c r="F510" s="414"/>
      <c r="G510" s="414"/>
      <c r="H510" s="414"/>
      <c r="I510" s="414"/>
      <c r="J510" s="414"/>
      <c r="K510" s="414"/>
      <c r="L510" s="414"/>
      <c r="M510" s="414"/>
      <c r="N510" s="414"/>
      <c r="O510" s="414"/>
      <c r="P510" s="414"/>
      <c r="Q510" s="414"/>
      <c r="R510" s="414"/>
      <c r="S510" s="414"/>
      <c r="T510" s="414"/>
      <c r="U510" s="414"/>
      <c r="V510" s="414"/>
      <c r="W510" s="414"/>
      <c r="X510" s="414"/>
      <c r="Y510" s="414"/>
      <c r="Z510" s="414"/>
      <c r="AA510" s="414"/>
      <c r="AB510" s="414"/>
      <c r="AC510" s="414"/>
      <c r="AD510" s="414"/>
      <c r="AE510" s="414"/>
      <c r="AF510" s="414"/>
      <c r="AG510" s="414"/>
      <c r="AH510" s="414"/>
      <c r="AI510" s="414"/>
      <c r="AJ510" s="414"/>
    </row>
    <row r="511" customFormat="false" ht="12.75" hidden="false" customHeight="false" outlineLevel="0" collapsed="false">
      <c r="A511" s="415"/>
      <c r="E511" s="414"/>
      <c r="F511" s="414"/>
      <c r="G511" s="414"/>
      <c r="H511" s="414"/>
      <c r="I511" s="414"/>
      <c r="J511" s="414"/>
      <c r="K511" s="414"/>
      <c r="L511" s="414"/>
      <c r="M511" s="414"/>
      <c r="N511" s="414"/>
      <c r="O511" s="414"/>
      <c r="P511" s="414"/>
      <c r="Q511" s="414"/>
      <c r="R511" s="414"/>
      <c r="S511" s="414"/>
      <c r="T511" s="414"/>
      <c r="U511" s="414"/>
      <c r="V511" s="414"/>
      <c r="W511" s="414"/>
      <c r="X511" s="414"/>
      <c r="Y511" s="414"/>
      <c r="Z511" s="414"/>
      <c r="AA511" s="414"/>
      <c r="AB511" s="414"/>
      <c r="AC511" s="414"/>
      <c r="AD511" s="414"/>
      <c r="AE511" s="414"/>
      <c r="AF511" s="414"/>
      <c r="AG511" s="414"/>
      <c r="AH511" s="414"/>
      <c r="AI511" s="414"/>
      <c r="AJ511" s="414"/>
    </row>
    <row r="512" customFormat="false" ht="12.75" hidden="false" customHeight="false" outlineLevel="0" collapsed="false">
      <c r="A512" s="415"/>
      <c r="E512" s="414"/>
      <c r="F512" s="414"/>
      <c r="G512" s="414"/>
      <c r="H512" s="414"/>
      <c r="I512" s="414"/>
      <c r="J512" s="414"/>
      <c r="K512" s="414"/>
      <c r="L512" s="414"/>
      <c r="M512" s="414"/>
      <c r="N512" s="414"/>
      <c r="O512" s="414"/>
      <c r="P512" s="414"/>
      <c r="Q512" s="414"/>
      <c r="R512" s="414"/>
      <c r="S512" s="414"/>
      <c r="T512" s="414"/>
      <c r="U512" s="414"/>
      <c r="V512" s="414"/>
      <c r="W512" s="414"/>
      <c r="X512" s="414"/>
      <c r="Y512" s="414"/>
      <c r="Z512" s="414"/>
      <c r="AA512" s="414"/>
      <c r="AB512" s="414"/>
      <c r="AC512" s="414"/>
      <c r="AD512" s="414"/>
      <c r="AE512" s="414"/>
      <c r="AF512" s="414"/>
      <c r="AG512" s="414"/>
      <c r="AH512" s="414"/>
      <c r="AI512" s="414"/>
      <c r="AJ512" s="414"/>
    </row>
    <row r="513" customFormat="false" ht="12.75" hidden="false" customHeight="false" outlineLevel="0" collapsed="false">
      <c r="A513" s="415"/>
      <c r="E513" s="414"/>
      <c r="F513" s="414"/>
      <c r="G513" s="414"/>
      <c r="H513" s="414"/>
      <c r="I513" s="414"/>
      <c r="J513" s="414"/>
      <c r="K513" s="414"/>
      <c r="L513" s="414"/>
      <c r="M513" s="414"/>
      <c r="N513" s="414"/>
      <c r="O513" s="414"/>
      <c r="P513" s="414"/>
      <c r="Q513" s="414"/>
      <c r="R513" s="414"/>
      <c r="S513" s="414"/>
      <c r="T513" s="414"/>
      <c r="U513" s="414"/>
      <c r="V513" s="414"/>
      <c r="W513" s="414"/>
      <c r="X513" s="414"/>
      <c r="Y513" s="414"/>
      <c r="Z513" s="414"/>
      <c r="AA513" s="414"/>
      <c r="AB513" s="414"/>
      <c r="AC513" s="414"/>
      <c r="AD513" s="414"/>
      <c r="AE513" s="414"/>
      <c r="AF513" s="414"/>
      <c r="AG513" s="414"/>
      <c r="AH513" s="414"/>
      <c r="AI513" s="414"/>
      <c r="AJ513" s="414"/>
    </row>
    <row r="514" customFormat="false" ht="12.75" hidden="false" customHeight="false" outlineLevel="0" collapsed="false">
      <c r="A514" s="415"/>
      <c r="E514" s="414"/>
      <c r="F514" s="414"/>
      <c r="G514" s="414"/>
      <c r="H514" s="414"/>
      <c r="I514" s="414"/>
      <c r="J514" s="414"/>
      <c r="K514" s="414"/>
      <c r="L514" s="414"/>
      <c r="M514" s="414"/>
      <c r="N514" s="414"/>
      <c r="O514" s="414"/>
      <c r="P514" s="414"/>
      <c r="Q514" s="414"/>
      <c r="R514" s="414"/>
      <c r="S514" s="414"/>
      <c r="T514" s="414"/>
      <c r="U514" s="414"/>
      <c r="V514" s="414"/>
      <c r="W514" s="414"/>
      <c r="X514" s="414"/>
      <c r="Y514" s="414"/>
      <c r="Z514" s="414"/>
      <c r="AA514" s="414"/>
      <c r="AB514" s="414"/>
      <c r="AC514" s="414"/>
      <c r="AD514" s="414"/>
      <c r="AE514" s="414"/>
      <c r="AF514" s="414"/>
      <c r="AG514" s="414"/>
      <c r="AH514" s="414"/>
      <c r="AI514" s="414"/>
      <c r="AJ514" s="414"/>
    </row>
    <row r="515" customFormat="false" ht="12.75" hidden="false" customHeight="false" outlineLevel="0" collapsed="false">
      <c r="A515" s="415"/>
      <c r="E515" s="414"/>
      <c r="F515" s="414"/>
      <c r="G515" s="414"/>
      <c r="H515" s="414"/>
      <c r="I515" s="414"/>
      <c r="J515" s="414"/>
      <c r="K515" s="414"/>
      <c r="L515" s="414"/>
      <c r="M515" s="414"/>
      <c r="N515" s="414"/>
      <c r="O515" s="414"/>
      <c r="P515" s="414"/>
      <c r="Q515" s="414"/>
      <c r="R515" s="414"/>
      <c r="S515" s="414"/>
      <c r="T515" s="414"/>
      <c r="U515" s="414"/>
      <c r="V515" s="414"/>
      <c r="W515" s="414"/>
      <c r="X515" s="414"/>
      <c r="Y515" s="414"/>
      <c r="Z515" s="414"/>
      <c r="AA515" s="414"/>
      <c r="AB515" s="414"/>
      <c r="AC515" s="414"/>
      <c r="AD515" s="414"/>
      <c r="AE515" s="414"/>
      <c r="AF515" s="414"/>
      <c r="AG515" s="414"/>
      <c r="AH515" s="414"/>
      <c r="AI515" s="414"/>
      <c r="AJ515" s="414"/>
    </row>
    <row r="516" customFormat="false" ht="12.75" hidden="false" customHeight="false" outlineLevel="0" collapsed="false">
      <c r="A516" s="415"/>
      <c r="E516" s="414"/>
      <c r="F516" s="414"/>
      <c r="G516" s="414"/>
      <c r="H516" s="414"/>
      <c r="I516" s="414"/>
      <c r="J516" s="414"/>
      <c r="K516" s="414"/>
      <c r="L516" s="414"/>
      <c r="M516" s="414"/>
      <c r="N516" s="414"/>
      <c r="O516" s="414"/>
      <c r="P516" s="414"/>
      <c r="Q516" s="414"/>
      <c r="R516" s="414"/>
      <c r="S516" s="414"/>
      <c r="T516" s="414"/>
      <c r="U516" s="414"/>
      <c r="V516" s="414"/>
      <c r="W516" s="414"/>
      <c r="X516" s="414"/>
      <c r="Y516" s="414"/>
      <c r="Z516" s="414"/>
      <c r="AA516" s="414"/>
      <c r="AB516" s="414"/>
      <c r="AC516" s="414"/>
      <c r="AD516" s="414"/>
      <c r="AE516" s="414"/>
      <c r="AF516" s="414"/>
      <c r="AG516" s="414"/>
      <c r="AH516" s="414"/>
      <c r="AI516" s="414"/>
      <c r="AJ516" s="414"/>
    </row>
    <row r="517" customFormat="false" ht="12.75" hidden="false" customHeight="false" outlineLevel="0" collapsed="false">
      <c r="A517" s="415"/>
      <c r="E517" s="414"/>
      <c r="F517" s="414"/>
      <c r="G517" s="414"/>
      <c r="H517" s="414"/>
      <c r="I517" s="414"/>
      <c r="J517" s="414"/>
      <c r="K517" s="414"/>
      <c r="L517" s="414"/>
      <c r="M517" s="414"/>
      <c r="N517" s="414"/>
      <c r="O517" s="414"/>
      <c r="P517" s="414"/>
      <c r="Q517" s="414"/>
      <c r="R517" s="414"/>
      <c r="S517" s="414"/>
      <c r="T517" s="414"/>
      <c r="U517" s="414"/>
      <c r="V517" s="414"/>
      <c r="W517" s="414"/>
      <c r="X517" s="414"/>
      <c r="Y517" s="414"/>
      <c r="Z517" s="414"/>
      <c r="AA517" s="414"/>
      <c r="AB517" s="414"/>
      <c r="AC517" s="414"/>
      <c r="AD517" s="414"/>
      <c r="AE517" s="414"/>
      <c r="AF517" s="414"/>
      <c r="AG517" s="414"/>
      <c r="AH517" s="414"/>
      <c r="AI517" s="414"/>
      <c r="AJ517" s="414"/>
    </row>
    <row r="518" customFormat="false" ht="12.75" hidden="false" customHeight="false" outlineLevel="0" collapsed="false">
      <c r="A518" s="415"/>
      <c r="E518" s="414"/>
      <c r="F518" s="414"/>
      <c r="G518" s="414"/>
      <c r="H518" s="414"/>
      <c r="I518" s="414"/>
      <c r="J518" s="414"/>
      <c r="K518" s="414"/>
      <c r="L518" s="414"/>
      <c r="M518" s="414"/>
      <c r="N518" s="414"/>
      <c r="O518" s="414"/>
      <c r="P518" s="414"/>
      <c r="Q518" s="414"/>
      <c r="R518" s="414"/>
      <c r="S518" s="414"/>
      <c r="T518" s="414"/>
      <c r="U518" s="414"/>
      <c r="V518" s="414"/>
      <c r="W518" s="414"/>
      <c r="X518" s="414"/>
      <c r="Y518" s="414"/>
      <c r="Z518" s="414"/>
      <c r="AA518" s="414"/>
      <c r="AB518" s="414"/>
      <c r="AC518" s="414"/>
      <c r="AD518" s="414"/>
      <c r="AE518" s="414"/>
      <c r="AF518" s="414"/>
      <c r="AG518" s="414"/>
      <c r="AH518" s="414"/>
      <c r="AI518" s="414"/>
      <c r="AJ518" s="414"/>
    </row>
    <row r="519" customFormat="false" ht="12.75" hidden="false" customHeight="false" outlineLevel="0" collapsed="false">
      <c r="A519" s="415"/>
      <c r="E519" s="414"/>
      <c r="F519" s="414"/>
      <c r="G519" s="414"/>
      <c r="H519" s="414"/>
      <c r="I519" s="414"/>
      <c r="J519" s="414"/>
      <c r="K519" s="414"/>
      <c r="L519" s="414"/>
      <c r="M519" s="414"/>
      <c r="N519" s="414"/>
      <c r="O519" s="414"/>
      <c r="P519" s="414"/>
      <c r="Q519" s="414"/>
      <c r="R519" s="414"/>
      <c r="S519" s="414"/>
      <c r="T519" s="414"/>
      <c r="U519" s="414"/>
      <c r="V519" s="414"/>
      <c r="W519" s="414"/>
      <c r="X519" s="414"/>
      <c r="Y519" s="414"/>
      <c r="Z519" s="414"/>
      <c r="AA519" s="414"/>
      <c r="AB519" s="414"/>
      <c r="AC519" s="414"/>
      <c r="AD519" s="414"/>
      <c r="AE519" s="414"/>
      <c r="AF519" s="414"/>
      <c r="AG519" s="414"/>
      <c r="AH519" s="414"/>
      <c r="AI519" s="414"/>
      <c r="AJ519" s="414"/>
    </row>
    <row r="520" customFormat="false" ht="12.75" hidden="false" customHeight="false" outlineLevel="0" collapsed="false">
      <c r="A520" s="415"/>
      <c r="E520" s="414"/>
      <c r="F520" s="414"/>
      <c r="G520" s="414"/>
      <c r="H520" s="414"/>
      <c r="I520" s="414"/>
      <c r="J520" s="414"/>
      <c r="K520" s="414"/>
      <c r="L520" s="414"/>
      <c r="M520" s="414"/>
      <c r="N520" s="414"/>
      <c r="O520" s="414"/>
      <c r="P520" s="414"/>
      <c r="Q520" s="414"/>
      <c r="R520" s="414"/>
      <c r="S520" s="414"/>
      <c r="T520" s="414"/>
      <c r="U520" s="414"/>
      <c r="V520" s="414"/>
      <c r="W520" s="414"/>
      <c r="X520" s="414"/>
      <c r="Y520" s="414"/>
      <c r="Z520" s="414"/>
      <c r="AA520" s="414"/>
      <c r="AB520" s="414"/>
      <c r="AC520" s="414"/>
      <c r="AD520" s="414"/>
      <c r="AE520" s="414"/>
      <c r="AF520" s="414"/>
      <c r="AG520" s="414"/>
      <c r="AH520" s="414"/>
      <c r="AI520" s="414"/>
      <c r="AJ520" s="414"/>
    </row>
    <row r="521" customFormat="false" ht="12.75" hidden="false" customHeight="false" outlineLevel="0" collapsed="false">
      <c r="A521" s="415"/>
      <c r="E521" s="414"/>
      <c r="F521" s="414"/>
      <c r="G521" s="414"/>
      <c r="H521" s="414"/>
      <c r="I521" s="414"/>
      <c r="J521" s="414"/>
      <c r="K521" s="414"/>
      <c r="L521" s="414"/>
      <c r="M521" s="414"/>
      <c r="N521" s="414"/>
      <c r="O521" s="414"/>
      <c r="P521" s="414"/>
      <c r="Q521" s="414"/>
      <c r="R521" s="414"/>
      <c r="S521" s="414"/>
      <c r="T521" s="414"/>
      <c r="U521" s="414"/>
      <c r="V521" s="414"/>
      <c r="W521" s="414"/>
      <c r="X521" s="414"/>
      <c r="Y521" s="414"/>
      <c r="Z521" s="414"/>
      <c r="AA521" s="414"/>
      <c r="AB521" s="414"/>
      <c r="AC521" s="414"/>
      <c r="AD521" s="414"/>
      <c r="AE521" s="414"/>
      <c r="AF521" s="414"/>
      <c r="AG521" s="414"/>
      <c r="AH521" s="414"/>
      <c r="AI521" s="414"/>
      <c r="AJ521" s="414"/>
    </row>
    <row r="522" customFormat="false" ht="12.75" hidden="false" customHeight="false" outlineLevel="0" collapsed="false">
      <c r="A522" s="415"/>
      <c r="E522" s="414"/>
      <c r="F522" s="414"/>
      <c r="G522" s="414"/>
      <c r="H522" s="414"/>
      <c r="I522" s="414"/>
      <c r="J522" s="414"/>
      <c r="K522" s="414"/>
      <c r="L522" s="414"/>
      <c r="M522" s="414"/>
      <c r="N522" s="414"/>
      <c r="O522" s="414"/>
      <c r="P522" s="414"/>
      <c r="Q522" s="414"/>
      <c r="R522" s="414"/>
      <c r="S522" s="414"/>
      <c r="T522" s="414"/>
      <c r="U522" s="414"/>
      <c r="V522" s="414"/>
      <c r="W522" s="414"/>
      <c r="X522" s="414"/>
      <c r="Y522" s="414"/>
      <c r="Z522" s="414"/>
      <c r="AA522" s="414"/>
      <c r="AB522" s="414"/>
      <c r="AC522" s="414"/>
      <c r="AD522" s="414"/>
      <c r="AE522" s="414"/>
      <c r="AF522" s="414"/>
      <c r="AG522" s="414"/>
      <c r="AH522" s="414"/>
      <c r="AI522" s="414"/>
      <c r="AJ522" s="414"/>
    </row>
    <row r="523" customFormat="false" ht="12.75" hidden="false" customHeight="false" outlineLevel="0" collapsed="false">
      <c r="A523" s="415"/>
      <c r="E523" s="414"/>
      <c r="F523" s="414"/>
      <c r="G523" s="414"/>
      <c r="H523" s="414"/>
      <c r="I523" s="414"/>
      <c r="J523" s="414"/>
      <c r="K523" s="414"/>
      <c r="L523" s="414"/>
      <c r="M523" s="414"/>
      <c r="N523" s="414"/>
      <c r="O523" s="414"/>
      <c r="P523" s="414"/>
      <c r="Q523" s="414"/>
      <c r="R523" s="414"/>
      <c r="S523" s="414"/>
      <c r="T523" s="414"/>
      <c r="U523" s="414"/>
      <c r="V523" s="414"/>
      <c r="W523" s="414"/>
      <c r="X523" s="414"/>
      <c r="Y523" s="414"/>
      <c r="Z523" s="414"/>
      <c r="AA523" s="414"/>
      <c r="AB523" s="414"/>
      <c r="AC523" s="414"/>
      <c r="AD523" s="414"/>
      <c r="AE523" s="414"/>
      <c r="AF523" s="414"/>
      <c r="AG523" s="414"/>
      <c r="AH523" s="414"/>
      <c r="AI523" s="414"/>
      <c r="AJ523" s="414"/>
    </row>
    <row r="524" customFormat="false" ht="12.75" hidden="false" customHeight="false" outlineLevel="0" collapsed="false">
      <c r="A524" s="415"/>
      <c r="E524" s="414"/>
      <c r="F524" s="414"/>
      <c r="G524" s="414"/>
      <c r="H524" s="414"/>
      <c r="I524" s="414"/>
      <c r="J524" s="414"/>
      <c r="K524" s="414"/>
      <c r="L524" s="414"/>
      <c r="M524" s="414"/>
      <c r="N524" s="414"/>
      <c r="O524" s="414"/>
      <c r="P524" s="414"/>
      <c r="Q524" s="414"/>
      <c r="R524" s="414"/>
      <c r="S524" s="414"/>
      <c r="T524" s="414"/>
      <c r="U524" s="414"/>
      <c r="V524" s="414"/>
      <c r="W524" s="414"/>
      <c r="X524" s="414"/>
      <c r="Y524" s="414"/>
      <c r="Z524" s="414"/>
      <c r="AA524" s="414"/>
      <c r="AB524" s="414"/>
      <c r="AC524" s="414"/>
      <c r="AD524" s="414"/>
      <c r="AE524" s="414"/>
      <c r="AF524" s="414"/>
      <c r="AG524" s="414"/>
      <c r="AH524" s="414"/>
      <c r="AI524" s="414"/>
      <c r="AJ524" s="414"/>
    </row>
    <row r="525" customFormat="false" ht="12.75" hidden="false" customHeight="false" outlineLevel="0" collapsed="false">
      <c r="A525" s="415"/>
      <c r="E525" s="414"/>
      <c r="F525" s="414"/>
      <c r="G525" s="414"/>
      <c r="H525" s="414"/>
      <c r="I525" s="414"/>
      <c r="J525" s="414"/>
      <c r="K525" s="414"/>
      <c r="L525" s="414"/>
      <c r="M525" s="414"/>
      <c r="N525" s="414"/>
      <c r="O525" s="414"/>
      <c r="P525" s="414"/>
      <c r="Q525" s="414"/>
      <c r="R525" s="414"/>
      <c r="S525" s="414"/>
      <c r="T525" s="414"/>
      <c r="U525" s="414"/>
      <c r="V525" s="414"/>
      <c r="W525" s="414"/>
      <c r="X525" s="414"/>
      <c r="Y525" s="414"/>
      <c r="Z525" s="414"/>
      <c r="AA525" s="414"/>
      <c r="AB525" s="414"/>
      <c r="AC525" s="414"/>
      <c r="AD525" s="414"/>
      <c r="AE525" s="414"/>
      <c r="AF525" s="414"/>
      <c r="AG525" s="414"/>
      <c r="AH525" s="414"/>
      <c r="AI525" s="414"/>
      <c r="AJ525" s="414"/>
    </row>
    <row r="526" customFormat="false" ht="12.75" hidden="false" customHeight="false" outlineLevel="0" collapsed="false">
      <c r="A526" s="415"/>
      <c r="E526" s="414"/>
      <c r="F526" s="414"/>
      <c r="G526" s="414"/>
      <c r="H526" s="414"/>
      <c r="I526" s="414"/>
      <c r="J526" s="414"/>
      <c r="K526" s="414"/>
      <c r="L526" s="414"/>
      <c r="M526" s="414"/>
      <c r="N526" s="414"/>
      <c r="O526" s="414"/>
      <c r="P526" s="414"/>
      <c r="Q526" s="414"/>
      <c r="R526" s="414"/>
      <c r="S526" s="414"/>
      <c r="T526" s="414"/>
      <c r="U526" s="414"/>
      <c r="V526" s="414"/>
      <c r="W526" s="414"/>
      <c r="X526" s="414"/>
      <c r="Y526" s="414"/>
      <c r="Z526" s="414"/>
      <c r="AA526" s="414"/>
      <c r="AB526" s="414"/>
      <c r="AC526" s="414"/>
      <c r="AD526" s="414"/>
      <c r="AE526" s="414"/>
      <c r="AF526" s="414"/>
      <c r="AG526" s="414"/>
      <c r="AH526" s="414"/>
      <c r="AI526" s="414"/>
      <c r="AJ526" s="414"/>
    </row>
    <row r="527" customFormat="false" ht="12.75" hidden="false" customHeight="false" outlineLevel="0" collapsed="false">
      <c r="A527" s="415"/>
      <c r="E527" s="414"/>
      <c r="F527" s="414"/>
      <c r="G527" s="414"/>
      <c r="H527" s="414"/>
      <c r="I527" s="414"/>
      <c r="J527" s="414"/>
      <c r="K527" s="414"/>
      <c r="L527" s="414"/>
      <c r="M527" s="414"/>
      <c r="N527" s="414"/>
      <c r="O527" s="414"/>
      <c r="P527" s="414"/>
      <c r="Q527" s="414"/>
      <c r="R527" s="414"/>
      <c r="S527" s="414"/>
      <c r="T527" s="414"/>
      <c r="U527" s="414"/>
      <c r="V527" s="414"/>
      <c r="W527" s="414"/>
      <c r="X527" s="414"/>
      <c r="Y527" s="414"/>
      <c r="Z527" s="414"/>
      <c r="AA527" s="414"/>
      <c r="AB527" s="414"/>
      <c r="AC527" s="414"/>
      <c r="AD527" s="414"/>
      <c r="AE527" s="414"/>
      <c r="AF527" s="414"/>
      <c r="AG527" s="414"/>
      <c r="AH527" s="414"/>
      <c r="AI527" s="414"/>
      <c r="AJ527" s="414"/>
    </row>
    <row r="528" customFormat="false" ht="12.75" hidden="false" customHeight="false" outlineLevel="0" collapsed="false">
      <c r="E528" s="414"/>
      <c r="F528" s="414"/>
      <c r="G528" s="414"/>
      <c r="H528" s="414"/>
      <c r="I528" s="414"/>
      <c r="J528" s="414"/>
      <c r="K528" s="414"/>
      <c r="L528" s="414"/>
      <c r="M528" s="414"/>
      <c r="N528" s="414"/>
      <c r="O528" s="414"/>
      <c r="P528" s="414"/>
      <c r="Q528" s="414"/>
      <c r="R528" s="414"/>
      <c r="S528" s="414"/>
      <c r="T528" s="414"/>
      <c r="U528" s="414"/>
      <c r="V528" s="414"/>
      <c r="W528" s="414"/>
      <c r="X528" s="414"/>
      <c r="Y528" s="414"/>
      <c r="Z528" s="414"/>
      <c r="AA528" s="414"/>
      <c r="AB528" s="414"/>
      <c r="AC528" s="414"/>
      <c r="AD528" s="414"/>
      <c r="AE528" s="414"/>
      <c r="AF528" s="414"/>
      <c r="AG528" s="414"/>
      <c r="AH528" s="414"/>
      <c r="AI528" s="414"/>
      <c r="AJ528" s="414"/>
    </row>
    <row r="529" customFormat="false" ht="12.75" hidden="false" customHeight="false" outlineLevel="0" collapsed="false">
      <c r="E529" s="414"/>
      <c r="F529" s="414"/>
      <c r="G529" s="414"/>
      <c r="H529" s="414"/>
      <c r="I529" s="414"/>
      <c r="J529" s="414"/>
      <c r="K529" s="414"/>
      <c r="L529" s="414"/>
      <c r="M529" s="414"/>
      <c r="N529" s="414"/>
      <c r="O529" s="414"/>
      <c r="P529" s="414"/>
      <c r="Q529" s="414"/>
      <c r="R529" s="414"/>
      <c r="S529" s="414"/>
      <c r="T529" s="414"/>
      <c r="U529" s="414"/>
      <c r="V529" s="414"/>
      <c r="W529" s="414"/>
      <c r="X529" s="414"/>
      <c r="Y529" s="414"/>
      <c r="Z529" s="414"/>
      <c r="AA529" s="414"/>
      <c r="AB529" s="414"/>
      <c r="AC529" s="414"/>
      <c r="AD529" s="414"/>
      <c r="AE529" s="414"/>
      <c r="AF529" s="414"/>
      <c r="AG529" s="414"/>
      <c r="AH529" s="414"/>
      <c r="AI529" s="414"/>
      <c r="AJ529" s="414"/>
    </row>
    <row r="530" customFormat="false" ht="12.75" hidden="false" customHeight="false" outlineLevel="0" collapsed="false">
      <c r="E530" s="414"/>
      <c r="F530" s="414"/>
      <c r="G530" s="414"/>
      <c r="H530" s="414"/>
      <c r="I530" s="414"/>
      <c r="J530" s="414"/>
      <c r="K530" s="414"/>
      <c r="L530" s="414"/>
      <c r="M530" s="414"/>
      <c r="N530" s="414"/>
      <c r="O530" s="414"/>
      <c r="P530" s="414"/>
      <c r="Q530" s="414"/>
      <c r="R530" s="414"/>
      <c r="S530" s="414"/>
      <c r="T530" s="414"/>
      <c r="U530" s="414"/>
      <c r="V530" s="414"/>
      <c r="W530" s="414"/>
      <c r="X530" s="414"/>
      <c r="Y530" s="414"/>
      <c r="Z530" s="414"/>
      <c r="AA530" s="414"/>
      <c r="AB530" s="414"/>
      <c r="AC530" s="414"/>
      <c r="AD530" s="414"/>
      <c r="AE530" s="414"/>
      <c r="AF530" s="414"/>
      <c r="AG530" s="414"/>
      <c r="AH530" s="414"/>
      <c r="AI530" s="414"/>
      <c r="AJ530" s="414"/>
    </row>
    <row r="531" customFormat="false" ht="12.75" hidden="false" customHeight="false" outlineLevel="0" collapsed="false">
      <c r="E531" s="414"/>
      <c r="F531" s="414"/>
      <c r="G531" s="414"/>
      <c r="H531" s="414"/>
      <c r="I531" s="414"/>
      <c r="J531" s="414"/>
      <c r="K531" s="414"/>
      <c r="L531" s="414"/>
      <c r="M531" s="414"/>
      <c r="N531" s="414"/>
      <c r="O531" s="414"/>
      <c r="P531" s="414"/>
      <c r="Q531" s="414"/>
      <c r="R531" s="414"/>
      <c r="S531" s="414"/>
      <c r="T531" s="414"/>
      <c r="U531" s="414"/>
      <c r="V531" s="414"/>
      <c r="W531" s="414"/>
      <c r="X531" s="414"/>
      <c r="Y531" s="414"/>
      <c r="Z531" s="414"/>
      <c r="AA531" s="414"/>
      <c r="AB531" s="414"/>
      <c r="AC531" s="414"/>
      <c r="AD531" s="414"/>
      <c r="AE531" s="414"/>
      <c r="AF531" s="414"/>
      <c r="AG531" s="414"/>
      <c r="AH531" s="414"/>
      <c r="AI531" s="414"/>
      <c r="AJ531" s="414"/>
    </row>
    <row r="532" customFormat="false" ht="12.75" hidden="false" customHeight="false" outlineLevel="0" collapsed="false">
      <c r="E532" s="414"/>
      <c r="F532" s="414"/>
      <c r="G532" s="414"/>
      <c r="H532" s="414"/>
      <c r="I532" s="414"/>
      <c r="J532" s="414"/>
      <c r="K532" s="414"/>
      <c r="L532" s="414"/>
      <c r="M532" s="414"/>
      <c r="N532" s="414"/>
      <c r="O532" s="414"/>
      <c r="P532" s="414"/>
      <c r="Q532" s="414"/>
      <c r="R532" s="414"/>
      <c r="S532" s="414"/>
      <c r="T532" s="414"/>
      <c r="U532" s="414"/>
      <c r="V532" s="414"/>
      <c r="W532" s="414"/>
      <c r="X532" s="414"/>
      <c r="Y532" s="414"/>
      <c r="Z532" s="414"/>
      <c r="AA532" s="414"/>
      <c r="AB532" s="414"/>
      <c r="AC532" s="414"/>
      <c r="AD532" s="414"/>
      <c r="AE532" s="414"/>
      <c r="AF532" s="414"/>
      <c r="AG532" s="414"/>
      <c r="AH532" s="414"/>
      <c r="AI532" s="414"/>
      <c r="AJ532" s="414"/>
    </row>
    <row r="533" customFormat="false" ht="12.75" hidden="false" customHeight="false" outlineLevel="0" collapsed="false">
      <c r="E533" s="414"/>
      <c r="F533" s="414"/>
      <c r="G533" s="414"/>
      <c r="H533" s="414"/>
      <c r="I533" s="414"/>
      <c r="J533" s="414"/>
      <c r="K533" s="414"/>
      <c r="L533" s="414"/>
      <c r="M533" s="414"/>
      <c r="N533" s="414"/>
      <c r="O533" s="414"/>
      <c r="P533" s="414"/>
      <c r="Q533" s="414"/>
      <c r="R533" s="414"/>
      <c r="S533" s="414"/>
      <c r="T533" s="414"/>
      <c r="U533" s="414"/>
      <c r="V533" s="414"/>
      <c r="W533" s="414"/>
      <c r="X533" s="414"/>
      <c r="Y533" s="414"/>
      <c r="Z533" s="414"/>
      <c r="AA533" s="414"/>
      <c r="AB533" s="414"/>
      <c r="AC533" s="414"/>
      <c r="AD533" s="414"/>
      <c r="AE533" s="414"/>
      <c r="AF533" s="414"/>
      <c r="AG533" s="414"/>
      <c r="AH533" s="414"/>
      <c r="AI533" s="414"/>
      <c r="AJ533" s="414"/>
    </row>
    <row r="534" customFormat="false" ht="12.75" hidden="false" customHeight="false" outlineLevel="0" collapsed="false">
      <c r="E534" s="414"/>
      <c r="F534" s="414"/>
      <c r="G534" s="414"/>
      <c r="H534" s="414"/>
      <c r="I534" s="414"/>
      <c r="J534" s="414"/>
      <c r="K534" s="414"/>
      <c r="L534" s="414"/>
      <c r="M534" s="414"/>
      <c r="N534" s="414"/>
      <c r="O534" s="414"/>
      <c r="P534" s="414"/>
      <c r="Q534" s="414"/>
      <c r="R534" s="414"/>
      <c r="S534" s="414"/>
      <c r="T534" s="414"/>
      <c r="U534" s="414"/>
      <c r="V534" s="414"/>
      <c r="W534" s="414"/>
      <c r="X534" s="414"/>
      <c r="Y534" s="414"/>
      <c r="Z534" s="414"/>
      <c r="AA534" s="414"/>
      <c r="AB534" s="414"/>
      <c r="AC534" s="414"/>
      <c r="AD534" s="414"/>
      <c r="AE534" s="414"/>
      <c r="AF534" s="414"/>
      <c r="AG534" s="414"/>
      <c r="AH534" s="414"/>
      <c r="AI534" s="414"/>
      <c r="AJ534" s="414"/>
    </row>
    <row r="535" customFormat="false" ht="12.75" hidden="false" customHeight="false" outlineLevel="0" collapsed="false">
      <c r="A535" s="418"/>
      <c r="E535" s="414"/>
      <c r="F535" s="414"/>
      <c r="G535" s="414"/>
      <c r="H535" s="414"/>
      <c r="I535" s="414"/>
      <c r="J535" s="414"/>
      <c r="K535" s="414"/>
      <c r="L535" s="414"/>
      <c r="M535" s="414"/>
      <c r="N535" s="414"/>
      <c r="O535" s="414"/>
      <c r="P535" s="414"/>
      <c r="Q535" s="414"/>
      <c r="R535" s="414"/>
      <c r="S535" s="414"/>
      <c r="T535" s="414"/>
      <c r="U535" s="414"/>
      <c r="V535" s="414"/>
      <c r="W535" s="414"/>
      <c r="X535" s="414"/>
      <c r="Y535" s="414"/>
      <c r="Z535" s="414"/>
      <c r="AA535" s="414"/>
      <c r="AB535" s="414"/>
      <c r="AC535" s="414"/>
      <c r="AD535" s="414"/>
      <c r="AE535" s="414"/>
      <c r="AF535" s="414"/>
      <c r="AG535" s="414"/>
      <c r="AH535" s="414"/>
      <c r="AI535" s="414"/>
      <c r="AJ535" s="414"/>
    </row>
    <row r="536" customFormat="false" ht="12.75" hidden="false" customHeight="false" outlineLevel="0" collapsed="false">
      <c r="A536" s="415"/>
      <c r="E536" s="414"/>
      <c r="F536" s="414"/>
      <c r="G536" s="414"/>
      <c r="H536" s="414"/>
      <c r="I536" s="414"/>
      <c r="J536" s="414"/>
      <c r="K536" s="414"/>
      <c r="L536" s="414"/>
      <c r="M536" s="414"/>
      <c r="N536" s="414"/>
      <c r="O536" s="414"/>
      <c r="P536" s="414"/>
      <c r="Q536" s="414"/>
      <c r="R536" s="414"/>
      <c r="S536" s="414"/>
      <c r="T536" s="414"/>
      <c r="U536" s="414"/>
      <c r="V536" s="414"/>
      <c r="W536" s="414"/>
      <c r="X536" s="414"/>
      <c r="Y536" s="414"/>
      <c r="Z536" s="414"/>
      <c r="AA536" s="414"/>
      <c r="AB536" s="414"/>
      <c r="AC536" s="414"/>
      <c r="AD536" s="414"/>
      <c r="AE536" s="414"/>
      <c r="AF536" s="414"/>
      <c r="AG536" s="414"/>
      <c r="AH536" s="414"/>
      <c r="AI536" s="414"/>
      <c r="AJ536" s="414"/>
    </row>
    <row r="537" customFormat="false" ht="12.75" hidden="false" customHeight="false" outlineLevel="0" collapsed="false">
      <c r="A537" s="415"/>
      <c r="E537" s="414"/>
      <c r="F537" s="414"/>
      <c r="G537" s="414"/>
      <c r="H537" s="414"/>
      <c r="I537" s="414"/>
      <c r="J537" s="414"/>
      <c r="K537" s="414"/>
      <c r="L537" s="414"/>
      <c r="M537" s="414"/>
      <c r="N537" s="414"/>
      <c r="O537" s="414"/>
      <c r="P537" s="414"/>
      <c r="Q537" s="414"/>
      <c r="R537" s="414"/>
      <c r="S537" s="414"/>
      <c r="T537" s="414"/>
      <c r="U537" s="414"/>
      <c r="V537" s="414"/>
      <c r="W537" s="414"/>
      <c r="X537" s="414"/>
      <c r="Y537" s="414"/>
      <c r="Z537" s="414"/>
      <c r="AA537" s="414"/>
      <c r="AB537" s="414"/>
      <c r="AC537" s="414"/>
      <c r="AD537" s="414"/>
      <c r="AE537" s="414"/>
      <c r="AF537" s="414"/>
      <c r="AG537" s="414"/>
      <c r="AH537" s="414"/>
      <c r="AI537" s="414"/>
      <c r="AJ537" s="414"/>
    </row>
    <row r="538" customFormat="false" ht="12.75" hidden="false" customHeight="false" outlineLevel="0" collapsed="false">
      <c r="A538" s="415"/>
      <c r="E538" s="414"/>
      <c r="F538" s="414"/>
      <c r="G538" s="414"/>
      <c r="H538" s="414"/>
      <c r="I538" s="414"/>
      <c r="J538" s="414"/>
      <c r="K538" s="414"/>
      <c r="L538" s="414"/>
      <c r="M538" s="414"/>
      <c r="N538" s="414"/>
      <c r="O538" s="414"/>
      <c r="P538" s="414"/>
      <c r="Q538" s="414"/>
      <c r="R538" s="414"/>
      <c r="S538" s="414"/>
      <c r="T538" s="414"/>
      <c r="U538" s="414"/>
      <c r="V538" s="414"/>
      <c r="W538" s="414"/>
      <c r="X538" s="414"/>
      <c r="Y538" s="414"/>
      <c r="Z538" s="414"/>
      <c r="AA538" s="414"/>
      <c r="AB538" s="414"/>
      <c r="AC538" s="414"/>
      <c r="AD538" s="414"/>
      <c r="AE538" s="414"/>
      <c r="AF538" s="414"/>
      <c r="AG538" s="414"/>
      <c r="AH538" s="414"/>
      <c r="AI538" s="414"/>
      <c r="AJ538" s="414"/>
    </row>
    <row r="539" customFormat="false" ht="12.75" hidden="false" customHeight="false" outlineLevel="0" collapsed="false">
      <c r="A539" s="415"/>
      <c r="E539" s="414"/>
      <c r="F539" s="414"/>
      <c r="G539" s="414"/>
      <c r="H539" s="414"/>
      <c r="I539" s="414"/>
      <c r="J539" s="414"/>
      <c r="K539" s="414"/>
      <c r="L539" s="414"/>
      <c r="M539" s="414"/>
      <c r="N539" s="414"/>
      <c r="O539" s="414"/>
      <c r="P539" s="414"/>
      <c r="Q539" s="414"/>
      <c r="R539" s="414"/>
      <c r="S539" s="414"/>
      <c r="T539" s="414"/>
      <c r="U539" s="414"/>
      <c r="V539" s="414"/>
      <c r="W539" s="414"/>
      <c r="X539" s="414"/>
      <c r="Y539" s="414"/>
      <c r="Z539" s="414"/>
      <c r="AA539" s="414"/>
      <c r="AB539" s="414"/>
      <c r="AC539" s="414"/>
      <c r="AD539" s="414"/>
      <c r="AE539" s="414"/>
      <c r="AF539" s="414"/>
      <c r="AG539" s="414"/>
      <c r="AH539" s="414"/>
      <c r="AI539" s="414"/>
      <c r="AJ539" s="414"/>
    </row>
    <row r="540" customFormat="false" ht="12.75" hidden="false" customHeight="false" outlineLevel="0" collapsed="false">
      <c r="A540" s="415"/>
      <c r="E540" s="414"/>
      <c r="F540" s="414"/>
      <c r="G540" s="414"/>
      <c r="H540" s="414"/>
      <c r="I540" s="414"/>
      <c r="J540" s="414"/>
      <c r="K540" s="414"/>
      <c r="L540" s="414"/>
      <c r="M540" s="414"/>
      <c r="N540" s="414"/>
      <c r="O540" s="414"/>
      <c r="P540" s="414"/>
      <c r="Q540" s="414"/>
      <c r="R540" s="414"/>
      <c r="S540" s="414"/>
      <c r="T540" s="414"/>
      <c r="U540" s="414"/>
      <c r="V540" s="414"/>
      <c r="W540" s="414"/>
      <c r="X540" s="414"/>
      <c r="Y540" s="414"/>
      <c r="Z540" s="414"/>
      <c r="AA540" s="414"/>
      <c r="AB540" s="414"/>
      <c r="AC540" s="414"/>
      <c r="AD540" s="414"/>
      <c r="AE540" s="414"/>
      <c r="AF540" s="414"/>
      <c r="AG540" s="414"/>
      <c r="AH540" s="414"/>
      <c r="AI540" s="414"/>
      <c r="AJ540" s="414"/>
    </row>
    <row r="541" customFormat="false" ht="12.75" hidden="false" customHeight="false" outlineLevel="0" collapsed="false">
      <c r="A541" s="415"/>
      <c r="E541" s="414"/>
      <c r="F541" s="414"/>
      <c r="G541" s="414"/>
      <c r="H541" s="414"/>
      <c r="I541" s="414"/>
      <c r="J541" s="414"/>
      <c r="K541" s="414"/>
      <c r="L541" s="414"/>
      <c r="M541" s="414"/>
      <c r="N541" s="414"/>
      <c r="O541" s="414"/>
      <c r="P541" s="414"/>
      <c r="Q541" s="414"/>
      <c r="R541" s="414"/>
      <c r="S541" s="414"/>
      <c r="T541" s="414"/>
      <c r="U541" s="414"/>
      <c r="V541" s="414"/>
      <c r="W541" s="414"/>
      <c r="X541" s="414"/>
      <c r="Y541" s="414"/>
      <c r="Z541" s="414"/>
      <c r="AA541" s="414"/>
      <c r="AB541" s="414"/>
      <c r="AC541" s="414"/>
      <c r="AD541" s="414"/>
      <c r="AE541" s="414"/>
      <c r="AF541" s="414"/>
      <c r="AG541" s="414"/>
      <c r="AH541" s="414"/>
      <c r="AI541" s="414"/>
      <c r="AJ541" s="414"/>
    </row>
    <row r="542" customFormat="false" ht="12.75" hidden="false" customHeight="false" outlineLevel="0" collapsed="false">
      <c r="A542" s="415"/>
      <c r="E542" s="414"/>
      <c r="F542" s="414"/>
      <c r="G542" s="414"/>
      <c r="H542" s="414"/>
      <c r="I542" s="414"/>
      <c r="J542" s="414"/>
      <c r="K542" s="414"/>
      <c r="L542" s="414"/>
      <c r="M542" s="414"/>
      <c r="N542" s="414"/>
      <c r="O542" s="414"/>
      <c r="P542" s="414"/>
      <c r="Q542" s="414"/>
      <c r="R542" s="414"/>
      <c r="S542" s="414"/>
      <c r="T542" s="414"/>
      <c r="U542" s="414"/>
      <c r="V542" s="414"/>
      <c r="W542" s="414"/>
      <c r="X542" s="414"/>
      <c r="Y542" s="414"/>
      <c r="Z542" s="414"/>
      <c r="AA542" s="414"/>
      <c r="AB542" s="414"/>
      <c r="AC542" s="414"/>
      <c r="AD542" s="414"/>
      <c r="AE542" s="414"/>
      <c r="AF542" s="414"/>
      <c r="AG542" s="414"/>
      <c r="AH542" s="414"/>
      <c r="AI542" s="414"/>
      <c r="AJ542" s="414"/>
    </row>
    <row r="543" customFormat="false" ht="12.75" hidden="false" customHeight="false" outlineLevel="0" collapsed="false">
      <c r="A543" s="415"/>
      <c r="E543" s="414"/>
      <c r="F543" s="414"/>
      <c r="G543" s="414"/>
      <c r="H543" s="414"/>
      <c r="I543" s="414"/>
      <c r="J543" s="414"/>
      <c r="K543" s="414"/>
      <c r="L543" s="414"/>
      <c r="M543" s="414"/>
      <c r="N543" s="414"/>
      <c r="O543" s="414"/>
      <c r="P543" s="414"/>
      <c r="Q543" s="414"/>
      <c r="R543" s="414"/>
      <c r="S543" s="414"/>
      <c r="T543" s="414"/>
      <c r="U543" s="414"/>
      <c r="V543" s="414"/>
      <c r="W543" s="414"/>
      <c r="X543" s="414"/>
      <c r="Y543" s="414"/>
      <c r="Z543" s="414"/>
      <c r="AA543" s="414"/>
      <c r="AB543" s="414"/>
      <c r="AC543" s="414"/>
      <c r="AD543" s="414"/>
      <c r="AE543" s="414"/>
      <c r="AF543" s="414"/>
      <c r="AG543" s="414"/>
      <c r="AH543" s="414"/>
      <c r="AI543" s="414"/>
      <c r="AJ543" s="414"/>
    </row>
    <row r="544" customFormat="false" ht="12.75" hidden="false" customHeight="false" outlineLevel="0" collapsed="false">
      <c r="A544" s="415"/>
      <c r="E544" s="414"/>
      <c r="F544" s="414"/>
      <c r="G544" s="414"/>
      <c r="H544" s="414"/>
      <c r="I544" s="414"/>
      <c r="J544" s="414"/>
      <c r="K544" s="414"/>
      <c r="L544" s="414"/>
      <c r="M544" s="414"/>
      <c r="N544" s="414"/>
      <c r="O544" s="414"/>
      <c r="P544" s="414"/>
      <c r="Q544" s="414"/>
      <c r="R544" s="414"/>
      <c r="S544" s="414"/>
      <c r="T544" s="414"/>
      <c r="U544" s="414"/>
      <c r="V544" s="414"/>
      <c r="W544" s="414"/>
      <c r="X544" s="414"/>
      <c r="Y544" s="414"/>
      <c r="Z544" s="414"/>
      <c r="AA544" s="414"/>
      <c r="AB544" s="414"/>
      <c r="AC544" s="414"/>
      <c r="AD544" s="414"/>
      <c r="AE544" s="414"/>
      <c r="AF544" s="414"/>
      <c r="AG544" s="414"/>
      <c r="AH544" s="414"/>
      <c r="AI544" s="414"/>
      <c r="AJ544" s="414"/>
    </row>
    <row r="545" customFormat="false" ht="12.75" hidden="false" customHeight="false" outlineLevel="0" collapsed="false">
      <c r="A545" s="415"/>
      <c r="E545" s="414"/>
      <c r="F545" s="414"/>
      <c r="G545" s="414"/>
      <c r="H545" s="414"/>
      <c r="I545" s="414"/>
      <c r="J545" s="414"/>
      <c r="K545" s="414"/>
      <c r="L545" s="414"/>
      <c r="M545" s="414"/>
      <c r="N545" s="414"/>
      <c r="O545" s="414"/>
      <c r="P545" s="414"/>
      <c r="Q545" s="414"/>
      <c r="R545" s="414"/>
      <c r="S545" s="414"/>
      <c r="T545" s="414"/>
      <c r="U545" s="414"/>
      <c r="V545" s="414"/>
      <c r="W545" s="414"/>
      <c r="X545" s="414"/>
      <c r="Y545" s="414"/>
      <c r="Z545" s="414"/>
      <c r="AA545" s="414"/>
      <c r="AB545" s="414"/>
      <c r="AC545" s="414"/>
      <c r="AD545" s="414"/>
      <c r="AE545" s="414"/>
      <c r="AF545" s="414"/>
      <c r="AG545" s="414"/>
      <c r="AH545" s="414"/>
      <c r="AI545" s="414"/>
      <c r="AJ545" s="414"/>
    </row>
    <row r="546" customFormat="false" ht="12.75" hidden="false" customHeight="false" outlineLevel="0" collapsed="false">
      <c r="A546" s="415"/>
      <c r="E546" s="414"/>
      <c r="F546" s="414"/>
      <c r="G546" s="414"/>
      <c r="H546" s="414"/>
      <c r="I546" s="414"/>
      <c r="J546" s="414"/>
      <c r="K546" s="414"/>
      <c r="L546" s="414"/>
      <c r="M546" s="414"/>
      <c r="N546" s="414"/>
      <c r="O546" s="414"/>
      <c r="P546" s="414"/>
      <c r="Q546" s="414"/>
      <c r="R546" s="414"/>
      <c r="S546" s="414"/>
      <c r="T546" s="414"/>
      <c r="U546" s="414"/>
      <c r="V546" s="414"/>
      <c r="W546" s="414"/>
      <c r="X546" s="414"/>
      <c r="Y546" s="414"/>
      <c r="Z546" s="414"/>
      <c r="AA546" s="414"/>
      <c r="AB546" s="414"/>
      <c r="AC546" s="414"/>
      <c r="AD546" s="414"/>
      <c r="AE546" s="414"/>
      <c r="AF546" s="414"/>
      <c r="AG546" s="414"/>
      <c r="AH546" s="414"/>
      <c r="AI546" s="414"/>
      <c r="AJ546" s="414"/>
    </row>
    <row r="547" customFormat="false" ht="12.75" hidden="false" customHeight="false" outlineLevel="0" collapsed="false">
      <c r="A547" s="415"/>
      <c r="E547" s="414"/>
      <c r="F547" s="414"/>
      <c r="G547" s="414"/>
      <c r="H547" s="414"/>
      <c r="I547" s="414"/>
      <c r="J547" s="414"/>
      <c r="K547" s="414"/>
      <c r="L547" s="414"/>
      <c r="M547" s="414"/>
      <c r="N547" s="414"/>
      <c r="O547" s="414"/>
      <c r="P547" s="414"/>
      <c r="Q547" s="414"/>
      <c r="R547" s="414"/>
      <c r="S547" s="414"/>
      <c r="T547" s="414"/>
      <c r="U547" s="414"/>
      <c r="V547" s="414"/>
      <c r="W547" s="414"/>
      <c r="X547" s="414"/>
      <c r="Y547" s="414"/>
      <c r="Z547" s="414"/>
      <c r="AA547" s="414"/>
      <c r="AB547" s="414"/>
      <c r="AC547" s="414"/>
      <c r="AD547" s="414"/>
      <c r="AE547" s="414"/>
      <c r="AF547" s="414"/>
      <c r="AG547" s="414"/>
      <c r="AH547" s="414"/>
      <c r="AI547" s="414"/>
      <c r="AJ547" s="414"/>
    </row>
    <row r="548" customFormat="false" ht="12.75" hidden="false" customHeight="false" outlineLevel="0" collapsed="false">
      <c r="A548" s="415"/>
      <c r="E548" s="414"/>
      <c r="F548" s="414"/>
      <c r="G548" s="414"/>
      <c r="H548" s="414"/>
      <c r="I548" s="414"/>
      <c r="J548" s="414"/>
      <c r="K548" s="414"/>
      <c r="L548" s="414"/>
      <c r="M548" s="414"/>
      <c r="N548" s="414"/>
      <c r="O548" s="414"/>
      <c r="P548" s="414"/>
      <c r="Q548" s="414"/>
      <c r="R548" s="414"/>
      <c r="S548" s="414"/>
      <c r="T548" s="414"/>
      <c r="U548" s="414"/>
      <c r="V548" s="414"/>
      <c r="W548" s="414"/>
      <c r="X548" s="414"/>
      <c r="Y548" s="414"/>
      <c r="Z548" s="414"/>
      <c r="AA548" s="414"/>
      <c r="AB548" s="414"/>
      <c r="AC548" s="414"/>
      <c r="AD548" s="414"/>
      <c r="AE548" s="414"/>
      <c r="AF548" s="414"/>
      <c r="AG548" s="414"/>
      <c r="AH548" s="414"/>
      <c r="AI548" s="414"/>
      <c r="AJ548" s="414"/>
    </row>
    <row r="549" customFormat="false" ht="12.75" hidden="false" customHeight="false" outlineLevel="0" collapsed="false">
      <c r="A549" s="415"/>
      <c r="E549" s="414"/>
      <c r="F549" s="414"/>
      <c r="G549" s="414"/>
      <c r="H549" s="414"/>
      <c r="I549" s="414"/>
      <c r="J549" s="414"/>
      <c r="K549" s="414"/>
      <c r="L549" s="414"/>
      <c r="M549" s="414"/>
      <c r="N549" s="414"/>
      <c r="O549" s="414"/>
      <c r="P549" s="414"/>
      <c r="Q549" s="414"/>
      <c r="R549" s="414"/>
      <c r="S549" s="414"/>
      <c r="T549" s="414"/>
      <c r="U549" s="414"/>
      <c r="V549" s="414"/>
      <c r="W549" s="414"/>
      <c r="X549" s="414"/>
      <c r="Y549" s="414"/>
      <c r="Z549" s="414"/>
      <c r="AA549" s="414"/>
      <c r="AB549" s="414"/>
      <c r="AC549" s="414"/>
      <c r="AD549" s="414"/>
      <c r="AE549" s="414"/>
      <c r="AF549" s="414"/>
      <c r="AG549" s="414"/>
      <c r="AH549" s="414"/>
      <c r="AI549" s="414"/>
      <c r="AJ549" s="414"/>
    </row>
    <row r="550" customFormat="false" ht="12.75" hidden="false" customHeight="false" outlineLevel="0" collapsed="false">
      <c r="A550" s="415"/>
      <c r="E550" s="414"/>
      <c r="F550" s="414"/>
      <c r="G550" s="414"/>
      <c r="H550" s="414"/>
      <c r="I550" s="414"/>
      <c r="J550" s="414"/>
      <c r="K550" s="414"/>
      <c r="L550" s="414"/>
      <c r="M550" s="414"/>
      <c r="N550" s="414"/>
      <c r="O550" s="414"/>
      <c r="P550" s="414"/>
      <c r="Q550" s="414"/>
      <c r="R550" s="414"/>
      <c r="S550" s="414"/>
      <c r="T550" s="414"/>
      <c r="U550" s="414"/>
      <c r="V550" s="414"/>
      <c r="W550" s="414"/>
      <c r="X550" s="414"/>
      <c r="Y550" s="414"/>
      <c r="Z550" s="414"/>
      <c r="AA550" s="414"/>
      <c r="AB550" s="414"/>
      <c r="AC550" s="414"/>
      <c r="AD550" s="414"/>
      <c r="AE550" s="414"/>
      <c r="AF550" s="414"/>
      <c r="AG550" s="414"/>
      <c r="AH550" s="414"/>
      <c r="AI550" s="414"/>
      <c r="AJ550" s="414"/>
    </row>
    <row r="551" customFormat="false" ht="12.75" hidden="false" customHeight="false" outlineLevel="0" collapsed="false">
      <c r="A551" s="415"/>
      <c r="E551" s="414"/>
      <c r="F551" s="414"/>
      <c r="G551" s="414"/>
      <c r="H551" s="414"/>
      <c r="I551" s="414"/>
      <c r="J551" s="414"/>
      <c r="K551" s="414"/>
      <c r="L551" s="414"/>
      <c r="M551" s="414"/>
      <c r="N551" s="414"/>
      <c r="O551" s="414"/>
      <c r="P551" s="414"/>
      <c r="Q551" s="414"/>
      <c r="R551" s="414"/>
      <c r="S551" s="414"/>
      <c r="T551" s="414"/>
      <c r="U551" s="414"/>
      <c r="V551" s="414"/>
      <c r="W551" s="414"/>
      <c r="X551" s="414"/>
      <c r="Y551" s="414"/>
      <c r="Z551" s="414"/>
      <c r="AA551" s="414"/>
      <c r="AB551" s="414"/>
      <c r="AC551" s="414"/>
      <c r="AD551" s="414"/>
      <c r="AE551" s="414"/>
      <c r="AF551" s="414"/>
      <c r="AG551" s="414"/>
      <c r="AH551" s="414"/>
      <c r="AI551" s="414"/>
      <c r="AJ551" s="414"/>
    </row>
    <row r="552" customFormat="false" ht="12.75" hidden="false" customHeight="false" outlineLevel="0" collapsed="false">
      <c r="A552" s="415"/>
      <c r="E552" s="414"/>
      <c r="F552" s="414"/>
      <c r="G552" s="414"/>
      <c r="H552" s="414"/>
      <c r="I552" s="414"/>
      <c r="J552" s="414"/>
      <c r="K552" s="414"/>
      <c r="L552" s="414"/>
      <c r="M552" s="414"/>
      <c r="N552" s="414"/>
      <c r="O552" s="414"/>
      <c r="P552" s="414"/>
      <c r="Q552" s="414"/>
      <c r="R552" s="414"/>
      <c r="S552" s="414"/>
      <c r="T552" s="414"/>
      <c r="U552" s="414"/>
      <c r="V552" s="414"/>
      <c r="W552" s="414"/>
      <c r="X552" s="414"/>
      <c r="Y552" s="414"/>
      <c r="Z552" s="414"/>
      <c r="AA552" s="414"/>
      <c r="AB552" s="414"/>
      <c r="AC552" s="414"/>
      <c r="AD552" s="414"/>
      <c r="AE552" s="414"/>
      <c r="AF552" s="414"/>
      <c r="AG552" s="414"/>
      <c r="AH552" s="414"/>
      <c r="AI552" s="414"/>
      <c r="AJ552" s="414"/>
    </row>
    <row r="553" customFormat="false" ht="12.75" hidden="false" customHeight="false" outlineLevel="0" collapsed="false">
      <c r="A553" s="415"/>
      <c r="E553" s="414"/>
      <c r="F553" s="414"/>
      <c r="G553" s="414"/>
      <c r="H553" s="414"/>
      <c r="I553" s="414"/>
      <c r="J553" s="414"/>
      <c r="K553" s="414"/>
      <c r="L553" s="414"/>
      <c r="M553" s="414"/>
      <c r="N553" s="414"/>
      <c r="O553" s="414"/>
      <c r="P553" s="414"/>
      <c r="Q553" s="414"/>
      <c r="R553" s="414"/>
      <c r="S553" s="414"/>
      <c r="T553" s="414"/>
      <c r="U553" s="414"/>
      <c r="V553" s="414"/>
      <c r="W553" s="414"/>
      <c r="X553" s="414"/>
      <c r="Y553" s="414"/>
      <c r="Z553" s="414"/>
      <c r="AA553" s="414"/>
      <c r="AB553" s="414"/>
      <c r="AC553" s="414"/>
      <c r="AD553" s="414"/>
      <c r="AE553" s="414"/>
      <c r="AF553" s="414"/>
      <c r="AG553" s="414"/>
      <c r="AH553" s="414"/>
      <c r="AI553" s="414"/>
      <c r="AJ553" s="414"/>
    </row>
    <row r="554" customFormat="false" ht="12.75" hidden="false" customHeight="false" outlineLevel="0" collapsed="false">
      <c r="E554" s="414"/>
      <c r="F554" s="414"/>
      <c r="G554" s="414"/>
      <c r="H554" s="414"/>
      <c r="I554" s="414"/>
      <c r="J554" s="414"/>
      <c r="K554" s="414"/>
      <c r="L554" s="414"/>
      <c r="M554" s="414"/>
      <c r="N554" s="414"/>
      <c r="O554" s="414"/>
      <c r="P554" s="414"/>
      <c r="Q554" s="414"/>
      <c r="R554" s="414"/>
      <c r="S554" s="414"/>
      <c r="T554" s="414"/>
      <c r="U554" s="414"/>
      <c r="V554" s="414"/>
      <c r="W554" s="414"/>
      <c r="X554" s="414"/>
      <c r="Y554" s="414"/>
      <c r="Z554" s="414"/>
      <c r="AA554" s="414"/>
      <c r="AB554" s="414"/>
      <c r="AC554" s="414"/>
      <c r="AD554" s="414"/>
      <c r="AE554" s="414"/>
      <c r="AF554" s="414"/>
      <c r="AG554" s="414"/>
      <c r="AH554" s="414"/>
      <c r="AI554" s="414"/>
      <c r="AJ554" s="414"/>
    </row>
    <row r="555" customFormat="false" ht="12.75" hidden="false" customHeight="false" outlineLevel="0" collapsed="false">
      <c r="E555" s="414"/>
      <c r="F555" s="414"/>
      <c r="G555" s="414"/>
      <c r="H555" s="414"/>
      <c r="I555" s="414"/>
      <c r="J555" s="414"/>
      <c r="K555" s="414"/>
      <c r="L555" s="414"/>
      <c r="M555" s="414"/>
      <c r="N555" s="414"/>
      <c r="O555" s="414"/>
      <c r="P555" s="414"/>
      <c r="Q555" s="414"/>
      <c r="R555" s="414"/>
      <c r="S555" s="414"/>
      <c r="T555" s="414"/>
      <c r="U555" s="414"/>
      <c r="V555" s="414"/>
      <c r="W555" s="414"/>
      <c r="X555" s="414"/>
      <c r="Y555" s="414"/>
      <c r="Z555" s="414"/>
      <c r="AA555" s="414"/>
      <c r="AB555" s="414"/>
      <c r="AC555" s="414"/>
      <c r="AD555" s="414"/>
      <c r="AE555" s="414"/>
      <c r="AF555" s="414"/>
      <c r="AG555" s="414"/>
      <c r="AH555" s="414"/>
      <c r="AI555" s="414"/>
      <c r="AJ555" s="414"/>
    </row>
    <row r="556" customFormat="false" ht="12.75" hidden="false" customHeight="false" outlineLevel="0" collapsed="false">
      <c r="E556" s="414"/>
      <c r="F556" s="414"/>
      <c r="G556" s="414"/>
      <c r="H556" s="414"/>
      <c r="I556" s="414"/>
      <c r="J556" s="414"/>
      <c r="K556" s="414"/>
      <c r="L556" s="414"/>
      <c r="M556" s="414"/>
      <c r="N556" s="414"/>
      <c r="O556" s="414"/>
      <c r="P556" s="414"/>
      <c r="Q556" s="414"/>
      <c r="R556" s="414"/>
      <c r="S556" s="414"/>
      <c r="T556" s="414"/>
      <c r="U556" s="414"/>
      <c r="V556" s="414"/>
      <c r="W556" s="414"/>
      <c r="X556" s="414"/>
      <c r="Y556" s="414"/>
      <c r="Z556" s="414"/>
      <c r="AA556" s="414"/>
      <c r="AB556" s="414"/>
      <c r="AC556" s="414"/>
      <c r="AD556" s="414"/>
      <c r="AE556" s="414"/>
      <c r="AF556" s="414"/>
      <c r="AG556" s="414"/>
      <c r="AH556" s="414"/>
      <c r="AI556" s="414"/>
      <c r="AJ556" s="414"/>
    </row>
    <row r="557" customFormat="false" ht="12.75" hidden="false" customHeight="false" outlineLevel="0" collapsed="false">
      <c r="E557" s="414"/>
      <c r="F557" s="414"/>
      <c r="G557" s="414"/>
      <c r="H557" s="414"/>
      <c r="I557" s="414"/>
      <c r="J557" s="414"/>
      <c r="K557" s="414"/>
      <c r="L557" s="414"/>
      <c r="M557" s="414"/>
      <c r="N557" s="414"/>
      <c r="O557" s="414"/>
      <c r="P557" s="414"/>
      <c r="Q557" s="414"/>
      <c r="R557" s="414"/>
      <c r="S557" s="414"/>
      <c r="T557" s="414"/>
      <c r="U557" s="414"/>
      <c r="V557" s="414"/>
      <c r="W557" s="414"/>
      <c r="X557" s="414"/>
      <c r="Y557" s="414"/>
      <c r="Z557" s="414"/>
      <c r="AA557" s="414"/>
      <c r="AB557" s="414"/>
      <c r="AC557" s="414"/>
      <c r="AD557" s="414"/>
      <c r="AE557" s="414"/>
      <c r="AF557" s="414"/>
      <c r="AG557" s="414"/>
      <c r="AH557" s="414"/>
      <c r="AI557" s="414"/>
      <c r="AJ557" s="414"/>
    </row>
    <row r="558" customFormat="false" ht="12.75" hidden="false" customHeight="false" outlineLevel="0" collapsed="false">
      <c r="E558" s="414"/>
      <c r="F558" s="414"/>
      <c r="G558" s="414"/>
      <c r="H558" s="414"/>
      <c r="I558" s="414"/>
      <c r="J558" s="414"/>
      <c r="K558" s="414"/>
      <c r="L558" s="414"/>
      <c r="M558" s="414"/>
      <c r="N558" s="414"/>
      <c r="O558" s="414"/>
      <c r="P558" s="414"/>
      <c r="Q558" s="414"/>
      <c r="R558" s="414"/>
      <c r="S558" s="414"/>
      <c r="T558" s="414"/>
      <c r="U558" s="414"/>
      <c r="V558" s="414"/>
      <c r="W558" s="414"/>
      <c r="X558" s="414"/>
      <c r="Y558" s="414"/>
      <c r="Z558" s="414"/>
      <c r="AA558" s="414"/>
      <c r="AB558" s="414"/>
      <c r="AC558" s="414"/>
      <c r="AD558" s="414"/>
      <c r="AE558" s="414"/>
      <c r="AF558" s="414"/>
      <c r="AG558" s="414"/>
      <c r="AH558" s="414"/>
      <c r="AI558" s="414"/>
      <c r="AJ558" s="414"/>
    </row>
    <row r="559" customFormat="false" ht="12.75" hidden="false" customHeight="false" outlineLevel="0" collapsed="false">
      <c r="E559" s="414"/>
      <c r="F559" s="414"/>
      <c r="G559" s="414"/>
      <c r="H559" s="414"/>
      <c r="I559" s="414"/>
      <c r="J559" s="414"/>
      <c r="K559" s="414"/>
      <c r="L559" s="414"/>
      <c r="M559" s="414"/>
      <c r="N559" s="414"/>
      <c r="O559" s="414"/>
      <c r="P559" s="414"/>
      <c r="Q559" s="414"/>
      <c r="R559" s="414"/>
      <c r="S559" s="414"/>
      <c r="T559" s="414"/>
      <c r="U559" s="414"/>
      <c r="V559" s="414"/>
      <c r="W559" s="414"/>
      <c r="X559" s="414"/>
      <c r="Y559" s="414"/>
      <c r="Z559" s="414"/>
      <c r="AA559" s="414"/>
      <c r="AB559" s="414"/>
      <c r="AC559" s="414"/>
      <c r="AD559" s="414"/>
      <c r="AE559" s="414"/>
      <c r="AF559" s="414"/>
      <c r="AG559" s="414"/>
      <c r="AH559" s="414"/>
      <c r="AI559" s="414"/>
      <c r="AJ559" s="414"/>
    </row>
    <row r="560" customFormat="false" ht="12.75" hidden="false" customHeight="false" outlineLevel="0" collapsed="false">
      <c r="E560" s="414"/>
      <c r="F560" s="414"/>
      <c r="G560" s="414"/>
      <c r="H560" s="414"/>
      <c r="I560" s="414"/>
      <c r="J560" s="414"/>
      <c r="K560" s="414"/>
      <c r="L560" s="414"/>
      <c r="M560" s="414"/>
      <c r="N560" s="414"/>
      <c r="O560" s="414"/>
      <c r="P560" s="414"/>
      <c r="Q560" s="414"/>
      <c r="R560" s="414"/>
      <c r="S560" s="414"/>
      <c r="T560" s="414"/>
      <c r="U560" s="414"/>
      <c r="V560" s="414"/>
      <c r="W560" s="414"/>
      <c r="X560" s="414"/>
      <c r="Y560" s="414"/>
      <c r="Z560" s="414"/>
      <c r="AA560" s="414"/>
      <c r="AB560" s="414"/>
      <c r="AC560" s="414"/>
      <c r="AD560" s="414"/>
      <c r="AE560" s="414"/>
      <c r="AF560" s="414"/>
      <c r="AG560" s="414"/>
      <c r="AH560" s="414"/>
      <c r="AI560" s="414"/>
      <c r="AJ560" s="414"/>
    </row>
    <row r="561" customFormat="false" ht="12.75" hidden="false" customHeight="false" outlineLevel="0" collapsed="false">
      <c r="A561" s="418"/>
      <c r="E561" s="414"/>
      <c r="F561" s="414"/>
      <c r="G561" s="414"/>
      <c r="H561" s="414"/>
      <c r="I561" s="414"/>
      <c r="J561" s="414"/>
      <c r="K561" s="414"/>
      <c r="L561" s="414"/>
      <c r="M561" s="414"/>
      <c r="N561" s="414"/>
      <c r="O561" s="414"/>
      <c r="P561" s="414"/>
      <c r="Q561" s="414"/>
      <c r="R561" s="414"/>
      <c r="S561" s="414"/>
      <c r="T561" s="414"/>
      <c r="U561" s="414"/>
      <c r="V561" s="414"/>
      <c r="W561" s="414"/>
      <c r="X561" s="414"/>
      <c r="Y561" s="414"/>
      <c r="Z561" s="414"/>
      <c r="AA561" s="414"/>
      <c r="AB561" s="414"/>
      <c r="AC561" s="414"/>
      <c r="AD561" s="414"/>
      <c r="AE561" s="414"/>
      <c r="AF561" s="414"/>
      <c r="AG561" s="414"/>
      <c r="AH561" s="414"/>
      <c r="AI561" s="414"/>
      <c r="AJ561" s="414"/>
    </row>
    <row r="562" customFormat="false" ht="12.75" hidden="false" customHeight="false" outlineLevel="0" collapsed="false">
      <c r="A562" s="415"/>
      <c r="E562" s="414"/>
      <c r="F562" s="414"/>
      <c r="G562" s="414"/>
      <c r="H562" s="414"/>
      <c r="I562" s="414"/>
      <c r="J562" s="414"/>
      <c r="K562" s="414"/>
      <c r="L562" s="414"/>
      <c r="M562" s="414"/>
      <c r="N562" s="414"/>
      <c r="O562" s="414"/>
      <c r="P562" s="414"/>
      <c r="Q562" s="414"/>
      <c r="R562" s="414"/>
      <c r="S562" s="414"/>
      <c r="T562" s="414"/>
      <c r="U562" s="414"/>
      <c r="V562" s="414"/>
      <c r="W562" s="414"/>
      <c r="X562" s="414"/>
      <c r="Y562" s="414"/>
      <c r="Z562" s="414"/>
      <c r="AA562" s="414"/>
      <c r="AB562" s="414"/>
      <c r="AC562" s="414"/>
      <c r="AD562" s="414"/>
      <c r="AE562" s="414"/>
      <c r="AF562" s="414"/>
      <c r="AG562" s="414"/>
      <c r="AH562" s="414"/>
      <c r="AI562" s="414"/>
      <c r="AJ562" s="414"/>
    </row>
    <row r="563" customFormat="false" ht="12.75" hidden="false" customHeight="false" outlineLevel="0" collapsed="false">
      <c r="A563" s="415"/>
      <c r="E563" s="414"/>
      <c r="F563" s="414"/>
      <c r="G563" s="414"/>
      <c r="H563" s="414"/>
      <c r="I563" s="414"/>
      <c r="J563" s="414"/>
      <c r="K563" s="414"/>
      <c r="L563" s="414"/>
      <c r="M563" s="414"/>
      <c r="N563" s="414"/>
      <c r="O563" s="414"/>
      <c r="P563" s="414"/>
      <c r="Q563" s="414"/>
      <c r="R563" s="414"/>
      <c r="S563" s="414"/>
      <c r="T563" s="414"/>
      <c r="U563" s="414"/>
      <c r="V563" s="414"/>
      <c r="W563" s="414"/>
      <c r="X563" s="414"/>
      <c r="Y563" s="414"/>
      <c r="Z563" s="414"/>
      <c r="AA563" s="414"/>
      <c r="AB563" s="414"/>
      <c r="AC563" s="414"/>
      <c r="AD563" s="414"/>
      <c r="AE563" s="414"/>
      <c r="AF563" s="414"/>
      <c r="AG563" s="414"/>
      <c r="AH563" s="414"/>
      <c r="AI563" s="414"/>
      <c r="AJ563" s="414"/>
    </row>
    <row r="564" customFormat="false" ht="12.75" hidden="false" customHeight="false" outlineLevel="0" collapsed="false">
      <c r="A564" s="415"/>
      <c r="E564" s="414"/>
      <c r="F564" s="414"/>
      <c r="G564" s="414"/>
      <c r="H564" s="414"/>
      <c r="I564" s="414"/>
      <c r="J564" s="414"/>
      <c r="K564" s="414"/>
      <c r="L564" s="414"/>
      <c r="M564" s="414"/>
      <c r="N564" s="414"/>
      <c r="O564" s="414"/>
      <c r="P564" s="414"/>
      <c r="Q564" s="414"/>
      <c r="R564" s="414"/>
      <c r="S564" s="414"/>
      <c r="T564" s="414"/>
      <c r="U564" s="414"/>
      <c r="V564" s="414"/>
      <c r="W564" s="414"/>
      <c r="X564" s="414"/>
      <c r="Y564" s="414"/>
      <c r="Z564" s="414"/>
      <c r="AA564" s="414"/>
      <c r="AB564" s="414"/>
      <c r="AC564" s="414"/>
      <c r="AD564" s="414"/>
      <c r="AE564" s="414"/>
      <c r="AF564" s="414"/>
      <c r="AG564" s="414"/>
      <c r="AH564" s="414"/>
      <c r="AI564" s="414"/>
      <c r="AJ564" s="414"/>
    </row>
    <row r="565" customFormat="false" ht="12.75" hidden="false" customHeight="false" outlineLevel="0" collapsed="false">
      <c r="A565" s="415"/>
      <c r="E565" s="414"/>
      <c r="F565" s="414"/>
      <c r="G565" s="414"/>
      <c r="H565" s="414"/>
      <c r="I565" s="414"/>
      <c r="J565" s="414"/>
      <c r="K565" s="414"/>
      <c r="L565" s="414"/>
      <c r="M565" s="414"/>
      <c r="N565" s="414"/>
      <c r="O565" s="414"/>
      <c r="P565" s="414"/>
      <c r="Q565" s="414"/>
      <c r="R565" s="414"/>
      <c r="S565" s="414"/>
      <c r="T565" s="414"/>
      <c r="U565" s="414"/>
      <c r="V565" s="414"/>
      <c r="W565" s="414"/>
      <c r="X565" s="414"/>
      <c r="Y565" s="414"/>
      <c r="Z565" s="414"/>
      <c r="AA565" s="414"/>
      <c r="AB565" s="414"/>
      <c r="AC565" s="414"/>
      <c r="AD565" s="414"/>
      <c r="AE565" s="414"/>
      <c r="AF565" s="414"/>
      <c r="AG565" s="414"/>
      <c r="AH565" s="414"/>
      <c r="AI565" s="414"/>
      <c r="AJ565" s="414"/>
    </row>
    <row r="566" customFormat="false" ht="12.75" hidden="false" customHeight="false" outlineLevel="0" collapsed="false">
      <c r="A566" s="415"/>
      <c r="E566" s="414"/>
      <c r="F566" s="414"/>
      <c r="G566" s="414"/>
      <c r="H566" s="414"/>
      <c r="I566" s="414"/>
      <c r="J566" s="414"/>
      <c r="K566" s="414"/>
      <c r="L566" s="414"/>
      <c r="M566" s="414"/>
      <c r="N566" s="414"/>
      <c r="O566" s="414"/>
      <c r="P566" s="414"/>
      <c r="Q566" s="414"/>
      <c r="R566" s="414"/>
      <c r="S566" s="414"/>
      <c r="T566" s="414"/>
      <c r="U566" s="414"/>
      <c r="V566" s="414"/>
      <c r="W566" s="414"/>
      <c r="X566" s="414"/>
      <c r="Y566" s="414"/>
      <c r="Z566" s="414"/>
      <c r="AA566" s="414"/>
      <c r="AB566" s="414"/>
      <c r="AC566" s="414"/>
      <c r="AD566" s="414"/>
      <c r="AE566" s="414"/>
      <c r="AF566" s="414"/>
      <c r="AG566" s="414"/>
      <c r="AH566" s="414"/>
      <c r="AI566" s="414"/>
      <c r="AJ566" s="414"/>
    </row>
    <row r="567" customFormat="false" ht="12.75" hidden="false" customHeight="false" outlineLevel="0" collapsed="false">
      <c r="A567" s="415"/>
      <c r="E567" s="414"/>
      <c r="F567" s="414"/>
      <c r="G567" s="414"/>
      <c r="H567" s="414"/>
      <c r="I567" s="414"/>
      <c r="J567" s="414"/>
      <c r="K567" s="414"/>
      <c r="L567" s="414"/>
      <c r="M567" s="414"/>
      <c r="N567" s="414"/>
      <c r="O567" s="414"/>
      <c r="P567" s="414"/>
      <c r="Q567" s="414"/>
      <c r="R567" s="414"/>
      <c r="S567" s="414"/>
      <c r="T567" s="414"/>
      <c r="U567" s="414"/>
      <c r="V567" s="414"/>
      <c r="W567" s="414"/>
      <c r="X567" s="414"/>
      <c r="Y567" s="414"/>
      <c r="Z567" s="414"/>
      <c r="AA567" s="414"/>
      <c r="AB567" s="414"/>
      <c r="AC567" s="414"/>
      <c r="AD567" s="414"/>
      <c r="AE567" s="414"/>
      <c r="AF567" s="414"/>
      <c r="AG567" s="414"/>
      <c r="AH567" s="414"/>
      <c r="AI567" s="414"/>
      <c r="AJ567" s="414"/>
    </row>
    <row r="568" customFormat="false" ht="12.75" hidden="false" customHeight="false" outlineLevel="0" collapsed="false">
      <c r="A568" s="415"/>
      <c r="E568" s="414"/>
      <c r="F568" s="414"/>
      <c r="G568" s="414"/>
      <c r="H568" s="414"/>
      <c r="I568" s="414"/>
      <c r="J568" s="414"/>
      <c r="K568" s="414"/>
      <c r="L568" s="414"/>
      <c r="M568" s="414"/>
      <c r="N568" s="414"/>
      <c r="O568" s="414"/>
      <c r="P568" s="414"/>
      <c r="Q568" s="414"/>
      <c r="R568" s="414"/>
      <c r="S568" s="414"/>
      <c r="T568" s="414"/>
      <c r="U568" s="414"/>
      <c r="V568" s="414"/>
      <c r="W568" s="414"/>
      <c r="X568" s="414"/>
      <c r="Y568" s="414"/>
      <c r="Z568" s="414"/>
      <c r="AA568" s="414"/>
      <c r="AB568" s="414"/>
      <c r="AC568" s="414"/>
      <c r="AD568" s="414"/>
      <c r="AE568" s="414"/>
      <c r="AF568" s="414"/>
      <c r="AG568" s="414"/>
      <c r="AH568" s="414"/>
      <c r="AI568" s="414"/>
      <c r="AJ568" s="414"/>
    </row>
    <row r="569" customFormat="false" ht="12.75" hidden="false" customHeight="false" outlineLevel="0" collapsed="false">
      <c r="A569" s="415"/>
      <c r="E569" s="414"/>
      <c r="F569" s="414"/>
      <c r="G569" s="414"/>
      <c r="H569" s="414"/>
      <c r="I569" s="414"/>
      <c r="J569" s="414"/>
      <c r="K569" s="414"/>
      <c r="L569" s="414"/>
      <c r="M569" s="414"/>
      <c r="N569" s="414"/>
      <c r="O569" s="414"/>
      <c r="P569" s="414"/>
      <c r="Q569" s="414"/>
      <c r="R569" s="414"/>
      <c r="S569" s="414"/>
      <c r="T569" s="414"/>
      <c r="U569" s="414"/>
      <c r="V569" s="414"/>
      <c r="W569" s="414"/>
      <c r="X569" s="414"/>
      <c r="Y569" s="414"/>
      <c r="Z569" s="414"/>
      <c r="AA569" s="414"/>
      <c r="AB569" s="414"/>
      <c r="AC569" s="414"/>
      <c r="AD569" s="414"/>
      <c r="AE569" s="414"/>
      <c r="AF569" s="414"/>
      <c r="AG569" s="414"/>
      <c r="AH569" s="414"/>
      <c r="AI569" s="414"/>
      <c r="AJ569" s="414"/>
    </row>
    <row r="570" customFormat="false" ht="12.75" hidden="false" customHeight="false" outlineLevel="0" collapsed="false">
      <c r="A570" s="415"/>
      <c r="E570" s="414"/>
      <c r="F570" s="414"/>
      <c r="G570" s="414"/>
      <c r="H570" s="414"/>
      <c r="I570" s="414"/>
      <c r="J570" s="414"/>
      <c r="K570" s="414"/>
      <c r="L570" s="414"/>
      <c r="M570" s="414"/>
      <c r="N570" s="414"/>
      <c r="O570" s="414"/>
      <c r="P570" s="414"/>
      <c r="Q570" s="414"/>
      <c r="R570" s="414"/>
      <c r="S570" s="414"/>
      <c r="T570" s="414"/>
      <c r="U570" s="414"/>
      <c r="V570" s="414"/>
      <c r="W570" s="414"/>
      <c r="X570" s="414"/>
      <c r="Y570" s="414"/>
      <c r="Z570" s="414"/>
      <c r="AA570" s="414"/>
      <c r="AB570" s="414"/>
      <c r="AC570" s="414"/>
      <c r="AD570" s="414"/>
      <c r="AE570" s="414"/>
      <c r="AF570" s="414"/>
      <c r="AG570" s="414"/>
      <c r="AH570" s="414"/>
      <c r="AI570" s="414"/>
      <c r="AJ570" s="414"/>
    </row>
    <row r="571" customFormat="false" ht="12.75" hidden="false" customHeight="false" outlineLevel="0" collapsed="false">
      <c r="A571" s="415"/>
      <c r="E571" s="414"/>
      <c r="F571" s="414"/>
      <c r="G571" s="414"/>
      <c r="H571" s="414"/>
      <c r="I571" s="414"/>
      <c r="J571" s="414"/>
      <c r="K571" s="414"/>
      <c r="L571" s="414"/>
      <c r="M571" s="414"/>
      <c r="N571" s="414"/>
      <c r="O571" s="414"/>
      <c r="P571" s="414"/>
      <c r="Q571" s="414"/>
      <c r="R571" s="414"/>
      <c r="S571" s="414"/>
      <c r="T571" s="414"/>
      <c r="U571" s="414"/>
      <c r="V571" s="414"/>
      <c r="W571" s="414"/>
      <c r="X571" s="414"/>
      <c r="Y571" s="414"/>
      <c r="Z571" s="414"/>
      <c r="AA571" s="414"/>
      <c r="AB571" s="414"/>
      <c r="AC571" s="414"/>
      <c r="AD571" s="414"/>
      <c r="AE571" s="414"/>
      <c r="AF571" s="414"/>
      <c r="AG571" s="414"/>
      <c r="AH571" s="414"/>
      <c r="AI571" s="414"/>
      <c r="AJ571" s="414"/>
    </row>
    <row r="572" customFormat="false" ht="12.75" hidden="false" customHeight="false" outlineLevel="0" collapsed="false">
      <c r="A572" s="415"/>
      <c r="E572" s="414"/>
      <c r="F572" s="414"/>
      <c r="G572" s="414"/>
      <c r="H572" s="414"/>
      <c r="I572" s="414"/>
      <c r="J572" s="414"/>
      <c r="K572" s="414"/>
      <c r="L572" s="414"/>
      <c r="M572" s="414"/>
      <c r="N572" s="414"/>
      <c r="O572" s="414"/>
      <c r="P572" s="414"/>
      <c r="Q572" s="414"/>
      <c r="R572" s="414"/>
      <c r="S572" s="414"/>
      <c r="T572" s="414"/>
      <c r="U572" s="414"/>
      <c r="V572" s="414"/>
      <c r="W572" s="414"/>
      <c r="X572" s="414"/>
      <c r="Y572" s="414"/>
      <c r="Z572" s="414"/>
      <c r="AA572" s="414"/>
      <c r="AB572" s="414"/>
      <c r="AC572" s="414"/>
      <c r="AD572" s="414"/>
      <c r="AE572" s="414"/>
      <c r="AF572" s="414"/>
      <c r="AG572" s="414"/>
      <c r="AH572" s="414"/>
      <c r="AI572" s="414"/>
      <c r="AJ572" s="414"/>
    </row>
    <row r="573" customFormat="false" ht="12.75" hidden="false" customHeight="false" outlineLevel="0" collapsed="false">
      <c r="A573" s="415"/>
      <c r="E573" s="414"/>
      <c r="F573" s="414"/>
      <c r="G573" s="414"/>
      <c r="H573" s="414"/>
      <c r="I573" s="414"/>
      <c r="J573" s="414"/>
      <c r="K573" s="414"/>
      <c r="L573" s="414"/>
      <c r="M573" s="414"/>
      <c r="N573" s="414"/>
      <c r="O573" s="414"/>
      <c r="P573" s="414"/>
      <c r="Q573" s="414"/>
      <c r="R573" s="414"/>
      <c r="S573" s="414"/>
      <c r="T573" s="414"/>
      <c r="U573" s="414"/>
      <c r="V573" s="414"/>
      <c r="W573" s="414"/>
      <c r="X573" s="414"/>
      <c r="Y573" s="414"/>
      <c r="Z573" s="414"/>
      <c r="AA573" s="414"/>
      <c r="AB573" s="414"/>
      <c r="AC573" s="414"/>
      <c r="AD573" s="414"/>
      <c r="AE573" s="414"/>
      <c r="AF573" s="414"/>
      <c r="AG573" s="414"/>
      <c r="AH573" s="414"/>
      <c r="AI573" s="414"/>
      <c r="AJ573" s="414"/>
    </row>
    <row r="574" customFormat="false" ht="12.75" hidden="false" customHeight="false" outlineLevel="0" collapsed="false">
      <c r="A574" s="415"/>
      <c r="E574" s="414"/>
      <c r="F574" s="414"/>
      <c r="G574" s="414"/>
      <c r="H574" s="414"/>
      <c r="I574" s="414"/>
      <c r="J574" s="414"/>
      <c r="K574" s="414"/>
      <c r="L574" s="414"/>
      <c r="M574" s="414"/>
      <c r="N574" s="414"/>
      <c r="O574" s="414"/>
      <c r="P574" s="414"/>
      <c r="Q574" s="414"/>
      <c r="R574" s="414"/>
      <c r="S574" s="414"/>
      <c r="T574" s="414"/>
      <c r="U574" s="414"/>
      <c r="V574" s="414"/>
      <c r="W574" s="414"/>
      <c r="X574" s="414"/>
      <c r="Y574" s="414"/>
      <c r="Z574" s="414"/>
      <c r="AA574" s="414"/>
      <c r="AB574" s="414"/>
      <c r="AC574" s="414"/>
      <c r="AD574" s="414"/>
      <c r="AE574" s="414"/>
      <c r="AF574" s="414"/>
      <c r="AG574" s="414"/>
      <c r="AH574" s="414"/>
      <c r="AI574" s="414"/>
      <c r="AJ574" s="414"/>
    </row>
    <row r="575" customFormat="false" ht="12.75" hidden="false" customHeight="false" outlineLevel="0" collapsed="false">
      <c r="A575" s="415"/>
      <c r="E575" s="414"/>
      <c r="F575" s="414"/>
      <c r="G575" s="414"/>
      <c r="H575" s="414"/>
      <c r="I575" s="414"/>
      <c r="J575" s="414"/>
      <c r="K575" s="414"/>
      <c r="L575" s="414"/>
      <c r="M575" s="414"/>
      <c r="N575" s="414"/>
      <c r="O575" s="414"/>
      <c r="P575" s="414"/>
      <c r="Q575" s="414"/>
      <c r="R575" s="414"/>
      <c r="S575" s="414"/>
      <c r="T575" s="414"/>
      <c r="U575" s="414"/>
      <c r="V575" s="414"/>
      <c r="W575" s="414"/>
      <c r="X575" s="414"/>
      <c r="Y575" s="414"/>
      <c r="Z575" s="414"/>
      <c r="AA575" s="414"/>
      <c r="AB575" s="414"/>
      <c r="AC575" s="414"/>
      <c r="AD575" s="414"/>
      <c r="AE575" s="414"/>
      <c r="AF575" s="414"/>
      <c r="AG575" s="414"/>
      <c r="AH575" s="414"/>
      <c r="AI575" s="414"/>
      <c r="AJ575" s="414"/>
    </row>
    <row r="576" customFormat="false" ht="12.75" hidden="false" customHeight="false" outlineLevel="0" collapsed="false">
      <c r="A576" s="415"/>
      <c r="E576" s="414"/>
      <c r="F576" s="414"/>
      <c r="G576" s="414"/>
      <c r="H576" s="414"/>
      <c r="I576" s="414"/>
      <c r="J576" s="414"/>
      <c r="K576" s="414"/>
      <c r="L576" s="414"/>
      <c r="M576" s="414"/>
      <c r="N576" s="414"/>
      <c r="O576" s="414"/>
      <c r="P576" s="414"/>
      <c r="Q576" s="414"/>
      <c r="R576" s="414"/>
      <c r="S576" s="414"/>
      <c r="T576" s="414"/>
      <c r="U576" s="414"/>
      <c r="V576" s="414"/>
      <c r="W576" s="414"/>
      <c r="X576" s="414"/>
      <c r="Y576" s="414"/>
      <c r="Z576" s="414"/>
      <c r="AA576" s="414"/>
      <c r="AB576" s="414"/>
      <c r="AC576" s="414"/>
      <c r="AD576" s="414"/>
      <c r="AE576" s="414"/>
      <c r="AF576" s="414"/>
      <c r="AG576" s="414"/>
      <c r="AH576" s="414"/>
      <c r="AI576" s="414"/>
      <c r="AJ576" s="414"/>
    </row>
    <row r="577" customFormat="false" ht="12.75" hidden="false" customHeight="false" outlineLevel="0" collapsed="false">
      <c r="A577" s="415"/>
      <c r="E577" s="414"/>
      <c r="F577" s="414"/>
      <c r="G577" s="414"/>
      <c r="H577" s="414"/>
      <c r="I577" s="414"/>
      <c r="J577" s="414"/>
      <c r="K577" s="414"/>
      <c r="L577" s="414"/>
      <c r="M577" s="414"/>
      <c r="N577" s="414"/>
      <c r="O577" s="414"/>
      <c r="P577" s="414"/>
      <c r="Q577" s="414"/>
      <c r="R577" s="414"/>
      <c r="S577" s="414"/>
      <c r="T577" s="414"/>
      <c r="U577" s="414"/>
      <c r="V577" s="414"/>
      <c r="W577" s="414"/>
      <c r="X577" s="414"/>
      <c r="Y577" s="414"/>
      <c r="Z577" s="414"/>
      <c r="AA577" s="414"/>
      <c r="AB577" s="414"/>
      <c r="AC577" s="414"/>
      <c r="AD577" s="414"/>
      <c r="AE577" s="414"/>
      <c r="AF577" s="414"/>
      <c r="AG577" s="414"/>
      <c r="AH577" s="414"/>
      <c r="AI577" s="414"/>
      <c r="AJ577" s="414"/>
    </row>
    <row r="578" customFormat="false" ht="12.75" hidden="false" customHeight="false" outlineLevel="0" collapsed="false">
      <c r="A578" s="415"/>
      <c r="E578" s="414"/>
      <c r="F578" s="414"/>
      <c r="G578" s="414"/>
      <c r="H578" s="414"/>
      <c r="I578" s="414"/>
      <c r="J578" s="414"/>
      <c r="K578" s="414"/>
      <c r="L578" s="414"/>
      <c r="M578" s="414"/>
      <c r="N578" s="414"/>
      <c r="O578" s="414"/>
      <c r="P578" s="414"/>
      <c r="Q578" s="414"/>
      <c r="R578" s="414"/>
      <c r="S578" s="414"/>
      <c r="T578" s="414"/>
      <c r="U578" s="414"/>
      <c r="V578" s="414"/>
      <c r="W578" s="414"/>
      <c r="X578" s="414"/>
      <c r="Y578" s="414"/>
      <c r="Z578" s="414"/>
      <c r="AA578" s="414"/>
      <c r="AB578" s="414"/>
      <c r="AC578" s="414"/>
      <c r="AD578" s="414"/>
      <c r="AE578" s="414"/>
      <c r="AF578" s="414"/>
      <c r="AG578" s="414"/>
      <c r="AH578" s="414"/>
      <c r="AI578" s="414"/>
      <c r="AJ578" s="414"/>
    </row>
    <row r="579" customFormat="false" ht="12.75" hidden="false" customHeight="false" outlineLevel="0" collapsed="false">
      <c r="A579" s="415"/>
      <c r="E579" s="414"/>
      <c r="F579" s="414"/>
      <c r="G579" s="414"/>
      <c r="H579" s="414"/>
      <c r="I579" s="414"/>
      <c r="J579" s="414"/>
      <c r="K579" s="414"/>
      <c r="L579" s="414"/>
      <c r="M579" s="414"/>
      <c r="N579" s="414"/>
      <c r="O579" s="414"/>
      <c r="P579" s="414"/>
      <c r="Q579" s="414"/>
      <c r="R579" s="414"/>
      <c r="S579" s="414"/>
      <c r="T579" s="414"/>
      <c r="U579" s="414"/>
      <c r="V579" s="414"/>
      <c r="W579" s="414"/>
      <c r="X579" s="414"/>
      <c r="Y579" s="414"/>
      <c r="Z579" s="414"/>
      <c r="AA579" s="414"/>
      <c r="AB579" s="414"/>
      <c r="AC579" s="414"/>
      <c r="AD579" s="414"/>
      <c r="AE579" s="414"/>
      <c r="AF579" s="414"/>
      <c r="AG579" s="414"/>
      <c r="AH579" s="414"/>
      <c r="AI579" s="414"/>
      <c r="AJ579" s="414"/>
    </row>
    <row r="580" customFormat="false" ht="12.75" hidden="false" customHeight="false" outlineLevel="0" collapsed="false">
      <c r="E580" s="414"/>
      <c r="F580" s="414"/>
      <c r="G580" s="414"/>
      <c r="H580" s="414"/>
      <c r="I580" s="414"/>
      <c r="J580" s="414"/>
      <c r="K580" s="414"/>
      <c r="L580" s="414"/>
      <c r="M580" s="414"/>
      <c r="N580" s="414"/>
      <c r="O580" s="414"/>
      <c r="P580" s="414"/>
      <c r="Q580" s="414"/>
      <c r="R580" s="414"/>
      <c r="S580" s="414"/>
      <c r="T580" s="414"/>
      <c r="U580" s="414"/>
      <c r="V580" s="414"/>
      <c r="W580" s="414"/>
      <c r="X580" s="414"/>
      <c r="Y580" s="414"/>
      <c r="Z580" s="414"/>
      <c r="AA580" s="414"/>
      <c r="AB580" s="414"/>
      <c r="AC580" s="414"/>
      <c r="AD580" s="414"/>
      <c r="AE580" s="414"/>
      <c r="AF580" s="414"/>
      <c r="AG580" s="414"/>
      <c r="AH580" s="414"/>
      <c r="AI580" s="414"/>
      <c r="AJ580" s="414"/>
    </row>
    <row r="581" customFormat="false" ht="12.75" hidden="false" customHeight="false" outlineLevel="0" collapsed="false">
      <c r="E581" s="414"/>
      <c r="F581" s="414"/>
      <c r="G581" s="414"/>
      <c r="H581" s="414"/>
      <c r="I581" s="414"/>
      <c r="J581" s="414"/>
      <c r="K581" s="414"/>
      <c r="L581" s="414"/>
      <c r="M581" s="414"/>
      <c r="N581" s="414"/>
      <c r="O581" s="414"/>
      <c r="P581" s="414"/>
      <c r="Q581" s="414"/>
      <c r="R581" s="414"/>
      <c r="S581" s="414"/>
      <c r="T581" s="414"/>
      <c r="U581" s="414"/>
      <c r="V581" s="414"/>
      <c r="W581" s="414"/>
      <c r="X581" s="414"/>
      <c r="Y581" s="414"/>
      <c r="Z581" s="414"/>
      <c r="AA581" s="414"/>
      <c r="AB581" s="414"/>
      <c r="AC581" s="414"/>
      <c r="AD581" s="414"/>
      <c r="AE581" s="414"/>
      <c r="AF581" s="414"/>
      <c r="AG581" s="414"/>
      <c r="AH581" s="414"/>
      <c r="AI581" s="414"/>
      <c r="AJ581" s="414"/>
    </row>
    <row r="582" customFormat="false" ht="12.75" hidden="false" customHeight="false" outlineLevel="0" collapsed="false">
      <c r="E582" s="414"/>
      <c r="F582" s="414"/>
      <c r="G582" s="414"/>
      <c r="H582" s="414"/>
      <c r="I582" s="414"/>
      <c r="J582" s="414"/>
      <c r="K582" s="414"/>
      <c r="L582" s="414"/>
      <c r="M582" s="414"/>
      <c r="N582" s="414"/>
      <c r="O582" s="414"/>
      <c r="P582" s="414"/>
      <c r="Q582" s="414"/>
      <c r="R582" s="414"/>
      <c r="S582" s="414"/>
      <c r="T582" s="414"/>
      <c r="U582" s="414"/>
      <c r="V582" s="414"/>
      <c r="W582" s="414"/>
      <c r="X582" s="414"/>
      <c r="Y582" s="414"/>
      <c r="Z582" s="414"/>
      <c r="AA582" s="414"/>
      <c r="AB582" s="414"/>
      <c r="AC582" s="414"/>
      <c r="AD582" s="414"/>
      <c r="AE582" s="414"/>
      <c r="AF582" s="414"/>
      <c r="AG582" s="414"/>
      <c r="AH582" s="414"/>
      <c r="AI582" s="414"/>
      <c r="AJ582" s="414"/>
    </row>
    <row r="583" customFormat="false" ht="12.75" hidden="false" customHeight="false" outlineLevel="0" collapsed="false">
      <c r="E583" s="414"/>
      <c r="F583" s="414"/>
      <c r="G583" s="414"/>
      <c r="H583" s="414"/>
      <c r="I583" s="414"/>
      <c r="J583" s="414"/>
      <c r="K583" s="414"/>
      <c r="L583" s="414"/>
      <c r="M583" s="414"/>
      <c r="N583" s="414"/>
      <c r="O583" s="414"/>
      <c r="P583" s="414"/>
      <c r="Q583" s="414"/>
      <c r="R583" s="414"/>
      <c r="S583" s="414"/>
      <c r="T583" s="414"/>
      <c r="U583" s="414"/>
      <c r="V583" s="414"/>
      <c r="W583" s="414"/>
      <c r="X583" s="414"/>
      <c r="Y583" s="414"/>
      <c r="Z583" s="414"/>
      <c r="AA583" s="414"/>
      <c r="AB583" s="414"/>
      <c r="AC583" s="414"/>
      <c r="AD583" s="414"/>
      <c r="AE583" s="414"/>
      <c r="AF583" s="414"/>
      <c r="AG583" s="414"/>
      <c r="AH583" s="414"/>
      <c r="AI583" s="414"/>
      <c r="AJ583" s="414"/>
    </row>
    <row r="584" customFormat="false" ht="12.75" hidden="false" customHeight="false" outlineLevel="0" collapsed="false">
      <c r="E584" s="414"/>
      <c r="F584" s="414"/>
      <c r="G584" s="414"/>
      <c r="H584" s="414"/>
      <c r="I584" s="414"/>
      <c r="J584" s="414"/>
      <c r="K584" s="414"/>
      <c r="L584" s="414"/>
      <c r="M584" s="414"/>
      <c r="N584" s="414"/>
      <c r="O584" s="414"/>
      <c r="P584" s="414"/>
      <c r="Q584" s="414"/>
      <c r="R584" s="414"/>
      <c r="S584" s="414"/>
      <c r="T584" s="414"/>
      <c r="U584" s="414"/>
      <c r="V584" s="414"/>
      <c r="W584" s="414"/>
      <c r="X584" s="414"/>
      <c r="Y584" s="414"/>
      <c r="Z584" s="414"/>
      <c r="AA584" s="414"/>
      <c r="AB584" s="414"/>
      <c r="AC584" s="414"/>
      <c r="AD584" s="414"/>
      <c r="AE584" s="414"/>
      <c r="AF584" s="414"/>
      <c r="AG584" s="414"/>
      <c r="AH584" s="414"/>
      <c r="AI584" s="414"/>
      <c r="AJ584" s="414"/>
    </row>
    <row r="585" customFormat="false" ht="12.75" hidden="false" customHeight="false" outlineLevel="0" collapsed="false">
      <c r="E585" s="414"/>
      <c r="F585" s="414"/>
      <c r="G585" s="414"/>
      <c r="H585" s="414"/>
      <c r="I585" s="414"/>
      <c r="J585" s="414"/>
      <c r="K585" s="414"/>
      <c r="L585" s="414"/>
      <c r="M585" s="414"/>
      <c r="N585" s="414"/>
      <c r="O585" s="414"/>
      <c r="P585" s="414"/>
      <c r="Q585" s="414"/>
      <c r="R585" s="414"/>
      <c r="S585" s="414"/>
      <c r="T585" s="414"/>
      <c r="U585" s="414"/>
      <c r="V585" s="414"/>
      <c r="W585" s="414"/>
      <c r="X585" s="414"/>
      <c r="Y585" s="414"/>
      <c r="Z585" s="414"/>
      <c r="AA585" s="414"/>
      <c r="AB585" s="414"/>
      <c r="AC585" s="414"/>
      <c r="AD585" s="414"/>
      <c r="AE585" s="414"/>
      <c r="AF585" s="414"/>
      <c r="AG585" s="414"/>
      <c r="AH585" s="414"/>
      <c r="AI585" s="414"/>
      <c r="AJ585" s="414"/>
    </row>
    <row r="586" customFormat="false" ht="12.75" hidden="false" customHeight="false" outlineLevel="0" collapsed="false">
      <c r="E586" s="414"/>
      <c r="F586" s="414"/>
      <c r="G586" s="414"/>
      <c r="H586" s="414"/>
      <c r="I586" s="414"/>
      <c r="J586" s="414"/>
      <c r="K586" s="414"/>
      <c r="L586" s="414"/>
      <c r="M586" s="414"/>
      <c r="N586" s="414"/>
      <c r="O586" s="414"/>
      <c r="P586" s="414"/>
      <c r="Q586" s="414"/>
      <c r="R586" s="414"/>
      <c r="S586" s="414"/>
      <c r="T586" s="414"/>
      <c r="U586" s="414"/>
      <c r="V586" s="414"/>
      <c r="W586" s="414"/>
      <c r="X586" s="414"/>
      <c r="Y586" s="414"/>
      <c r="Z586" s="414"/>
      <c r="AA586" s="414"/>
      <c r="AB586" s="414"/>
      <c r="AC586" s="414"/>
      <c r="AD586" s="414"/>
      <c r="AE586" s="414"/>
      <c r="AF586" s="414"/>
      <c r="AG586" s="414"/>
      <c r="AH586" s="414"/>
      <c r="AI586" s="414"/>
      <c r="AJ586" s="414"/>
    </row>
    <row r="587" customFormat="false" ht="12.75" hidden="false" customHeight="false" outlineLevel="0" collapsed="false">
      <c r="A587" s="418"/>
      <c r="E587" s="414"/>
      <c r="F587" s="414"/>
      <c r="G587" s="414"/>
      <c r="H587" s="414"/>
      <c r="I587" s="414"/>
      <c r="J587" s="414"/>
      <c r="K587" s="414"/>
      <c r="L587" s="414"/>
      <c r="M587" s="414"/>
      <c r="N587" s="414"/>
      <c r="O587" s="414"/>
      <c r="P587" s="414"/>
      <c r="Q587" s="414"/>
      <c r="R587" s="414"/>
      <c r="S587" s="414"/>
      <c r="T587" s="414"/>
      <c r="U587" s="414"/>
      <c r="V587" s="414"/>
      <c r="W587" s="414"/>
      <c r="X587" s="414"/>
      <c r="Y587" s="414"/>
      <c r="Z587" s="414"/>
      <c r="AA587" s="414"/>
      <c r="AB587" s="414"/>
      <c r="AC587" s="414"/>
      <c r="AD587" s="414"/>
      <c r="AE587" s="414"/>
      <c r="AF587" s="414"/>
      <c r="AG587" s="414"/>
      <c r="AH587" s="414"/>
      <c r="AI587" s="414"/>
      <c r="AJ587" s="414"/>
    </row>
    <row r="588" customFormat="false" ht="12.75" hidden="false" customHeight="false" outlineLevel="0" collapsed="false">
      <c r="A588" s="415"/>
      <c r="E588" s="414"/>
      <c r="F588" s="414"/>
      <c r="G588" s="414"/>
      <c r="H588" s="414"/>
      <c r="I588" s="414"/>
      <c r="J588" s="414"/>
      <c r="K588" s="414"/>
      <c r="L588" s="414"/>
      <c r="M588" s="414"/>
      <c r="N588" s="414"/>
      <c r="O588" s="414"/>
      <c r="P588" s="414"/>
      <c r="Q588" s="414"/>
      <c r="R588" s="414"/>
      <c r="S588" s="414"/>
      <c r="T588" s="414"/>
      <c r="U588" s="414"/>
      <c r="V588" s="414"/>
      <c r="W588" s="414"/>
      <c r="X588" s="414"/>
      <c r="Y588" s="414"/>
      <c r="Z588" s="414"/>
      <c r="AA588" s="414"/>
      <c r="AB588" s="414"/>
      <c r="AC588" s="414"/>
      <c r="AD588" s="414"/>
      <c r="AE588" s="414"/>
      <c r="AF588" s="414"/>
      <c r="AG588" s="414"/>
      <c r="AH588" s="414"/>
      <c r="AI588" s="414"/>
      <c r="AJ588" s="414"/>
    </row>
    <row r="589" customFormat="false" ht="12.75" hidden="false" customHeight="false" outlineLevel="0" collapsed="false">
      <c r="A589" s="415"/>
      <c r="E589" s="414"/>
      <c r="F589" s="414"/>
      <c r="G589" s="414"/>
      <c r="H589" s="414"/>
      <c r="I589" s="414"/>
      <c r="J589" s="414"/>
      <c r="K589" s="414"/>
      <c r="L589" s="414"/>
      <c r="M589" s="414"/>
      <c r="N589" s="414"/>
      <c r="O589" s="414"/>
      <c r="P589" s="414"/>
      <c r="Q589" s="414"/>
      <c r="R589" s="414"/>
      <c r="S589" s="414"/>
      <c r="T589" s="414"/>
      <c r="U589" s="414"/>
      <c r="V589" s="414"/>
      <c r="W589" s="414"/>
      <c r="X589" s="414"/>
      <c r="Y589" s="414"/>
      <c r="Z589" s="414"/>
      <c r="AA589" s="414"/>
      <c r="AB589" s="414"/>
      <c r="AC589" s="414"/>
      <c r="AD589" s="414"/>
      <c r="AE589" s="414"/>
      <c r="AF589" s="414"/>
      <c r="AG589" s="414"/>
      <c r="AH589" s="414"/>
      <c r="AI589" s="414"/>
      <c r="AJ589" s="414"/>
    </row>
    <row r="590" customFormat="false" ht="12.75" hidden="false" customHeight="false" outlineLevel="0" collapsed="false">
      <c r="A590" s="415"/>
      <c r="E590" s="414"/>
      <c r="F590" s="414"/>
      <c r="G590" s="414"/>
      <c r="H590" s="414"/>
      <c r="I590" s="414"/>
      <c r="J590" s="414"/>
      <c r="K590" s="414"/>
      <c r="L590" s="414"/>
      <c r="M590" s="414"/>
      <c r="N590" s="414"/>
      <c r="O590" s="414"/>
      <c r="P590" s="414"/>
      <c r="Q590" s="414"/>
      <c r="R590" s="414"/>
      <c r="S590" s="414"/>
      <c r="T590" s="414"/>
      <c r="U590" s="414"/>
      <c r="V590" s="414"/>
      <c r="W590" s="414"/>
      <c r="X590" s="414"/>
      <c r="Y590" s="414"/>
      <c r="Z590" s="414"/>
      <c r="AA590" s="414"/>
      <c r="AB590" s="414"/>
      <c r="AC590" s="414"/>
      <c r="AD590" s="414"/>
      <c r="AE590" s="414"/>
      <c r="AF590" s="414"/>
      <c r="AG590" s="414"/>
      <c r="AH590" s="414"/>
      <c r="AI590" s="414"/>
      <c r="AJ590" s="414"/>
    </row>
    <row r="591" customFormat="false" ht="12.75" hidden="false" customHeight="false" outlineLevel="0" collapsed="false">
      <c r="A591" s="415"/>
      <c r="E591" s="414"/>
      <c r="F591" s="414"/>
      <c r="G591" s="414"/>
      <c r="H591" s="414"/>
      <c r="I591" s="414"/>
      <c r="J591" s="414"/>
      <c r="K591" s="414"/>
      <c r="L591" s="414"/>
      <c r="M591" s="414"/>
      <c r="N591" s="414"/>
      <c r="O591" s="414"/>
      <c r="P591" s="414"/>
      <c r="Q591" s="414"/>
      <c r="R591" s="414"/>
      <c r="S591" s="414"/>
      <c r="T591" s="414"/>
      <c r="U591" s="414"/>
      <c r="V591" s="414"/>
      <c r="W591" s="414"/>
      <c r="X591" s="414"/>
      <c r="Y591" s="414"/>
      <c r="Z591" s="414"/>
      <c r="AA591" s="414"/>
      <c r="AB591" s="414"/>
      <c r="AC591" s="414"/>
      <c r="AD591" s="414"/>
      <c r="AE591" s="414"/>
      <c r="AF591" s="414"/>
      <c r="AG591" s="414"/>
      <c r="AH591" s="414"/>
      <c r="AI591" s="414"/>
      <c r="AJ591" s="414"/>
    </row>
    <row r="592" customFormat="false" ht="12.75" hidden="false" customHeight="false" outlineLevel="0" collapsed="false">
      <c r="A592" s="415"/>
      <c r="E592" s="414"/>
      <c r="F592" s="414"/>
      <c r="G592" s="414"/>
      <c r="H592" s="414"/>
      <c r="I592" s="414"/>
      <c r="J592" s="414"/>
      <c r="K592" s="414"/>
      <c r="L592" s="414"/>
      <c r="M592" s="414"/>
      <c r="N592" s="414"/>
      <c r="O592" s="414"/>
      <c r="P592" s="414"/>
      <c r="Q592" s="414"/>
      <c r="R592" s="414"/>
      <c r="S592" s="414"/>
      <c r="T592" s="414"/>
      <c r="U592" s="414"/>
      <c r="V592" s="414"/>
      <c r="W592" s="414"/>
      <c r="X592" s="414"/>
      <c r="Y592" s="414"/>
      <c r="Z592" s="414"/>
      <c r="AA592" s="414"/>
      <c r="AB592" s="414"/>
      <c r="AC592" s="414"/>
      <c r="AD592" s="414"/>
      <c r="AE592" s="414"/>
      <c r="AF592" s="414"/>
      <c r="AG592" s="414"/>
      <c r="AH592" s="414"/>
      <c r="AI592" s="414"/>
      <c r="AJ592" s="414"/>
    </row>
    <row r="593" customFormat="false" ht="12.75" hidden="false" customHeight="false" outlineLevel="0" collapsed="false">
      <c r="A593" s="415"/>
      <c r="E593" s="414"/>
      <c r="F593" s="414"/>
      <c r="G593" s="414"/>
      <c r="H593" s="414"/>
      <c r="I593" s="414"/>
      <c r="J593" s="414"/>
      <c r="K593" s="414"/>
      <c r="L593" s="414"/>
      <c r="M593" s="414"/>
      <c r="N593" s="414"/>
      <c r="O593" s="414"/>
      <c r="P593" s="414"/>
      <c r="Q593" s="414"/>
      <c r="R593" s="414"/>
      <c r="S593" s="414"/>
      <c r="T593" s="414"/>
      <c r="U593" s="414"/>
      <c r="V593" s="414"/>
      <c r="W593" s="414"/>
      <c r="X593" s="414"/>
      <c r="Y593" s="414"/>
      <c r="Z593" s="414"/>
      <c r="AA593" s="414"/>
      <c r="AB593" s="414"/>
      <c r="AC593" s="414"/>
      <c r="AD593" s="414"/>
      <c r="AE593" s="414"/>
      <c r="AF593" s="414"/>
      <c r="AG593" s="414"/>
      <c r="AH593" s="414"/>
      <c r="AI593" s="414"/>
      <c r="AJ593" s="414"/>
    </row>
    <row r="594" customFormat="false" ht="12.75" hidden="false" customHeight="false" outlineLevel="0" collapsed="false">
      <c r="A594" s="415"/>
      <c r="E594" s="414"/>
      <c r="F594" s="414"/>
      <c r="G594" s="414"/>
      <c r="H594" s="414"/>
      <c r="I594" s="414"/>
      <c r="J594" s="414"/>
      <c r="K594" s="414"/>
      <c r="L594" s="414"/>
      <c r="M594" s="414"/>
      <c r="N594" s="414"/>
      <c r="O594" s="414"/>
      <c r="P594" s="414"/>
      <c r="Q594" s="414"/>
      <c r="R594" s="414"/>
      <c r="S594" s="414"/>
      <c r="T594" s="414"/>
      <c r="U594" s="414"/>
      <c r="V594" s="414"/>
      <c r="W594" s="414"/>
      <c r="X594" s="414"/>
      <c r="Y594" s="414"/>
      <c r="Z594" s="414"/>
      <c r="AA594" s="414"/>
      <c r="AB594" s="414"/>
      <c r="AC594" s="414"/>
      <c r="AD594" s="414"/>
      <c r="AE594" s="414"/>
      <c r="AF594" s="414"/>
      <c r="AG594" s="414"/>
      <c r="AH594" s="414"/>
      <c r="AI594" s="414"/>
      <c r="AJ594" s="414"/>
    </row>
    <row r="595" customFormat="false" ht="12.75" hidden="false" customHeight="false" outlineLevel="0" collapsed="false">
      <c r="A595" s="415"/>
      <c r="E595" s="414"/>
      <c r="F595" s="414"/>
      <c r="G595" s="414"/>
      <c r="H595" s="414"/>
      <c r="I595" s="414"/>
      <c r="J595" s="414"/>
      <c r="K595" s="414"/>
      <c r="L595" s="414"/>
      <c r="M595" s="414"/>
      <c r="N595" s="414"/>
      <c r="O595" s="414"/>
      <c r="P595" s="414"/>
      <c r="Q595" s="414"/>
      <c r="R595" s="414"/>
      <c r="S595" s="414"/>
      <c r="T595" s="414"/>
      <c r="U595" s="414"/>
      <c r="V595" s="414"/>
      <c r="W595" s="414"/>
      <c r="X595" s="414"/>
      <c r="Y595" s="414"/>
      <c r="Z595" s="414"/>
      <c r="AA595" s="414"/>
      <c r="AB595" s="414"/>
      <c r="AC595" s="414"/>
      <c r="AD595" s="414"/>
      <c r="AE595" s="414"/>
      <c r="AF595" s="414"/>
      <c r="AG595" s="414"/>
      <c r="AH595" s="414"/>
      <c r="AI595" s="414"/>
      <c r="AJ595" s="414"/>
    </row>
    <row r="596" customFormat="false" ht="12.75" hidden="false" customHeight="false" outlineLevel="0" collapsed="false">
      <c r="A596" s="415"/>
      <c r="E596" s="414"/>
      <c r="F596" s="414"/>
      <c r="G596" s="414"/>
      <c r="H596" s="414"/>
      <c r="I596" s="414"/>
      <c r="J596" s="414"/>
      <c r="K596" s="414"/>
      <c r="L596" s="414"/>
      <c r="M596" s="414"/>
      <c r="N596" s="414"/>
      <c r="O596" s="414"/>
      <c r="P596" s="414"/>
      <c r="Q596" s="414"/>
      <c r="R596" s="414"/>
      <c r="S596" s="414"/>
      <c r="T596" s="414"/>
      <c r="U596" s="414"/>
      <c r="V596" s="414"/>
      <c r="W596" s="414"/>
      <c r="X596" s="414"/>
      <c r="Y596" s="414"/>
      <c r="Z596" s="414"/>
      <c r="AA596" s="414"/>
      <c r="AB596" s="414"/>
      <c r="AC596" s="414"/>
      <c r="AD596" s="414"/>
      <c r="AE596" s="414"/>
      <c r="AF596" s="414"/>
      <c r="AG596" s="414"/>
      <c r="AH596" s="414"/>
      <c r="AI596" s="414"/>
      <c r="AJ596" s="414"/>
    </row>
    <row r="597" customFormat="false" ht="12.75" hidden="false" customHeight="false" outlineLevel="0" collapsed="false">
      <c r="A597" s="415"/>
      <c r="E597" s="414"/>
      <c r="F597" s="414"/>
      <c r="G597" s="414"/>
      <c r="H597" s="414"/>
      <c r="I597" s="414"/>
      <c r="J597" s="414"/>
      <c r="K597" s="414"/>
      <c r="L597" s="414"/>
      <c r="M597" s="414"/>
      <c r="N597" s="414"/>
      <c r="O597" s="414"/>
      <c r="P597" s="414"/>
      <c r="Q597" s="414"/>
      <c r="R597" s="414"/>
      <c r="S597" s="414"/>
      <c r="T597" s="414"/>
      <c r="U597" s="414"/>
      <c r="V597" s="414"/>
      <c r="W597" s="414"/>
      <c r="X597" s="414"/>
      <c r="Y597" s="414"/>
      <c r="Z597" s="414"/>
      <c r="AA597" s="414"/>
      <c r="AB597" s="414"/>
      <c r="AC597" s="414"/>
      <c r="AD597" s="414"/>
      <c r="AE597" s="414"/>
      <c r="AF597" s="414"/>
      <c r="AG597" s="414"/>
      <c r="AH597" s="414"/>
      <c r="AI597" s="414"/>
      <c r="AJ597" s="414"/>
    </row>
    <row r="598" customFormat="false" ht="12.75" hidden="false" customHeight="false" outlineLevel="0" collapsed="false">
      <c r="A598" s="415"/>
      <c r="E598" s="414"/>
      <c r="F598" s="414"/>
      <c r="G598" s="414"/>
      <c r="H598" s="414"/>
      <c r="I598" s="414"/>
      <c r="J598" s="414"/>
      <c r="K598" s="414"/>
      <c r="L598" s="414"/>
      <c r="M598" s="414"/>
      <c r="N598" s="414"/>
      <c r="O598" s="414"/>
      <c r="P598" s="414"/>
      <c r="Q598" s="414"/>
      <c r="R598" s="414"/>
      <c r="S598" s="414"/>
      <c r="T598" s="414"/>
      <c r="U598" s="414"/>
      <c r="V598" s="414"/>
      <c r="W598" s="414"/>
      <c r="X598" s="414"/>
      <c r="Y598" s="414"/>
      <c r="Z598" s="414"/>
      <c r="AA598" s="414"/>
      <c r="AB598" s="414"/>
      <c r="AC598" s="414"/>
      <c r="AD598" s="414"/>
      <c r="AE598" s="414"/>
      <c r="AF598" s="414"/>
      <c r="AG598" s="414"/>
      <c r="AH598" s="414"/>
      <c r="AI598" s="414"/>
      <c r="AJ598" s="414"/>
    </row>
    <row r="599" customFormat="false" ht="12.75" hidden="false" customHeight="false" outlineLevel="0" collapsed="false">
      <c r="A599" s="415"/>
      <c r="E599" s="414"/>
      <c r="F599" s="414"/>
      <c r="G599" s="414"/>
      <c r="H599" s="414"/>
      <c r="I599" s="414"/>
      <c r="J599" s="414"/>
      <c r="K599" s="414"/>
      <c r="L599" s="414"/>
      <c r="M599" s="414"/>
      <c r="N599" s="414"/>
      <c r="O599" s="414"/>
      <c r="P599" s="414"/>
      <c r="Q599" s="414"/>
      <c r="R599" s="414"/>
      <c r="S599" s="414"/>
      <c r="T599" s="414"/>
      <c r="U599" s="414"/>
      <c r="V599" s="414"/>
      <c r="W599" s="414"/>
      <c r="X599" s="414"/>
      <c r="Y599" s="414"/>
      <c r="Z599" s="414"/>
      <c r="AA599" s="414"/>
      <c r="AB599" s="414"/>
      <c r="AC599" s="414"/>
      <c r="AD599" s="414"/>
      <c r="AE599" s="414"/>
      <c r="AF599" s="414"/>
      <c r="AG599" s="414"/>
      <c r="AH599" s="414"/>
      <c r="AI599" s="414"/>
      <c r="AJ599" s="414"/>
    </row>
    <row r="600" customFormat="false" ht="12.75" hidden="false" customHeight="false" outlineLevel="0" collapsed="false">
      <c r="A600" s="415"/>
      <c r="E600" s="414"/>
      <c r="F600" s="414"/>
      <c r="G600" s="414"/>
      <c r="H600" s="414"/>
      <c r="I600" s="414"/>
      <c r="J600" s="414"/>
      <c r="K600" s="414"/>
      <c r="L600" s="414"/>
      <c r="M600" s="414"/>
      <c r="N600" s="414"/>
      <c r="O600" s="414"/>
      <c r="P600" s="414"/>
      <c r="Q600" s="414"/>
      <c r="R600" s="414"/>
      <c r="S600" s="414"/>
      <c r="T600" s="414"/>
      <c r="U600" s="414"/>
      <c r="V600" s="414"/>
      <c r="W600" s="414"/>
      <c r="X600" s="414"/>
      <c r="Y600" s="414"/>
      <c r="Z600" s="414"/>
      <c r="AA600" s="414"/>
      <c r="AB600" s="414"/>
      <c r="AC600" s="414"/>
      <c r="AD600" s="414"/>
      <c r="AE600" s="414"/>
      <c r="AF600" s="414"/>
      <c r="AG600" s="414"/>
      <c r="AH600" s="414"/>
      <c r="AI600" s="414"/>
      <c r="AJ600" s="414"/>
    </row>
    <row r="601" customFormat="false" ht="12.75" hidden="false" customHeight="false" outlineLevel="0" collapsed="false">
      <c r="A601" s="415"/>
      <c r="E601" s="414"/>
      <c r="F601" s="414"/>
      <c r="G601" s="414"/>
      <c r="H601" s="414"/>
      <c r="I601" s="414"/>
      <c r="J601" s="414"/>
      <c r="K601" s="414"/>
      <c r="L601" s="414"/>
      <c r="M601" s="414"/>
      <c r="N601" s="414"/>
      <c r="O601" s="414"/>
      <c r="P601" s="414"/>
      <c r="Q601" s="414"/>
      <c r="R601" s="414"/>
      <c r="S601" s="414"/>
      <c r="T601" s="414"/>
      <c r="U601" s="414"/>
      <c r="V601" s="414"/>
      <c r="W601" s="414"/>
      <c r="X601" s="414"/>
      <c r="Y601" s="414"/>
      <c r="Z601" s="414"/>
      <c r="AA601" s="414"/>
      <c r="AB601" s="414"/>
      <c r="AC601" s="414"/>
      <c r="AD601" s="414"/>
      <c r="AE601" s="414"/>
      <c r="AF601" s="414"/>
      <c r="AG601" s="414"/>
      <c r="AH601" s="414"/>
      <c r="AI601" s="414"/>
      <c r="AJ601" s="414"/>
    </row>
    <row r="602" customFormat="false" ht="12.75" hidden="false" customHeight="false" outlineLevel="0" collapsed="false">
      <c r="A602" s="415"/>
      <c r="E602" s="414"/>
      <c r="F602" s="414"/>
      <c r="G602" s="414"/>
      <c r="H602" s="414"/>
      <c r="I602" s="414"/>
      <c r="J602" s="414"/>
      <c r="K602" s="414"/>
      <c r="L602" s="414"/>
      <c r="M602" s="414"/>
      <c r="N602" s="414"/>
      <c r="O602" s="414"/>
      <c r="P602" s="414"/>
      <c r="Q602" s="414"/>
      <c r="R602" s="414"/>
      <c r="S602" s="414"/>
      <c r="T602" s="414"/>
      <c r="U602" s="414"/>
      <c r="V602" s="414"/>
      <c r="W602" s="414"/>
      <c r="X602" s="414"/>
      <c r="Y602" s="414"/>
      <c r="Z602" s="414"/>
      <c r="AA602" s="414"/>
      <c r="AB602" s="414"/>
      <c r="AC602" s="414"/>
      <c r="AD602" s="414"/>
      <c r="AE602" s="414"/>
      <c r="AF602" s="414"/>
      <c r="AG602" s="414"/>
      <c r="AH602" s="414"/>
      <c r="AI602" s="414"/>
      <c r="AJ602" s="414"/>
    </row>
    <row r="603" customFormat="false" ht="12.75" hidden="false" customHeight="false" outlineLevel="0" collapsed="false">
      <c r="A603" s="415"/>
      <c r="E603" s="414"/>
      <c r="F603" s="414"/>
      <c r="G603" s="414"/>
      <c r="H603" s="414"/>
      <c r="I603" s="414"/>
      <c r="J603" s="414"/>
      <c r="K603" s="414"/>
      <c r="L603" s="414"/>
      <c r="M603" s="414"/>
      <c r="N603" s="414"/>
      <c r="O603" s="414"/>
      <c r="P603" s="414"/>
      <c r="Q603" s="414"/>
      <c r="R603" s="414"/>
      <c r="S603" s="414"/>
      <c r="T603" s="414"/>
      <c r="U603" s="414"/>
      <c r="V603" s="414"/>
      <c r="W603" s="414"/>
      <c r="X603" s="414"/>
      <c r="Y603" s="414"/>
      <c r="Z603" s="414"/>
      <c r="AA603" s="414"/>
      <c r="AB603" s="414"/>
      <c r="AC603" s="414"/>
      <c r="AD603" s="414"/>
      <c r="AE603" s="414"/>
      <c r="AF603" s="414"/>
      <c r="AG603" s="414"/>
      <c r="AH603" s="414"/>
      <c r="AI603" s="414"/>
      <c r="AJ603" s="414"/>
    </row>
    <row r="604" customFormat="false" ht="12.75" hidden="false" customHeight="false" outlineLevel="0" collapsed="false">
      <c r="A604" s="415"/>
      <c r="E604" s="414"/>
      <c r="F604" s="414"/>
      <c r="G604" s="414"/>
      <c r="H604" s="414"/>
      <c r="I604" s="414"/>
      <c r="J604" s="414"/>
      <c r="K604" s="414"/>
      <c r="L604" s="414"/>
      <c r="M604" s="414"/>
      <c r="N604" s="414"/>
      <c r="O604" s="414"/>
      <c r="P604" s="414"/>
      <c r="Q604" s="414"/>
      <c r="R604" s="414"/>
      <c r="S604" s="414"/>
      <c r="T604" s="414"/>
      <c r="U604" s="414"/>
      <c r="V604" s="414"/>
      <c r="W604" s="414"/>
      <c r="X604" s="414"/>
      <c r="Y604" s="414"/>
      <c r="Z604" s="414"/>
      <c r="AA604" s="414"/>
      <c r="AB604" s="414"/>
      <c r="AC604" s="414"/>
      <c r="AD604" s="414"/>
      <c r="AE604" s="414"/>
      <c r="AF604" s="414"/>
      <c r="AG604" s="414"/>
      <c r="AH604" s="414"/>
      <c r="AI604" s="414"/>
      <c r="AJ604" s="414"/>
    </row>
    <row r="605" customFormat="false" ht="12.75" hidden="false" customHeight="false" outlineLevel="0" collapsed="false">
      <c r="A605" s="415"/>
      <c r="E605" s="414"/>
      <c r="F605" s="414"/>
      <c r="G605" s="414"/>
      <c r="H605" s="414"/>
      <c r="I605" s="414"/>
      <c r="J605" s="414"/>
      <c r="K605" s="414"/>
      <c r="L605" s="414"/>
      <c r="M605" s="414"/>
      <c r="N605" s="414"/>
      <c r="O605" s="414"/>
      <c r="P605" s="414"/>
      <c r="Q605" s="414"/>
      <c r="R605" s="414"/>
      <c r="S605" s="414"/>
      <c r="T605" s="414"/>
      <c r="U605" s="414"/>
      <c r="V605" s="414"/>
      <c r="W605" s="414"/>
      <c r="X605" s="414"/>
      <c r="Y605" s="414"/>
      <c r="Z605" s="414"/>
      <c r="AA605" s="414"/>
      <c r="AB605" s="414"/>
      <c r="AC605" s="414"/>
      <c r="AD605" s="414"/>
      <c r="AE605" s="414"/>
      <c r="AF605" s="414"/>
      <c r="AG605" s="414"/>
      <c r="AH605" s="414"/>
      <c r="AI605" s="414"/>
      <c r="AJ605" s="414"/>
    </row>
    <row r="606" customFormat="false" ht="12.75" hidden="false" customHeight="false" outlineLevel="0" collapsed="false">
      <c r="E606" s="414"/>
      <c r="F606" s="414"/>
      <c r="G606" s="414"/>
      <c r="H606" s="414"/>
      <c r="I606" s="414"/>
      <c r="J606" s="414"/>
      <c r="K606" s="414"/>
      <c r="L606" s="414"/>
      <c r="M606" s="414"/>
      <c r="N606" s="414"/>
      <c r="O606" s="414"/>
      <c r="P606" s="414"/>
      <c r="Q606" s="414"/>
      <c r="R606" s="414"/>
      <c r="S606" s="414"/>
      <c r="T606" s="414"/>
      <c r="U606" s="414"/>
      <c r="V606" s="414"/>
      <c r="W606" s="414"/>
      <c r="X606" s="414"/>
      <c r="Y606" s="414"/>
      <c r="Z606" s="414"/>
      <c r="AA606" s="414"/>
      <c r="AB606" s="414"/>
      <c r="AC606" s="414"/>
      <c r="AD606" s="414"/>
      <c r="AE606" s="414"/>
      <c r="AF606" s="414"/>
      <c r="AG606" s="414"/>
      <c r="AH606" s="414"/>
      <c r="AI606" s="414"/>
      <c r="AJ606" s="414"/>
    </row>
    <row r="607" customFormat="false" ht="12.75" hidden="false" customHeight="false" outlineLevel="0" collapsed="false">
      <c r="E607" s="414"/>
      <c r="F607" s="414"/>
      <c r="G607" s="414"/>
      <c r="H607" s="414"/>
      <c r="I607" s="414"/>
      <c r="J607" s="414"/>
      <c r="K607" s="414"/>
      <c r="L607" s="414"/>
      <c r="M607" s="414"/>
      <c r="N607" s="414"/>
      <c r="O607" s="414"/>
      <c r="P607" s="414"/>
      <c r="Q607" s="414"/>
      <c r="R607" s="414"/>
      <c r="S607" s="414"/>
      <c r="T607" s="414"/>
      <c r="U607" s="414"/>
      <c r="V607" s="414"/>
      <c r="W607" s="414"/>
      <c r="X607" s="414"/>
      <c r="Y607" s="414"/>
      <c r="Z607" s="414"/>
      <c r="AA607" s="414"/>
      <c r="AB607" s="414"/>
      <c r="AC607" s="414"/>
      <c r="AD607" s="414"/>
      <c r="AE607" s="414"/>
      <c r="AF607" s="414"/>
      <c r="AG607" s="414"/>
      <c r="AH607" s="414"/>
      <c r="AI607" s="414"/>
      <c r="AJ607" s="414"/>
    </row>
    <row r="608" customFormat="false" ht="12.75" hidden="false" customHeight="false" outlineLevel="0" collapsed="false">
      <c r="E608" s="414"/>
      <c r="F608" s="414"/>
      <c r="G608" s="414"/>
      <c r="H608" s="414"/>
      <c r="I608" s="414"/>
      <c r="J608" s="414"/>
      <c r="K608" s="414"/>
      <c r="L608" s="414"/>
      <c r="M608" s="414"/>
      <c r="N608" s="414"/>
      <c r="O608" s="414"/>
      <c r="P608" s="414"/>
      <c r="Q608" s="414"/>
      <c r="R608" s="414"/>
      <c r="S608" s="414"/>
      <c r="T608" s="414"/>
      <c r="U608" s="414"/>
      <c r="V608" s="414"/>
      <c r="W608" s="414"/>
      <c r="X608" s="414"/>
      <c r="Y608" s="414"/>
      <c r="Z608" s="414"/>
      <c r="AA608" s="414"/>
      <c r="AB608" s="414"/>
      <c r="AC608" s="414"/>
      <c r="AD608" s="414"/>
      <c r="AE608" s="414"/>
      <c r="AF608" s="414"/>
      <c r="AG608" s="414"/>
      <c r="AH608" s="414"/>
      <c r="AI608" s="414"/>
      <c r="AJ608" s="414"/>
    </row>
    <row r="609" customFormat="false" ht="12.75" hidden="false" customHeight="false" outlineLevel="0" collapsed="false">
      <c r="E609" s="414"/>
      <c r="F609" s="414"/>
      <c r="G609" s="414"/>
      <c r="H609" s="414"/>
      <c r="I609" s="414"/>
      <c r="J609" s="414"/>
      <c r="K609" s="414"/>
      <c r="L609" s="414"/>
      <c r="M609" s="414"/>
      <c r="N609" s="414"/>
      <c r="O609" s="414"/>
      <c r="P609" s="414"/>
      <c r="Q609" s="414"/>
      <c r="R609" s="414"/>
      <c r="S609" s="414"/>
      <c r="T609" s="414"/>
      <c r="U609" s="414"/>
      <c r="V609" s="414"/>
      <c r="W609" s="414"/>
      <c r="X609" s="414"/>
      <c r="Y609" s="414"/>
      <c r="Z609" s="414"/>
      <c r="AA609" s="414"/>
      <c r="AB609" s="414"/>
      <c r="AC609" s="414"/>
      <c r="AD609" s="414"/>
      <c r="AE609" s="414"/>
      <c r="AF609" s="414"/>
      <c r="AG609" s="414"/>
      <c r="AH609" s="414"/>
      <c r="AI609" s="414"/>
      <c r="AJ609" s="414"/>
    </row>
    <row r="610" customFormat="false" ht="12.75" hidden="false" customHeight="false" outlineLevel="0" collapsed="false">
      <c r="E610" s="414"/>
      <c r="F610" s="414"/>
      <c r="G610" s="414"/>
      <c r="H610" s="414"/>
      <c r="I610" s="414"/>
      <c r="J610" s="414"/>
      <c r="K610" s="414"/>
      <c r="L610" s="414"/>
      <c r="M610" s="414"/>
      <c r="N610" s="414"/>
      <c r="O610" s="414"/>
      <c r="P610" s="414"/>
      <c r="Q610" s="414"/>
      <c r="R610" s="414"/>
      <c r="S610" s="414"/>
      <c r="T610" s="414"/>
      <c r="U610" s="414"/>
      <c r="V610" s="414"/>
      <c r="W610" s="414"/>
      <c r="X610" s="414"/>
      <c r="Y610" s="414"/>
      <c r="Z610" s="414"/>
      <c r="AA610" s="414"/>
      <c r="AB610" s="414"/>
      <c r="AC610" s="414"/>
      <c r="AD610" s="414"/>
      <c r="AE610" s="414"/>
      <c r="AF610" s="414"/>
      <c r="AG610" s="414"/>
      <c r="AH610" s="414"/>
      <c r="AI610" s="414"/>
      <c r="AJ610" s="414"/>
    </row>
    <row r="611" customFormat="false" ht="12.75" hidden="false" customHeight="false" outlineLevel="0" collapsed="false">
      <c r="E611" s="414"/>
      <c r="F611" s="414"/>
      <c r="G611" s="414"/>
      <c r="H611" s="414"/>
      <c r="I611" s="414"/>
      <c r="J611" s="414"/>
      <c r="K611" s="414"/>
      <c r="L611" s="414"/>
      <c r="M611" s="414"/>
      <c r="N611" s="414"/>
      <c r="O611" s="414"/>
      <c r="P611" s="414"/>
      <c r="Q611" s="414"/>
      <c r="R611" s="414"/>
      <c r="S611" s="414"/>
      <c r="T611" s="414"/>
      <c r="U611" s="414"/>
      <c r="V611" s="414"/>
      <c r="W611" s="414"/>
      <c r="X611" s="414"/>
      <c r="Y611" s="414"/>
      <c r="Z611" s="414"/>
      <c r="AA611" s="414"/>
      <c r="AB611" s="414"/>
      <c r="AC611" s="414"/>
      <c r="AD611" s="414"/>
      <c r="AE611" s="414"/>
      <c r="AF611" s="414"/>
      <c r="AG611" s="414"/>
      <c r="AH611" s="414"/>
      <c r="AI611" s="414"/>
      <c r="AJ611" s="414"/>
    </row>
    <row r="612" customFormat="false" ht="12.75" hidden="false" customHeight="false" outlineLevel="0" collapsed="false">
      <c r="E612" s="414"/>
      <c r="F612" s="414"/>
      <c r="G612" s="414"/>
      <c r="H612" s="414"/>
      <c r="I612" s="414"/>
      <c r="J612" s="414"/>
      <c r="K612" s="414"/>
      <c r="L612" s="414"/>
      <c r="M612" s="414"/>
      <c r="N612" s="414"/>
      <c r="O612" s="414"/>
      <c r="P612" s="414"/>
      <c r="Q612" s="414"/>
      <c r="R612" s="414"/>
      <c r="S612" s="414"/>
      <c r="T612" s="414"/>
      <c r="U612" s="414"/>
      <c r="V612" s="414"/>
      <c r="W612" s="414"/>
      <c r="X612" s="414"/>
      <c r="Y612" s="414"/>
      <c r="Z612" s="414"/>
      <c r="AA612" s="414"/>
      <c r="AB612" s="414"/>
      <c r="AC612" s="414"/>
      <c r="AD612" s="414"/>
      <c r="AE612" s="414"/>
      <c r="AF612" s="414"/>
      <c r="AG612" s="414"/>
      <c r="AH612" s="414"/>
      <c r="AI612" s="414"/>
      <c r="AJ612" s="414"/>
    </row>
    <row r="613" customFormat="false" ht="12.75" hidden="false" customHeight="false" outlineLevel="0" collapsed="false">
      <c r="A613" s="418"/>
      <c r="E613" s="414"/>
      <c r="F613" s="414"/>
      <c r="G613" s="414"/>
      <c r="H613" s="414"/>
      <c r="I613" s="414"/>
      <c r="J613" s="414"/>
      <c r="K613" s="414"/>
      <c r="L613" s="414"/>
      <c r="M613" s="414"/>
      <c r="N613" s="414"/>
      <c r="O613" s="414"/>
      <c r="P613" s="414"/>
      <c r="Q613" s="414"/>
      <c r="R613" s="414"/>
      <c r="S613" s="414"/>
      <c r="T613" s="414"/>
      <c r="U613" s="414"/>
      <c r="V613" s="414"/>
      <c r="W613" s="414"/>
      <c r="X613" s="414"/>
      <c r="Y613" s="414"/>
      <c r="Z613" s="414"/>
      <c r="AA613" s="414"/>
      <c r="AB613" s="414"/>
      <c r="AC613" s="414"/>
      <c r="AD613" s="414"/>
      <c r="AE613" s="414"/>
      <c r="AF613" s="414"/>
      <c r="AG613" s="414"/>
      <c r="AH613" s="414"/>
      <c r="AI613" s="414"/>
      <c r="AJ613" s="414"/>
    </row>
    <row r="614" customFormat="false" ht="12.75" hidden="false" customHeight="false" outlineLevel="0" collapsed="false">
      <c r="A614" s="415"/>
      <c r="E614" s="414"/>
      <c r="F614" s="414"/>
      <c r="G614" s="414"/>
      <c r="H614" s="414"/>
      <c r="I614" s="414"/>
      <c r="J614" s="414"/>
      <c r="K614" s="414"/>
      <c r="L614" s="414"/>
      <c r="M614" s="414"/>
      <c r="N614" s="414"/>
      <c r="O614" s="414"/>
      <c r="P614" s="414"/>
      <c r="Q614" s="414"/>
      <c r="R614" s="414"/>
      <c r="S614" s="414"/>
      <c r="T614" s="414"/>
      <c r="U614" s="414"/>
      <c r="V614" s="414"/>
      <c r="W614" s="414"/>
      <c r="X614" s="414"/>
      <c r="Y614" s="414"/>
      <c r="Z614" s="414"/>
      <c r="AA614" s="414"/>
      <c r="AB614" s="414"/>
      <c r="AC614" s="414"/>
      <c r="AD614" s="414"/>
      <c r="AE614" s="414"/>
      <c r="AF614" s="414"/>
      <c r="AG614" s="414"/>
      <c r="AH614" s="414"/>
      <c r="AI614" s="414"/>
      <c r="AJ614" s="414"/>
    </row>
    <row r="615" customFormat="false" ht="12.75" hidden="false" customHeight="false" outlineLevel="0" collapsed="false">
      <c r="A615" s="415"/>
      <c r="E615" s="414"/>
      <c r="F615" s="414"/>
      <c r="G615" s="414"/>
      <c r="H615" s="414"/>
      <c r="I615" s="414"/>
      <c r="J615" s="414"/>
      <c r="K615" s="414"/>
      <c r="L615" s="414"/>
      <c r="M615" s="414"/>
      <c r="N615" s="414"/>
      <c r="O615" s="414"/>
      <c r="P615" s="414"/>
      <c r="Q615" s="414"/>
      <c r="R615" s="414"/>
      <c r="S615" s="414"/>
      <c r="T615" s="414"/>
      <c r="U615" s="414"/>
      <c r="V615" s="414"/>
      <c r="W615" s="414"/>
      <c r="X615" s="414"/>
      <c r="Y615" s="414"/>
      <c r="Z615" s="414"/>
      <c r="AA615" s="414"/>
      <c r="AB615" s="414"/>
      <c r="AC615" s="414"/>
      <c r="AD615" s="414"/>
      <c r="AE615" s="414"/>
      <c r="AF615" s="414"/>
      <c r="AG615" s="414"/>
      <c r="AH615" s="414"/>
      <c r="AI615" s="414"/>
      <c r="AJ615" s="414"/>
    </row>
    <row r="616" customFormat="false" ht="12.75" hidden="false" customHeight="false" outlineLevel="0" collapsed="false">
      <c r="A616" s="415"/>
      <c r="E616" s="414"/>
      <c r="F616" s="414"/>
      <c r="G616" s="414"/>
      <c r="H616" s="414"/>
      <c r="I616" s="414"/>
      <c r="J616" s="414"/>
      <c r="K616" s="414"/>
      <c r="L616" s="414"/>
      <c r="M616" s="414"/>
      <c r="N616" s="414"/>
      <c r="O616" s="414"/>
      <c r="P616" s="414"/>
      <c r="Q616" s="414"/>
      <c r="R616" s="414"/>
      <c r="S616" s="414"/>
      <c r="T616" s="414"/>
      <c r="U616" s="414"/>
      <c r="V616" s="414"/>
      <c r="W616" s="414"/>
      <c r="X616" s="414"/>
      <c r="Y616" s="414"/>
      <c r="Z616" s="414"/>
      <c r="AA616" s="414"/>
      <c r="AB616" s="414"/>
      <c r="AC616" s="414"/>
      <c r="AD616" s="414"/>
      <c r="AE616" s="414"/>
      <c r="AF616" s="414"/>
      <c r="AG616" s="414"/>
      <c r="AH616" s="414"/>
      <c r="AI616" s="414"/>
      <c r="AJ616" s="414"/>
    </row>
    <row r="617" customFormat="false" ht="12.75" hidden="false" customHeight="false" outlineLevel="0" collapsed="false">
      <c r="A617" s="415"/>
      <c r="E617" s="414"/>
      <c r="F617" s="414"/>
      <c r="G617" s="414"/>
      <c r="H617" s="414"/>
      <c r="I617" s="414"/>
      <c r="J617" s="414"/>
      <c r="K617" s="414"/>
      <c r="L617" s="414"/>
      <c r="M617" s="414"/>
      <c r="N617" s="414"/>
      <c r="O617" s="414"/>
      <c r="P617" s="414"/>
      <c r="Q617" s="414"/>
      <c r="R617" s="414"/>
      <c r="S617" s="414"/>
      <c r="T617" s="414"/>
      <c r="U617" s="414"/>
      <c r="V617" s="414"/>
      <c r="W617" s="414"/>
      <c r="X617" s="414"/>
      <c r="Y617" s="414"/>
      <c r="Z617" s="414"/>
      <c r="AA617" s="414"/>
      <c r="AB617" s="414"/>
      <c r="AC617" s="414"/>
      <c r="AD617" s="414"/>
      <c r="AE617" s="414"/>
      <c r="AF617" s="414"/>
      <c r="AG617" s="414"/>
      <c r="AH617" s="414"/>
      <c r="AI617" s="414"/>
      <c r="AJ617" s="414"/>
    </row>
    <row r="618" customFormat="false" ht="12.75" hidden="false" customHeight="false" outlineLevel="0" collapsed="false">
      <c r="A618" s="415"/>
      <c r="E618" s="414"/>
      <c r="F618" s="414"/>
      <c r="G618" s="414"/>
      <c r="H618" s="414"/>
      <c r="I618" s="414"/>
      <c r="J618" s="414"/>
      <c r="K618" s="414"/>
      <c r="L618" s="414"/>
      <c r="M618" s="414"/>
      <c r="N618" s="414"/>
      <c r="O618" s="414"/>
      <c r="P618" s="414"/>
      <c r="Q618" s="414"/>
      <c r="R618" s="414"/>
      <c r="S618" s="414"/>
      <c r="T618" s="414"/>
      <c r="U618" s="414"/>
      <c r="V618" s="414"/>
      <c r="W618" s="414"/>
      <c r="X618" s="414"/>
      <c r="Y618" s="414"/>
      <c r="Z618" s="414"/>
      <c r="AA618" s="414"/>
      <c r="AB618" s="414"/>
      <c r="AC618" s="414"/>
      <c r="AD618" s="414"/>
      <c r="AE618" s="414"/>
      <c r="AF618" s="414"/>
      <c r="AG618" s="414"/>
      <c r="AH618" s="414"/>
      <c r="AI618" s="414"/>
      <c r="AJ618" s="414"/>
    </row>
    <row r="619" customFormat="false" ht="12.75" hidden="false" customHeight="false" outlineLevel="0" collapsed="false">
      <c r="A619" s="415"/>
      <c r="E619" s="414"/>
      <c r="F619" s="414"/>
      <c r="G619" s="414"/>
      <c r="H619" s="414"/>
      <c r="I619" s="414"/>
      <c r="J619" s="414"/>
      <c r="K619" s="414"/>
      <c r="L619" s="414"/>
      <c r="M619" s="414"/>
      <c r="N619" s="414"/>
      <c r="O619" s="414"/>
      <c r="P619" s="414"/>
      <c r="Q619" s="414"/>
      <c r="R619" s="414"/>
      <c r="S619" s="414"/>
      <c r="T619" s="414"/>
      <c r="U619" s="414"/>
      <c r="V619" s="414"/>
      <c r="W619" s="414"/>
      <c r="X619" s="414"/>
      <c r="Y619" s="414"/>
      <c r="Z619" s="414"/>
      <c r="AA619" s="414"/>
      <c r="AB619" s="414"/>
      <c r="AC619" s="414"/>
      <c r="AD619" s="414"/>
      <c r="AE619" s="414"/>
      <c r="AF619" s="414"/>
      <c r="AG619" s="414"/>
      <c r="AH619" s="414"/>
      <c r="AI619" s="414"/>
      <c r="AJ619" s="414"/>
    </row>
    <row r="620" customFormat="false" ht="12.75" hidden="false" customHeight="false" outlineLevel="0" collapsed="false">
      <c r="A620" s="415"/>
      <c r="E620" s="414"/>
      <c r="F620" s="414"/>
      <c r="G620" s="414"/>
      <c r="H620" s="414"/>
      <c r="I620" s="414"/>
      <c r="J620" s="414"/>
      <c r="K620" s="414"/>
      <c r="L620" s="414"/>
      <c r="M620" s="414"/>
      <c r="N620" s="414"/>
      <c r="O620" s="414"/>
      <c r="P620" s="414"/>
      <c r="Q620" s="414"/>
      <c r="R620" s="414"/>
      <c r="S620" s="414"/>
      <c r="T620" s="414"/>
      <c r="U620" s="414"/>
      <c r="V620" s="414"/>
      <c r="W620" s="414"/>
      <c r="X620" s="414"/>
      <c r="Y620" s="414"/>
      <c r="Z620" s="414"/>
      <c r="AA620" s="414"/>
      <c r="AB620" s="414"/>
      <c r="AC620" s="414"/>
      <c r="AD620" s="414"/>
      <c r="AE620" s="414"/>
      <c r="AF620" s="414"/>
      <c r="AG620" s="414"/>
      <c r="AH620" s="414"/>
      <c r="AI620" s="414"/>
      <c r="AJ620" s="414"/>
    </row>
    <row r="621" customFormat="false" ht="12.75" hidden="false" customHeight="false" outlineLevel="0" collapsed="false">
      <c r="A621" s="415"/>
      <c r="E621" s="414"/>
      <c r="F621" s="414"/>
      <c r="G621" s="414"/>
      <c r="H621" s="414"/>
      <c r="I621" s="414"/>
      <c r="J621" s="414"/>
      <c r="K621" s="414"/>
      <c r="L621" s="414"/>
      <c r="M621" s="414"/>
      <c r="N621" s="414"/>
      <c r="O621" s="414"/>
      <c r="P621" s="414"/>
      <c r="Q621" s="414"/>
      <c r="R621" s="414"/>
      <c r="S621" s="414"/>
      <c r="T621" s="414"/>
      <c r="U621" s="414"/>
      <c r="V621" s="414"/>
      <c r="W621" s="414"/>
      <c r="X621" s="414"/>
      <c r="Y621" s="414"/>
      <c r="Z621" s="414"/>
      <c r="AA621" s="414"/>
      <c r="AB621" s="414"/>
      <c r="AC621" s="414"/>
      <c r="AD621" s="414"/>
      <c r="AE621" s="414"/>
      <c r="AF621" s="414"/>
      <c r="AG621" s="414"/>
      <c r="AH621" s="414"/>
      <c r="AI621" s="414"/>
      <c r="AJ621" s="414"/>
    </row>
    <row r="622" customFormat="false" ht="12.75" hidden="false" customHeight="false" outlineLevel="0" collapsed="false">
      <c r="A622" s="415"/>
      <c r="E622" s="414"/>
      <c r="F622" s="414"/>
      <c r="G622" s="414"/>
      <c r="H622" s="414"/>
      <c r="I622" s="414"/>
      <c r="J622" s="414"/>
      <c r="K622" s="414"/>
      <c r="L622" s="414"/>
      <c r="M622" s="414"/>
      <c r="N622" s="414"/>
      <c r="O622" s="414"/>
      <c r="P622" s="414"/>
      <c r="Q622" s="414"/>
      <c r="R622" s="414"/>
      <c r="S622" s="414"/>
      <c r="T622" s="414"/>
      <c r="U622" s="414"/>
      <c r="V622" s="414"/>
      <c r="W622" s="414"/>
      <c r="X622" s="414"/>
      <c r="Y622" s="414"/>
      <c r="Z622" s="414"/>
      <c r="AA622" s="414"/>
      <c r="AB622" s="414"/>
      <c r="AC622" s="414"/>
      <c r="AD622" s="414"/>
      <c r="AE622" s="414"/>
      <c r="AF622" s="414"/>
      <c r="AG622" s="414"/>
      <c r="AH622" s="414"/>
      <c r="AI622" s="414"/>
      <c r="AJ622" s="414"/>
    </row>
    <row r="623" customFormat="false" ht="12.75" hidden="false" customHeight="false" outlineLevel="0" collapsed="false">
      <c r="A623" s="415"/>
      <c r="E623" s="414"/>
      <c r="F623" s="414"/>
      <c r="G623" s="414"/>
      <c r="H623" s="414"/>
      <c r="I623" s="414"/>
      <c r="J623" s="414"/>
      <c r="K623" s="414"/>
      <c r="L623" s="414"/>
      <c r="M623" s="414"/>
      <c r="N623" s="414"/>
      <c r="O623" s="414"/>
      <c r="P623" s="414"/>
      <c r="Q623" s="414"/>
      <c r="R623" s="414"/>
      <c r="S623" s="414"/>
      <c r="T623" s="414"/>
      <c r="U623" s="414"/>
      <c r="V623" s="414"/>
      <c r="W623" s="414"/>
      <c r="X623" s="414"/>
      <c r="Y623" s="414"/>
      <c r="Z623" s="414"/>
      <c r="AA623" s="414"/>
      <c r="AB623" s="414"/>
      <c r="AC623" s="414"/>
      <c r="AD623" s="414"/>
      <c r="AE623" s="414"/>
      <c r="AF623" s="414"/>
      <c r="AG623" s="414"/>
      <c r="AH623" s="414"/>
      <c r="AI623" s="414"/>
      <c r="AJ623" s="414"/>
    </row>
    <row r="624" customFormat="false" ht="12.75" hidden="false" customHeight="false" outlineLevel="0" collapsed="false">
      <c r="A624" s="415"/>
      <c r="E624" s="414"/>
      <c r="F624" s="414"/>
      <c r="G624" s="414"/>
      <c r="H624" s="414"/>
      <c r="I624" s="414"/>
      <c r="J624" s="414"/>
      <c r="K624" s="414"/>
      <c r="L624" s="414"/>
      <c r="M624" s="414"/>
      <c r="N624" s="414"/>
      <c r="O624" s="414"/>
      <c r="P624" s="414"/>
      <c r="Q624" s="414"/>
      <c r="R624" s="414"/>
      <c r="S624" s="414"/>
      <c r="T624" s="414"/>
      <c r="U624" s="414"/>
      <c r="V624" s="414"/>
      <c r="W624" s="414"/>
      <c r="X624" s="414"/>
      <c r="Y624" s="414"/>
      <c r="Z624" s="414"/>
      <c r="AA624" s="414"/>
      <c r="AB624" s="414"/>
      <c r="AC624" s="414"/>
      <c r="AD624" s="414"/>
      <c r="AE624" s="414"/>
      <c r="AF624" s="414"/>
      <c r="AG624" s="414"/>
      <c r="AH624" s="414"/>
      <c r="AI624" s="414"/>
      <c r="AJ624" s="414"/>
    </row>
    <row r="625" customFormat="false" ht="12.75" hidden="false" customHeight="false" outlineLevel="0" collapsed="false">
      <c r="A625" s="415"/>
      <c r="E625" s="414"/>
      <c r="F625" s="414"/>
      <c r="G625" s="414"/>
      <c r="H625" s="414"/>
      <c r="I625" s="414"/>
      <c r="J625" s="414"/>
      <c r="K625" s="414"/>
      <c r="L625" s="414"/>
      <c r="M625" s="414"/>
      <c r="N625" s="414"/>
      <c r="O625" s="414"/>
      <c r="P625" s="414"/>
      <c r="Q625" s="414"/>
      <c r="R625" s="414"/>
      <c r="S625" s="414"/>
      <c r="T625" s="414"/>
      <c r="U625" s="414"/>
      <c r="V625" s="414"/>
      <c r="W625" s="414"/>
      <c r="X625" s="414"/>
      <c r="Y625" s="414"/>
      <c r="Z625" s="414"/>
      <c r="AA625" s="414"/>
      <c r="AB625" s="414"/>
      <c r="AC625" s="414"/>
      <c r="AD625" s="414"/>
      <c r="AE625" s="414"/>
      <c r="AF625" s="414"/>
      <c r="AG625" s="414"/>
      <c r="AH625" s="414"/>
      <c r="AI625" s="414"/>
      <c r="AJ625" s="414"/>
    </row>
    <row r="626" customFormat="false" ht="12.75" hidden="false" customHeight="false" outlineLevel="0" collapsed="false">
      <c r="A626" s="415"/>
      <c r="E626" s="414"/>
      <c r="F626" s="414"/>
      <c r="G626" s="414"/>
      <c r="H626" s="414"/>
      <c r="I626" s="414"/>
      <c r="J626" s="414"/>
      <c r="K626" s="414"/>
      <c r="L626" s="414"/>
      <c r="M626" s="414"/>
      <c r="N626" s="414"/>
      <c r="O626" s="414"/>
      <c r="P626" s="414"/>
      <c r="Q626" s="414"/>
      <c r="R626" s="414"/>
      <c r="S626" s="414"/>
      <c r="T626" s="414"/>
      <c r="U626" s="414"/>
      <c r="V626" s="414"/>
      <c r="W626" s="414"/>
      <c r="X626" s="414"/>
      <c r="Y626" s="414"/>
      <c r="Z626" s="414"/>
      <c r="AA626" s="414"/>
      <c r="AB626" s="414"/>
      <c r="AC626" s="414"/>
      <c r="AD626" s="414"/>
      <c r="AE626" s="414"/>
      <c r="AF626" s="414"/>
      <c r="AG626" s="414"/>
      <c r="AH626" s="414"/>
      <c r="AI626" s="414"/>
      <c r="AJ626" s="414"/>
    </row>
    <row r="627" customFormat="false" ht="12.75" hidden="false" customHeight="false" outlineLevel="0" collapsed="false">
      <c r="A627" s="415"/>
      <c r="E627" s="414"/>
      <c r="F627" s="414"/>
      <c r="G627" s="414"/>
      <c r="H627" s="414"/>
      <c r="I627" s="414"/>
      <c r="J627" s="414"/>
      <c r="K627" s="414"/>
      <c r="L627" s="414"/>
      <c r="M627" s="414"/>
      <c r="N627" s="414"/>
      <c r="O627" s="414"/>
      <c r="P627" s="414"/>
      <c r="Q627" s="414"/>
      <c r="R627" s="414"/>
      <c r="S627" s="414"/>
      <c r="T627" s="414"/>
      <c r="U627" s="414"/>
      <c r="V627" s="414"/>
      <c r="W627" s="414"/>
      <c r="X627" s="414"/>
      <c r="Y627" s="414"/>
      <c r="Z627" s="414"/>
      <c r="AA627" s="414"/>
      <c r="AB627" s="414"/>
      <c r="AC627" s="414"/>
      <c r="AD627" s="414"/>
      <c r="AE627" s="414"/>
      <c r="AF627" s="414"/>
      <c r="AG627" s="414"/>
      <c r="AH627" s="414"/>
      <c r="AI627" s="414"/>
      <c r="AJ627" s="414"/>
    </row>
    <row r="628" customFormat="false" ht="12.75" hidden="false" customHeight="false" outlineLevel="0" collapsed="false">
      <c r="A628" s="415"/>
      <c r="E628" s="414"/>
      <c r="F628" s="414"/>
      <c r="G628" s="414"/>
      <c r="H628" s="414"/>
      <c r="I628" s="414"/>
      <c r="J628" s="414"/>
      <c r="K628" s="414"/>
      <c r="L628" s="414"/>
      <c r="M628" s="414"/>
      <c r="N628" s="414"/>
      <c r="O628" s="414"/>
      <c r="P628" s="414"/>
      <c r="Q628" s="414"/>
      <c r="R628" s="414"/>
      <c r="S628" s="414"/>
      <c r="T628" s="414"/>
      <c r="U628" s="414"/>
      <c r="V628" s="414"/>
      <c r="W628" s="414"/>
      <c r="X628" s="414"/>
      <c r="Y628" s="414"/>
      <c r="Z628" s="414"/>
      <c r="AA628" s="414"/>
      <c r="AB628" s="414"/>
      <c r="AC628" s="414"/>
      <c r="AD628" s="414"/>
      <c r="AE628" s="414"/>
      <c r="AF628" s="414"/>
      <c r="AG628" s="414"/>
      <c r="AH628" s="414"/>
      <c r="AI628" s="414"/>
      <c r="AJ628" s="414"/>
    </row>
    <row r="629" customFormat="false" ht="12.75" hidden="false" customHeight="false" outlineLevel="0" collapsed="false">
      <c r="A629" s="415"/>
      <c r="E629" s="414"/>
      <c r="F629" s="414"/>
      <c r="G629" s="414"/>
      <c r="H629" s="414"/>
      <c r="I629" s="414"/>
      <c r="J629" s="414"/>
      <c r="K629" s="414"/>
      <c r="L629" s="414"/>
      <c r="M629" s="414"/>
      <c r="N629" s="414"/>
      <c r="O629" s="414"/>
      <c r="P629" s="414"/>
      <c r="Q629" s="414"/>
      <c r="R629" s="414"/>
      <c r="S629" s="414"/>
      <c r="T629" s="414"/>
      <c r="U629" s="414"/>
      <c r="V629" s="414"/>
      <c r="W629" s="414"/>
      <c r="X629" s="414"/>
      <c r="Y629" s="414"/>
      <c r="Z629" s="414"/>
      <c r="AA629" s="414"/>
      <c r="AB629" s="414"/>
      <c r="AC629" s="414"/>
      <c r="AD629" s="414"/>
      <c r="AE629" s="414"/>
      <c r="AF629" s="414"/>
      <c r="AG629" s="414"/>
      <c r="AH629" s="414"/>
      <c r="AI629" s="414"/>
      <c r="AJ629" s="414"/>
    </row>
    <row r="630" customFormat="false" ht="12.75" hidden="false" customHeight="false" outlineLevel="0" collapsed="false">
      <c r="A630" s="415"/>
      <c r="E630" s="414"/>
      <c r="F630" s="414"/>
      <c r="G630" s="414"/>
      <c r="H630" s="414"/>
      <c r="I630" s="414"/>
      <c r="J630" s="414"/>
      <c r="K630" s="414"/>
      <c r="L630" s="414"/>
      <c r="M630" s="414"/>
      <c r="N630" s="414"/>
      <c r="O630" s="414"/>
      <c r="P630" s="414"/>
      <c r="Q630" s="414"/>
      <c r="R630" s="414"/>
      <c r="S630" s="414"/>
      <c r="T630" s="414"/>
      <c r="U630" s="414"/>
      <c r="V630" s="414"/>
      <c r="W630" s="414"/>
      <c r="X630" s="414"/>
      <c r="Y630" s="414"/>
      <c r="Z630" s="414"/>
      <c r="AA630" s="414"/>
      <c r="AB630" s="414"/>
      <c r="AC630" s="414"/>
      <c r="AD630" s="414"/>
      <c r="AE630" s="414"/>
      <c r="AF630" s="414"/>
      <c r="AG630" s="414"/>
      <c r="AH630" s="414"/>
      <c r="AI630" s="414"/>
      <c r="AJ630" s="414"/>
    </row>
    <row r="631" customFormat="false" ht="12.75" hidden="false" customHeight="false" outlineLevel="0" collapsed="false">
      <c r="A631" s="415"/>
      <c r="E631" s="414"/>
      <c r="F631" s="414"/>
      <c r="G631" s="414"/>
      <c r="H631" s="414"/>
      <c r="I631" s="414"/>
      <c r="J631" s="414"/>
      <c r="K631" s="414"/>
      <c r="L631" s="414"/>
      <c r="M631" s="414"/>
      <c r="N631" s="414"/>
      <c r="O631" s="414"/>
      <c r="P631" s="414"/>
      <c r="Q631" s="414"/>
      <c r="R631" s="414"/>
      <c r="S631" s="414"/>
      <c r="T631" s="414"/>
      <c r="U631" s="414"/>
      <c r="V631" s="414"/>
      <c r="W631" s="414"/>
      <c r="X631" s="414"/>
      <c r="Y631" s="414"/>
      <c r="Z631" s="414"/>
      <c r="AA631" s="414"/>
      <c r="AB631" s="414"/>
      <c r="AC631" s="414"/>
      <c r="AD631" s="414"/>
      <c r="AE631" s="414"/>
      <c r="AF631" s="414"/>
      <c r="AG631" s="414"/>
      <c r="AH631" s="414"/>
      <c r="AI631" s="414"/>
      <c r="AJ631" s="414"/>
    </row>
    <row r="632" customFormat="false" ht="12.75" hidden="false" customHeight="false" outlineLevel="0" collapsed="false">
      <c r="E632" s="414"/>
      <c r="F632" s="414"/>
      <c r="G632" s="414"/>
      <c r="H632" s="414"/>
      <c r="I632" s="414"/>
      <c r="J632" s="414"/>
      <c r="K632" s="414"/>
      <c r="L632" s="414"/>
      <c r="M632" s="414"/>
      <c r="N632" s="414"/>
      <c r="O632" s="414"/>
      <c r="P632" s="414"/>
      <c r="Q632" s="414"/>
      <c r="R632" s="414"/>
      <c r="S632" s="414"/>
      <c r="T632" s="414"/>
      <c r="U632" s="414"/>
      <c r="V632" s="414"/>
      <c r="W632" s="414"/>
      <c r="X632" s="414"/>
      <c r="Y632" s="414"/>
      <c r="Z632" s="414"/>
      <c r="AA632" s="414"/>
      <c r="AB632" s="414"/>
      <c r="AC632" s="414"/>
      <c r="AD632" s="414"/>
      <c r="AE632" s="414"/>
      <c r="AF632" s="414"/>
      <c r="AG632" s="414"/>
      <c r="AH632" s="414"/>
      <c r="AI632" s="414"/>
      <c r="AJ632" s="414"/>
    </row>
    <row r="633" customFormat="false" ht="12.75" hidden="false" customHeight="false" outlineLevel="0" collapsed="false">
      <c r="E633" s="414"/>
      <c r="F633" s="414"/>
      <c r="G633" s="414"/>
      <c r="H633" s="414"/>
      <c r="I633" s="414"/>
      <c r="J633" s="414"/>
      <c r="K633" s="414"/>
      <c r="L633" s="414"/>
      <c r="M633" s="414"/>
      <c r="N633" s="414"/>
      <c r="O633" s="414"/>
      <c r="P633" s="414"/>
      <c r="Q633" s="414"/>
      <c r="R633" s="414"/>
      <c r="S633" s="414"/>
      <c r="T633" s="414"/>
      <c r="U633" s="414"/>
      <c r="V633" s="414"/>
      <c r="W633" s="414"/>
      <c r="X633" s="414"/>
      <c r="Y633" s="414"/>
      <c r="Z633" s="414"/>
      <c r="AA633" s="414"/>
      <c r="AB633" s="414"/>
      <c r="AC633" s="414"/>
      <c r="AD633" s="414"/>
      <c r="AE633" s="414"/>
      <c r="AF633" s="414"/>
      <c r="AG633" s="414"/>
      <c r="AH633" s="414"/>
      <c r="AI633" s="414"/>
      <c r="AJ633" s="414"/>
    </row>
    <row r="639" customFormat="false" ht="12.75" hidden="false" customHeight="false" outlineLevel="0" collapsed="false">
      <c r="A639" s="418"/>
    </row>
    <row r="640" customFormat="false" ht="12.75" hidden="false" customHeight="false" outlineLevel="0" collapsed="false">
      <c r="A640" s="415"/>
    </row>
    <row r="641" customFormat="false" ht="12.75" hidden="false" customHeight="false" outlineLevel="0" collapsed="false">
      <c r="A641" s="415"/>
    </row>
    <row r="642" customFormat="false" ht="12.75" hidden="false" customHeight="false" outlineLevel="0" collapsed="false">
      <c r="A642" s="415"/>
    </row>
    <row r="643" customFormat="false" ht="12.75" hidden="false" customHeight="false" outlineLevel="0" collapsed="false">
      <c r="A643" s="415"/>
    </row>
    <row r="644" customFormat="false" ht="12.75" hidden="false" customHeight="false" outlineLevel="0" collapsed="false">
      <c r="A644" s="415"/>
    </row>
    <row r="645" customFormat="false" ht="12.75" hidden="false" customHeight="false" outlineLevel="0" collapsed="false">
      <c r="A645" s="415"/>
    </row>
    <row r="646" customFormat="false" ht="12.75" hidden="false" customHeight="false" outlineLevel="0" collapsed="false">
      <c r="A646" s="415"/>
    </row>
    <row r="647" customFormat="false" ht="12.75" hidden="false" customHeight="false" outlineLevel="0" collapsed="false">
      <c r="A647" s="415"/>
    </row>
    <row r="648" customFormat="false" ht="12.75" hidden="false" customHeight="false" outlineLevel="0" collapsed="false">
      <c r="A648" s="415"/>
    </row>
    <row r="649" customFormat="false" ht="12.75" hidden="false" customHeight="false" outlineLevel="0" collapsed="false">
      <c r="A649" s="415"/>
    </row>
    <row r="650" customFormat="false" ht="12.75" hidden="false" customHeight="false" outlineLevel="0" collapsed="false">
      <c r="A650" s="415"/>
    </row>
    <row r="651" customFormat="false" ht="12.75" hidden="false" customHeight="false" outlineLevel="0" collapsed="false">
      <c r="A651" s="415"/>
    </row>
    <row r="652" customFormat="false" ht="12.75" hidden="false" customHeight="false" outlineLevel="0" collapsed="false">
      <c r="A652" s="415"/>
    </row>
    <row r="653" customFormat="false" ht="12.75" hidden="false" customHeight="false" outlineLevel="0" collapsed="false">
      <c r="A653" s="415"/>
    </row>
    <row r="654" customFormat="false" ht="12.75" hidden="false" customHeight="false" outlineLevel="0" collapsed="false">
      <c r="A654" s="415"/>
    </row>
    <row r="655" customFormat="false" ht="12.75" hidden="false" customHeight="false" outlineLevel="0" collapsed="false">
      <c r="A655" s="415"/>
    </row>
    <row r="656" customFormat="false" ht="12.75" hidden="false" customHeight="false" outlineLevel="0" collapsed="false">
      <c r="A656" s="415"/>
    </row>
    <row r="657" customFormat="false" ht="12.75" hidden="false" customHeight="false" outlineLevel="0" collapsed="false">
      <c r="A657" s="415"/>
    </row>
    <row r="665" customFormat="false" ht="12.75" hidden="false" customHeight="false" outlineLevel="0" collapsed="false">
      <c r="A665" s="418"/>
    </row>
    <row r="666" customFormat="false" ht="12.75" hidden="false" customHeight="false" outlineLevel="0" collapsed="false">
      <c r="A666" s="415"/>
    </row>
    <row r="667" customFormat="false" ht="12.75" hidden="false" customHeight="false" outlineLevel="0" collapsed="false">
      <c r="A667" s="415"/>
    </row>
    <row r="668" customFormat="false" ht="12.75" hidden="false" customHeight="false" outlineLevel="0" collapsed="false">
      <c r="A668" s="415"/>
    </row>
    <row r="669" customFormat="false" ht="12.75" hidden="false" customHeight="false" outlineLevel="0" collapsed="false">
      <c r="A669" s="415"/>
    </row>
    <row r="670" customFormat="false" ht="12.75" hidden="false" customHeight="false" outlineLevel="0" collapsed="false">
      <c r="A670" s="415"/>
    </row>
    <row r="671" customFormat="false" ht="12.75" hidden="false" customHeight="false" outlineLevel="0" collapsed="false">
      <c r="A671" s="415"/>
    </row>
    <row r="672" customFormat="false" ht="12.75" hidden="false" customHeight="false" outlineLevel="0" collapsed="false">
      <c r="A672" s="415"/>
    </row>
    <row r="673" customFormat="false" ht="12.75" hidden="false" customHeight="false" outlineLevel="0" collapsed="false">
      <c r="A673" s="415"/>
    </row>
    <row r="674" customFormat="false" ht="12.75" hidden="false" customHeight="false" outlineLevel="0" collapsed="false">
      <c r="A674" s="415"/>
    </row>
    <row r="675" customFormat="false" ht="12.75" hidden="false" customHeight="false" outlineLevel="0" collapsed="false">
      <c r="A675" s="415"/>
    </row>
    <row r="676" customFormat="false" ht="12.75" hidden="false" customHeight="false" outlineLevel="0" collapsed="false">
      <c r="A676" s="415"/>
    </row>
    <row r="677" customFormat="false" ht="12.75" hidden="false" customHeight="false" outlineLevel="0" collapsed="false">
      <c r="A677" s="415"/>
    </row>
    <row r="678" customFormat="false" ht="12.75" hidden="false" customHeight="false" outlineLevel="0" collapsed="false">
      <c r="A678" s="415"/>
    </row>
    <row r="679" customFormat="false" ht="12.75" hidden="false" customHeight="false" outlineLevel="0" collapsed="false">
      <c r="A679" s="415"/>
    </row>
    <row r="680" customFormat="false" ht="12.75" hidden="false" customHeight="false" outlineLevel="0" collapsed="false">
      <c r="A680" s="415"/>
    </row>
    <row r="681" customFormat="false" ht="12.75" hidden="false" customHeight="false" outlineLevel="0" collapsed="false">
      <c r="A681" s="415"/>
    </row>
    <row r="682" customFormat="false" ht="12.75" hidden="false" customHeight="false" outlineLevel="0" collapsed="false">
      <c r="A682" s="415"/>
    </row>
    <row r="683" customFormat="false" ht="12.75" hidden="false" customHeight="false" outlineLevel="0" collapsed="false">
      <c r="A683" s="415"/>
    </row>
    <row r="691" customFormat="false" ht="12.75" hidden="false" customHeight="false" outlineLevel="0" collapsed="false">
      <c r="A691" s="418"/>
    </row>
    <row r="692" customFormat="false" ht="12.75" hidden="false" customHeight="false" outlineLevel="0" collapsed="false">
      <c r="A692" s="415"/>
    </row>
    <row r="693" customFormat="false" ht="12.75" hidden="false" customHeight="false" outlineLevel="0" collapsed="false">
      <c r="A693" s="415"/>
    </row>
    <row r="694" customFormat="false" ht="12.75" hidden="false" customHeight="false" outlineLevel="0" collapsed="false">
      <c r="A694" s="415"/>
    </row>
    <row r="695" customFormat="false" ht="12.75" hidden="false" customHeight="false" outlineLevel="0" collapsed="false">
      <c r="A695" s="415"/>
    </row>
    <row r="696" customFormat="false" ht="12.75" hidden="false" customHeight="false" outlineLevel="0" collapsed="false">
      <c r="A696" s="415"/>
    </row>
    <row r="697" customFormat="false" ht="12.75" hidden="false" customHeight="false" outlineLevel="0" collapsed="false">
      <c r="A697" s="415"/>
    </row>
    <row r="698" customFormat="false" ht="12.75" hidden="false" customHeight="false" outlineLevel="0" collapsed="false">
      <c r="A698" s="415"/>
    </row>
    <row r="699" customFormat="false" ht="12.75" hidden="false" customHeight="false" outlineLevel="0" collapsed="false">
      <c r="A699" s="415"/>
    </row>
    <row r="700" customFormat="false" ht="12.75" hidden="false" customHeight="false" outlineLevel="0" collapsed="false">
      <c r="A700" s="415"/>
    </row>
    <row r="701" customFormat="false" ht="12.75" hidden="false" customHeight="false" outlineLevel="0" collapsed="false">
      <c r="A701" s="415"/>
    </row>
    <row r="702" customFormat="false" ht="12.75" hidden="false" customHeight="false" outlineLevel="0" collapsed="false">
      <c r="A702" s="415"/>
    </row>
    <row r="703" customFormat="false" ht="12.75" hidden="false" customHeight="false" outlineLevel="0" collapsed="false">
      <c r="A703" s="415"/>
    </row>
    <row r="704" customFormat="false" ht="12.75" hidden="false" customHeight="false" outlineLevel="0" collapsed="false">
      <c r="A704" s="415"/>
    </row>
    <row r="705" customFormat="false" ht="12.75" hidden="false" customHeight="false" outlineLevel="0" collapsed="false">
      <c r="A705" s="415"/>
    </row>
    <row r="706" customFormat="false" ht="12.75" hidden="false" customHeight="false" outlineLevel="0" collapsed="false">
      <c r="A706" s="415"/>
    </row>
    <row r="707" customFormat="false" ht="12.75" hidden="false" customHeight="false" outlineLevel="0" collapsed="false">
      <c r="A707" s="415"/>
    </row>
    <row r="708" customFormat="false" ht="12.75" hidden="false" customHeight="false" outlineLevel="0" collapsed="false">
      <c r="A708" s="415"/>
    </row>
    <row r="709" customFormat="false" ht="12.75" hidden="false" customHeight="false" outlineLevel="0" collapsed="false">
      <c r="A709" s="415"/>
    </row>
    <row r="717" customFormat="false" ht="12.75" hidden="false" customHeight="false" outlineLevel="0" collapsed="false">
      <c r="A717" s="418"/>
    </row>
    <row r="718" customFormat="false" ht="12.75" hidden="false" customHeight="false" outlineLevel="0" collapsed="false">
      <c r="A718" s="415"/>
    </row>
    <row r="719" customFormat="false" ht="12.75" hidden="false" customHeight="false" outlineLevel="0" collapsed="false">
      <c r="A719" s="415"/>
    </row>
    <row r="720" customFormat="false" ht="12.75" hidden="false" customHeight="false" outlineLevel="0" collapsed="false">
      <c r="A720" s="415"/>
    </row>
    <row r="721" customFormat="false" ht="12.75" hidden="false" customHeight="false" outlineLevel="0" collapsed="false">
      <c r="A721" s="415"/>
    </row>
    <row r="722" customFormat="false" ht="12.75" hidden="false" customHeight="false" outlineLevel="0" collapsed="false">
      <c r="A722" s="415"/>
    </row>
    <row r="723" customFormat="false" ht="12.75" hidden="false" customHeight="false" outlineLevel="0" collapsed="false">
      <c r="A723" s="415"/>
    </row>
    <row r="724" customFormat="false" ht="12.75" hidden="false" customHeight="false" outlineLevel="0" collapsed="false">
      <c r="A724" s="415"/>
    </row>
    <row r="725" customFormat="false" ht="12.75" hidden="false" customHeight="false" outlineLevel="0" collapsed="false">
      <c r="A725" s="415"/>
    </row>
    <row r="726" customFormat="false" ht="12.75" hidden="false" customHeight="false" outlineLevel="0" collapsed="false">
      <c r="A726" s="415"/>
    </row>
    <row r="727" customFormat="false" ht="12.75" hidden="false" customHeight="false" outlineLevel="0" collapsed="false">
      <c r="A727" s="415"/>
    </row>
    <row r="728" customFormat="false" ht="12.75" hidden="false" customHeight="false" outlineLevel="0" collapsed="false">
      <c r="A728" s="415"/>
    </row>
    <row r="729" customFormat="false" ht="12.75" hidden="false" customHeight="false" outlineLevel="0" collapsed="false">
      <c r="A729" s="415"/>
    </row>
    <row r="730" customFormat="false" ht="12.75" hidden="false" customHeight="false" outlineLevel="0" collapsed="false">
      <c r="A730" s="415"/>
    </row>
    <row r="731" customFormat="false" ht="12.75" hidden="false" customHeight="false" outlineLevel="0" collapsed="false">
      <c r="A731" s="415"/>
    </row>
    <row r="732" customFormat="false" ht="12.75" hidden="false" customHeight="false" outlineLevel="0" collapsed="false">
      <c r="A732" s="415"/>
    </row>
    <row r="733" customFormat="false" ht="12.75" hidden="false" customHeight="false" outlineLevel="0" collapsed="false">
      <c r="A733" s="415"/>
    </row>
    <row r="734" customFormat="false" ht="12.75" hidden="false" customHeight="false" outlineLevel="0" collapsed="false">
      <c r="A734" s="415"/>
    </row>
    <row r="735" customFormat="false" ht="12.75" hidden="false" customHeight="false" outlineLevel="0" collapsed="false">
      <c r="A735" s="415"/>
    </row>
    <row r="743" customFormat="false" ht="12.75" hidden="false" customHeight="false" outlineLevel="0" collapsed="false">
      <c r="A743" s="418"/>
    </row>
    <row r="744" customFormat="false" ht="12.75" hidden="false" customHeight="false" outlineLevel="0" collapsed="false">
      <c r="A744" s="415"/>
    </row>
    <row r="745" customFormat="false" ht="12.75" hidden="false" customHeight="false" outlineLevel="0" collapsed="false">
      <c r="A745" s="415"/>
    </row>
    <row r="746" customFormat="false" ht="12.75" hidden="false" customHeight="false" outlineLevel="0" collapsed="false">
      <c r="A746" s="415"/>
    </row>
    <row r="747" customFormat="false" ht="12.75" hidden="false" customHeight="false" outlineLevel="0" collapsed="false">
      <c r="A747" s="415"/>
    </row>
    <row r="748" customFormat="false" ht="12.75" hidden="false" customHeight="false" outlineLevel="0" collapsed="false">
      <c r="A748" s="415"/>
    </row>
    <row r="749" customFormat="false" ht="12.75" hidden="false" customHeight="false" outlineLevel="0" collapsed="false">
      <c r="A749" s="415"/>
    </row>
    <row r="750" customFormat="false" ht="12.75" hidden="false" customHeight="false" outlineLevel="0" collapsed="false">
      <c r="A750" s="415"/>
    </row>
    <row r="751" customFormat="false" ht="12.75" hidden="false" customHeight="false" outlineLevel="0" collapsed="false">
      <c r="A751" s="415"/>
    </row>
    <row r="752" customFormat="false" ht="12.75" hidden="false" customHeight="false" outlineLevel="0" collapsed="false">
      <c r="A752" s="415"/>
    </row>
    <row r="753" customFormat="false" ht="12.75" hidden="false" customHeight="false" outlineLevel="0" collapsed="false">
      <c r="A753" s="415"/>
    </row>
    <row r="754" customFormat="false" ht="12.75" hidden="false" customHeight="false" outlineLevel="0" collapsed="false">
      <c r="A754" s="415"/>
    </row>
    <row r="755" customFormat="false" ht="12.75" hidden="false" customHeight="false" outlineLevel="0" collapsed="false">
      <c r="A755" s="415"/>
    </row>
    <row r="756" customFormat="false" ht="12.75" hidden="false" customHeight="false" outlineLevel="0" collapsed="false">
      <c r="A756" s="415"/>
    </row>
    <row r="757" customFormat="false" ht="12.75" hidden="false" customHeight="false" outlineLevel="0" collapsed="false">
      <c r="A757" s="415"/>
    </row>
    <row r="758" customFormat="false" ht="12.75" hidden="false" customHeight="false" outlineLevel="0" collapsed="false">
      <c r="A758" s="415"/>
    </row>
    <row r="759" customFormat="false" ht="12.75" hidden="false" customHeight="false" outlineLevel="0" collapsed="false">
      <c r="A759" s="415"/>
    </row>
    <row r="760" customFormat="false" ht="12.75" hidden="false" customHeight="false" outlineLevel="0" collapsed="false">
      <c r="A760" s="415"/>
    </row>
    <row r="761" customFormat="false" ht="12.75" hidden="false" customHeight="false" outlineLevel="0" collapsed="false">
      <c r="A761" s="415"/>
    </row>
    <row r="769" customFormat="false" ht="12.75" hidden="false" customHeight="false" outlineLevel="0" collapsed="false">
      <c r="A769" s="418"/>
    </row>
    <row r="770" customFormat="false" ht="12.75" hidden="false" customHeight="false" outlineLevel="0" collapsed="false">
      <c r="A770" s="415"/>
    </row>
    <row r="771" customFormat="false" ht="12.75" hidden="false" customHeight="false" outlineLevel="0" collapsed="false">
      <c r="A771" s="415"/>
    </row>
    <row r="772" customFormat="false" ht="12.75" hidden="false" customHeight="false" outlineLevel="0" collapsed="false">
      <c r="A772" s="415"/>
    </row>
    <row r="773" customFormat="false" ht="12.75" hidden="false" customHeight="false" outlineLevel="0" collapsed="false">
      <c r="A773" s="415"/>
    </row>
    <row r="774" customFormat="false" ht="12.75" hidden="false" customHeight="false" outlineLevel="0" collapsed="false">
      <c r="A774" s="415"/>
    </row>
    <row r="775" customFormat="false" ht="12.75" hidden="false" customHeight="false" outlineLevel="0" collapsed="false">
      <c r="A775" s="415"/>
    </row>
    <row r="776" customFormat="false" ht="12.75" hidden="false" customHeight="false" outlineLevel="0" collapsed="false">
      <c r="A776" s="415"/>
    </row>
    <row r="777" customFormat="false" ht="12.75" hidden="false" customHeight="false" outlineLevel="0" collapsed="false">
      <c r="A777" s="415"/>
    </row>
    <row r="778" customFormat="false" ht="12.75" hidden="false" customHeight="false" outlineLevel="0" collapsed="false">
      <c r="A778" s="415"/>
    </row>
    <row r="779" customFormat="false" ht="12.75" hidden="false" customHeight="false" outlineLevel="0" collapsed="false">
      <c r="A779" s="415"/>
    </row>
    <row r="780" customFormat="false" ht="12.75" hidden="false" customHeight="false" outlineLevel="0" collapsed="false">
      <c r="A780" s="415"/>
    </row>
    <row r="781" customFormat="false" ht="12.75" hidden="false" customHeight="false" outlineLevel="0" collapsed="false">
      <c r="A781" s="415"/>
    </row>
    <row r="782" customFormat="false" ht="12.75" hidden="false" customHeight="false" outlineLevel="0" collapsed="false">
      <c r="A782" s="415"/>
    </row>
    <row r="783" customFormat="false" ht="12.75" hidden="false" customHeight="false" outlineLevel="0" collapsed="false">
      <c r="A783" s="415"/>
    </row>
    <row r="784" customFormat="false" ht="12.75" hidden="false" customHeight="false" outlineLevel="0" collapsed="false">
      <c r="A784" s="415"/>
    </row>
    <row r="785" customFormat="false" ht="12.75" hidden="false" customHeight="false" outlineLevel="0" collapsed="false">
      <c r="A785" s="415"/>
    </row>
    <row r="786" customFormat="false" ht="12.75" hidden="false" customHeight="false" outlineLevel="0" collapsed="false">
      <c r="A786" s="415"/>
    </row>
    <row r="787" customFormat="false" ht="12.75" hidden="false" customHeight="false" outlineLevel="0" collapsed="false">
      <c r="A787" s="415"/>
    </row>
    <row r="795" customFormat="false" ht="12.75" hidden="false" customHeight="false" outlineLevel="0" collapsed="false">
      <c r="A795" s="418"/>
    </row>
    <row r="796" customFormat="false" ht="12.75" hidden="false" customHeight="false" outlineLevel="0" collapsed="false">
      <c r="A796" s="415"/>
    </row>
    <row r="797" customFormat="false" ht="12.75" hidden="false" customHeight="false" outlineLevel="0" collapsed="false">
      <c r="A797" s="415"/>
    </row>
    <row r="798" customFormat="false" ht="12.75" hidden="false" customHeight="false" outlineLevel="0" collapsed="false">
      <c r="A798" s="415"/>
    </row>
    <row r="799" customFormat="false" ht="12.75" hidden="false" customHeight="false" outlineLevel="0" collapsed="false">
      <c r="A799" s="415"/>
    </row>
    <row r="800" customFormat="false" ht="12.75" hidden="false" customHeight="false" outlineLevel="0" collapsed="false">
      <c r="A800" s="415"/>
    </row>
    <row r="801" customFormat="false" ht="12.75" hidden="false" customHeight="false" outlineLevel="0" collapsed="false">
      <c r="A801" s="415"/>
    </row>
    <row r="802" customFormat="false" ht="12.75" hidden="false" customHeight="false" outlineLevel="0" collapsed="false">
      <c r="A802" s="415"/>
    </row>
    <row r="803" customFormat="false" ht="12.75" hidden="false" customHeight="false" outlineLevel="0" collapsed="false">
      <c r="A803" s="415"/>
    </row>
    <row r="804" customFormat="false" ht="12.75" hidden="false" customHeight="false" outlineLevel="0" collapsed="false">
      <c r="A804" s="415"/>
    </row>
    <row r="805" customFormat="false" ht="12.75" hidden="false" customHeight="false" outlineLevel="0" collapsed="false">
      <c r="A805" s="415"/>
    </row>
    <row r="806" customFormat="false" ht="12.75" hidden="false" customHeight="false" outlineLevel="0" collapsed="false">
      <c r="A806" s="415"/>
    </row>
    <row r="807" customFormat="false" ht="12.75" hidden="false" customHeight="false" outlineLevel="0" collapsed="false">
      <c r="A807" s="415"/>
    </row>
    <row r="808" customFormat="false" ht="12.75" hidden="false" customHeight="false" outlineLevel="0" collapsed="false">
      <c r="A808" s="415"/>
    </row>
    <row r="809" customFormat="false" ht="12.75" hidden="false" customHeight="false" outlineLevel="0" collapsed="false">
      <c r="A809" s="415"/>
    </row>
    <row r="810" customFormat="false" ht="12.75" hidden="false" customHeight="false" outlineLevel="0" collapsed="false">
      <c r="A810" s="415"/>
    </row>
    <row r="811" customFormat="false" ht="12.75" hidden="false" customHeight="false" outlineLevel="0" collapsed="false">
      <c r="A811" s="415"/>
    </row>
    <row r="812" customFormat="false" ht="12.75" hidden="false" customHeight="false" outlineLevel="0" collapsed="false">
      <c r="A812" s="415"/>
    </row>
    <row r="813" customFormat="false" ht="12.75" hidden="false" customHeight="false" outlineLevel="0" collapsed="false">
      <c r="A813" s="415"/>
    </row>
    <row r="821" customFormat="false" ht="12.75" hidden="false" customHeight="false" outlineLevel="0" collapsed="false">
      <c r="A821" s="418"/>
    </row>
    <row r="822" customFormat="false" ht="12.75" hidden="false" customHeight="false" outlineLevel="0" collapsed="false">
      <c r="A822" s="415"/>
    </row>
    <row r="823" customFormat="false" ht="12.75" hidden="false" customHeight="false" outlineLevel="0" collapsed="false">
      <c r="A823" s="415"/>
    </row>
    <row r="824" customFormat="false" ht="12.75" hidden="false" customHeight="false" outlineLevel="0" collapsed="false">
      <c r="A824" s="415"/>
    </row>
    <row r="825" customFormat="false" ht="12.75" hidden="false" customHeight="false" outlineLevel="0" collapsed="false">
      <c r="A825" s="415"/>
    </row>
    <row r="826" customFormat="false" ht="12.75" hidden="false" customHeight="false" outlineLevel="0" collapsed="false">
      <c r="A826" s="415"/>
    </row>
    <row r="998" customFormat="false" ht="12.75" hidden="false" customHeight="false" outlineLevel="0" collapsed="false">
      <c r="D998" s="419"/>
      <c r="K998" s="66"/>
      <c r="L998" s="66"/>
      <c r="M998" s="66"/>
      <c r="N998" s="66"/>
      <c r="O998" s="66"/>
      <c r="P998" s="66"/>
      <c r="Q998" s="66"/>
      <c r="R998" s="66"/>
      <c r="S998" s="66"/>
      <c r="T998" s="66"/>
      <c r="U998" s="66"/>
      <c r="V998" s="66"/>
      <c r="W998" s="66"/>
      <c r="X998" s="66"/>
      <c r="Y998" s="66"/>
      <c r="Z998" s="66"/>
      <c r="AA998" s="66"/>
      <c r="AB998" s="66"/>
      <c r="AC998" s="66"/>
      <c r="AD998" s="66"/>
      <c r="AE998" s="66"/>
      <c r="AF998" s="66"/>
      <c r="AG998" s="66"/>
      <c r="AH998" s="66"/>
      <c r="AI998" s="66"/>
      <c r="AJ998" s="66"/>
    </row>
    <row r="999" customFormat="false" ht="12.75" hidden="false" customHeight="false" outlineLevel="0" collapsed="false">
      <c r="C999" s="419"/>
    </row>
    <row r="1000" customFormat="false" ht="12.75" hidden="false" customHeight="false" outlineLevel="0" collapsed="false">
      <c r="AE1000" s="66"/>
      <c r="AF1000" s="66"/>
      <c r="AG1000" s="66"/>
      <c r="AH1000" s="66"/>
      <c r="AI1000" s="66"/>
      <c r="AJ1000" s="6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E173"/>
  <sheetViews>
    <sheetView showFormulas="false" showGridLines="true" showRowColHeaders="true" showZeros="true" rightToLeft="false" tabSelected="false" showOutlineSymbols="true" defaultGridColor="true" view="normal" topLeftCell="A154" colorId="64" zoomScale="100" zoomScaleNormal="100" zoomScalePageLayoutView="100" workbookViewId="0">
      <selection pane="topLeft" activeCell="A164" activeCellId="0" sqref="A16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1" min="11" style="420" width="10.71"/>
    <col collapsed="false" customWidth="true" hidden="false" outlineLevel="0" max="12" min="12" style="224" width="11.99"/>
    <col collapsed="false" customWidth="true" hidden="false" outlineLevel="0" max="13" min="13" style="420" width="11.56"/>
    <col collapsed="false" customWidth="true" hidden="false" outlineLevel="0" max="19" min="15" style="0" width="9.28"/>
    <col collapsed="false" customWidth="true" hidden="false" outlineLevel="0" max="29" min="29" style="224" width="13.56"/>
    <col collapsed="false" customWidth="true" hidden="false" outlineLevel="0" max="30" min="30" style="224" width="10.13"/>
    <col collapsed="false" customWidth="true" hidden="false" outlineLevel="0" max="33" min="31" style="0" width="9.28"/>
    <col collapsed="false" customWidth="true" hidden="false" outlineLevel="0" max="34" min="34" style="224" width="11.99"/>
    <col collapsed="false" customWidth="true" hidden="false" outlineLevel="0" max="35" min="35" style="0" width="9.28"/>
    <col collapsed="false" customWidth="true" hidden="false" outlineLevel="0" max="39" min="37" style="0" width="9.28"/>
  </cols>
  <sheetData>
    <row r="1" customFormat="false" ht="12.75" hidden="false" customHeight="false" outlineLevel="0" collapsed="false">
      <c r="A1" s="0" t="s">
        <v>269</v>
      </c>
      <c r="B1" s="0" t="s">
        <v>270</v>
      </c>
      <c r="C1" s="0" t="s">
        <v>271</v>
      </c>
      <c r="D1" s="0" t="s">
        <v>272</v>
      </c>
      <c r="E1" s="0" t="s">
        <v>273</v>
      </c>
      <c r="F1" s="0" t="s">
        <v>274</v>
      </c>
      <c r="G1" s="0" t="s">
        <v>275</v>
      </c>
      <c r="H1" s="0" t="s">
        <v>276</v>
      </c>
      <c r="I1" s="0" t="s">
        <v>277</v>
      </c>
      <c r="J1" s="0" t="s">
        <v>278</v>
      </c>
      <c r="K1" s="420" t="s">
        <v>279</v>
      </c>
      <c r="L1" s="224" t="s">
        <v>280</v>
      </c>
      <c r="M1" s="420" t="s">
        <v>281</v>
      </c>
      <c r="N1" s="0" t="s">
        <v>282</v>
      </c>
      <c r="O1" s="0" t="s">
        <v>283</v>
      </c>
      <c r="P1" s="0" t="s">
        <v>284</v>
      </c>
      <c r="Q1" s="0" t="s">
        <v>285</v>
      </c>
      <c r="R1" s="0" t="s">
        <v>286</v>
      </c>
      <c r="S1" s="0" t="s">
        <v>287</v>
      </c>
      <c r="T1" s="0" t="s">
        <v>288</v>
      </c>
      <c r="U1" s="0" t="s">
        <v>289</v>
      </c>
      <c r="V1" s="0" t="s">
        <v>290</v>
      </c>
      <c r="W1" s="0" t="s">
        <v>291</v>
      </c>
      <c r="X1" s="0" t="s">
        <v>292</v>
      </c>
      <c r="Y1" s="0" t="s">
        <v>293</v>
      </c>
      <c r="Z1" s="0" t="s">
        <v>294</v>
      </c>
      <c r="AA1" s="0" t="s">
        <v>295</v>
      </c>
      <c r="AB1" s="0" t="s">
        <v>296</v>
      </c>
      <c r="AC1" s="224" t="s">
        <v>297</v>
      </c>
      <c r="AD1" s="224" t="s">
        <v>298</v>
      </c>
      <c r="AE1" s="0" t="s">
        <v>299</v>
      </c>
      <c r="AF1" s="0" t="s">
        <v>300</v>
      </c>
      <c r="AG1" s="0" t="s">
        <v>301</v>
      </c>
      <c r="AH1" s="224" t="s">
        <v>302</v>
      </c>
      <c r="AI1" s="0" t="s">
        <v>303</v>
      </c>
      <c r="AJ1" s="0" t="s">
        <v>304</v>
      </c>
      <c r="AK1" s="0" t="s">
        <v>305</v>
      </c>
      <c r="AL1" s="0" t="s">
        <v>306</v>
      </c>
      <c r="AM1" s="0" t="s">
        <v>307</v>
      </c>
      <c r="GS1" s="0" t="s">
        <v>308</v>
      </c>
      <c r="GT1" s="0" t="n">
        <f aca="false">'Extendible Collars'!GT6</f>
        <v>0</v>
      </c>
      <c r="GU1" s="0" t="s">
        <v>309</v>
      </c>
      <c r="GV1" s="0" t="s">
        <v>310</v>
      </c>
      <c r="GW1" s="0" t="s">
        <v>122</v>
      </c>
      <c r="GX1" s="0" t="n">
        <f aca="false">'Extendible Collars'!GS6</f>
        <v>0</v>
      </c>
      <c r="GY1" s="0" t="s">
        <v>311</v>
      </c>
      <c r="GZ1" s="0" t="s">
        <v>312</v>
      </c>
      <c r="HA1" s="0" t="s">
        <v>313</v>
      </c>
      <c r="HB1" s="0" t="s">
        <v>314</v>
      </c>
      <c r="HC1" s="0" t="n">
        <f aca="false">'Extendible Collars'!GV6</f>
        <v>0</v>
      </c>
      <c r="HD1" s="0" t="e">
        <f aca="false">'Extendible Collars'!$V$7/6</f>
        <v>#NAME?</v>
      </c>
      <c r="HE1" s="0" t="n">
        <f aca="false">'Extendible Collars'!$E$7</f>
        <v>36637</v>
      </c>
    </row>
    <row r="2" customFormat="false" ht="12.75" hidden="false" customHeight="false" outlineLevel="0" collapsed="false">
      <c r="A2" s="0" t="s">
        <v>308</v>
      </c>
      <c r="B2" s="0" t="str">
        <f aca="false">'Basis Options'!C7</f>
        <v>EY1230</v>
      </c>
      <c r="C2" s="0" t="s">
        <v>309</v>
      </c>
      <c r="D2" s="0" t="s">
        <v>310</v>
      </c>
      <c r="E2" s="0" t="s">
        <v>122</v>
      </c>
      <c r="F2" s="0" t="str">
        <f aca="false">'Basis Options'!A7</f>
        <v>ELPASMER</v>
      </c>
      <c r="G2" s="0" t="s">
        <v>315</v>
      </c>
      <c r="H2" s="0" t="s">
        <v>312</v>
      </c>
      <c r="I2" s="0" t="s">
        <v>313</v>
      </c>
      <c r="J2" s="0" t="s">
        <v>314</v>
      </c>
      <c r="K2" s="420" t="n">
        <f aca="false">'Basis Options'!G7</f>
        <v>36647</v>
      </c>
      <c r="L2" s="224" t="e">
        <f aca="false">'Basis Options'!U7</f>
        <v>#NAME?</v>
      </c>
      <c r="M2" s="420" t="n">
        <f aca="false">'Basis Options'!Q7</f>
        <v>36643</v>
      </c>
      <c r="N2" s="0" t="str">
        <f aca="false">'Basis Options'!F7</f>
        <v>C</v>
      </c>
      <c r="O2" s="0" t="n">
        <f aca="false">'Basis Options'!I7</f>
        <v>0.25</v>
      </c>
      <c r="P2" s="0" t="n">
        <v>0</v>
      </c>
      <c r="Q2" s="0" t="n">
        <v>0</v>
      </c>
      <c r="R2" s="0" t="n">
        <v>0</v>
      </c>
      <c r="S2" s="0" t="n">
        <v>0</v>
      </c>
      <c r="T2" s="0" t="s">
        <v>311</v>
      </c>
      <c r="U2" s="0" t="str">
        <f aca="false">IF('Basis Options'!D7="NGI/CHI. GATE","""NGI/CHI. GATE""",TRIM('Basis Options'!D7))</f>
        <v>IF-TRANSCO/Z6</v>
      </c>
      <c r="V2" s="0" t="s">
        <v>311</v>
      </c>
      <c r="W2" s="0" t="s">
        <v>256</v>
      </c>
      <c r="X2" s="0" t="s">
        <v>311</v>
      </c>
      <c r="Y2" s="0" t="s">
        <v>314</v>
      </c>
      <c r="Z2" s="0" t="s">
        <v>316</v>
      </c>
      <c r="AA2" s="0" t="s">
        <v>311</v>
      </c>
      <c r="AB2" s="0" t="s">
        <v>123</v>
      </c>
      <c r="AC2" s="224" t="n">
        <f aca="false">'Basis Options'!H7</f>
        <v>300000</v>
      </c>
      <c r="AD2" s="224" t="e">
        <f aca="false">'Basis Options'!W7</f>
        <v>#NAME?</v>
      </c>
      <c r="AE2" s="0" t="n">
        <v>0</v>
      </c>
      <c r="AF2" s="0" t="n">
        <v>0</v>
      </c>
      <c r="AG2" s="0" t="n">
        <v>0</v>
      </c>
      <c r="AH2" s="224" t="e">
        <f aca="false">'Basis Options'!BC7</f>
        <v>#NAME?</v>
      </c>
      <c r="AI2" s="0" t="n">
        <v>226</v>
      </c>
      <c r="AJ2" s="0" t="s">
        <v>317</v>
      </c>
      <c r="AK2" s="0" t="n">
        <v>0</v>
      </c>
      <c r="AL2" s="0" t="n">
        <v>0</v>
      </c>
      <c r="AM2" s="0" t="n">
        <v>0</v>
      </c>
    </row>
    <row r="3" customFormat="false" ht="12.75" hidden="false" customHeight="false" outlineLevel="0" collapsed="false">
      <c r="A3" s="0" t="s">
        <v>308</v>
      </c>
      <c r="B3" s="0" t="str">
        <f aca="false">'Basis Options'!C8</f>
        <v>NA9501.1</v>
      </c>
      <c r="C3" s="0" t="s">
        <v>309</v>
      </c>
      <c r="D3" s="0" t="s">
        <v>310</v>
      </c>
      <c r="E3" s="0" t="s">
        <v>122</v>
      </c>
      <c r="F3" s="0" t="str">
        <f aca="false">'Basis Options'!A8</f>
        <v>LT-TRANS-EA</v>
      </c>
      <c r="G3" s="0" t="s">
        <v>315</v>
      </c>
      <c r="H3" s="0" t="s">
        <v>312</v>
      </c>
      <c r="I3" s="0" t="s">
        <v>313</v>
      </c>
      <c r="J3" s="0" t="s">
        <v>314</v>
      </c>
      <c r="K3" s="420" t="n">
        <f aca="false">'Basis Options'!G8</f>
        <v>36647</v>
      </c>
      <c r="L3" s="224" t="e">
        <f aca="false">'Basis Options'!U8</f>
        <v>#NAME?</v>
      </c>
      <c r="M3" s="420" t="n">
        <f aca="false">'Basis Options'!Q8</f>
        <v>36643</v>
      </c>
      <c r="N3" s="0" t="str">
        <f aca="false">'Basis Options'!F8</f>
        <v>C</v>
      </c>
      <c r="O3" s="0" t="n">
        <f aca="false">'Basis Options'!I8</f>
        <v>0.16</v>
      </c>
      <c r="P3" s="0" t="n">
        <v>0</v>
      </c>
      <c r="Q3" s="0" t="n">
        <v>0</v>
      </c>
      <c r="R3" s="0" t="n">
        <v>0</v>
      </c>
      <c r="S3" s="0" t="n">
        <v>0</v>
      </c>
      <c r="T3" s="0" t="s">
        <v>311</v>
      </c>
      <c r="U3" s="0" t="str">
        <f aca="false">IF('Basis Options'!D8="NGI/CHI. GATE","""NGI/CHI. GATE""",TRIM('Basis Options'!D8))</f>
        <v>IF-CGT/APPALAC</v>
      </c>
      <c r="V3" s="0" t="s">
        <v>311</v>
      </c>
      <c r="W3" s="0" t="s">
        <v>256</v>
      </c>
      <c r="X3" s="0" t="s">
        <v>311</v>
      </c>
      <c r="Y3" s="0" t="s">
        <v>314</v>
      </c>
      <c r="Z3" s="0" t="s">
        <v>316</v>
      </c>
      <c r="AA3" s="0" t="s">
        <v>311</v>
      </c>
      <c r="AB3" s="0" t="s">
        <v>123</v>
      </c>
      <c r="AC3" s="224" t="n">
        <f aca="false">'Basis Options'!H8</f>
        <v>310000</v>
      </c>
      <c r="AD3" s="224" t="e">
        <f aca="false">'Basis Options'!W8</f>
        <v>#NAME?</v>
      </c>
      <c r="AE3" s="0" t="n">
        <v>0</v>
      </c>
      <c r="AF3" s="0" t="n">
        <v>0</v>
      </c>
      <c r="AG3" s="0" t="n">
        <v>0</v>
      </c>
      <c r="AH3" s="224" t="e">
        <f aca="false">'Basis Options'!BC8</f>
        <v>#NAME?</v>
      </c>
      <c r="AI3" s="0" t="n">
        <v>226</v>
      </c>
      <c r="AJ3" s="0" t="s">
        <v>317</v>
      </c>
      <c r="AK3" s="0" t="n">
        <v>0</v>
      </c>
      <c r="AL3" s="0" t="n">
        <v>0</v>
      </c>
      <c r="AM3" s="0" t="n">
        <v>0</v>
      </c>
    </row>
    <row r="4" customFormat="false" ht="12.75" hidden="false" customHeight="false" outlineLevel="0" collapsed="false">
      <c r="A4" s="0" t="s">
        <v>308</v>
      </c>
      <c r="B4" s="0" t="str">
        <f aca="false">'Basis Options'!C9</f>
        <v>W2420</v>
      </c>
      <c r="C4" s="0" t="s">
        <v>309</v>
      </c>
      <c r="D4" s="0" t="s">
        <v>310</v>
      </c>
      <c r="E4" s="0" t="s">
        <v>122</v>
      </c>
      <c r="F4" s="0" t="str">
        <f aca="false">'Basis Options'!A9</f>
        <v>RELIANTENESER</v>
      </c>
      <c r="G4" s="0" t="s">
        <v>315</v>
      </c>
      <c r="H4" s="0" t="s">
        <v>312</v>
      </c>
      <c r="I4" s="0" t="s">
        <v>313</v>
      </c>
      <c r="J4" s="0" t="s">
        <v>314</v>
      </c>
      <c r="K4" s="420" t="n">
        <f aca="false">'Basis Options'!G9</f>
        <v>36647</v>
      </c>
      <c r="L4" s="224" t="e">
        <f aca="false">'Basis Options'!U9</f>
        <v>#NAME?</v>
      </c>
      <c r="M4" s="420" t="n">
        <f aca="false">'Basis Options'!Q9</f>
        <v>36643</v>
      </c>
      <c r="N4" s="0" t="str">
        <f aca="false">'Basis Options'!F9</f>
        <v>P</v>
      </c>
      <c r="O4" s="0" t="n">
        <f aca="false">'Basis Options'!I9</f>
        <v>-0.4</v>
      </c>
      <c r="P4" s="0" t="n">
        <v>0</v>
      </c>
      <c r="Q4" s="0" t="n">
        <v>0</v>
      </c>
      <c r="R4" s="0" t="n">
        <v>0</v>
      </c>
      <c r="S4" s="0" t="n">
        <v>0</v>
      </c>
      <c r="T4" s="0" t="s">
        <v>311</v>
      </c>
      <c r="U4" s="0" t="str">
        <f aca="false">IF('Basis Options'!D9="NGI/CHI. GATE","""NGI/CHI. GATE""",TRIM('Basis Options'!D9))</f>
        <v>IF-NWPL_ROCKY_M</v>
      </c>
      <c r="V4" s="0" t="s">
        <v>311</v>
      </c>
      <c r="W4" s="0" t="s">
        <v>256</v>
      </c>
      <c r="X4" s="0" t="s">
        <v>311</v>
      </c>
      <c r="Y4" s="0" t="s">
        <v>314</v>
      </c>
      <c r="Z4" s="0" t="s">
        <v>316</v>
      </c>
      <c r="AA4" s="0" t="s">
        <v>311</v>
      </c>
      <c r="AB4" s="0" t="s">
        <v>123</v>
      </c>
      <c r="AC4" s="224" t="n">
        <f aca="false">'Basis Options'!H9</f>
        <v>310000</v>
      </c>
      <c r="AD4" s="224" t="e">
        <f aca="false">'Basis Options'!W9</f>
        <v>#NAME?</v>
      </c>
      <c r="AE4" s="0" t="n">
        <v>0</v>
      </c>
      <c r="AF4" s="0" t="n">
        <v>0</v>
      </c>
      <c r="AG4" s="0" t="n">
        <v>0</v>
      </c>
      <c r="AH4" s="224" t="e">
        <f aca="false">'Basis Options'!BC9</f>
        <v>#NAME?</v>
      </c>
      <c r="AI4" s="0" t="n">
        <v>226</v>
      </c>
      <c r="AJ4" s="0" t="s">
        <v>317</v>
      </c>
      <c r="AK4" s="0" t="n">
        <v>0</v>
      </c>
      <c r="AL4" s="0" t="n">
        <v>0</v>
      </c>
      <c r="AM4" s="0" t="n">
        <v>0</v>
      </c>
    </row>
    <row r="5" customFormat="false" ht="12.75" hidden="false" customHeight="false" outlineLevel="0" collapsed="false">
      <c r="A5" s="0" t="s">
        <v>308</v>
      </c>
      <c r="B5" s="0" t="str">
        <f aca="false">'Basis Options'!C10</f>
        <v>N33626.2</v>
      </c>
      <c r="C5" s="0" t="s">
        <v>309</v>
      </c>
      <c r="D5" s="0" t="s">
        <v>310</v>
      </c>
      <c r="E5" s="0" t="s">
        <v>122</v>
      </c>
      <c r="F5" s="0" t="str">
        <f aca="false">'Basis Options'!A10</f>
        <v>STATOILENETRA</v>
      </c>
      <c r="G5" s="0" t="s">
        <v>315</v>
      </c>
      <c r="H5" s="0" t="s">
        <v>312</v>
      </c>
      <c r="I5" s="0" t="s">
        <v>313</v>
      </c>
      <c r="J5" s="0" t="s">
        <v>314</v>
      </c>
      <c r="K5" s="420" t="n">
        <f aca="false">'Basis Options'!G10</f>
        <v>36647</v>
      </c>
      <c r="L5" s="224" t="e">
        <f aca="false">'Basis Options'!U10</f>
        <v>#NAME?</v>
      </c>
      <c r="M5" s="420" t="n">
        <f aca="false">'Basis Options'!Q10</f>
        <v>36643</v>
      </c>
      <c r="N5" s="0" t="str">
        <f aca="false">'Basis Options'!F10</f>
        <v>C</v>
      </c>
      <c r="O5" s="0" t="n">
        <f aca="false">'Basis Options'!I10</f>
        <v>0.16</v>
      </c>
      <c r="P5" s="0" t="n">
        <v>0</v>
      </c>
      <c r="Q5" s="0" t="n">
        <v>0</v>
      </c>
      <c r="R5" s="0" t="n">
        <v>0</v>
      </c>
      <c r="S5" s="0" t="n">
        <v>0</v>
      </c>
      <c r="T5" s="0" t="s">
        <v>311</v>
      </c>
      <c r="U5" s="0" t="str">
        <f aca="false">IF('Basis Options'!D10="NGI/CHI. GATE","""NGI/CHI. GATE""",TRIM('Basis Options'!D10))</f>
        <v>IF-CGT/APPALAC</v>
      </c>
      <c r="V5" s="0" t="s">
        <v>311</v>
      </c>
      <c r="W5" s="0" t="s">
        <v>256</v>
      </c>
      <c r="X5" s="0" t="s">
        <v>311</v>
      </c>
      <c r="Y5" s="0" t="s">
        <v>314</v>
      </c>
      <c r="Z5" s="0" t="s">
        <v>316</v>
      </c>
      <c r="AA5" s="0" t="s">
        <v>311</v>
      </c>
      <c r="AB5" s="0" t="s">
        <v>123</v>
      </c>
      <c r="AC5" s="224" t="n">
        <f aca="false">'Basis Options'!H10</f>
        <v>600000</v>
      </c>
      <c r="AD5" s="224" t="e">
        <f aca="false">'Basis Options'!W10</f>
        <v>#NAME?</v>
      </c>
      <c r="AE5" s="0" t="n">
        <v>0</v>
      </c>
      <c r="AF5" s="0" t="n">
        <v>0</v>
      </c>
      <c r="AG5" s="0" t="n">
        <v>0</v>
      </c>
      <c r="AH5" s="224" t="e">
        <f aca="false">'Basis Options'!BC10</f>
        <v>#NAME?</v>
      </c>
      <c r="AI5" s="0" t="n">
        <v>226</v>
      </c>
      <c r="AJ5" s="0" t="s">
        <v>317</v>
      </c>
      <c r="AK5" s="0" t="n">
        <v>0</v>
      </c>
      <c r="AL5" s="0" t="n">
        <v>0</v>
      </c>
      <c r="AM5" s="0" t="n">
        <v>0</v>
      </c>
    </row>
    <row r="6" customFormat="false" ht="12.75" hidden="false" customHeight="false" outlineLevel="0" collapsed="false">
      <c r="A6" s="0" t="s">
        <v>308</v>
      </c>
      <c r="B6" s="0" t="str">
        <f aca="false">'Basis Options'!C11</f>
        <v>W1882</v>
      </c>
      <c r="C6" s="0" t="s">
        <v>309</v>
      </c>
      <c r="D6" s="0" t="s">
        <v>310</v>
      </c>
      <c r="E6" s="0" t="s">
        <v>122</v>
      </c>
      <c r="F6" s="0" t="str">
        <f aca="false">'Basis Options'!A11</f>
        <v>STATOILENETRA</v>
      </c>
      <c r="G6" s="0" t="s">
        <v>315</v>
      </c>
      <c r="H6" s="0" t="s">
        <v>312</v>
      </c>
      <c r="I6" s="0" t="s">
        <v>313</v>
      </c>
      <c r="J6" s="0" t="s">
        <v>314</v>
      </c>
      <c r="K6" s="420" t="n">
        <f aca="false">'Basis Options'!G11</f>
        <v>36647</v>
      </c>
      <c r="L6" s="224" t="e">
        <f aca="false">'Basis Options'!U11</f>
        <v>#NAME?</v>
      </c>
      <c r="M6" s="420" t="n">
        <f aca="false">'Basis Options'!Q11</f>
        <v>36643</v>
      </c>
      <c r="N6" s="0" t="str">
        <f aca="false">'Basis Options'!F11</f>
        <v>C</v>
      </c>
      <c r="O6" s="0" t="n">
        <f aca="false">'Basis Options'!I11</f>
        <v>0.3</v>
      </c>
      <c r="P6" s="0" t="n">
        <v>0</v>
      </c>
      <c r="Q6" s="0" t="n">
        <v>0</v>
      </c>
      <c r="R6" s="0" t="n">
        <v>0</v>
      </c>
      <c r="S6" s="0" t="n">
        <v>0</v>
      </c>
      <c r="T6" s="0" t="s">
        <v>311</v>
      </c>
      <c r="U6" s="0" t="str">
        <f aca="false">IF('Basis Options'!D11="NGI/CHI. GATE","""NGI/CHI. GATE""",TRIM('Basis Options'!D11))</f>
        <v>IF-TRANSCO/Z6</v>
      </c>
      <c r="V6" s="0" t="s">
        <v>311</v>
      </c>
      <c r="W6" s="0" t="s">
        <v>256</v>
      </c>
      <c r="X6" s="0" t="s">
        <v>311</v>
      </c>
      <c r="Y6" s="0" t="s">
        <v>314</v>
      </c>
      <c r="Z6" s="0" t="s">
        <v>316</v>
      </c>
      <c r="AA6" s="0" t="s">
        <v>311</v>
      </c>
      <c r="AB6" s="0" t="s">
        <v>123</v>
      </c>
      <c r="AC6" s="224" t="n">
        <f aca="false">'Basis Options'!H11</f>
        <v>500000</v>
      </c>
      <c r="AD6" s="224" t="e">
        <f aca="false">'Basis Options'!W11</f>
        <v>#NAME?</v>
      </c>
      <c r="AE6" s="0" t="n">
        <v>0</v>
      </c>
      <c r="AF6" s="0" t="n">
        <v>0</v>
      </c>
      <c r="AG6" s="0" t="n">
        <v>0</v>
      </c>
      <c r="AH6" s="224" t="e">
        <f aca="false">'Basis Options'!BC11</f>
        <v>#NAME?</v>
      </c>
      <c r="AI6" s="0" t="n">
        <v>226</v>
      </c>
      <c r="AJ6" s="0" t="s">
        <v>317</v>
      </c>
      <c r="AK6" s="0" t="n">
        <v>0</v>
      </c>
      <c r="AL6" s="0" t="n">
        <v>0</v>
      </c>
      <c r="AM6" s="0" t="n">
        <v>0</v>
      </c>
    </row>
    <row r="7" customFormat="false" ht="12.75" hidden="false" customHeight="false" outlineLevel="0" collapsed="false">
      <c r="A7" s="0" t="s">
        <v>308</v>
      </c>
      <c r="B7" s="0" t="str">
        <f aca="false">'Basis Options'!C12</f>
        <v>EY1230</v>
      </c>
      <c r="C7" s="0" t="s">
        <v>309</v>
      </c>
      <c r="D7" s="0" t="s">
        <v>310</v>
      </c>
      <c r="E7" s="0" t="s">
        <v>122</v>
      </c>
      <c r="F7" s="0" t="str">
        <f aca="false">'Basis Options'!A12</f>
        <v>ELPASMER</v>
      </c>
      <c r="G7" s="0" t="s">
        <v>315</v>
      </c>
      <c r="H7" s="0" t="s">
        <v>312</v>
      </c>
      <c r="I7" s="0" t="s">
        <v>313</v>
      </c>
      <c r="J7" s="0" t="s">
        <v>314</v>
      </c>
      <c r="K7" s="420" t="n">
        <f aca="false">'Basis Options'!G12</f>
        <v>36678</v>
      </c>
      <c r="L7" s="224" t="e">
        <f aca="false">'Basis Options'!U12</f>
        <v>#NAME?</v>
      </c>
      <c r="M7" s="420" t="n">
        <f aca="false">'Basis Options'!Q12</f>
        <v>36676</v>
      </c>
      <c r="N7" s="0" t="str">
        <f aca="false">'Basis Options'!F12</f>
        <v>C</v>
      </c>
      <c r="O7" s="0" t="n">
        <f aca="false">'Basis Options'!I12</f>
        <v>0.25</v>
      </c>
      <c r="P7" s="0" t="n">
        <v>0</v>
      </c>
      <c r="Q7" s="0" t="n">
        <v>0</v>
      </c>
      <c r="R7" s="0" t="n">
        <v>0</v>
      </c>
      <c r="S7" s="0" t="n">
        <v>0</v>
      </c>
      <c r="T7" s="0" t="s">
        <v>311</v>
      </c>
      <c r="U7" s="0" t="str">
        <f aca="false">IF('Basis Options'!D12="NGI/CHI. GATE","""NGI/CHI. GATE""",TRIM('Basis Options'!D12))</f>
        <v>IF-TRANSCO/Z6</v>
      </c>
      <c r="V7" s="0" t="s">
        <v>311</v>
      </c>
      <c r="W7" s="0" t="s">
        <v>256</v>
      </c>
      <c r="X7" s="0" t="s">
        <v>311</v>
      </c>
      <c r="Y7" s="0" t="s">
        <v>314</v>
      </c>
      <c r="Z7" s="0" t="s">
        <v>316</v>
      </c>
      <c r="AA7" s="0" t="s">
        <v>311</v>
      </c>
      <c r="AB7" s="0" t="s">
        <v>123</v>
      </c>
      <c r="AC7" s="224" t="n">
        <f aca="false">'Basis Options'!H12</f>
        <v>300000</v>
      </c>
      <c r="AD7" s="224" t="e">
        <f aca="false">'Basis Options'!W12</f>
        <v>#NAME?</v>
      </c>
      <c r="AE7" s="0" t="n">
        <v>0</v>
      </c>
      <c r="AF7" s="0" t="n">
        <v>0</v>
      </c>
      <c r="AG7" s="0" t="n">
        <v>0</v>
      </c>
      <c r="AH7" s="224" t="e">
        <f aca="false">'Basis Options'!BC12</f>
        <v>#NAME?</v>
      </c>
      <c r="AI7" s="0" t="n">
        <v>226</v>
      </c>
      <c r="AJ7" s="0" t="s">
        <v>317</v>
      </c>
      <c r="AK7" s="0" t="n">
        <v>0</v>
      </c>
      <c r="AL7" s="0" t="n">
        <v>0</v>
      </c>
      <c r="AM7" s="0" t="n">
        <v>0</v>
      </c>
    </row>
    <row r="8" customFormat="false" ht="12.75" hidden="false" customHeight="false" outlineLevel="0" collapsed="false">
      <c r="A8" s="0" t="s">
        <v>308</v>
      </c>
      <c r="B8" s="0" t="str">
        <f aca="false">'Basis Options'!C13</f>
        <v>NA9501.1</v>
      </c>
      <c r="C8" s="0" t="s">
        <v>309</v>
      </c>
      <c r="D8" s="0" t="s">
        <v>310</v>
      </c>
      <c r="E8" s="0" t="s">
        <v>122</v>
      </c>
      <c r="F8" s="0" t="str">
        <f aca="false">'Basis Options'!A13</f>
        <v>LT-TRANS-EA</v>
      </c>
      <c r="G8" s="0" t="s">
        <v>315</v>
      </c>
      <c r="H8" s="0" t="s">
        <v>312</v>
      </c>
      <c r="I8" s="0" t="s">
        <v>313</v>
      </c>
      <c r="J8" s="0" t="s">
        <v>314</v>
      </c>
      <c r="K8" s="420" t="n">
        <f aca="false">'Basis Options'!G13</f>
        <v>36678</v>
      </c>
      <c r="L8" s="224" t="e">
        <f aca="false">'Basis Options'!U13</f>
        <v>#NAME?</v>
      </c>
      <c r="M8" s="420" t="n">
        <f aca="false">'Basis Options'!Q13</f>
        <v>36676</v>
      </c>
      <c r="N8" s="0" t="str">
        <f aca="false">'Basis Options'!F13</f>
        <v>C</v>
      </c>
      <c r="O8" s="0" t="n">
        <f aca="false">'Basis Options'!I13</f>
        <v>0.16</v>
      </c>
      <c r="P8" s="0" t="n">
        <v>0</v>
      </c>
      <c r="Q8" s="0" t="n">
        <v>0</v>
      </c>
      <c r="R8" s="0" t="n">
        <v>0</v>
      </c>
      <c r="S8" s="0" t="n">
        <v>0</v>
      </c>
      <c r="T8" s="0" t="s">
        <v>311</v>
      </c>
      <c r="U8" s="0" t="str">
        <f aca="false">IF('Basis Options'!D13="NGI/CHI. GATE","""NGI/CHI. GATE""",TRIM('Basis Options'!D13))</f>
        <v>IF-CGT/APPALAC</v>
      </c>
      <c r="V8" s="0" t="s">
        <v>311</v>
      </c>
      <c r="W8" s="0" t="s">
        <v>256</v>
      </c>
      <c r="X8" s="0" t="s">
        <v>311</v>
      </c>
      <c r="Y8" s="0" t="s">
        <v>314</v>
      </c>
      <c r="Z8" s="0" t="s">
        <v>316</v>
      </c>
      <c r="AA8" s="0" t="s">
        <v>311</v>
      </c>
      <c r="AB8" s="0" t="s">
        <v>123</v>
      </c>
      <c r="AC8" s="224" t="n">
        <f aca="false">'Basis Options'!H13</f>
        <v>300000</v>
      </c>
      <c r="AD8" s="224" t="e">
        <f aca="false">'Basis Options'!W13</f>
        <v>#NAME?</v>
      </c>
      <c r="AE8" s="0" t="n">
        <v>0</v>
      </c>
      <c r="AF8" s="0" t="n">
        <v>0</v>
      </c>
      <c r="AG8" s="0" t="n">
        <v>0</v>
      </c>
      <c r="AH8" s="224" t="e">
        <f aca="false">'Basis Options'!BC13</f>
        <v>#NAME?</v>
      </c>
      <c r="AI8" s="0" t="n">
        <v>226</v>
      </c>
      <c r="AJ8" s="0" t="s">
        <v>317</v>
      </c>
      <c r="AK8" s="0" t="n">
        <v>0</v>
      </c>
      <c r="AL8" s="0" t="n">
        <v>0</v>
      </c>
      <c r="AM8" s="0" t="n">
        <v>0</v>
      </c>
    </row>
    <row r="9" customFormat="false" ht="12.75" hidden="false" customHeight="false" outlineLevel="0" collapsed="false">
      <c r="A9" s="0" t="s">
        <v>308</v>
      </c>
      <c r="B9" s="0" t="str">
        <f aca="false">'Basis Options'!C14</f>
        <v>W2420</v>
      </c>
      <c r="C9" s="0" t="s">
        <v>309</v>
      </c>
      <c r="D9" s="0" t="s">
        <v>310</v>
      </c>
      <c r="E9" s="0" t="s">
        <v>122</v>
      </c>
      <c r="F9" s="0" t="str">
        <f aca="false">'Basis Options'!A14</f>
        <v>RELIANTENESER</v>
      </c>
      <c r="G9" s="0" t="s">
        <v>315</v>
      </c>
      <c r="H9" s="0" t="s">
        <v>312</v>
      </c>
      <c r="I9" s="0" t="s">
        <v>313</v>
      </c>
      <c r="J9" s="0" t="s">
        <v>314</v>
      </c>
      <c r="K9" s="420" t="n">
        <f aca="false">'Basis Options'!G14</f>
        <v>36678</v>
      </c>
      <c r="L9" s="224" t="e">
        <f aca="false">'Basis Options'!U14</f>
        <v>#NAME?</v>
      </c>
      <c r="M9" s="420" t="n">
        <f aca="false">'Basis Options'!Q14</f>
        <v>36676</v>
      </c>
      <c r="N9" s="0" t="str">
        <f aca="false">'Basis Options'!F14</f>
        <v>P</v>
      </c>
      <c r="O9" s="0" t="n">
        <f aca="false">'Basis Options'!I14</f>
        <v>-0.4</v>
      </c>
      <c r="P9" s="0" t="n">
        <v>0</v>
      </c>
      <c r="Q9" s="0" t="n">
        <v>0</v>
      </c>
      <c r="R9" s="0" t="n">
        <v>0</v>
      </c>
      <c r="S9" s="0" t="n">
        <v>0</v>
      </c>
      <c r="T9" s="0" t="s">
        <v>311</v>
      </c>
      <c r="U9" s="0" t="str">
        <f aca="false">IF('Basis Options'!D14="NGI/CHI. GATE","""NGI/CHI. GATE""",TRIM('Basis Options'!D14))</f>
        <v>IF-NWPL_ROCKY_M</v>
      </c>
      <c r="V9" s="0" t="s">
        <v>311</v>
      </c>
      <c r="W9" s="0" t="s">
        <v>256</v>
      </c>
      <c r="X9" s="0" t="s">
        <v>311</v>
      </c>
      <c r="Y9" s="0" t="s">
        <v>314</v>
      </c>
      <c r="Z9" s="0" t="s">
        <v>316</v>
      </c>
      <c r="AA9" s="0" t="s">
        <v>311</v>
      </c>
      <c r="AB9" s="0" t="s">
        <v>123</v>
      </c>
      <c r="AC9" s="224" t="n">
        <f aca="false">'Basis Options'!H14</f>
        <v>300000</v>
      </c>
      <c r="AD9" s="224" t="e">
        <f aca="false">'Basis Options'!W14</f>
        <v>#NAME?</v>
      </c>
      <c r="AE9" s="0" t="n">
        <v>0</v>
      </c>
      <c r="AF9" s="0" t="n">
        <v>0</v>
      </c>
      <c r="AG9" s="0" t="n">
        <v>0</v>
      </c>
      <c r="AH9" s="224" t="e">
        <f aca="false">'Basis Options'!BC14</f>
        <v>#NAME?</v>
      </c>
      <c r="AI9" s="0" t="n">
        <v>226</v>
      </c>
      <c r="AJ9" s="0" t="s">
        <v>317</v>
      </c>
      <c r="AK9" s="0" t="n">
        <v>0</v>
      </c>
      <c r="AL9" s="0" t="n">
        <v>0</v>
      </c>
      <c r="AM9" s="0" t="n">
        <v>0</v>
      </c>
    </row>
    <row r="10" customFormat="false" ht="12.75" hidden="false" customHeight="false" outlineLevel="0" collapsed="false">
      <c r="A10" s="0" t="s">
        <v>308</v>
      </c>
      <c r="B10" s="0" t="str">
        <f aca="false">'Basis Options'!C15</f>
        <v>N33626.2</v>
      </c>
      <c r="C10" s="0" t="s">
        <v>309</v>
      </c>
      <c r="D10" s="0" t="s">
        <v>310</v>
      </c>
      <c r="E10" s="0" t="s">
        <v>122</v>
      </c>
      <c r="F10" s="0" t="str">
        <f aca="false">'Basis Options'!A15</f>
        <v>STATOILENETRA</v>
      </c>
      <c r="G10" s="0" t="s">
        <v>315</v>
      </c>
      <c r="H10" s="0" t="s">
        <v>312</v>
      </c>
      <c r="I10" s="0" t="s">
        <v>313</v>
      </c>
      <c r="J10" s="0" t="s">
        <v>314</v>
      </c>
      <c r="K10" s="420" t="n">
        <f aca="false">'Basis Options'!G15</f>
        <v>36678</v>
      </c>
      <c r="L10" s="224" t="e">
        <f aca="false">'Basis Options'!U15</f>
        <v>#NAME?</v>
      </c>
      <c r="M10" s="420" t="n">
        <f aca="false">'Basis Options'!Q15</f>
        <v>36676</v>
      </c>
      <c r="N10" s="0" t="str">
        <f aca="false">'Basis Options'!F15</f>
        <v>C</v>
      </c>
      <c r="O10" s="0" t="n">
        <f aca="false">'Basis Options'!I15</f>
        <v>0.16</v>
      </c>
      <c r="P10" s="0" t="n">
        <v>0</v>
      </c>
      <c r="Q10" s="0" t="n">
        <v>0</v>
      </c>
      <c r="R10" s="0" t="n">
        <v>0</v>
      </c>
      <c r="S10" s="0" t="n">
        <v>0</v>
      </c>
      <c r="T10" s="0" t="s">
        <v>311</v>
      </c>
      <c r="U10" s="0" t="str">
        <f aca="false">IF('Basis Options'!D15="NGI/CHI. GATE","""NGI/CHI. GATE""",TRIM('Basis Options'!D15))</f>
        <v>IF-CGT/APPALAC</v>
      </c>
      <c r="V10" s="0" t="s">
        <v>311</v>
      </c>
      <c r="W10" s="0" t="s">
        <v>256</v>
      </c>
      <c r="X10" s="0" t="s">
        <v>311</v>
      </c>
      <c r="Y10" s="0" t="s">
        <v>314</v>
      </c>
      <c r="Z10" s="0" t="s">
        <v>316</v>
      </c>
      <c r="AA10" s="0" t="s">
        <v>311</v>
      </c>
      <c r="AB10" s="0" t="s">
        <v>123</v>
      </c>
      <c r="AC10" s="224" t="n">
        <f aca="false">'Basis Options'!H15</f>
        <v>600000</v>
      </c>
      <c r="AD10" s="224" t="e">
        <f aca="false">'Basis Options'!W15</f>
        <v>#NAME?</v>
      </c>
      <c r="AE10" s="0" t="n">
        <v>0</v>
      </c>
      <c r="AF10" s="0" t="n">
        <v>0</v>
      </c>
      <c r="AG10" s="0" t="n">
        <v>0</v>
      </c>
      <c r="AH10" s="224" t="e">
        <f aca="false">'Basis Options'!BC15</f>
        <v>#NAME?</v>
      </c>
      <c r="AI10" s="0" t="n">
        <v>226</v>
      </c>
      <c r="AJ10" s="0" t="s">
        <v>317</v>
      </c>
      <c r="AK10" s="0" t="n">
        <v>0</v>
      </c>
      <c r="AL10" s="0" t="n">
        <v>0</v>
      </c>
      <c r="AM10" s="0" t="n">
        <v>0</v>
      </c>
    </row>
    <row r="11" customFormat="false" ht="12.75" hidden="false" customHeight="false" outlineLevel="0" collapsed="false">
      <c r="A11" s="0" t="s">
        <v>308</v>
      </c>
      <c r="B11" s="0" t="str">
        <f aca="false">'Basis Options'!C16</f>
        <v>W1882</v>
      </c>
      <c r="C11" s="0" t="s">
        <v>309</v>
      </c>
      <c r="D11" s="0" t="s">
        <v>310</v>
      </c>
      <c r="E11" s="0" t="s">
        <v>122</v>
      </c>
      <c r="F11" s="0" t="str">
        <f aca="false">'Basis Options'!A16</f>
        <v>STATOILENETRA</v>
      </c>
      <c r="G11" s="0" t="s">
        <v>315</v>
      </c>
      <c r="H11" s="0" t="s">
        <v>312</v>
      </c>
      <c r="I11" s="0" t="s">
        <v>313</v>
      </c>
      <c r="J11" s="0" t="s">
        <v>314</v>
      </c>
      <c r="K11" s="420" t="n">
        <f aca="false">'Basis Options'!G16</f>
        <v>36678</v>
      </c>
      <c r="L11" s="224" t="e">
        <f aca="false">'Basis Options'!U16</f>
        <v>#NAME?</v>
      </c>
      <c r="M11" s="420" t="n">
        <f aca="false">'Basis Options'!Q16</f>
        <v>36676</v>
      </c>
      <c r="N11" s="0" t="str">
        <f aca="false">'Basis Options'!F16</f>
        <v>C</v>
      </c>
      <c r="O11" s="0" t="n">
        <f aca="false">'Basis Options'!I16</f>
        <v>0.3</v>
      </c>
      <c r="P11" s="0" t="n">
        <v>0</v>
      </c>
      <c r="Q11" s="0" t="n">
        <v>0</v>
      </c>
      <c r="R11" s="0" t="n">
        <v>0</v>
      </c>
      <c r="S11" s="0" t="n">
        <v>0</v>
      </c>
      <c r="T11" s="0" t="s">
        <v>311</v>
      </c>
      <c r="U11" s="0" t="str">
        <f aca="false">IF('Basis Options'!D16="NGI/CHI. GATE","""NGI/CHI. GATE""",TRIM('Basis Options'!D16))</f>
        <v>IF-TRANSCO/Z6</v>
      </c>
      <c r="V11" s="0" t="s">
        <v>311</v>
      </c>
      <c r="W11" s="0" t="s">
        <v>256</v>
      </c>
      <c r="X11" s="0" t="s">
        <v>311</v>
      </c>
      <c r="Y11" s="0" t="s">
        <v>314</v>
      </c>
      <c r="Z11" s="0" t="s">
        <v>316</v>
      </c>
      <c r="AA11" s="0" t="s">
        <v>311</v>
      </c>
      <c r="AB11" s="0" t="s">
        <v>123</v>
      </c>
      <c r="AC11" s="224" t="n">
        <f aca="false">'Basis Options'!H16</f>
        <v>500000</v>
      </c>
      <c r="AD11" s="224" t="e">
        <f aca="false">'Basis Options'!W16</f>
        <v>#NAME?</v>
      </c>
      <c r="AE11" s="0" t="n">
        <v>0</v>
      </c>
      <c r="AF11" s="0" t="n">
        <v>0</v>
      </c>
      <c r="AG11" s="0" t="n">
        <v>0</v>
      </c>
      <c r="AH11" s="224" t="e">
        <f aca="false">'Basis Options'!BC16</f>
        <v>#NAME?</v>
      </c>
      <c r="AI11" s="0" t="n">
        <v>226</v>
      </c>
      <c r="AJ11" s="0" t="s">
        <v>317</v>
      </c>
      <c r="AK11" s="0" t="n">
        <v>0</v>
      </c>
      <c r="AL11" s="0" t="n">
        <v>0</v>
      </c>
      <c r="AM11" s="0" t="n">
        <v>0</v>
      </c>
    </row>
    <row r="12" customFormat="false" ht="12.75" hidden="false" customHeight="false" outlineLevel="0" collapsed="false">
      <c r="A12" s="0" t="s">
        <v>308</v>
      </c>
      <c r="B12" s="0" t="str">
        <f aca="false">'Basis Options'!C17</f>
        <v>EY1230</v>
      </c>
      <c r="C12" s="0" t="s">
        <v>309</v>
      </c>
      <c r="D12" s="0" t="s">
        <v>310</v>
      </c>
      <c r="E12" s="0" t="s">
        <v>122</v>
      </c>
      <c r="F12" s="0" t="str">
        <f aca="false">'Basis Options'!A17</f>
        <v>ELPASMER</v>
      </c>
      <c r="G12" s="0" t="s">
        <v>315</v>
      </c>
      <c r="H12" s="0" t="s">
        <v>312</v>
      </c>
      <c r="I12" s="0" t="s">
        <v>313</v>
      </c>
      <c r="J12" s="0" t="s">
        <v>314</v>
      </c>
      <c r="K12" s="420" t="n">
        <f aca="false">'Basis Options'!G17</f>
        <v>36708</v>
      </c>
      <c r="L12" s="224" t="e">
        <f aca="false">'Basis Options'!U17</f>
        <v>#NAME?</v>
      </c>
      <c r="M12" s="420" t="n">
        <f aca="false">'Basis Options'!Q17</f>
        <v>36706</v>
      </c>
      <c r="N12" s="0" t="str">
        <f aca="false">'Basis Options'!F17</f>
        <v>C</v>
      </c>
      <c r="O12" s="0" t="n">
        <f aca="false">'Basis Options'!I17</f>
        <v>0.25</v>
      </c>
      <c r="P12" s="0" t="n">
        <v>0</v>
      </c>
      <c r="Q12" s="0" t="n">
        <v>0</v>
      </c>
      <c r="R12" s="0" t="n">
        <v>0</v>
      </c>
      <c r="S12" s="0" t="n">
        <v>0</v>
      </c>
      <c r="T12" s="0" t="s">
        <v>311</v>
      </c>
      <c r="U12" s="0" t="str">
        <f aca="false">IF('Basis Options'!D17="NGI/CHI. GATE","""NGI/CHI. GATE""",TRIM('Basis Options'!D17))</f>
        <v>IF-TRANSCO/Z6</v>
      </c>
      <c r="V12" s="0" t="s">
        <v>311</v>
      </c>
      <c r="W12" s="0" t="s">
        <v>256</v>
      </c>
      <c r="X12" s="0" t="s">
        <v>311</v>
      </c>
      <c r="Y12" s="0" t="s">
        <v>314</v>
      </c>
      <c r="Z12" s="0" t="s">
        <v>316</v>
      </c>
      <c r="AA12" s="0" t="s">
        <v>311</v>
      </c>
      <c r="AB12" s="0" t="s">
        <v>123</v>
      </c>
      <c r="AC12" s="224" t="n">
        <f aca="false">'Basis Options'!H17</f>
        <v>300000</v>
      </c>
      <c r="AD12" s="224" t="e">
        <f aca="false">'Basis Options'!W17</f>
        <v>#NAME?</v>
      </c>
      <c r="AE12" s="0" t="n">
        <v>0</v>
      </c>
      <c r="AF12" s="0" t="n">
        <v>0</v>
      </c>
      <c r="AG12" s="0" t="n">
        <v>0</v>
      </c>
      <c r="AH12" s="224" t="e">
        <f aca="false">'Basis Options'!BC17</f>
        <v>#NAME?</v>
      </c>
      <c r="AI12" s="0" t="n">
        <v>226</v>
      </c>
      <c r="AJ12" s="0" t="s">
        <v>317</v>
      </c>
      <c r="AK12" s="0" t="n">
        <v>0</v>
      </c>
      <c r="AL12" s="0" t="n">
        <v>0</v>
      </c>
      <c r="AM12" s="0" t="n">
        <v>0</v>
      </c>
    </row>
    <row r="13" customFormat="false" ht="12.75" hidden="false" customHeight="false" outlineLevel="0" collapsed="false">
      <c r="A13" s="0" t="s">
        <v>308</v>
      </c>
      <c r="B13" s="0" t="str">
        <f aca="false">'Basis Options'!C18</f>
        <v>NA9501.1</v>
      </c>
      <c r="C13" s="0" t="s">
        <v>309</v>
      </c>
      <c r="D13" s="0" t="s">
        <v>310</v>
      </c>
      <c r="E13" s="0" t="s">
        <v>122</v>
      </c>
      <c r="F13" s="0" t="str">
        <f aca="false">'Basis Options'!A18</f>
        <v>LT-TRANS-EA</v>
      </c>
      <c r="G13" s="0" t="s">
        <v>315</v>
      </c>
      <c r="H13" s="0" t="s">
        <v>312</v>
      </c>
      <c r="I13" s="0" t="s">
        <v>313</v>
      </c>
      <c r="J13" s="0" t="s">
        <v>314</v>
      </c>
      <c r="K13" s="420" t="n">
        <f aca="false">'Basis Options'!G18</f>
        <v>36708</v>
      </c>
      <c r="L13" s="224" t="e">
        <f aca="false">'Basis Options'!U18</f>
        <v>#NAME?</v>
      </c>
      <c r="M13" s="420" t="n">
        <f aca="false">'Basis Options'!Q18</f>
        <v>36706</v>
      </c>
      <c r="N13" s="0" t="str">
        <f aca="false">'Basis Options'!F18</f>
        <v>C</v>
      </c>
      <c r="O13" s="0" t="n">
        <f aca="false">'Basis Options'!I18</f>
        <v>0.16</v>
      </c>
      <c r="P13" s="0" t="n">
        <v>0</v>
      </c>
      <c r="Q13" s="0" t="n">
        <v>0</v>
      </c>
      <c r="R13" s="0" t="n">
        <v>0</v>
      </c>
      <c r="S13" s="0" t="n">
        <v>0</v>
      </c>
      <c r="T13" s="0" t="s">
        <v>311</v>
      </c>
      <c r="U13" s="0" t="str">
        <f aca="false">IF('Basis Options'!D18="NGI/CHI. GATE","""NGI/CHI. GATE""",TRIM('Basis Options'!D18))</f>
        <v>IF-CGT/APPALAC</v>
      </c>
      <c r="V13" s="0" t="s">
        <v>311</v>
      </c>
      <c r="W13" s="0" t="s">
        <v>256</v>
      </c>
      <c r="X13" s="0" t="s">
        <v>311</v>
      </c>
      <c r="Y13" s="0" t="s">
        <v>314</v>
      </c>
      <c r="Z13" s="0" t="s">
        <v>316</v>
      </c>
      <c r="AA13" s="0" t="s">
        <v>311</v>
      </c>
      <c r="AB13" s="0" t="s">
        <v>123</v>
      </c>
      <c r="AC13" s="224" t="n">
        <f aca="false">'Basis Options'!H18</f>
        <v>310000</v>
      </c>
      <c r="AD13" s="224" t="e">
        <f aca="false">'Basis Options'!W18</f>
        <v>#NAME?</v>
      </c>
      <c r="AE13" s="0" t="n">
        <v>0</v>
      </c>
      <c r="AF13" s="0" t="n">
        <v>0</v>
      </c>
      <c r="AG13" s="0" t="n">
        <v>0</v>
      </c>
      <c r="AH13" s="224" t="e">
        <f aca="false">'Basis Options'!BC18</f>
        <v>#NAME?</v>
      </c>
      <c r="AI13" s="0" t="n">
        <v>226</v>
      </c>
      <c r="AJ13" s="0" t="s">
        <v>317</v>
      </c>
      <c r="AK13" s="0" t="n">
        <v>0</v>
      </c>
      <c r="AL13" s="0" t="n">
        <v>0</v>
      </c>
      <c r="AM13" s="0" t="n">
        <v>0</v>
      </c>
    </row>
    <row r="14" customFormat="false" ht="12.75" hidden="false" customHeight="false" outlineLevel="0" collapsed="false">
      <c r="A14" s="0" t="s">
        <v>308</v>
      </c>
      <c r="B14" s="0" t="str">
        <f aca="false">'Basis Options'!C19</f>
        <v>W2420</v>
      </c>
      <c r="C14" s="0" t="s">
        <v>309</v>
      </c>
      <c r="D14" s="0" t="s">
        <v>310</v>
      </c>
      <c r="E14" s="0" t="s">
        <v>122</v>
      </c>
      <c r="F14" s="0" t="str">
        <f aca="false">'Basis Options'!A19</f>
        <v>RELIANTENESER</v>
      </c>
      <c r="G14" s="0" t="s">
        <v>315</v>
      </c>
      <c r="H14" s="0" t="s">
        <v>312</v>
      </c>
      <c r="I14" s="0" t="s">
        <v>313</v>
      </c>
      <c r="J14" s="0" t="s">
        <v>314</v>
      </c>
      <c r="K14" s="420" t="n">
        <f aca="false">'Basis Options'!G19</f>
        <v>36708</v>
      </c>
      <c r="L14" s="224" t="e">
        <f aca="false">'Basis Options'!U19</f>
        <v>#NAME?</v>
      </c>
      <c r="M14" s="420" t="n">
        <f aca="false">'Basis Options'!Q19</f>
        <v>36706</v>
      </c>
      <c r="N14" s="0" t="str">
        <f aca="false">'Basis Options'!F19</f>
        <v>P</v>
      </c>
      <c r="O14" s="0" t="n">
        <f aca="false">'Basis Options'!I19</f>
        <v>-0.4</v>
      </c>
      <c r="P14" s="0" t="n">
        <v>0</v>
      </c>
      <c r="Q14" s="0" t="n">
        <v>0</v>
      </c>
      <c r="R14" s="0" t="n">
        <v>0</v>
      </c>
      <c r="S14" s="0" t="n">
        <v>0</v>
      </c>
      <c r="T14" s="0" t="s">
        <v>311</v>
      </c>
      <c r="U14" s="0" t="str">
        <f aca="false">IF('Basis Options'!D19="NGI/CHI. GATE","""NGI/CHI. GATE""",TRIM('Basis Options'!D19))</f>
        <v>IF-NWPL_ROCKY_M</v>
      </c>
      <c r="V14" s="0" t="s">
        <v>311</v>
      </c>
      <c r="W14" s="0" t="s">
        <v>256</v>
      </c>
      <c r="X14" s="0" t="s">
        <v>311</v>
      </c>
      <c r="Y14" s="0" t="s">
        <v>314</v>
      </c>
      <c r="Z14" s="0" t="s">
        <v>316</v>
      </c>
      <c r="AA14" s="0" t="s">
        <v>311</v>
      </c>
      <c r="AB14" s="0" t="s">
        <v>123</v>
      </c>
      <c r="AC14" s="224" t="n">
        <f aca="false">'Basis Options'!H19</f>
        <v>310000</v>
      </c>
      <c r="AD14" s="224" t="e">
        <f aca="false">'Basis Options'!W19</f>
        <v>#NAME?</v>
      </c>
      <c r="AE14" s="0" t="n">
        <v>0</v>
      </c>
      <c r="AF14" s="0" t="n">
        <v>0</v>
      </c>
      <c r="AG14" s="0" t="n">
        <v>0</v>
      </c>
      <c r="AH14" s="224" t="e">
        <f aca="false">'Basis Options'!BC19</f>
        <v>#NAME?</v>
      </c>
      <c r="AI14" s="0" t="n">
        <v>226</v>
      </c>
      <c r="AJ14" s="0" t="s">
        <v>317</v>
      </c>
      <c r="AK14" s="0" t="n">
        <v>0</v>
      </c>
      <c r="AL14" s="0" t="n">
        <v>0</v>
      </c>
      <c r="AM14" s="0" t="n">
        <v>0</v>
      </c>
    </row>
    <row r="15" customFormat="false" ht="12.75" hidden="false" customHeight="false" outlineLevel="0" collapsed="false">
      <c r="A15" s="0" t="s">
        <v>308</v>
      </c>
      <c r="B15" s="0" t="str">
        <f aca="false">'Basis Options'!C20</f>
        <v>N33626.2</v>
      </c>
      <c r="C15" s="0" t="s">
        <v>309</v>
      </c>
      <c r="D15" s="0" t="s">
        <v>310</v>
      </c>
      <c r="E15" s="0" t="s">
        <v>122</v>
      </c>
      <c r="F15" s="0" t="str">
        <f aca="false">'Basis Options'!A20</f>
        <v>STATOILENETRA</v>
      </c>
      <c r="G15" s="0" t="s">
        <v>315</v>
      </c>
      <c r="H15" s="0" t="s">
        <v>312</v>
      </c>
      <c r="I15" s="0" t="s">
        <v>313</v>
      </c>
      <c r="J15" s="0" t="s">
        <v>314</v>
      </c>
      <c r="K15" s="420" t="n">
        <f aca="false">'Basis Options'!G20</f>
        <v>36708</v>
      </c>
      <c r="L15" s="224" t="e">
        <f aca="false">'Basis Options'!U20</f>
        <v>#NAME?</v>
      </c>
      <c r="M15" s="420" t="n">
        <f aca="false">'Basis Options'!Q20</f>
        <v>36706</v>
      </c>
      <c r="N15" s="0" t="str">
        <f aca="false">'Basis Options'!F20</f>
        <v>C</v>
      </c>
      <c r="O15" s="0" t="n">
        <f aca="false">'Basis Options'!I20</f>
        <v>0.16</v>
      </c>
      <c r="P15" s="0" t="n">
        <v>0</v>
      </c>
      <c r="Q15" s="0" t="n">
        <v>0</v>
      </c>
      <c r="R15" s="0" t="n">
        <v>0</v>
      </c>
      <c r="S15" s="0" t="n">
        <v>0</v>
      </c>
      <c r="T15" s="0" t="s">
        <v>311</v>
      </c>
      <c r="U15" s="0" t="str">
        <f aca="false">IF('Basis Options'!D20="NGI/CHI. GATE","""NGI/CHI. GATE""",TRIM('Basis Options'!D20))</f>
        <v>IF-CGT/APPALAC</v>
      </c>
      <c r="V15" s="0" t="s">
        <v>311</v>
      </c>
      <c r="W15" s="0" t="s">
        <v>256</v>
      </c>
      <c r="X15" s="0" t="s">
        <v>311</v>
      </c>
      <c r="Y15" s="0" t="s">
        <v>314</v>
      </c>
      <c r="Z15" s="0" t="s">
        <v>316</v>
      </c>
      <c r="AA15" s="0" t="s">
        <v>311</v>
      </c>
      <c r="AB15" s="0" t="s">
        <v>123</v>
      </c>
      <c r="AC15" s="224" t="n">
        <f aca="false">'Basis Options'!H20</f>
        <v>600000</v>
      </c>
      <c r="AD15" s="224" t="e">
        <f aca="false">'Basis Options'!W20</f>
        <v>#NAME?</v>
      </c>
      <c r="AE15" s="0" t="n">
        <v>0</v>
      </c>
      <c r="AF15" s="0" t="n">
        <v>0</v>
      </c>
      <c r="AG15" s="0" t="n">
        <v>0</v>
      </c>
      <c r="AH15" s="224" t="e">
        <f aca="false">'Basis Options'!BC20</f>
        <v>#NAME?</v>
      </c>
      <c r="AI15" s="0" t="n">
        <v>226</v>
      </c>
      <c r="AJ15" s="0" t="s">
        <v>317</v>
      </c>
      <c r="AK15" s="0" t="n">
        <v>0</v>
      </c>
      <c r="AL15" s="0" t="n">
        <v>0</v>
      </c>
      <c r="AM15" s="0" t="n">
        <v>0</v>
      </c>
    </row>
    <row r="16" customFormat="false" ht="12.75" hidden="false" customHeight="false" outlineLevel="0" collapsed="false">
      <c r="A16" s="0" t="s">
        <v>308</v>
      </c>
      <c r="B16" s="0" t="str">
        <f aca="false">'Basis Options'!C21</f>
        <v>W1882</v>
      </c>
      <c r="C16" s="0" t="s">
        <v>309</v>
      </c>
      <c r="D16" s="0" t="s">
        <v>310</v>
      </c>
      <c r="E16" s="0" t="s">
        <v>122</v>
      </c>
      <c r="F16" s="0" t="str">
        <f aca="false">'Basis Options'!A21</f>
        <v>STATOILENETRA</v>
      </c>
      <c r="G16" s="0" t="s">
        <v>315</v>
      </c>
      <c r="H16" s="0" t="s">
        <v>312</v>
      </c>
      <c r="I16" s="0" t="s">
        <v>313</v>
      </c>
      <c r="J16" s="0" t="s">
        <v>314</v>
      </c>
      <c r="K16" s="420" t="n">
        <f aca="false">'Basis Options'!G21</f>
        <v>36708</v>
      </c>
      <c r="L16" s="224" t="e">
        <f aca="false">'Basis Options'!U21</f>
        <v>#NAME?</v>
      </c>
      <c r="M16" s="420" t="n">
        <f aca="false">'Basis Options'!Q21</f>
        <v>36706</v>
      </c>
      <c r="N16" s="0" t="str">
        <f aca="false">'Basis Options'!F21</f>
        <v>C</v>
      </c>
      <c r="O16" s="0" t="n">
        <f aca="false">'Basis Options'!I21</f>
        <v>0.3</v>
      </c>
      <c r="P16" s="0" t="n">
        <v>0</v>
      </c>
      <c r="Q16" s="0" t="n">
        <v>0</v>
      </c>
      <c r="R16" s="0" t="n">
        <v>0</v>
      </c>
      <c r="S16" s="0" t="n">
        <v>0</v>
      </c>
      <c r="T16" s="0" t="s">
        <v>311</v>
      </c>
      <c r="U16" s="0" t="str">
        <f aca="false">IF('Basis Options'!D21="NGI/CHI. GATE","""NGI/CHI. GATE""",TRIM('Basis Options'!D21))</f>
        <v>IF-TRANSCO/Z6</v>
      </c>
      <c r="V16" s="0" t="s">
        <v>311</v>
      </c>
      <c r="W16" s="0" t="s">
        <v>256</v>
      </c>
      <c r="X16" s="0" t="s">
        <v>311</v>
      </c>
      <c r="Y16" s="0" t="s">
        <v>314</v>
      </c>
      <c r="Z16" s="0" t="s">
        <v>316</v>
      </c>
      <c r="AA16" s="0" t="s">
        <v>311</v>
      </c>
      <c r="AB16" s="0" t="s">
        <v>123</v>
      </c>
      <c r="AC16" s="224" t="n">
        <f aca="false">'Basis Options'!H21</f>
        <v>500000</v>
      </c>
      <c r="AD16" s="224" t="e">
        <f aca="false">'Basis Options'!W21</f>
        <v>#NAME?</v>
      </c>
      <c r="AE16" s="0" t="n">
        <v>0</v>
      </c>
      <c r="AF16" s="0" t="n">
        <v>0</v>
      </c>
      <c r="AG16" s="0" t="n">
        <v>0</v>
      </c>
      <c r="AH16" s="224" t="e">
        <f aca="false">'Basis Options'!BC21</f>
        <v>#NAME?</v>
      </c>
      <c r="AI16" s="0" t="n">
        <v>226</v>
      </c>
      <c r="AJ16" s="0" t="s">
        <v>317</v>
      </c>
      <c r="AK16" s="0" t="n">
        <v>0</v>
      </c>
      <c r="AL16" s="0" t="n">
        <v>0</v>
      </c>
      <c r="AM16" s="0" t="n">
        <v>0</v>
      </c>
    </row>
    <row r="17" customFormat="false" ht="12.75" hidden="false" customHeight="false" outlineLevel="0" collapsed="false">
      <c r="A17" s="0" t="s">
        <v>308</v>
      </c>
      <c r="B17" s="0" t="str">
        <f aca="false">'Basis Options'!C22</f>
        <v>EY1230</v>
      </c>
      <c r="C17" s="0" t="s">
        <v>309</v>
      </c>
      <c r="D17" s="0" t="s">
        <v>310</v>
      </c>
      <c r="E17" s="0" t="s">
        <v>122</v>
      </c>
      <c r="F17" s="0" t="str">
        <f aca="false">'Basis Options'!A22</f>
        <v>ELPASMER</v>
      </c>
      <c r="G17" s="0" t="s">
        <v>315</v>
      </c>
      <c r="H17" s="0" t="s">
        <v>312</v>
      </c>
      <c r="I17" s="0" t="s">
        <v>313</v>
      </c>
      <c r="J17" s="0" t="s">
        <v>314</v>
      </c>
      <c r="K17" s="420" t="n">
        <f aca="false">'Basis Options'!G22</f>
        <v>36739</v>
      </c>
      <c r="L17" s="224" t="e">
        <f aca="false">'Basis Options'!U22</f>
        <v>#NAME?</v>
      </c>
      <c r="M17" s="420" t="n">
        <f aca="false">'Basis Options'!Q22</f>
        <v>36735</v>
      </c>
      <c r="N17" s="0" t="str">
        <f aca="false">'Basis Options'!F22</f>
        <v>C</v>
      </c>
      <c r="O17" s="0" t="n">
        <f aca="false">'Basis Options'!I22</f>
        <v>0.25</v>
      </c>
      <c r="P17" s="0" t="n">
        <v>0</v>
      </c>
      <c r="Q17" s="0" t="n">
        <v>0</v>
      </c>
      <c r="R17" s="0" t="n">
        <v>0</v>
      </c>
      <c r="S17" s="0" t="n">
        <v>0</v>
      </c>
      <c r="T17" s="0" t="s">
        <v>311</v>
      </c>
      <c r="U17" s="0" t="str">
        <f aca="false">IF('Basis Options'!D22="NGI/CHI. GATE","""NGI/CHI. GATE""",TRIM('Basis Options'!D22))</f>
        <v>IF-TRANSCO/Z6</v>
      </c>
      <c r="V17" s="0" t="s">
        <v>311</v>
      </c>
      <c r="W17" s="0" t="s">
        <v>256</v>
      </c>
      <c r="X17" s="0" t="s">
        <v>311</v>
      </c>
      <c r="Y17" s="0" t="s">
        <v>314</v>
      </c>
      <c r="Z17" s="0" t="s">
        <v>316</v>
      </c>
      <c r="AA17" s="0" t="s">
        <v>311</v>
      </c>
      <c r="AB17" s="0" t="s">
        <v>123</v>
      </c>
      <c r="AC17" s="224" t="n">
        <f aca="false">'Basis Options'!H22</f>
        <v>300000</v>
      </c>
      <c r="AD17" s="224" t="e">
        <f aca="false">'Basis Options'!W22</f>
        <v>#NAME?</v>
      </c>
      <c r="AE17" s="0" t="n">
        <v>0</v>
      </c>
      <c r="AF17" s="0" t="n">
        <v>0</v>
      </c>
      <c r="AG17" s="0" t="n">
        <v>0</v>
      </c>
      <c r="AH17" s="224" t="e">
        <f aca="false">'Basis Options'!BC22</f>
        <v>#NAME?</v>
      </c>
      <c r="AI17" s="0" t="n">
        <v>226</v>
      </c>
      <c r="AJ17" s="0" t="s">
        <v>317</v>
      </c>
      <c r="AK17" s="0" t="n">
        <v>0</v>
      </c>
      <c r="AL17" s="0" t="n">
        <v>0</v>
      </c>
      <c r="AM17" s="0" t="n">
        <v>0</v>
      </c>
    </row>
    <row r="18" customFormat="false" ht="12.75" hidden="false" customHeight="false" outlineLevel="0" collapsed="false">
      <c r="A18" s="0" t="s">
        <v>308</v>
      </c>
      <c r="B18" s="0" t="str">
        <f aca="false">'Basis Options'!C23</f>
        <v>NA9501.1</v>
      </c>
      <c r="C18" s="0" t="s">
        <v>309</v>
      </c>
      <c r="D18" s="0" t="s">
        <v>310</v>
      </c>
      <c r="E18" s="0" t="s">
        <v>122</v>
      </c>
      <c r="F18" s="0" t="str">
        <f aca="false">'Basis Options'!A23</f>
        <v>LT-TRANS-EA</v>
      </c>
      <c r="G18" s="0" t="s">
        <v>315</v>
      </c>
      <c r="H18" s="0" t="s">
        <v>312</v>
      </c>
      <c r="I18" s="0" t="s">
        <v>313</v>
      </c>
      <c r="J18" s="0" t="s">
        <v>314</v>
      </c>
      <c r="K18" s="420" t="n">
        <f aca="false">'Basis Options'!G23</f>
        <v>36739</v>
      </c>
      <c r="L18" s="224" t="e">
        <f aca="false">'Basis Options'!U23</f>
        <v>#NAME?</v>
      </c>
      <c r="M18" s="420" t="n">
        <f aca="false">'Basis Options'!Q23</f>
        <v>36735</v>
      </c>
      <c r="N18" s="0" t="str">
        <f aca="false">'Basis Options'!F23</f>
        <v>C</v>
      </c>
      <c r="O18" s="0" t="n">
        <f aca="false">'Basis Options'!I23</f>
        <v>0.16</v>
      </c>
      <c r="P18" s="0" t="n">
        <v>0</v>
      </c>
      <c r="Q18" s="0" t="n">
        <v>0</v>
      </c>
      <c r="R18" s="0" t="n">
        <v>0</v>
      </c>
      <c r="S18" s="0" t="n">
        <v>0</v>
      </c>
      <c r="T18" s="0" t="s">
        <v>311</v>
      </c>
      <c r="U18" s="0" t="str">
        <f aca="false">IF('Basis Options'!D23="NGI/CHI. GATE","""NGI/CHI. GATE""",TRIM('Basis Options'!D23))</f>
        <v>IF-CGT/APPALAC</v>
      </c>
      <c r="V18" s="0" t="s">
        <v>311</v>
      </c>
      <c r="W18" s="0" t="s">
        <v>256</v>
      </c>
      <c r="X18" s="0" t="s">
        <v>311</v>
      </c>
      <c r="Y18" s="0" t="s">
        <v>314</v>
      </c>
      <c r="Z18" s="0" t="s">
        <v>316</v>
      </c>
      <c r="AA18" s="0" t="s">
        <v>311</v>
      </c>
      <c r="AB18" s="0" t="s">
        <v>123</v>
      </c>
      <c r="AC18" s="224" t="n">
        <f aca="false">'Basis Options'!H23</f>
        <v>310000</v>
      </c>
      <c r="AD18" s="224" t="e">
        <f aca="false">'Basis Options'!W23</f>
        <v>#NAME?</v>
      </c>
      <c r="AE18" s="0" t="n">
        <v>0</v>
      </c>
      <c r="AF18" s="0" t="n">
        <v>0</v>
      </c>
      <c r="AG18" s="0" t="n">
        <v>0</v>
      </c>
      <c r="AH18" s="224" t="e">
        <f aca="false">'Basis Options'!BC23</f>
        <v>#NAME?</v>
      </c>
      <c r="AI18" s="0" t="n">
        <v>226</v>
      </c>
      <c r="AJ18" s="0" t="s">
        <v>317</v>
      </c>
      <c r="AK18" s="0" t="n">
        <v>0</v>
      </c>
      <c r="AL18" s="0" t="n">
        <v>0</v>
      </c>
      <c r="AM18" s="0" t="n">
        <v>0</v>
      </c>
    </row>
    <row r="19" customFormat="false" ht="12.75" hidden="false" customHeight="false" outlineLevel="0" collapsed="false">
      <c r="A19" s="0" t="s">
        <v>308</v>
      </c>
      <c r="B19" s="0" t="str">
        <f aca="false">'Basis Options'!C24</f>
        <v>W2420</v>
      </c>
      <c r="C19" s="0" t="s">
        <v>309</v>
      </c>
      <c r="D19" s="0" t="s">
        <v>310</v>
      </c>
      <c r="E19" s="0" t="s">
        <v>122</v>
      </c>
      <c r="F19" s="0" t="str">
        <f aca="false">'Basis Options'!A24</f>
        <v>RELIANTENESER</v>
      </c>
      <c r="G19" s="0" t="s">
        <v>315</v>
      </c>
      <c r="H19" s="0" t="s">
        <v>312</v>
      </c>
      <c r="I19" s="0" t="s">
        <v>313</v>
      </c>
      <c r="J19" s="0" t="s">
        <v>314</v>
      </c>
      <c r="K19" s="420" t="n">
        <f aca="false">'Basis Options'!G24</f>
        <v>36739</v>
      </c>
      <c r="L19" s="224" t="e">
        <f aca="false">'Basis Options'!U24</f>
        <v>#NAME?</v>
      </c>
      <c r="M19" s="420" t="n">
        <f aca="false">'Basis Options'!Q24</f>
        <v>36735</v>
      </c>
      <c r="N19" s="0" t="str">
        <f aca="false">'Basis Options'!F24</f>
        <v>P</v>
      </c>
      <c r="O19" s="0" t="n">
        <f aca="false">'Basis Options'!I24</f>
        <v>-0.4</v>
      </c>
      <c r="P19" s="0" t="n">
        <v>0</v>
      </c>
      <c r="Q19" s="0" t="n">
        <v>0</v>
      </c>
      <c r="R19" s="0" t="n">
        <v>0</v>
      </c>
      <c r="S19" s="0" t="n">
        <v>0</v>
      </c>
      <c r="T19" s="0" t="s">
        <v>311</v>
      </c>
      <c r="U19" s="0" t="str">
        <f aca="false">IF('Basis Options'!D24="NGI/CHI. GATE","""NGI/CHI. GATE""",TRIM('Basis Options'!D24))</f>
        <v>IF-NWPL_ROCKY_M</v>
      </c>
      <c r="V19" s="0" t="s">
        <v>311</v>
      </c>
      <c r="W19" s="0" t="s">
        <v>256</v>
      </c>
      <c r="X19" s="0" t="s">
        <v>311</v>
      </c>
      <c r="Y19" s="0" t="s">
        <v>314</v>
      </c>
      <c r="Z19" s="0" t="s">
        <v>316</v>
      </c>
      <c r="AA19" s="0" t="s">
        <v>311</v>
      </c>
      <c r="AB19" s="0" t="s">
        <v>123</v>
      </c>
      <c r="AC19" s="224" t="n">
        <f aca="false">'Basis Options'!H24</f>
        <v>310000</v>
      </c>
      <c r="AD19" s="224" t="e">
        <f aca="false">'Basis Options'!W24</f>
        <v>#NAME?</v>
      </c>
      <c r="AE19" s="0" t="n">
        <v>0</v>
      </c>
      <c r="AF19" s="0" t="n">
        <v>0</v>
      </c>
      <c r="AG19" s="0" t="n">
        <v>0</v>
      </c>
      <c r="AH19" s="224" t="e">
        <f aca="false">'Basis Options'!BC24</f>
        <v>#NAME?</v>
      </c>
      <c r="AI19" s="0" t="n">
        <v>226</v>
      </c>
      <c r="AJ19" s="0" t="s">
        <v>317</v>
      </c>
      <c r="AK19" s="0" t="n">
        <v>0</v>
      </c>
      <c r="AL19" s="0" t="n">
        <v>0</v>
      </c>
      <c r="AM19" s="0" t="n">
        <v>0</v>
      </c>
    </row>
    <row r="20" customFormat="false" ht="12.75" hidden="false" customHeight="false" outlineLevel="0" collapsed="false">
      <c r="A20" s="0" t="s">
        <v>308</v>
      </c>
      <c r="B20" s="0" t="str">
        <f aca="false">'Basis Options'!C25</f>
        <v>N33626.2</v>
      </c>
      <c r="C20" s="0" t="s">
        <v>309</v>
      </c>
      <c r="D20" s="0" t="s">
        <v>310</v>
      </c>
      <c r="E20" s="0" t="s">
        <v>122</v>
      </c>
      <c r="F20" s="0" t="str">
        <f aca="false">'Basis Options'!A25</f>
        <v>STATOILENETRA</v>
      </c>
      <c r="G20" s="0" t="s">
        <v>315</v>
      </c>
      <c r="H20" s="0" t="s">
        <v>312</v>
      </c>
      <c r="I20" s="0" t="s">
        <v>313</v>
      </c>
      <c r="J20" s="0" t="s">
        <v>314</v>
      </c>
      <c r="K20" s="420" t="n">
        <f aca="false">'Basis Options'!G25</f>
        <v>36739</v>
      </c>
      <c r="L20" s="224" t="e">
        <f aca="false">'Basis Options'!U25</f>
        <v>#NAME?</v>
      </c>
      <c r="M20" s="420" t="n">
        <f aca="false">'Basis Options'!Q25</f>
        <v>36735</v>
      </c>
      <c r="N20" s="0" t="str">
        <f aca="false">'Basis Options'!F25</f>
        <v>C</v>
      </c>
      <c r="O20" s="0" t="n">
        <f aca="false">'Basis Options'!I25</f>
        <v>0.16</v>
      </c>
      <c r="P20" s="0" t="n">
        <v>0</v>
      </c>
      <c r="Q20" s="0" t="n">
        <v>0</v>
      </c>
      <c r="R20" s="0" t="n">
        <v>0</v>
      </c>
      <c r="S20" s="0" t="n">
        <v>0</v>
      </c>
      <c r="T20" s="0" t="s">
        <v>311</v>
      </c>
      <c r="U20" s="0" t="str">
        <f aca="false">IF('Basis Options'!D25="NGI/CHI. GATE","""NGI/CHI. GATE""",TRIM('Basis Options'!D25))</f>
        <v>IF-CGT/APPALAC</v>
      </c>
      <c r="V20" s="0" t="s">
        <v>311</v>
      </c>
      <c r="W20" s="0" t="s">
        <v>256</v>
      </c>
      <c r="X20" s="0" t="s">
        <v>311</v>
      </c>
      <c r="Y20" s="0" t="s">
        <v>314</v>
      </c>
      <c r="Z20" s="0" t="s">
        <v>316</v>
      </c>
      <c r="AA20" s="0" t="s">
        <v>311</v>
      </c>
      <c r="AB20" s="0" t="s">
        <v>123</v>
      </c>
      <c r="AC20" s="224" t="n">
        <f aca="false">'Basis Options'!H25</f>
        <v>600000</v>
      </c>
      <c r="AD20" s="224" t="e">
        <f aca="false">'Basis Options'!W25</f>
        <v>#NAME?</v>
      </c>
      <c r="AE20" s="0" t="n">
        <v>0</v>
      </c>
      <c r="AF20" s="0" t="n">
        <v>0</v>
      </c>
      <c r="AG20" s="0" t="n">
        <v>0</v>
      </c>
      <c r="AH20" s="224" t="e">
        <f aca="false">'Basis Options'!BC25</f>
        <v>#NAME?</v>
      </c>
      <c r="AI20" s="0" t="n">
        <v>226</v>
      </c>
      <c r="AJ20" s="0" t="s">
        <v>317</v>
      </c>
      <c r="AK20" s="0" t="n">
        <v>0</v>
      </c>
      <c r="AL20" s="0" t="n">
        <v>0</v>
      </c>
      <c r="AM20" s="0" t="n">
        <v>0</v>
      </c>
    </row>
    <row r="21" customFormat="false" ht="12.75" hidden="false" customHeight="false" outlineLevel="0" collapsed="false">
      <c r="A21" s="0" t="s">
        <v>308</v>
      </c>
      <c r="B21" s="0" t="str">
        <f aca="false">'Basis Options'!C26</f>
        <v>W1882</v>
      </c>
      <c r="C21" s="0" t="s">
        <v>309</v>
      </c>
      <c r="D21" s="0" t="s">
        <v>310</v>
      </c>
      <c r="E21" s="0" t="s">
        <v>122</v>
      </c>
      <c r="F21" s="0" t="str">
        <f aca="false">'Basis Options'!A26</f>
        <v>STATOILENETRA</v>
      </c>
      <c r="G21" s="0" t="s">
        <v>315</v>
      </c>
      <c r="H21" s="0" t="s">
        <v>312</v>
      </c>
      <c r="I21" s="0" t="s">
        <v>313</v>
      </c>
      <c r="J21" s="0" t="s">
        <v>314</v>
      </c>
      <c r="K21" s="420" t="n">
        <f aca="false">'Basis Options'!G26</f>
        <v>36739</v>
      </c>
      <c r="L21" s="224" t="e">
        <f aca="false">'Basis Options'!U26</f>
        <v>#NAME?</v>
      </c>
      <c r="M21" s="420" t="n">
        <f aca="false">'Basis Options'!Q26</f>
        <v>36735</v>
      </c>
      <c r="N21" s="0" t="str">
        <f aca="false">'Basis Options'!F26</f>
        <v>C</v>
      </c>
      <c r="O21" s="0" t="n">
        <f aca="false">'Basis Options'!I26</f>
        <v>0.3</v>
      </c>
      <c r="P21" s="0" t="n">
        <v>0</v>
      </c>
      <c r="Q21" s="0" t="n">
        <v>0</v>
      </c>
      <c r="R21" s="0" t="n">
        <v>0</v>
      </c>
      <c r="S21" s="0" t="n">
        <v>0</v>
      </c>
      <c r="T21" s="0" t="s">
        <v>311</v>
      </c>
      <c r="U21" s="0" t="str">
        <f aca="false">IF('Basis Options'!D26="NGI/CHI. GATE","""NGI/CHI. GATE""",TRIM('Basis Options'!D26))</f>
        <v>IF-TRANSCO/Z6</v>
      </c>
      <c r="V21" s="0" t="s">
        <v>311</v>
      </c>
      <c r="W21" s="0" t="s">
        <v>256</v>
      </c>
      <c r="X21" s="0" t="s">
        <v>311</v>
      </c>
      <c r="Y21" s="0" t="s">
        <v>314</v>
      </c>
      <c r="Z21" s="0" t="s">
        <v>316</v>
      </c>
      <c r="AA21" s="0" t="s">
        <v>311</v>
      </c>
      <c r="AB21" s="0" t="s">
        <v>123</v>
      </c>
      <c r="AC21" s="224" t="n">
        <f aca="false">'Basis Options'!H26</f>
        <v>500000</v>
      </c>
      <c r="AD21" s="224" t="e">
        <f aca="false">'Basis Options'!W26</f>
        <v>#NAME?</v>
      </c>
      <c r="AE21" s="0" t="n">
        <v>0</v>
      </c>
      <c r="AF21" s="0" t="n">
        <v>0</v>
      </c>
      <c r="AG21" s="0" t="n">
        <v>0</v>
      </c>
      <c r="AH21" s="224" t="e">
        <f aca="false">'Basis Options'!BC26</f>
        <v>#NAME?</v>
      </c>
      <c r="AI21" s="0" t="n">
        <v>226</v>
      </c>
      <c r="AJ21" s="0" t="s">
        <v>317</v>
      </c>
      <c r="AK21" s="0" t="n">
        <v>0</v>
      </c>
      <c r="AL21" s="0" t="n">
        <v>0</v>
      </c>
      <c r="AM21" s="0" t="n">
        <v>0</v>
      </c>
    </row>
    <row r="22" customFormat="false" ht="12.75" hidden="false" customHeight="false" outlineLevel="0" collapsed="false">
      <c r="A22" s="0" t="s">
        <v>308</v>
      </c>
      <c r="B22" s="0" t="str">
        <f aca="false">'Basis Options'!C27</f>
        <v>EY1230</v>
      </c>
      <c r="C22" s="0" t="s">
        <v>309</v>
      </c>
      <c r="D22" s="0" t="s">
        <v>310</v>
      </c>
      <c r="E22" s="0" t="s">
        <v>122</v>
      </c>
      <c r="F22" s="0" t="str">
        <f aca="false">'Basis Options'!A27</f>
        <v>ELPASMER</v>
      </c>
      <c r="G22" s="0" t="s">
        <v>315</v>
      </c>
      <c r="H22" s="0" t="s">
        <v>312</v>
      </c>
      <c r="I22" s="0" t="s">
        <v>313</v>
      </c>
      <c r="J22" s="0" t="s">
        <v>314</v>
      </c>
      <c r="K22" s="420" t="n">
        <f aca="false">'Basis Options'!G27</f>
        <v>36770</v>
      </c>
      <c r="L22" s="224" t="e">
        <f aca="false">'Basis Options'!U27</f>
        <v>#NAME?</v>
      </c>
      <c r="M22" s="420" t="n">
        <f aca="false">'Basis Options'!Q27</f>
        <v>36768</v>
      </c>
      <c r="N22" s="0" t="str">
        <f aca="false">'Basis Options'!F27</f>
        <v>C</v>
      </c>
      <c r="O22" s="0" t="n">
        <f aca="false">'Basis Options'!I27</f>
        <v>0.25</v>
      </c>
      <c r="P22" s="0" t="n">
        <v>0</v>
      </c>
      <c r="Q22" s="0" t="n">
        <v>0</v>
      </c>
      <c r="R22" s="0" t="n">
        <v>0</v>
      </c>
      <c r="S22" s="0" t="n">
        <v>0</v>
      </c>
      <c r="T22" s="0" t="s">
        <v>311</v>
      </c>
      <c r="U22" s="0" t="str">
        <f aca="false">IF('Basis Options'!D27="NGI/CHI. GATE","""NGI/CHI. GATE""",TRIM('Basis Options'!D27))</f>
        <v>IF-TRANSCO/Z6</v>
      </c>
      <c r="V22" s="0" t="s">
        <v>311</v>
      </c>
      <c r="W22" s="0" t="s">
        <v>256</v>
      </c>
      <c r="X22" s="0" t="s">
        <v>311</v>
      </c>
      <c r="Y22" s="0" t="s">
        <v>314</v>
      </c>
      <c r="Z22" s="0" t="s">
        <v>316</v>
      </c>
      <c r="AA22" s="0" t="s">
        <v>311</v>
      </c>
      <c r="AB22" s="0" t="s">
        <v>123</v>
      </c>
      <c r="AC22" s="224" t="n">
        <f aca="false">'Basis Options'!H27</f>
        <v>300000</v>
      </c>
      <c r="AD22" s="224" t="e">
        <f aca="false">'Basis Options'!W27</f>
        <v>#NAME?</v>
      </c>
      <c r="AE22" s="0" t="n">
        <v>0</v>
      </c>
      <c r="AF22" s="0" t="n">
        <v>0</v>
      </c>
      <c r="AG22" s="0" t="n">
        <v>0</v>
      </c>
      <c r="AH22" s="224" t="e">
        <f aca="false">'Basis Options'!BC27</f>
        <v>#NAME?</v>
      </c>
      <c r="AI22" s="0" t="n">
        <v>226</v>
      </c>
      <c r="AJ22" s="0" t="s">
        <v>317</v>
      </c>
      <c r="AK22" s="0" t="n">
        <v>0</v>
      </c>
      <c r="AL22" s="0" t="n">
        <v>0</v>
      </c>
      <c r="AM22" s="0" t="n">
        <v>0</v>
      </c>
    </row>
    <row r="23" customFormat="false" ht="12.75" hidden="false" customHeight="false" outlineLevel="0" collapsed="false">
      <c r="A23" s="0" t="s">
        <v>308</v>
      </c>
      <c r="B23" s="0" t="str">
        <f aca="false">'Basis Options'!C28</f>
        <v>NA9501.1</v>
      </c>
      <c r="C23" s="0" t="s">
        <v>309</v>
      </c>
      <c r="D23" s="0" t="s">
        <v>310</v>
      </c>
      <c r="E23" s="0" t="s">
        <v>122</v>
      </c>
      <c r="F23" s="0" t="str">
        <f aca="false">'Basis Options'!A28</f>
        <v>LT-TRANS-EA</v>
      </c>
      <c r="G23" s="0" t="s">
        <v>315</v>
      </c>
      <c r="H23" s="0" t="s">
        <v>312</v>
      </c>
      <c r="I23" s="0" t="s">
        <v>313</v>
      </c>
      <c r="J23" s="0" t="s">
        <v>314</v>
      </c>
      <c r="K23" s="420" t="n">
        <f aca="false">'Basis Options'!G28</f>
        <v>36770</v>
      </c>
      <c r="L23" s="224" t="e">
        <f aca="false">'Basis Options'!U28</f>
        <v>#NAME?</v>
      </c>
      <c r="M23" s="420" t="n">
        <f aca="false">'Basis Options'!Q28</f>
        <v>36768</v>
      </c>
      <c r="N23" s="0" t="str">
        <f aca="false">'Basis Options'!F28</f>
        <v>C</v>
      </c>
      <c r="O23" s="0" t="n">
        <f aca="false">'Basis Options'!I28</f>
        <v>0.16</v>
      </c>
      <c r="P23" s="0" t="n">
        <v>0</v>
      </c>
      <c r="Q23" s="0" t="n">
        <v>0</v>
      </c>
      <c r="R23" s="0" t="n">
        <v>0</v>
      </c>
      <c r="S23" s="0" t="n">
        <v>0</v>
      </c>
      <c r="T23" s="0" t="s">
        <v>311</v>
      </c>
      <c r="U23" s="0" t="str">
        <f aca="false">IF('Basis Options'!D28="NGI/CHI. GATE","""NGI/CHI. GATE""",TRIM('Basis Options'!D28))</f>
        <v>IF-CGT/APPALAC</v>
      </c>
      <c r="V23" s="0" t="s">
        <v>311</v>
      </c>
      <c r="W23" s="0" t="s">
        <v>256</v>
      </c>
      <c r="X23" s="0" t="s">
        <v>311</v>
      </c>
      <c r="Y23" s="0" t="s">
        <v>314</v>
      </c>
      <c r="Z23" s="0" t="s">
        <v>316</v>
      </c>
      <c r="AA23" s="0" t="s">
        <v>311</v>
      </c>
      <c r="AB23" s="0" t="s">
        <v>123</v>
      </c>
      <c r="AC23" s="224" t="n">
        <f aca="false">'Basis Options'!H28</f>
        <v>300000</v>
      </c>
      <c r="AD23" s="224" t="e">
        <f aca="false">'Basis Options'!W28</f>
        <v>#NAME?</v>
      </c>
      <c r="AE23" s="0" t="n">
        <v>0</v>
      </c>
      <c r="AF23" s="0" t="n">
        <v>0</v>
      </c>
      <c r="AG23" s="0" t="n">
        <v>0</v>
      </c>
      <c r="AH23" s="224" t="e">
        <f aca="false">'Basis Options'!BC28</f>
        <v>#NAME?</v>
      </c>
      <c r="AI23" s="0" t="n">
        <v>226</v>
      </c>
      <c r="AJ23" s="0" t="s">
        <v>317</v>
      </c>
      <c r="AK23" s="0" t="n">
        <v>0</v>
      </c>
      <c r="AL23" s="0" t="n">
        <v>0</v>
      </c>
      <c r="AM23" s="0" t="n">
        <v>0</v>
      </c>
    </row>
    <row r="24" customFormat="false" ht="12.75" hidden="false" customHeight="false" outlineLevel="0" collapsed="false">
      <c r="A24" s="0" t="s">
        <v>308</v>
      </c>
      <c r="B24" s="0" t="str">
        <f aca="false">'Basis Options'!C29</f>
        <v>W2420</v>
      </c>
      <c r="C24" s="0" t="s">
        <v>309</v>
      </c>
      <c r="D24" s="0" t="s">
        <v>310</v>
      </c>
      <c r="E24" s="0" t="s">
        <v>122</v>
      </c>
      <c r="F24" s="0" t="str">
        <f aca="false">'Basis Options'!A29</f>
        <v>RELIANTENESER</v>
      </c>
      <c r="G24" s="0" t="s">
        <v>315</v>
      </c>
      <c r="H24" s="0" t="s">
        <v>312</v>
      </c>
      <c r="I24" s="0" t="s">
        <v>313</v>
      </c>
      <c r="J24" s="0" t="s">
        <v>314</v>
      </c>
      <c r="K24" s="420" t="n">
        <f aca="false">'Basis Options'!G29</f>
        <v>36770</v>
      </c>
      <c r="L24" s="224" t="e">
        <f aca="false">'Basis Options'!U29</f>
        <v>#NAME?</v>
      </c>
      <c r="M24" s="420" t="n">
        <f aca="false">'Basis Options'!Q29</f>
        <v>36768</v>
      </c>
      <c r="N24" s="0" t="str">
        <f aca="false">'Basis Options'!F29</f>
        <v>P</v>
      </c>
      <c r="O24" s="0" t="n">
        <f aca="false">'Basis Options'!I29</f>
        <v>-0.4</v>
      </c>
      <c r="P24" s="0" t="n">
        <v>0</v>
      </c>
      <c r="Q24" s="0" t="n">
        <v>0</v>
      </c>
      <c r="R24" s="0" t="n">
        <v>0</v>
      </c>
      <c r="S24" s="0" t="n">
        <v>0</v>
      </c>
      <c r="T24" s="0" t="s">
        <v>311</v>
      </c>
      <c r="U24" s="0" t="str">
        <f aca="false">IF('Basis Options'!D29="NGI/CHI. GATE","""NGI/CHI. GATE""",TRIM('Basis Options'!D29))</f>
        <v>IF-NWPL_ROCKY_M</v>
      </c>
      <c r="V24" s="0" t="s">
        <v>311</v>
      </c>
      <c r="W24" s="0" t="s">
        <v>256</v>
      </c>
      <c r="X24" s="0" t="s">
        <v>311</v>
      </c>
      <c r="Y24" s="0" t="s">
        <v>314</v>
      </c>
      <c r="Z24" s="0" t="s">
        <v>316</v>
      </c>
      <c r="AA24" s="0" t="s">
        <v>311</v>
      </c>
      <c r="AB24" s="0" t="s">
        <v>123</v>
      </c>
      <c r="AC24" s="224" t="n">
        <f aca="false">'Basis Options'!H29</f>
        <v>300000</v>
      </c>
      <c r="AD24" s="224" t="e">
        <f aca="false">'Basis Options'!W29</f>
        <v>#NAME?</v>
      </c>
      <c r="AE24" s="0" t="n">
        <v>0</v>
      </c>
      <c r="AF24" s="0" t="n">
        <v>0</v>
      </c>
      <c r="AG24" s="0" t="n">
        <v>0</v>
      </c>
      <c r="AH24" s="224" t="e">
        <f aca="false">'Basis Options'!BC29</f>
        <v>#NAME?</v>
      </c>
      <c r="AI24" s="0" t="n">
        <v>226</v>
      </c>
      <c r="AJ24" s="0" t="s">
        <v>317</v>
      </c>
      <c r="AK24" s="0" t="n">
        <v>0</v>
      </c>
      <c r="AL24" s="0" t="n">
        <v>0</v>
      </c>
      <c r="AM24" s="0" t="n">
        <v>0</v>
      </c>
    </row>
    <row r="25" customFormat="false" ht="12.75" hidden="false" customHeight="false" outlineLevel="0" collapsed="false">
      <c r="A25" s="0" t="s">
        <v>308</v>
      </c>
      <c r="B25" s="0" t="str">
        <f aca="false">'Basis Options'!C30</f>
        <v>N33626.2</v>
      </c>
      <c r="C25" s="0" t="s">
        <v>309</v>
      </c>
      <c r="D25" s="0" t="s">
        <v>310</v>
      </c>
      <c r="E25" s="0" t="s">
        <v>122</v>
      </c>
      <c r="F25" s="0" t="str">
        <f aca="false">'Basis Options'!A30</f>
        <v>STATOILENETRA</v>
      </c>
      <c r="G25" s="0" t="s">
        <v>315</v>
      </c>
      <c r="H25" s="0" t="s">
        <v>312</v>
      </c>
      <c r="I25" s="0" t="s">
        <v>313</v>
      </c>
      <c r="J25" s="0" t="s">
        <v>314</v>
      </c>
      <c r="K25" s="420" t="n">
        <f aca="false">'Basis Options'!G30</f>
        <v>36770</v>
      </c>
      <c r="L25" s="224" t="e">
        <f aca="false">'Basis Options'!U30</f>
        <v>#NAME?</v>
      </c>
      <c r="M25" s="420" t="n">
        <f aca="false">'Basis Options'!Q30</f>
        <v>36768</v>
      </c>
      <c r="N25" s="0" t="str">
        <f aca="false">'Basis Options'!F30</f>
        <v>C</v>
      </c>
      <c r="O25" s="0" t="n">
        <f aca="false">'Basis Options'!I30</f>
        <v>0.16</v>
      </c>
      <c r="P25" s="0" t="n">
        <v>0</v>
      </c>
      <c r="Q25" s="0" t="n">
        <v>0</v>
      </c>
      <c r="R25" s="0" t="n">
        <v>0</v>
      </c>
      <c r="S25" s="0" t="n">
        <v>0</v>
      </c>
      <c r="T25" s="0" t="s">
        <v>311</v>
      </c>
      <c r="U25" s="0" t="str">
        <f aca="false">IF('Basis Options'!D30="NGI/CHI. GATE","""NGI/CHI. GATE""",TRIM('Basis Options'!D30))</f>
        <v>IF-CGT/APPALAC</v>
      </c>
      <c r="V25" s="0" t="s">
        <v>311</v>
      </c>
      <c r="W25" s="0" t="s">
        <v>256</v>
      </c>
      <c r="X25" s="0" t="s">
        <v>311</v>
      </c>
      <c r="Y25" s="0" t="s">
        <v>314</v>
      </c>
      <c r="Z25" s="0" t="s">
        <v>316</v>
      </c>
      <c r="AA25" s="0" t="s">
        <v>311</v>
      </c>
      <c r="AB25" s="0" t="s">
        <v>123</v>
      </c>
      <c r="AC25" s="224" t="n">
        <f aca="false">'Basis Options'!H30</f>
        <v>600000</v>
      </c>
      <c r="AD25" s="224" t="e">
        <f aca="false">'Basis Options'!W30</f>
        <v>#NAME?</v>
      </c>
      <c r="AE25" s="0" t="n">
        <v>0</v>
      </c>
      <c r="AF25" s="0" t="n">
        <v>0</v>
      </c>
      <c r="AG25" s="0" t="n">
        <v>0</v>
      </c>
      <c r="AH25" s="224" t="e">
        <f aca="false">'Basis Options'!BC30</f>
        <v>#NAME?</v>
      </c>
      <c r="AI25" s="0" t="n">
        <v>226</v>
      </c>
      <c r="AJ25" s="0" t="s">
        <v>317</v>
      </c>
      <c r="AK25" s="0" t="n">
        <v>0</v>
      </c>
      <c r="AL25" s="0" t="n">
        <v>0</v>
      </c>
      <c r="AM25" s="0" t="n">
        <v>0</v>
      </c>
    </row>
    <row r="26" customFormat="false" ht="12.75" hidden="false" customHeight="false" outlineLevel="0" collapsed="false">
      <c r="A26" s="0" t="s">
        <v>308</v>
      </c>
      <c r="B26" s="0" t="str">
        <f aca="false">'Basis Options'!C31</f>
        <v>W1882</v>
      </c>
      <c r="C26" s="0" t="s">
        <v>309</v>
      </c>
      <c r="D26" s="0" t="s">
        <v>310</v>
      </c>
      <c r="E26" s="0" t="s">
        <v>122</v>
      </c>
      <c r="F26" s="0" t="str">
        <f aca="false">'Basis Options'!A31</f>
        <v>STATOILENETRA</v>
      </c>
      <c r="G26" s="0" t="s">
        <v>315</v>
      </c>
      <c r="H26" s="0" t="s">
        <v>312</v>
      </c>
      <c r="I26" s="0" t="s">
        <v>313</v>
      </c>
      <c r="J26" s="0" t="s">
        <v>314</v>
      </c>
      <c r="K26" s="420" t="n">
        <f aca="false">'Basis Options'!G31</f>
        <v>36770</v>
      </c>
      <c r="L26" s="224" t="e">
        <f aca="false">'Basis Options'!U31</f>
        <v>#NAME?</v>
      </c>
      <c r="M26" s="420" t="n">
        <f aca="false">'Basis Options'!Q31</f>
        <v>36768</v>
      </c>
      <c r="N26" s="0" t="str">
        <f aca="false">'Basis Options'!F31</f>
        <v>C</v>
      </c>
      <c r="O26" s="0" t="n">
        <f aca="false">'Basis Options'!I31</f>
        <v>0.3</v>
      </c>
      <c r="P26" s="0" t="n">
        <v>0</v>
      </c>
      <c r="Q26" s="0" t="n">
        <v>0</v>
      </c>
      <c r="R26" s="0" t="n">
        <v>0</v>
      </c>
      <c r="S26" s="0" t="n">
        <v>0</v>
      </c>
      <c r="T26" s="0" t="s">
        <v>311</v>
      </c>
      <c r="U26" s="0" t="str">
        <f aca="false">IF('Basis Options'!D31="NGI/CHI. GATE","""NGI/CHI. GATE""",TRIM('Basis Options'!D31))</f>
        <v>IF-TRANSCO/Z6</v>
      </c>
      <c r="V26" s="0" t="s">
        <v>311</v>
      </c>
      <c r="W26" s="0" t="s">
        <v>256</v>
      </c>
      <c r="X26" s="0" t="s">
        <v>311</v>
      </c>
      <c r="Y26" s="0" t="s">
        <v>314</v>
      </c>
      <c r="Z26" s="0" t="s">
        <v>316</v>
      </c>
      <c r="AA26" s="0" t="s">
        <v>311</v>
      </c>
      <c r="AB26" s="0" t="s">
        <v>123</v>
      </c>
      <c r="AC26" s="224" t="n">
        <f aca="false">'Basis Options'!H31</f>
        <v>500000</v>
      </c>
      <c r="AD26" s="224" t="e">
        <f aca="false">'Basis Options'!W31</f>
        <v>#NAME?</v>
      </c>
      <c r="AE26" s="0" t="n">
        <v>0</v>
      </c>
      <c r="AF26" s="0" t="n">
        <v>0</v>
      </c>
      <c r="AG26" s="0" t="n">
        <v>0</v>
      </c>
      <c r="AH26" s="224" t="e">
        <f aca="false">'Basis Options'!BC31</f>
        <v>#NAME?</v>
      </c>
      <c r="AI26" s="0" t="n">
        <v>226</v>
      </c>
      <c r="AJ26" s="0" t="s">
        <v>317</v>
      </c>
      <c r="AK26" s="0" t="n">
        <v>0</v>
      </c>
      <c r="AL26" s="0" t="n">
        <v>0</v>
      </c>
      <c r="AM26" s="0" t="n">
        <v>0</v>
      </c>
    </row>
    <row r="27" customFormat="false" ht="12.75" hidden="false" customHeight="false" outlineLevel="0" collapsed="false">
      <c r="A27" s="0" t="s">
        <v>308</v>
      </c>
      <c r="B27" s="0" t="str">
        <f aca="false">'Basis Options'!C32</f>
        <v>EY1230</v>
      </c>
      <c r="C27" s="0" t="s">
        <v>309</v>
      </c>
      <c r="D27" s="0" t="s">
        <v>310</v>
      </c>
      <c r="E27" s="0" t="s">
        <v>122</v>
      </c>
      <c r="F27" s="0" t="str">
        <f aca="false">'Basis Options'!A32</f>
        <v>ELPASMER</v>
      </c>
      <c r="G27" s="0" t="s">
        <v>315</v>
      </c>
      <c r="H27" s="0" t="s">
        <v>312</v>
      </c>
      <c r="I27" s="0" t="s">
        <v>313</v>
      </c>
      <c r="J27" s="0" t="s">
        <v>314</v>
      </c>
      <c r="K27" s="420" t="n">
        <f aca="false">'Basis Options'!G32</f>
        <v>36800</v>
      </c>
      <c r="L27" s="224" t="e">
        <f aca="false">'Basis Options'!U32</f>
        <v>#NAME?</v>
      </c>
      <c r="M27" s="420" t="n">
        <f aca="false">'Basis Options'!Q32</f>
        <v>36797</v>
      </c>
      <c r="N27" s="0" t="str">
        <f aca="false">'Basis Options'!F32</f>
        <v>C</v>
      </c>
      <c r="O27" s="0" t="n">
        <f aca="false">'Basis Options'!I32</f>
        <v>0.25</v>
      </c>
      <c r="P27" s="0" t="n">
        <v>0</v>
      </c>
      <c r="Q27" s="0" t="n">
        <v>0</v>
      </c>
      <c r="R27" s="0" t="n">
        <v>0</v>
      </c>
      <c r="S27" s="0" t="n">
        <v>0</v>
      </c>
      <c r="T27" s="0" t="s">
        <v>311</v>
      </c>
      <c r="U27" s="0" t="str">
        <f aca="false">IF('Basis Options'!D32="NGI/CHI. GATE","""NGI/CHI. GATE""",TRIM('Basis Options'!D32))</f>
        <v>IF-TRANSCO/Z6</v>
      </c>
      <c r="V27" s="0" t="s">
        <v>311</v>
      </c>
      <c r="W27" s="0" t="s">
        <v>256</v>
      </c>
      <c r="X27" s="0" t="s">
        <v>311</v>
      </c>
      <c r="Y27" s="0" t="s">
        <v>314</v>
      </c>
      <c r="Z27" s="0" t="s">
        <v>316</v>
      </c>
      <c r="AA27" s="0" t="s">
        <v>311</v>
      </c>
      <c r="AB27" s="0" t="s">
        <v>123</v>
      </c>
      <c r="AC27" s="224" t="n">
        <f aca="false">'Basis Options'!H32</f>
        <v>300000</v>
      </c>
      <c r="AD27" s="224" t="e">
        <f aca="false">'Basis Options'!W32</f>
        <v>#NAME?</v>
      </c>
      <c r="AE27" s="0" t="n">
        <v>0</v>
      </c>
      <c r="AF27" s="0" t="n">
        <v>0</v>
      </c>
      <c r="AG27" s="0" t="n">
        <v>0</v>
      </c>
      <c r="AH27" s="224" t="e">
        <f aca="false">'Basis Options'!BC32</f>
        <v>#NAME?</v>
      </c>
      <c r="AI27" s="0" t="n">
        <v>226</v>
      </c>
      <c r="AJ27" s="0" t="s">
        <v>317</v>
      </c>
      <c r="AK27" s="0" t="n">
        <v>0</v>
      </c>
      <c r="AL27" s="0" t="n">
        <v>0</v>
      </c>
      <c r="AM27" s="0" t="n">
        <v>0</v>
      </c>
    </row>
    <row r="28" customFormat="false" ht="12.75" hidden="false" customHeight="false" outlineLevel="0" collapsed="false">
      <c r="A28" s="0" t="s">
        <v>308</v>
      </c>
      <c r="B28" s="0" t="str">
        <f aca="false">'Basis Options'!C33</f>
        <v>NA9501.1</v>
      </c>
      <c r="C28" s="0" t="s">
        <v>309</v>
      </c>
      <c r="D28" s="0" t="s">
        <v>310</v>
      </c>
      <c r="E28" s="0" t="s">
        <v>122</v>
      </c>
      <c r="F28" s="0" t="str">
        <f aca="false">'Basis Options'!A33</f>
        <v>LT-TRANS-EA</v>
      </c>
      <c r="G28" s="0" t="s">
        <v>315</v>
      </c>
      <c r="H28" s="0" t="s">
        <v>312</v>
      </c>
      <c r="I28" s="0" t="s">
        <v>313</v>
      </c>
      <c r="J28" s="0" t="s">
        <v>314</v>
      </c>
      <c r="K28" s="420" t="n">
        <f aca="false">'Basis Options'!G33</f>
        <v>36800</v>
      </c>
      <c r="L28" s="224" t="e">
        <f aca="false">'Basis Options'!U33</f>
        <v>#NAME?</v>
      </c>
      <c r="M28" s="420" t="n">
        <f aca="false">'Basis Options'!Q33</f>
        <v>36797</v>
      </c>
      <c r="N28" s="0" t="str">
        <f aca="false">'Basis Options'!F33</f>
        <v>C</v>
      </c>
      <c r="O28" s="0" t="n">
        <f aca="false">'Basis Options'!I33</f>
        <v>0.16</v>
      </c>
      <c r="P28" s="0" t="n">
        <v>0</v>
      </c>
      <c r="Q28" s="0" t="n">
        <v>0</v>
      </c>
      <c r="R28" s="0" t="n">
        <v>0</v>
      </c>
      <c r="S28" s="0" t="n">
        <v>0</v>
      </c>
      <c r="T28" s="0" t="s">
        <v>311</v>
      </c>
      <c r="U28" s="0" t="str">
        <f aca="false">IF('Basis Options'!D33="NGI/CHI. GATE","""NGI/CHI. GATE""",TRIM('Basis Options'!D33))</f>
        <v>IF-CGT/APPALAC</v>
      </c>
      <c r="V28" s="0" t="s">
        <v>311</v>
      </c>
      <c r="W28" s="0" t="s">
        <v>256</v>
      </c>
      <c r="X28" s="0" t="s">
        <v>311</v>
      </c>
      <c r="Y28" s="0" t="s">
        <v>314</v>
      </c>
      <c r="Z28" s="0" t="s">
        <v>316</v>
      </c>
      <c r="AA28" s="0" t="s">
        <v>311</v>
      </c>
      <c r="AB28" s="0" t="s">
        <v>123</v>
      </c>
      <c r="AC28" s="224" t="n">
        <f aca="false">'Basis Options'!H33</f>
        <v>310000</v>
      </c>
      <c r="AD28" s="224" t="e">
        <f aca="false">'Basis Options'!W33</f>
        <v>#NAME?</v>
      </c>
      <c r="AE28" s="0" t="n">
        <v>0</v>
      </c>
      <c r="AF28" s="0" t="n">
        <v>0</v>
      </c>
      <c r="AG28" s="0" t="n">
        <v>0</v>
      </c>
      <c r="AH28" s="224" t="e">
        <f aca="false">'Basis Options'!BC33</f>
        <v>#NAME?</v>
      </c>
      <c r="AI28" s="0" t="n">
        <v>226</v>
      </c>
      <c r="AJ28" s="0" t="s">
        <v>317</v>
      </c>
      <c r="AK28" s="0" t="n">
        <v>0</v>
      </c>
      <c r="AL28" s="0" t="n">
        <v>0</v>
      </c>
      <c r="AM28" s="0" t="n">
        <v>0</v>
      </c>
    </row>
    <row r="29" customFormat="false" ht="12.75" hidden="false" customHeight="false" outlineLevel="0" collapsed="false">
      <c r="A29" s="0" t="s">
        <v>308</v>
      </c>
      <c r="B29" s="0" t="str">
        <f aca="false">'Basis Options'!C34</f>
        <v>W2420</v>
      </c>
      <c r="C29" s="0" t="s">
        <v>309</v>
      </c>
      <c r="D29" s="0" t="s">
        <v>310</v>
      </c>
      <c r="E29" s="0" t="s">
        <v>122</v>
      </c>
      <c r="F29" s="0" t="str">
        <f aca="false">'Basis Options'!A34</f>
        <v>RELIANTENESER</v>
      </c>
      <c r="G29" s="0" t="s">
        <v>315</v>
      </c>
      <c r="H29" s="0" t="s">
        <v>312</v>
      </c>
      <c r="I29" s="0" t="s">
        <v>313</v>
      </c>
      <c r="J29" s="0" t="s">
        <v>314</v>
      </c>
      <c r="K29" s="420" t="n">
        <f aca="false">'Basis Options'!G34</f>
        <v>36800</v>
      </c>
      <c r="L29" s="224" t="e">
        <f aca="false">'Basis Options'!U34</f>
        <v>#NAME?</v>
      </c>
      <c r="M29" s="420" t="n">
        <f aca="false">'Basis Options'!Q34</f>
        <v>36797</v>
      </c>
      <c r="N29" s="0" t="str">
        <f aca="false">'Basis Options'!F34</f>
        <v>P</v>
      </c>
      <c r="O29" s="0" t="n">
        <f aca="false">'Basis Options'!I34</f>
        <v>-0.4</v>
      </c>
      <c r="P29" s="0" t="n">
        <v>0</v>
      </c>
      <c r="Q29" s="0" t="n">
        <v>0</v>
      </c>
      <c r="R29" s="0" t="n">
        <v>0</v>
      </c>
      <c r="S29" s="0" t="n">
        <v>0</v>
      </c>
      <c r="T29" s="0" t="s">
        <v>311</v>
      </c>
      <c r="U29" s="0" t="str">
        <f aca="false">IF('Basis Options'!D34="NGI/CHI. GATE","""NGI/CHI. GATE""",TRIM('Basis Options'!D34))</f>
        <v>IF-NWPL_ROCKY_M</v>
      </c>
      <c r="V29" s="0" t="s">
        <v>311</v>
      </c>
      <c r="W29" s="0" t="s">
        <v>256</v>
      </c>
      <c r="X29" s="0" t="s">
        <v>311</v>
      </c>
      <c r="Y29" s="0" t="s">
        <v>314</v>
      </c>
      <c r="Z29" s="0" t="s">
        <v>316</v>
      </c>
      <c r="AA29" s="0" t="s">
        <v>311</v>
      </c>
      <c r="AB29" s="0" t="s">
        <v>123</v>
      </c>
      <c r="AC29" s="224" t="n">
        <f aca="false">'Basis Options'!H34</f>
        <v>310000</v>
      </c>
      <c r="AD29" s="224" t="e">
        <f aca="false">'Basis Options'!W34</f>
        <v>#NAME?</v>
      </c>
      <c r="AE29" s="0" t="n">
        <v>0</v>
      </c>
      <c r="AF29" s="0" t="n">
        <v>0</v>
      </c>
      <c r="AG29" s="0" t="n">
        <v>0</v>
      </c>
      <c r="AH29" s="224" t="e">
        <f aca="false">'Basis Options'!BC34</f>
        <v>#NAME?</v>
      </c>
      <c r="AI29" s="0" t="n">
        <v>226</v>
      </c>
      <c r="AJ29" s="0" t="s">
        <v>317</v>
      </c>
      <c r="AK29" s="0" t="n">
        <v>0</v>
      </c>
      <c r="AL29" s="0" t="n">
        <v>0</v>
      </c>
      <c r="AM29" s="0" t="n">
        <v>0</v>
      </c>
    </row>
    <row r="30" customFormat="false" ht="12.75" hidden="false" customHeight="false" outlineLevel="0" collapsed="false">
      <c r="A30" s="0" t="s">
        <v>308</v>
      </c>
      <c r="B30" s="0" t="str">
        <f aca="false">'Basis Options'!C35</f>
        <v>N33626.2</v>
      </c>
      <c r="C30" s="0" t="s">
        <v>309</v>
      </c>
      <c r="D30" s="0" t="s">
        <v>310</v>
      </c>
      <c r="E30" s="0" t="s">
        <v>122</v>
      </c>
      <c r="F30" s="0" t="str">
        <f aca="false">'Basis Options'!A35</f>
        <v>STATOILENETRA</v>
      </c>
      <c r="G30" s="0" t="s">
        <v>315</v>
      </c>
      <c r="H30" s="0" t="s">
        <v>312</v>
      </c>
      <c r="I30" s="0" t="s">
        <v>313</v>
      </c>
      <c r="J30" s="0" t="s">
        <v>314</v>
      </c>
      <c r="K30" s="420" t="n">
        <f aca="false">'Basis Options'!G35</f>
        <v>36800</v>
      </c>
      <c r="L30" s="224" t="e">
        <f aca="false">'Basis Options'!U35</f>
        <v>#NAME?</v>
      </c>
      <c r="M30" s="420" t="n">
        <f aca="false">'Basis Options'!Q35</f>
        <v>36797</v>
      </c>
      <c r="N30" s="0" t="str">
        <f aca="false">'Basis Options'!F35</f>
        <v>C</v>
      </c>
      <c r="O30" s="0" t="n">
        <f aca="false">'Basis Options'!I35</f>
        <v>0.16</v>
      </c>
      <c r="P30" s="0" t="n">
        <v>0</v>
      </c>
      <c r="Q30" s="0" t="n">
        <v>0</v>
      </c>
      <c r="R30" s="0" t="n">
        <v>0</v>
      </c>
      <c r="S30" s="0" t="n">
        <v>0</v>
      </c>
      <c r="T30" s="0" t="s">
        <v>311</v>
      </c>
      <c r="U30" s="0" t="str">
        <f aca="false">IF('Basis Options'!D35="NGI/CHI. GATE","""NGI/CHI. GATE""",TRIM('Basis Options'!D35))</f>
        <v>IF-CGT/APPALAC</v>
      </c>
      <c r="V30" s="0" t="s">
        <v>311</v>
      </c>
      <c r="W30" s="0" t="s">
        <v>256</v>
      </c>
      <c r="X30" s="0" t="s">
        <v>311</v>
      </c>
      <c r="Y30" s="0" t="s">
        <v>314</v>
      </c>
      <c r="Z30" s="0" t="s">
        <v>316</v>
      </c>
      <c r="AA30" s="0" t="s">
        <v>311</v>
      </c>
      <c r="AB30" s="0" t="s">
        <v>123</v>
      </c>
      <c r="AC30" s="224" t="n">
        <f aca="false">'Basis Options'!H35</f>
        <v>600000</v>
      </c>
      <c r="AD30" s="224" t="e">
        <f aca="false">'Basis Options'!W35</f>
        <v>#NAME?</v>
      </c>
      <c r="AE30" s="0" t="n">
        <v>0</v>
      </c>
      <c r="AF30" s="0" t="n">
        <v>0</v>
      </c>
      <c r="AG30" s="0" t="n">
        <v>0</v>
      </c>
      <c r="AH30" s="224" t="e">
        <f aca="false">'Basis Options'!BC35</f>
        <v>#NAME?</v>
      </c>
      <c r="AI30" s="0" t="n">
        <v>226</v>
      </c>
      <c r="AJ30" s="0" t="s">
        <v>317</v>
      </c>
      <c r="AK30" s="0" t="n">
        <v>0</v>
      </c>
      <c r="AL30" s="0" t="n">
        <v>0</v>
      </c>
      <c r="AM30" s="0" t="n">
        <v>0</v>
      </c>
    </row>
    <row r="31" customFormat="false" ht="12.75" hidden="false" customHeight="false" outlineLevel="0" collapsed="false">
      <c r="A31" s="0" t="s">
        <v>308</v>
      </c>
      <c r="B31" s="0" t="str">
        <f aca="false">'Basis Options'!C36</f>
        <v>W1882</v>
      </c>
      <c r="C31" s="0" t="s">
        <v>309</v>
      </c>
      <c r="D31" s="0" t="s">
        <v>310</v>
      </c>
      <c r="E31" s="0" t="s">
        <v>122</v>
      </c>
      <c r="F31" s="0" t="str">
        <f aca="false">'Basis Options'!A36</f>
        <v>STATOILENETRA</v>
      </c>
      <c r="G31" s="0" t="s">
        <v>315</v>
      </c>
      <c r="H31" s="0" t="s">
        <v>312</v>
      </c>
      <c r="I31" s="0" t="s">
        <v>313</v>
      </c>
      <c r="J31" s="0" t="s">
        <v>314</v>
      </c>
      <c r="K31" s="420" t="n">
        <f aca="false">'Basis Options'!G36</f>
        <v>36800</v>
      </c>
      <c r="L31" s="224" t="e">
        <f aca="false">'Basis Options'!U36</f>
        <v>#NAME?</v>
      </c>
      <c r="M31" s="420" t="n">
        <f aca="false">'Basis Options'!Q36</f>
        <v>36797</v>
      </c>
      <c r="N31" s="0" t="str">
        <f aca="false">'Basis Options'!F36</f>
        <v>C</v>
      </c>
      <c r="O31" s="0" t="n">
        <f aca="false">'Basis Options'!I36</f>
        <v>0.3</v>
      </c>
      <c r="P31" s="0" t="n">
        <v>0</v>
      </c>
      <c r="Q31" s="0" t="n">
        <v>0</v>
      </c>
      <c r="R31" s="0" t="n">
        <v>0</v>
      </c>
      <c r="S31" s="0" t="n">
        <v>0</v>
      </c>
      <c r="T31" s="0" t="s">
        <v>311</v>
      </c>
      <c r="U31" s="0" t="str">
        <f aca="false">IF('Basis Options'!D36="NGI/CHI. GATE","""NGI/CHI. GATE""",TRIM('Basis Options'!D36))</f>
        <v>IF-TRANSCO/Z6</v>
      </c>
      <c r="V31" s="0" t="s">
        <v>311</v>
      </c>
      <c r="W31" s="0" t="s">
        <v>256</v>
      </c>
      <c r="X31" s="0" t="s">
        <v>311</v>
      </c>
      <c r="Y31" s="0" t="s">
        <v>314</v>
      </c>
      <c r="Z31" s="0" t="s">
        <v>316</v>
      </c>
      <c r="AA31" s="0" t="s">
        <v>311</v>
      </c>
      <c r="AB31" s="0" t="s">
        <v>123</v>
      </c>
      <c r="AC31" s="224" t="n">
        <f aca="false">'Basis Options'!H36</f>
        <v>500000</v>
      </c>
      <c r="AD31" s="224" t="e">
        <f aca="false">'Basis Options'!W36</f>
        <v>#NAME?</v>
      </c>
      <c r="AE31" s="0" t="n">
        <v>0</v>
      </c>
      <c r="AF31" s="0" t="n">
        <v>0</v>
      </c>
      <c r="AG31" s="0" t="n">
        <v>0</v>
      </c>
      <c r="AH31" s="224" t="e">
        <f aca="false">'Basis Options'!BC36</f>
        <v>#NAME?</v>
      </c>
      <c r="AI31" s="0" t="n">
        <v>226</v>
      </c>
      <c r="AJ31" s="0" t="s">
        <v>317</v>
      </c>
      <c r="AK31" s="0" t="n">
        <v>0</v>
      </c>
      <c r="AL31" s="0" t="n">
        <v>0</v>
      </c>
      <c r="AM31" s="0" t="n">
        <v>0</v>
      </c>
    </row>
    <row r="32" customFormat="false" ht="12.75" hidden="false" customHeight="false" outlineLevel="0" collapsed="false">
      <c r="A32" s="0" t="s">
        <v>308</v>
      </c>
      <c r="B32" s="0" t="str">
        <f aca="false">'Basis Options'!C37</f>
        <v>NB4804</v>
      </c>
      <c r="C32" s="0" t="s">
        <v>309</v>
      </c>
      <c r="D32" s="0" t="s">
        <v>310</v>
      </c>
      <c r="E32" s="0" t="s">
        <v>122</v>
      </c>
      <c r="F32" s="0" t="str">
        <f aca="false">'Basis Options'!A37</f>
        <v>UPRENESER</v>
      </c>
      <c r="G32" s="0" t="s">
        <v>315</v>
      </c>
      <c r="H32" s="0" t="s">
        <v>312</v>
      </c>
      <c r="I32" s="0" t="s">
        <v>313</v>
      </c>
      <c r="J32" s="0" t="s">
        <v>314</v>
      </c>
      <c r="K32" s="420" t="n">
        <f aca="false">'Basis Options'!G37</f>
        <v>36831</v>
      </c>
      <c r="L32" s="224" t="e">
        <f aca="false">'Basis Options'!U37</f>
        <v>#NAME?</v>
      </c>
      <c r="M32" s="420" t="n">
        <f aca="false">'Basis Options'!Q37</f>
        <v>36829</v>
      </c>
      <c r="N32" s="0" t="str">
        <f aca="false">'Basis Options'!F37</f>
        <v>C</v>
      </c>
      <c r="O32" s="0" t="n">
        <f aca="false">'Basis Options'!I37</f>
        <v>0.33</v>
      </c>
      <c r="P32" s="0" t="n">
        <v>0</v>
      </c>
      <c r="Q32" s="0" t="n">
        <v>0</v>
      </c>
      <c r="R32" s="0" t="n">
        <v>0</v>
      </c>
      <c r="S32" s="0" t="n">
        <v>0</v>
      </c>
      <c r="T32" s="0" t="s">
        <v>311</v>
      </c>
      <c r="U32" s="0" t="str">
        <f aca="false">IF('Basis Options'!D37="NGI/CHI. GATE","""NGI/CHI. GATE""",TRIM('Basis Options'!D37))</f>
        <v>IF-CGT/APPALAC</v>
      </c>
      <c r="V32" s="0" t="s">
        <v>311</v>
      </c>
      <c r="W32" s="0" t="s">
        <v>256</v>
      </c>
      <c r="X32" s="0" t="s">
        <v>311</v>
      </c>
      <c r="Y32" s="0" t="s">
        <v>314</v>
      </c>
      <c r="Z32" s="0" t="s">
        <v>316</v>
      </c>
      <c r="AA32" s="0" t="s">
        <v>311</v>
      </c>
      <c r="AB32" s="0" t="s">
        <v>123</v>
      </c>
      <c r="AC32" s="224" t="n">
        <f aca="false">'Basis Options'!H37</f>
        <v>300000</v>
      </c>
      <c r="AD32" s="224" t="e">
        <f aca="false">'Basis Options'!W37</f>
        <v>#NAME?</v>
      </c>
      <c r="AE32" s="0" t="n">
        <v>0</v>
      </c>
      <c r="AF32" s="0" t="n">
        <v>0</v>
      </c>
      <c r="AG32" s="0" t="n">
        <v>0</v>
      </c>
      <c r="AH32" s="224" t="e">
        <f aca="false">'Basis Options'!BC37</f>
        <v>#NAME?</v>
      </c>
      <c r="AI32" s="0" t="n">
        <v>226</v>
      </c>
      <c r="AJ32" s="0" t="s">
        <v>317</v>
      </c>
      <c r="AK32" s="0" t="n">
        <v>0</v>
      </c>
      <c r="AL32" s="0" t="n">
        <v>0</v>
      </c>
      <c r="AM32" s="0" t="n">
        <v>0</v>
      </c>
    </row>
    <row r="33" customFormat="false" ht="12.75" hidden="false" customHeight="false" outlineLevel="0" collapsed="false">
      <c r="A33" s="0" t="s">
        <v>308</v>
      </c>
      <c r="B33" s="0" t="str">
        <f aca="false">'Basis Options'!C38</f>
        <v>NB4804</v>
      </c>
      <c r="C33" s="0" t="s">
        <v>309</v>
      </c>
      <c r="D33" s="0" t="s">
        <v>310</v>
      </c>
      <c r="E33" s="0" t="s">
        <v>122</v>
      </c>
      <c r="F33" s="0" t="str">
        <f aca="false">'Basis Options'!A38</f>
        <v>UPRENESER</v>
      </c>
      <c r="G33" s="0" t="s">
        <v>315</v>
      </c>
      <c r="H33" s="0" t="s">
        <v>312</v>
      </c>
      <c r="I33" s="0" t="s">
        <v>313</v>
      </c>
      <c r="J33" s="0" t="s">
        <v>314</v>
      </c>
      <c r="K33" s="420" t="n">
        <f aca="false">'Basis Options'!G38</f>
        <v>36861</v>
      </c>
      <c r="L33" s="224" t="e">
        <f aca="false">'Basis Options'!U38</f>
        <v>#NAME?</v>
      </c>
      <c r="M33" s="420" t="n">
        <f aca="false">'Basis Options'!Q38</f>
        <v>36859</v>
      </c>
      <c r="N33" s="0" t="str">
        <f aca="false">'Basis Options'!F38</f>
        <v>C</v>
      </c>
      <c r="O33" s="0" t="n">
        <f aca="false">'Basis Options'!I38</f>
        <v>0.33</v>
      </c>
      <c r="P33" s="0" t="n">
        <v>0</v>
      </c>
      <c r="Q33" s="0" t="n">
        <v>0</v>
      </c>
      <c r="R33" s="0" t="n">
        <v>0</v>
      </c>
      <c r="S33" s="0" t="n">
        <v>0</v>
      </c>
      <c r="T33" s="0" t="s">
        <v>311</v>
      </c>
      <c r="U33" s="0" t="str">
        <f aca="false">IF('Basis Options'!D38="NGI/CHI. GATE","""NGI/CHI. GATE""",TRIM('Basis Options'!D38))</f>
        <v>IF-CGT/APPALAC</v>
      </c>
      <c r="V33" s="0" t="s">
        <v>311</v>
      </c>
      <c r="W33" s="0" t="s">
        <v>256</v>
      </c>
      <c r="X33" s="0" t="s">
        <v>311</v>
      </c>
      <c r="Y33" s="0" t="s">
        <v>314</v>
      </c>
      <c r="Z33" s="0" t="s">
        <v>316</v>
      </c>
      <c r="AA33" s="0" t="s">
        <v>311</v>
      </c>
      <c r="AB33" s="0" t="s">
        <v>123</v>
      </c>
      <c r="AC33" s="224" t="n">
        <f aca="false">'Basis Options'!H38</f>
        <v>310000</v>
      </c>
      <c r="AD33" s="224" t="e">
        <f aca="false">'Basis Options'!W38</f>
        <v>#NAME?</v>
      </c>
      <c r="AE33" s="0" t="n">
        <v>0</v>
      </c>
      <c r="AF33" s="0" t="n">
        <v>0</v>
      </c>
      <c r="AG33" s="0" t="n">
        <v>0</v>
      </c>
      <c r="AH33" s="224" t="e">
        <f aca="false">'Basis Options'!BC38</f>
        <v>#NAME?</v>
      </c>
      <c r="AI33" s="0" t="n">
        <v>226</v>
      </c>
      <c r="AJ33" s="0" t="s">
        <v>317</v>
      </c>
      <c r="AK33" s="0" t="n">
        <v>0</v>
      </c>
      <c r="AL33" s="0" t="n">
        <v>0</v>
      </c>
      <c r="AM33" s="0" t="n">
        <v>0</v>
      </c>
    </row>
    <row r="34" customFormat="false" ht="12.75" hidden="false" customHeight="false" outlineLevel="0" collapsed="false">
      <c r="A34" s="0" t="s">
        <v>308</v>
      </c>
      <c r="B34" s="0" t="str">
        <f aca="false">'Basis Options'!C39</f>
        <v>NB4804</v>
      </c>
      <c r="C34" s="0" t="s">
        <v>309</v>
      </c>
      <c r="D34" s="0" t="s">
        <v>310</v>
      </c>
      <c r="E34" s="0" t="s">
        <v>122</v>
      </c>
      <c r="F34" s="0" t="str">
        <f aca="false">'Basis Options'!A39</f>
        <v>UPRENESER</v>
      </c>
      <c r="G34" s="0" t="s">
        <v>315</v>
      </c>
      <c r="H34" s="0" t="s">
        <v>312</v>
      </c>
      <c r="I34" s="0" t="s">
        <v>313</v>
      </c>
      <c r="J34" s="0" t="s">
        <v>314</v>
      </c>
      <c r="K34" s="420" t="n">
        <f aca="false">'Basis Options'!G39</f>
        <v>36892</v>
      </c>
      <c r="L34" s="224" t="e">
        <f aca="false">'Basis Options'!U39</f>
        <v>#NAME?</v>
      </c>
      <c r="M34" s="420" t="n">
        <f aca="false">'Basis Options'!Q39</f>
        <v>36888</v>
      </c>
      <c r="N34" s="0" t="str">
        <f aca="false">'Basis Options'!F39</f>
        <v>C</v>
      </c>
      <c r="O34" s="0" t="n">
        <f aca="false">'Basis Options'!I39</f>
        <v>0.33</v>
      </c>
      <c r="P34" s="0" t="n">
        <v>0</v>
      </c>
      <c r="Q34" s="0" t="n">
        <v>0</v>
      </c>
      <c r="R34" s="0" t="n">
        <v>0</v>
      </c>
      <c r="S34" s="0" t="n">
        <v>0</v>
      </c>
      <c r="T34" s="0" t="s">
        <v>311</v>
      </c>
      <c r="U34" s="0" t="str">
        <f aca="false">IF('Basis Options'!D39="NGI/CHI. GATE","""NGI/CHI. GATE""",TRIM('Basis Options'!D39))</f>
        <v>IF-CGT/APPALAC</v>
      </c>
      <c r="V34" s="0" t="s">
        <v>311</v>
      </c>
      <c r="W34" s="0" t="s">
        <v>256</v>
      </c>
      <c r="X34" s="0" t="s">
        <v>311</v>
      </c>
      <c r="Y34" s="0" t="s">
        <v>314</v>
      </c>
      <c r="Z34" s="0" t="s">
        <v>316</v>
      </c>
      <c r="AA34" s="0" t="s">
        <v>311</v>
      </c>
      <c r="AB34" s="0" t="s">
        <v>123</v>
      </c>
      <c r="AC34" s="224" t="n">
        <f aca="false">'Basis Options'!H39</f>
        <v>310000</v>
      </c>
      <c r="AD34" s="224" t="e">
        <f aca="false">'Basis Options'!W39</f>
        <v>#NAME?</v>
      </c>
      <c r="AE34" s="0" t="n">
        <v>0</v>
      </c>
      <c r="AF34" s="0" t="n">
        <v>0</v>
      </c>
      <c r="AG34" s="0" t="n">
        <v>0</v>
      </c>
      <c r="AH34" s="224" t="e">
        <f aca="false">'Basis Options'!BC39</f>
        <v>#NAME?</v>
      </c>
      <c r="AI34" s="0" t="n">
        <v>226</v>
      </c>
      <c r="AJ34" s="0" t="s">
        <v>317</v>
      </c>
      <c r="AK34" s="0" t="n">
        <v>0</v>
      </c>
      <c r="AL34" s="0" t="n">
        <v>0</v>
      </c>
      <c r="AM34" s="0" t="n">
        <v>0</v>
      </c>
    </row>
    <row r="35" customFormat="false" ht="12.75" hidden="false" customHeight="false" outlineLevel="0" collapsed="false">
      <c r="A35" s="0" t="s">
        <v>308</v>
      </c>
      <c r="B35" s="0" t="str">
        <f aca="false">'Basis Options'!C40</f>
        <v>NB4804</v>
      </c>
      <c r="C35" s="0" t="s">
        <v>309</v>
      </c>
      <c r="D35" s="0" t="s">
        <v>310</v>
      </c>
      <c r="E35" s="0" t="s">
        <v>122</v>
      </c>
      <c r="F35" s="0" t="str">
        <f aca="false">'Basis Options'!A40</f>
        <v>UPRENESER</v>
      </c>
      <c r="G35" s="0" t="s">
        <v>315</v>
      </c>
      <c r="H35" s="0" t="s">
        <v>312</v>
      </c>
      <c r="I35" s="0" t="s">
        <v>313</v>
      </c>
      <c r="J35" s="0" t="s">
        <v>314</v>
      </c>
      <c r="K35" s="420" t="n">
        <f aca="false">'Basis Options'!G40</f>
        <v>36923</v>
      </c>
      <c r="L35" s="224" t="e">
        <f aca="false">'Basis Options'!U40</f>
        <v>#NAME?</v>
      </c>
      <c r="M35" s="420" t="n">
        <f aca="false">'Basis Options'!Q40</f>
        <v>36921</v>
      </c>
      <c r="N35" s="0" t="str">
        <f aca="false">'Basis Options'!F40</f>
        <v>C</v>
      </c>
      <c r="O35" s="0" t="n">
        <f aca="false">'Basis Options'!I40</f>
        <v>0.33</v>
      </c>
      <c r="P35" s="0" t="n">
        <v>0</v>
      </c>
      <c r="Q35" s="0" t="n">
        <v>0</v>
      </c>
      <c r="R35" s="0" t="n">
        <v>0</v>
      </c>
      <c r="S35" s="0" t="n">
        <v>0</v>
      </c>
      <c r="T35" s="0" t="s">
        <v>311</v>
      </c>
      <c r="U35" s="0" t="str">
        <f aca="false">IF('Basis Options'!D40="NGI/CHI. GATE","""NGI/CHI. GATE""",TRIM('Basis Options'!D40))</f>
        <v>IF-CGT/APPALAC</v>
      </c>
      <c r="V35" s="0" t="s">
        <v>311</v>
      </c>
      <c r="W35" s="0" t="s">
        <v>256</v>
      </c>
      <c r="X35" s="0" t="s">
        <v>311</v>
      </c>
      <c r="Y35" s="0" t="s">
        <v>314</v>
      </c>
      <c r="Z35" s="0" t="s">
        <v>316</v>
      </c>
      <c r="AA35" s="0" t="s">
        <v>311</v>
      </c>
      <c r="AB35" s="0" t="s">
        <v>123</v>
      </c>
      <c r="AC35" s="224" t="n">
        <f aca="false">'Basis Options'!H40</f>
        <v>280000</v>
      </c>
      <c r="AD35" s="224" t="e">
        <f aca="false">'Basis Options'!W40</f>
        <v>#NAME?</v>
      </c>
      <c r="AE35" s="0" t="n">
        <v>0</v>
      </c>
      <c r="AF35" s="0" t="n">
        <v>0</v>
      </c>
      <c r="AG35" s="0" t="n">
        <v>0</v>
      </c>
      <c r="AH35" s="224" t="e">
        <f aca="false">'Basis Options'!BC40</f>
        <v>#NAME?</v>
      </c>
      <c r="AI35" s="0" t="n">
        <v>226</v>
      </c>
      <c r="AJ35" s="0" t="s">
        <v>317</v>
      </c>
      <c r="AK35" s="0" t="n">
        <v>0</v>
      </c>
      <c r="AL35" s="0" t="n">
        <v>0</v>
      </c>
      <c r="AM35" s="0" t="n">
        <v>0</v>
      </c>
    </row>
    <row r="36" customFormat="false" ht="12.75" hidden="false" customHeight="false" outlineLevel="0" collapsed="false">
      <c r="A36" s="0" t="s">
        <v>308</v>
      </c>
      <c r="B36" s="0" t="str">
        <f aca="false">'Basis Options'!C41</f>
        <v>NB4804</v>
      </c>
      <c r="C36" s="0" t="s">
        <v>309</v>
      </c>
      <c r="D36" s="0" t="s">
        <v>310</v>
      </c>
      <c r="E36" s="0" t="s">
        <v>122</v>
      </c>
      <c r="F36" s="0" t="str">
        <f aca="false">'Basis Options'!A41</f>
        <v>UPRENESER</v>
      </c>
      <c r="G36" s="0" t="s">
        <v>315</v>
      </c>
      <c r="H36" s="0" t="s">
        <v>312</v>
      </c>
      <c r="I36" s="0" t="s">
        <v>313</v>
      </c>
      <c r="J36" s="0" t="s">
        <v>314</v>
      </c>
      <c r="K36" s="420" t="n">
        <f aca="false">'Basis Options'!G41</f>
        <v>36951</v>
      </c>
      <c r="L36" s="224" t="e">
        <f aca="false">'Basis Options'!U41</f>
        <v>#NAME?</v>
      </c>
      <c r="M36" s="420" t="n">
        <f aca="false">'Basis Options'!Q41</f>
        <v>36949</v>
      </c>
      <c r="N36" s="0" t="str">
        <f aca="false">'Basis Options'!F41</f>
        <v>C</v>
      </c>
      <c r="O36" s="0" t="n">
        <f aca="false">'Basis Options'!I41</f>
        <v>0.33</v>
      </c>
      <c r="P36" s="0" t="n">
        <v>0</v>
      </c>
      <c r="Q36" s="0" t="n">
        <v>0</v>
      </c>
      <c r="R36" s="0" t="n">
        <v>0</v>
      </c>
      <c r="S36" s="0" t="n">
        <v>0</v>
      </c>
      <c r="T36" s="0" t="s">
        <v>311</v>
      </c>
      <c r="U36" s="0" t="str">
        <f aca="false">IF('Basis Options'!D41="NGI/CHI. GATE","""NGI/CHI. GATE""",TRIM('Basis Options'!D41))</f>
        <v>IF-CGT/APPALAC</v>
      </c>
      <c r="V36" s="0" t="s">
        <v>311</v>
      </c>
      <c r="W36" s="0" t="s">
        <v>256</v>
      </c>
      <c r="X36" s="0" t="s">
        <v>311</v>
      </c>
      <c r="Y36" s="0" t="s">
        <v>314</v>
      </c>
      <c r="Z36" s="0" t="s">
        <v>316</v>
      </c>
      <c r="AA36" s="0" t="s">
        <v>311</v>
      </c>
      <c r="AB36" s="0" t="s">
        <v>123</v>
      </c>
      <c r="AC36" s="224" t="n">
        <f aca="false">'Basis Options'!H41</f>
        <v>310000</v>
      </c>
      <c r="AD36" s="224" t="e">
        <f aca="false">'Basis Options'!W41</f>
        <v>#NAME?</v>
      </c>
      <c r="AE36" s="0" t="n">
        <v>0</v>
      </c>
      <c r="AF36" s="0" t="n">
        <v>0</v>
      </c>
      <c r="AG36" s="0" t="n">
        <v>0</v>
      </c>
      <c r="AH36" s="224" t="e">
        <f aca="false">'Basis Options'!BC41</f>
        <v>#NAME?</v>
      </c>
      <c r="AI36" s="0" t="n">
        <v>226</v>
      </c>
      <c r="AJ36" s="0" t="s">
        <v>317</v>
      </c>
      <c r="AK36" s="0" t="n">
        <v>0</v>
      </c>
      <c r="AL36" s="0" t="n">
        <v>0</v>
      </c>
      <c r="AM36" s="0" t="n">
        <v>0</v>
      </c>
    </row>
    <row r="37" customFormat="false" ht="12.75" hidden="false" customHeight="false" outlineLevel="0" collapsed="false">
      <c r="A37" s="0" t="s">
        <v>308</v>
      </c>
      <c r="B37" s="0" t="str">
        <f aca="false">'Basis Options'!C42</f>
        <v>W1882</v>
      </c>
      <c r="C37" s="0" t="s">
        <v>309</v>
      </c>
      <c r="D37" s="0" t="s">
        <v>310</v>
      </c>
      <c r="E37" s="0" t="s">
        <v>122</v>
      </c>
      <c r="F37" s="0" t="str">
        <f aca="false">'Basis Options'!A42</f>
        <v>STATOILENETRA</v>
      </c>
      <c r="G37" s="0" t="s">
        <v>315</v>
      </c>
      <c r="H37" s="0" t="s">
        <v>312</v>
      </c>
      <c r="I37" s="0" t="s">
        <v>313</v>
      </c>
      <c r="J37" s="0" t="s">
        <v>314</v>
      </c>
      <c r="K37" s="420" t="n">
        <f aca="false">'Basis Options'!G42</f>
        <v>36982</v>
      </c>
      <c r="L37" s="224" t="e">
        <f aca="false">'Basis Options'!U42</f>
        <v>#NAME?</v>
      </c>
      <c r="M37" s="420" t="n">
        <f aca="false">'Basis Options'!Q42</f>
        <v>36979</v>
      </c>
      <c r="N37" s="0" t="str">
        <f aca="false">'Basis Options'!F42</f>
        <v>C</v>
      </c>
      <c r="O37" s="0" t="n">
        <f aca="false">'Basis Options'!I42</f>
        <v>0.3</v>
      </c>
      <c r="P37" s="0" t="n">
        <v>0</v>
      </c>
      <c r="Q37" s="0" t="n">
        <v>0</v>
      </c>
      <c r="R37" s="0" t="n">
        <v>0</v>
      </c>
      <c r="S37" s="0" t="n">
        <v>0</v>
      </c>
      <c r="T37" s="0" t="s">
        <v>311</v>
      </c>
      <c r="U37" s="0" t="str">
        <f aca="false">IF('Basis Options'!D42="NGI/CHI. GATE","""NGI/CHI. GATE""",TRIM('Basis Options'!D42))</f>
        <v>IF-TRANSCO/Z6</v>
      </c>
      <c r="V37" s="0" t="s">
        <v>311</v>
      </c>
      <c r="W37" s="0" t="s">
        <v>256</v>
      </c>
      <c r="X37" s="0" t="s">
        <v>311</v>
      </c>
      <c r="Y37" s="0" t="s">
        <v>314</v>
      </c>
      <c r="Z37" s="0" t="s">
        <v>316</v>
      </c>
      <c r="AA37" s="0" t="s">
        <v>311</v>
      </c>
      <c r="AB37" s="0" t="s">
        <v>123</v>
      </c>
      <c r="AC37" s="224" t="n">
        <f aca="false">'Basis Options'!H42</f>
        <v>500000</v>
      </c>
      <c r="AD37" s="224" t="e">
        <f aca="false">'Basis Options'!W42</f>
        <v>#NAME?</v>
      </c>
      <c r="AE37" s="0" t="n">
        <v>0</v>
      </c>
      <c r="AF37" s="0" t="n">
        <v>0</v>
      </c>
      <c r="AG37" s="0" t="n">
        <v>0</v>
      </c>
      <c r="AH37" s="224" t="e">
        <f aca="false">'Basis Options'!BC42</f>
        <v>#NAME?</v>
      </c>
      <c r="AI37" s="0" t="n">
        <v>226</v>
      </c>
      <c r="AJ37" s="0" t="s">
        <v>317</v>
      </c>
      <c r="AK37" s="0" t="n">
        <v>0</v>
      </c>
      <c r="AL37" s="0" t="n">
        <v>0</v>
      </c>
      <c r="AM37" s="0" t="n">
        <v>0</v>
      </c>
    </row>
    <row r="38" customFormat="false" ht="12.75" hidden="false" customHeight="false" outlineLevel="0" collapsed="false">
      <c r="A38" s="0" t="s">
        <v>308</v>
      </c>
      <c r="B38" s="0" t="str">
        <f aca="false">'Basis Options'!C43</f>
        <v>W1882</v>
      </c>
      <c r="C38" s="0" t="s">
        <v>309</v>
      </c>
      <c r="D38" s="0" t="s">
        <v>310</v>
      </c>
      <c r="E38" s="0" t="s">
        <v>122</v>
      </c>
      <c r="F38" s="0" t="str">
        <f aca="false">'Basis Options'!A43</f>
        <v>STATOILENETRA</v>
      </c>
      <c r="G38" s="0" t="s">
        <v>315</v>
      </c>
      <c r="H38" s="0" t="s">
        <v>312</v>
      </c>
      <c r="I38" s="0" t="s">
        <v>313</v>
      </c>
      <c r="J38" s="0" t="s">
        <v>314</v>
      </c>
      <c r="K38" s="420" t="n">
        <f aca="false">'Basis Options'!G43</f>
        <v>37012</v>
      </c>
      <c r="L38" s="224" t="e">
        <f aca="false">'Basis Options'!U43</f>
        <v>#NAME?</v>
      </c>
      <c r="M38" s="420" t="n">
        <f aca="false">'Basis Options'!Q43</f>
        <v>37008</v>
      </c>
      <c r="N38" s="0" t="str">
        <f aca="false">'Basis Options'!F43</f>
        <v>C</v>
      </c>
      <c r="O38" s="0" t="n">
        <f aca="false">'Basis Options'!I43</f>
        <v>0.3</v>
      </c>
      <c r="P38" s="0" t="n">
        <v>0</v>
      </c>
      <c r="Q38" s="0" t="n">
        <v>0</v>
      </c>
      <c r="R38" s="0" t="n">
        <v>0</v>
      </c>
      <c r="S38" s="0" t="n">
        <v>0</v>
      </c>
      <c r="T38" s="0" t="s">
        <v>311</v>
      </c>
      <c r="U38" s="0" t="str">
        <f aca="false">IF('Basis Options'!D43="NGI/CHI. GATE","""NGI/CHI. GATE""",TRIM('Basis Options'!D43))</f>
        <v>IF-TRANSCO/Z6</v>
      </c>
      <c r="V38" s="0" t="s">
        <v>311</v>
      </c>
      <c r="W38" s="0" t="s">
        <v>256</v>
      </c>
      <c r="X38" s="0" t="s">
        <v>311</v>
      </c>
      <c r="Y38" s="0" t="s">
        <v>314</v>
      </c>
      <c r="Z38" s="0" t="s">
        <v>316</v>
      </c>
      <c r="AA38" s="0" t="s">
        <v>311</v>
      </c>
      <c r="AB38" s="0" t="s">
        <v>123</v>
      </c>
      <c r="AC38" s="224" t="n">
        <f aca="false">'Basis Options'!H43</f>
        <v>500000</v>
      </c>
      <c r="AD38" s="224" t="e">
        <f aca="false">'Basis Options'!W43</f>
        <v>#NAME?</v>
      </c>
      <c r="AE38" s="0" t="n">
        <v>0</v>
      </c>
      <c r="AF38" s="0" t="n">
        <v>0</v>
      </c>
      <c r="AG38" s="0" t="n">
        <v>0</v>
      </c>
      <c r="AH38" s="224" t="e">
        <f aca="false">'Basis Options'!BC43</f>
        <v>#NAME?</v>
      </c>
      <c r="AI38" s="0" t="n">
        <v>226</v>
      </c>
      <c r="AJ38" s="0" t="s">
        <v>317</v>
      </c>
      <c r="AK38" s="0" t="n">
        <v>0</v>
      </c>
      <c r="AL38" s="0" t="n">
        <v>0</v>
      </c>
      <c r="AM38" s="0" t="n">
        <v>0</v>
      </c>
    </row>
    <row r="39" customFormat="false" ht="12.75" hidden="false" customHeight="false" outlineLevel="0" collapsed="false">
      <c r="A39" s="0" t="s">
        <v>308</v>
      </c>
      <c r="B39" s="0" t="str">
        <f aca="false">'Basis Options'!C44</f>
        <v>W1882</v>
      </c>
      <c r="C39" s="0" t="s">
        <v>309</v>
      </c>
      <c r="D39" s="0" t="s">
        <v>310</v>
      </c>
      <c r="E39" s="0" t="s">
        <v>122</v>
      </c>
      <c r="F39" s="0" t="str">
        <f aca="false">'Basis Options'!A44</f>
        <v>STATOILENETRA</v>
      </c>
      <c r="G39" s="0" t="s">
        <v>315</v>
      </c>
      <c r="H39" s="0" t="s">
        <v>312</v>
      </c>
      <c r="I39" s="0" t="s">
        <v>313</v>
      </c>
      <c r="J39" s="0" t="s">
        <v>314</v>
      </c>
      <c r="K39" s="420" t="n">
        <f aca="false">'Basis Options'!G44</f>
        <v>37043</v>
      </c>
      <c r="L39" s="224" t="e">
        <f aca="false">'Basis Options'!U44</f>
        <v>#NAME?</v>
      </c>
      <c r="M39" s="420" t="n">
        <f aca="false">'Basis Options'!Q44</f>
        <v>37041</v>
      </c>
      <c r="N39" s="0" t="str">
        <f aca="false">'Basis Options'!F44</f>
        <v>C</v>
      </c>
      <c r="O39" s="0" t="n">
        <f aca="false">'Basis Options'!I44</f>
        <v>0.3</v>
      </c>
      <c r="P39" s="0" t="n">
        <v>0</v>
      </c>
      <c r="Q39" s="0" t="n">
        <v>0</v>
      </c>
      <c r="R39" s="0" t="n">
        <v>0</v>
      </c>
      <c r="S39" s="0" t="n">
        <v>0</v>
      </c>
      <c r="T39" s="0" t="s">
        <v>311</v>
      </c>
      <c r="U39" s="0" t="str">
        <f aca="false">IF('Basis Options'!D44="NGI/CHI. GATE","""NGI/CHI. GATE""",TRIM('Basis Options'!D44))</f>
        <v>IF-TRANSCO/Z6</v>
      </c>
      <c r="V39" s="0" t="s">
        <v>311</v>
      </c>
      <c r="W39" s="0" t="s">
        <v>256</v>
      </c>
      <c r="X39" s="0" t="s">
        <v>311</v>
      </c>
      <c r="Y39" s="0" t="s">
        <v>314</v>
      </c>
      <c r="Z39" s="0" t="s">
        <v>316</v>
      </c>
      <c r="AA39" s="0" t="s">
        <v>311</v>
      </c>
      <c r="AB39" s="0" t="s">
        <v>123</v>
      </c>
      <c r="AC39" s="224" t="n">
        <f aca="false">'Basis Options'!H44</f>
        <v>500000</v>
      </c>
      <c r="AD39" s="224" t="e">
        <f aca="false">'Basis Options'!W44</f>
        <v>#NAME?</v>
      </c>
      <c r="AE39" s="0" t="n">
        <v>0</v>
      </c>
      <c r="AF39" s="0" t="n">
        <v>0</v>
      </c>
      <c r="AG39" s="0" t="n">
        <v>0</v>
      </c>
      <c r="AH39" s="224" t="e">
        <f aca="false">'Basis Options'!BC44</f>
        <v>#NAME?</v>
      </c>
      <c r="AI39" s="0" t="n">
        <v>226</v>
      </c>
      <c r="AJ39" s="0" t="s">
        <v>317</v>
      </c>
      <c r="AK39" s="0" t="n">
        <v>0</v>
      </c>
      <c r="AL39" s="0" t="n">
        <v>0</v>
      </c>
      <c r="AM39" s="0" t="n">
        <v>0</v>
      </c>
    </row>
    <row r="40" customFormat="false" ht="12.75" hidden="false" customHeight="false" outlineLevel="0" collapsed="false">
      <c r="A40" s="0" t="s">
        <v>308</v>
      </c>
      <c r="B40" s="0" t="str">
        <f aca="false">'Basis Options'!C45</f>
        <v>W1882</v>
      </c>
      <c r="C40" s="0" t="s">
        <v>309</v>
      </c>
      <c r="D40" s="0" t="s">
        <v>310</v>
      </c>
      <c r="E40" s="0" t="s">
        <v>122</v>
      </c>
      <c r="F40" s="0" t="str">
        <f aca="false">'Basis Options'!A45</f>
        <v>STATOILENETRA</v>
      </c>
      <c r="G40" s="0" t="s">
        <v>315</v>
      </c>
      <c r="H40" s="0" t="s">
        <v>312</v>
      </c>
      <c r="I40" s="0" t="s">
        <v>313</v>
      </c>
      <c r="J40" s="0" t="s">
        <v>314</v>
      </c>
      <c r="K40" s="420" t="n">
        <f aca="false">'Basis Options'!G45</f>
        <v>37073</v>
      </c>
      <c r="L40" s="224" t="e">
        <f aca="false">'Basis Options'!U45</f>
        <v>#NAME?</v>
      </c>
      <c r="M40" s="420" t="n">
        <f aca="false">'Basis Options'!Q45</f>
        <v>37070</v>
      </c>
      <c r="N40" s="0" t="str">
        <f aca="false">'Basis Options'!F45</f>
        <v>C</v>
      </c>
      <c r="O40" s="0" t="n">
        <f aca="false">'Basis Options'!I45</f>
        <v>0.3</v>
      </c>
      <c r="P40" s="0" t="n">
        <v>0</v>
      </c>
      <c r="Q40" s="0" t="n">
        <v>0</v>
      </c>
      <c r="R40" s="0" t="n">
        <v>0</v>
      </c>
      <c r="S40" s="0" t="n">
        <v>0</v>
      </c>
      <c r="T40" s="0" t="s">
        <v>311</v>
      </c>
      <c r="U40" s="0" t="str">
        <f aca="false">IF('Basis Options'!D45="NGI/CHI. GATE","""NGI/CHI. GATE""",TRIM('Basis Options'!D45))</f>
        <v>IF-TRANSCO/Z6</v>
      </c>
      <c r="V40" s="0" t="s">
        <v>311</v>
      </c>
      <c r="W40" s="0" t="s">
        <v>256</v>
      </c>
      <c r="X40" s="0" t="s">
        <v>311</v>
      </c>
      <c r="Y40" s="0" t="s">
        <v>314</v>
      </c>
      <c r="Z40" s="0" t="s">
        <v>316</v>
      </c>
      <c r="AA40" s="0" t="s">
        <v>311</v>
      </c>
      <c r="AB40" s="0" t="s">
        <v>123</v>
      </c>
      <c r="AC40" s="224" t="n">
        <f aca="false">'Basis Options'!H45</f>
        <v>500000</v>
      </c>
      <c r="AD40" s="224" t="e">
        <f aca="false">'Basis Options'!W45</f>
        <v>#NAME?</v>
      </c>
      <c r="AE40" s="0" t="n">
        <v>0</v>
      </c>
      <c r="AF40" s="0" t="n">
        <v>0</v>
      </c>
      <c r="AG40" s="0" t="n">
        <v>0</v>
      </c>
      <c r="AH40" s="224" t="e">
        <f aca="false">'Basis Options'!BC45</f>
        <v>#NAME?</v>
      </c>
      <c r="AI40" s="0" t="n">
        <v>226</v>
      </c>
      <c r="AJ40" s="0" t="s">
        <v>317</v>
      </c>
      <c r="AK40" s="0" t="n">
        <v>0</v>
      </c>
      <c r="AL40" s="0" t="n">
        <v>0</v>
      </c>
      <c r="AM40" s="0" t="n">
        <v>0</v>
      </c>
    </row>
    <row r="41" customFormat="false" ht="12.75" hidden="false" customHeight="false" outlineLevel="0" collapsed="false">
      <c r="A41" s="0" t="s">
        <v>308</v>
      </c>
      <c r="B41" s="0" t="str">
        <f aca="false">'Basis Options'!C46</f>
        <v>W1882</v>
      </c>
      <c r="C41" s="0" t="s">
        <v>309</v>
      </c>
      <c r="D41" s="0" t="s">
        <v>310</v>
      </c>
      <c r="E41" s="0" t="s">
        <v>122</v>
      </c>
      <c r="F41" s="0" t="str">
        <f aca="false">'Basis Options'!A46</f>
        <v>STATOILENETRA</v>
      </c>
      <c r="G41" s="0" t="s">
        <v>315</v>
      </c>
      <c r="H41" s="0" t="s">
        <v>312</v>
      </c>
      <c r="I41" s="0" t="s">
        <v>313</v>
      </c>
      <c r="J41" s="0" t="s">
        <v>314</v>
      </c>
      <c r="K41" s="420" t="n">
        <f aca="false">'Basis Options'!G46</f>
        <v>37104</v>
      </c>
      <c r="L41" s="224" t="e">
        <f aca="false">'Basis Options'!U46</f>
        <v>#NAME?</v>
      </c>
      <c r="M41" s="420" t="n">
        <f aca="false">'Basis Options'!Q46</f>
        <v>37102</v>
      </c>
      <c r="N41" s="0" t="str">
        <f aca="false">'Basis Options'!F46</f>
        <v>C</v>
      </c>
      <c r="O41" s="0" t="n">
        <f aca="false">'Basis Options'!I46</f>
        <v>0.3</v>
      </c>
      <c r="P41" s="0" t="n">
        <v>0</v>
      </c>
      <c r="Q41" s="0" t="n">
        <v>0</v>
      </c>
      <c r="R41" s="0" t="n">
        <v>0</v>
      </c>
      <c r="S41" s="0" t="n">
        <v>0</v>
      </c>
      <c r="T41" s="0" t="s">
        <v>311</v>
      </c>
      <c r="U41" s="0" t="str">
        <f aca="false">IF('Basis Options'!D46="NGI/CHI. GATE","""NGI/CHI. GATE""",TRIM('Basis Options'!D46))</f>
        <v>IF-TRANSCO/Z6</v>
      </c>
      <c r="V41" s="0" t="s">
        <v>311</v>
      </c>
      <c r="W41" s="0" t="s">
        <v>256</v>
      </c>
      <c r="X41" s="0" t="s">
        <v>311</v>
      </c>
      <c r="Y41" s="0" t="s">
        <v>314</v>
      </c>
      <c r="Z41" s="0" t="s">
        <v>316</v>
      </c>
      <c r="AA41" s="0" t="s">
        <v>311</v>
      </c>
      <c r="AB41" s="0" t="s">
        <v>123</v>
      </c>
      <c r="AC41" s="224" t="n">
        <f aca="false">'Basis Options'!H46</f>
        <v>500000</v>
      </c>
      <c r="AD41" s="224" t="e">
        <f aca="false">'Basis Options'!W46</f>
        <v>#NAME?</v>
      </c>
      <c r="AE41" s="0" t="n">
        <v>0</v>
      </c>
      <c r="AF41" s="0" t="n">
        <v>0</v>
      </c>
      <c r="AG41" s="0" t="n">
        <v>0</v>
      </c>
      <c r="AH41" s="224" t="e">
        <f aca="false">'Basis Options'!BC46</f>
        <v>#NAME?</v>
      </c>
      <c r="AI41" s="0" t="n">
        <v>226</v>
      </c>
      <c r="AJ41" s="0" t="s">
        <v>317</v>
      </c>
      <c r="AK41" s="0" t="n">
        <v>0</v>
      </c>
      <c r="AL41" s="0" t="n">
        <v>0</v>
      </c>
      <c r="AM41" s="0" t="n">
        <v>0</v>
      </c>
    </row>
    <row r="42" customFormat="false" ht="12.75" hidden="false" customHeight="false" outlineLevel="0" collapsed="false">
      <c r="A42" s="0" t="s">
        <v>308</v>
      </c>
      <c r="B42" s="0" t="str">
        <f aca="false">'Basis Options'!C47</f>
        <v>W1882</v>
      </c>
      <c r="C42" s="0" t="s">
        <v>309</v>
      </c>
      <c r="D42" s="0" t="s">
        <v>310</v>
      </c>
      <c r="E42" s="0" t="s">
        <v>122</v>
      </c>
      <c r="F42" s="0" t="str">
        <f aca="false">'Basis Options'!A47</f>
        <v>STATOILENETRA</v>
      </c>
      <c r="G42" s="0" t="s">
        <v>315</v>
      </c>
      <c r="H42" s="0" t="s">
        <v>312</v>
      </c>
      <c r="I42" s="0" t="s">
        <v>313</v>
      </c>
      <c r="J42" s="0" t="s">
        <v>314</v>
      </c>
      <c r="K42" s="420" t="n">
        <f aca="false">'Basis Options'!G47</f>
        <v>37135</v>
      </c>
      <c r="L42" s="224" t="e">
        <f aca="false">'Basis Options'!U47</f>
        <v>#NAME?</v>
      </c>
      <c r="M42" s="420" t="n">
        <f aca="false">'Basis Options'!Q47</f>
        <v>37133</v>
      </c>
      <c r="N42" s="0" t="str">
        <f aca="false">'Basis Options'!F47</f>
        <v>C</v>
      </c>
      <c r="O42" s="0" t="n">
        <f aca="false">'Basis Options'!I47</f>
        <v>0.3</v>
      </c>
      <c r="P42" s="0" t="n">
        <v>0</v>
      </c>
      <c r="Q42" s="0" t="n">
        <v>0</v>
      </c>
      <c r="R42" s="0" t="n">
        <v>0</v>
      </c>
      <c r="S42" s="0" t="n">
        <v>0</v>
      </c>
      <c r="T42" s="0" t="s">
        <v>311</v>
      </c>
      <c r="U42" s="0" t="str">
        <f aca="false">IF('Basis Options'!D47="NGI/CHI. GATE","""NGI/CHI. GATE""",TRIM('Basis Options'!D47))</f>
        <v>IF-TRANSCO/Z6</v>
      </c>
      <c r="V42" s="0" t="s">
        <v>311</v>
      </c>
      <c r="W42" s="0" t="s">
        <v>256</v>
      </c>
      <c r="X42" s="0" t="s">
        <v>311</v>
      </c>
      <c r="Y42" s="0" t="s">
        <v>314</v>
      </c>
      <c r="Z42" s="0" t="s">
        <v>316</v>
      </c>
      <c r="AA42" s="0" t="s">
        <v>311</v>
      </c>
      <c r="AB42" s="0" t="s">
        <v>123</v>
      </c>
      <c r="AC42" s="224" t="n">
        <f aca="false">'Basis Options'!H47</f>
        <v>500000</v>
      </c>
      <c r="AD42" s="224" t="e">
        <f aca="false">'Basis Options'!W47</f>
        <v>#NAME?</v>
      </c>
      <c r="AE42" s="0" t="n">
        <v>0</v>
      </c>
      <c r="AF42" s="0" t="n">
        <v>0</v>
      </c>
      <c r="AG42" s="0" t="n">
        <v>0</v>
      </c>
      <c r="AH42" s="224" t="e">
        <f aca="false">'Basis Options'!BC47</f>
        <v>#NAME?</v>
      </c>
      <c r="AI42" s="0" t="n">
        <v>226</v>
      </c>
      <c r="AJ42" s="0" t="s">
        <v>317</v>
      </c>
      <c r="AK42" s="0" t="n">
        <v>0</v>
      </c>
      <c r="AL42" s="0" t="n">
        <v>0</v>
      </c>
      <c r="AM42" s="0" t="n">
        <v>0</v>
      </c>
    </row>
    <row r="43" customFormat="false" ht="12.75" hidden="false" customHeight="false" outlineLevel="0" collapsed="false">
      <c r="A43" s="0" t="s">
        <v>308</v>
      </c>
      <c r="B43" s="0" t="str">
        <f aca="false">'Basis Options'!C48</f>
        <v>W1882</v>
      </c>
      <c r="C43" s="0" t="s">
        <v>309</v>
      </c>
      <c r="D43" s="0" t="s">
        <v>310</v>
      </c>
      <c r="E43" s="0" t="s">
        <v>122</v>
      </c>
      <c r="F43" s="0" t="str">
        <f aca="false">'Basis Options'!A48</f>
        <v>STATOILENETRA</v>
      </c>
      <c r="G43" s="0" t="s">
        <v>315</v>
      </c>
      <c r="H43" s="0" t="s">
        <v>312</v>
      </c>
      <c r="I43" s="0" t="s">
        <v>313</v>
      </c>
      <c r="J43" s="0" t="s">
        <v>314</v>
      </c>
      <c r="K43" s="420" t="n">
        <f aca="false">'Basis Options'!G48</f>
        <v>37165</v>
      </c>
      <c r="L43" s="224" t="e">
        <f aca="false">'Basis Options'!U48</f>
        <v>#NAME?</v>
      </c>
      <c r="M43" s="420" t="n">
        <f aca="false">'Basis Options'!Q48</f>
        <v>37161</v>
      </c>
      <c r="N43" s="0" t="str">
        <f aca="false">'Basis Options'!F48</f>
        <v>C</v>
      </c>
      <c r="O43" s="0" t="n">
        <f aca="false">'Basis Options'!I48</f>
        <v>0.3</v>
      </c>
      <c r="P43" s="0" t="n">
        <v>0</v>
      </c>
      <c r="Q43" s="0" t="n">
        <v>0</v>
      </c>
      <c r="R43" s="0" t="n">
        <v>0</v>
      </c>
      <c r="S43" s="0" t="n">
        <v>0</v>
      </c>
      <c r="T43" s="0" t="s">
        <v>311</v>
      </c>
      <c r="U43" s="0" t="str">
        <f aca="false">IF('Basis Options'!D48="NGI/CHI. GATE","""NGI/CHI. GATE""",TRIM('Basis Options'!D48))</f>
        <v>IF-TRANSCO/Z6</v>
      </c>
      <c r="V43" s="0" t="s">
        <v>311</v>
      </c>
      <c r="W43" s="0" t="s">
        <v>256</v>
      </c>
      <c r="X43" s="0" t="s">
        <v>311</v>
      </c>
      <c r="Y43" s="0" t="s">
        <v>314</v>
      </c>
      <c r="Z43" s="0" t="s">
        <v>316</v>
      </c>
      <c r="AA43" s="0" t="s">
        <v>311</v>
      </c>
      <c r="AB43" s="0" t="s">
        <v>123</v>
      </c>
      <c r="AC43" s="224" t="n">
        <f aca="false">'Basis Options'!H48</f>
        <v>500000</v>
      </c>
      <c r="AD43" s="224" t="e">
        <f aca="false">'Basis Options'!W48</f>
        <v>#NAME?</v>
      </c>
      <c r="AE43" s="0" t="n">
        <v>0</v>
      </c>
      <c r="AF43" s="0" t="n">
        <v>0</v>
      </c>
      <c r="AG43" s="0" t="n">
        <v>0</v>
      </c>
      <c r="AH43" s="224" t="e">
        <f aca="false">'Basis Options'!BC48</f>
        <v>#NAME?</v>
      </c>
      <c r="AI43" s="0" t="n">
        <v>226</v>
      </c>
      <c r="AJ43" s="0" t="s">
        <v>317</v>
      </c>
      <c r="AK43" s="0" t="n">
        <v>0</v>
      </c>
      <c r="AL43" s="0" t="n">
        <v>0</v>
      </c>
      <c r="AM43" s="0" t="n">
        <v>0</v>
      </c>
    </row>
    <row r="44" customFormat="false" ht="12.75" hidden="false" customHeight="false" outlineLevel="0" collapsed="false">
      <c r="A44" s="0" t="s">
        <v>308</v>
      </c>
      <c r="B44" s="0" t="str">
        <f aca="false">'Basis Options'!C49</f>
        <v>EM1452.2</v>
      </c>
      <c r="C44" s="0" t="s">
        <v>309</v>
      </c>
      <c r="D44" s="0" t="s">
        <v>310</v>
      </c>
      <c r="E44" s="0" t="s">
        <v>122</v>
      </c>
      <c r="F44" s="0" t="str">
        <f aca="false">'Basis Options'!A49</f>
        <v>TXUENETRA</v>
      </c>
      <c r="G44" s="0" t="s">
        <v>315</v>
      </c>
      <c r="H44" s="0" t="s">
        <v>312</v>
      </c>
      <c r="I44" s="0" t="s">
        <v>313</v>
      </c>
      <c r="J44" s="0" t="s">
        <v>314</v>
      </c>
      <c r="K44" s="420" t="n">
        <f aca="false">'Basis Options'!G49</f>
        <v>37196</v>
      </c>
      <c r="L44" s="224" t="e">
        <f aca="false">'Basis Options'!U49</f>
        <v>#NAME?</v>
      </c>
      <c r="M44" s="420" t="n">
        <f aca="false">'Basis Options'!Q49</f>
        <v>37194</v>
      </c>
      <c r="N44" s="0" t="str">
        <f aca="false">'Basis Options'!F49</f>
        <v>C</v>
      </c>
      <c r="O44" s="0" t="n">
        <f aca="false">'Basis Options'!I49</f>
        <v>0.95</v>
      </c>
      <c r="P44" s="0" t="n">
        <v>0</v>
      </c>
      <c r="Q44" s="0" t="n">
        <v>0</v>
      </c>
      <c r="R44" s="0" t="n">
        <v>0</v>
      </c>
      <c r="S44" s="0" t="n">
        <v>0</v>
      </c>
      <c r="T44" s="0" t="s">
        <v>311</v>
      </c>
      <c r="U44" s="0" t="str">
        <f aca="false">IF('Basis Options'!D49="NGI/CHI. GATE","""NGI/CHI. GATE""",TRIM('Basis Options'!D49))</f>
        <v>IF-TRANSCO/Z6</v>
      </c>
      <c r="V44" s="0" t="s">
        <v>311</v>
      </c>
      <c r="W44" s="0" t="s">
        <v>256</v>
      </c>
      <c r="X44" s="0" t="s">
        <v>311</v>
      </c>
      <c r="Y44" s="0" t="s">
        <v>314</v>
      </c>
      <c r="Z44" s="0" t="s">
        <v>316</v>
      </c>
      <c r="AA44" s="0" t="s">
        <v>311</v>
      </c>
      <c r="AB44" s="0" t="s">
        <v>123</v>
      </c>
      <c r="AC44" s="224" t="n">
        <f aca="false">'Basis Options'!H49</f>
        <v>-1000000</v>
      </c>
      <c r="AD44" s="224" t="e">
        <f aca="false">'Basis Options'!W49</f>
        <v>#NAME?</v>
      </c>
      <c r="AE44" s="0" t="n">
        <v>0</v>
      </c>
      <c r="AF44" s="0" t="n">
        <v>0</v>
      </c>
      <c r="AG44" s="0" t="n">
        <v>0</v>
      </c>
      <c r="AH44" s="224" t="e">
        <f aca="false">'Basis Options'!BC49</f>
        <v>#NAME?</v>
      </c>
      <c r="AI44" s="0" t="n">
        <v>226</v>
      </c>
      <c r="AJ44" s="0" t="s">
        <v>317</v>
      </c>
      <c r="AK44" s="0" t="n">
        <v>0</v>
      </c>
      <c r="AL44" s="0" t="n">
        <v>0</v>
      </c>
      <c r="AM44" s="0" t="n">
        <v>0</v>
      </c>
    </row>
    <row r="45" customFormat="false" ht="12.75" hidden="false" customHeight="false" outlineLevel="0" collapsed="false">
      <c r="A45" s="0" t="s">
        <v>308</v>
      </c>
      <c r="B45" s="0" t="str">
        <f aca="false">'Basis Options'!C50</f>
        <v>EM1452.2</v>
      </c>
      <c r="C45" s="0" t="s">
        <v>309</v>
      </c>
      <c r="D45" s="0" t="s">
        <v>310</v>
      </c>
      <c r="E45" s="0" t="s">
        <v>122</v>
      </c>
      <c r="F45" s="0" t="str">
        <f aca="false">'Basis Options'!A50</f>
        <v>TXUENETRA</v>
      </c>
      <c r="G45" s="0" t="s">
        <v>315</v>
      </c>
      <c r="H45" s="0" t="s">
        <v>312</v>
      </c>
      <c r="I45" s="0" t="s">
        <v>313</v>
      </c>
      <c r="J45" s="0" t="s">
        <v>314</v>
      </c>
      <c r="K45" s="420" t="n">
        <f aca="false">'Basis Options'!G50</f>
        <v>37226</v>
      </c>
      <c r="L45" s="224" t="e">
        <f aca="false">'Basis Options'!U50</f>
        <v>#NAME?</v>
      </c>
      <c r="M45" s="420" t="n">
        <f aca="false">'Basis Options'!Q50</f>
        <v>37224</v>
      </c>
      <c r="N45" s="0" t="str">
        <f aca="false">'Basis Options'!F50</f>
        <v>C</v>
      </c>
      <c r="O45" s="0" t="n">
        <f aca="false">'Basis Options'!I50</f>
        <v>0.95</v>
      </c>
      <c r="P45" s="0" t="n">
        <v>0</v>
      </c>
      <c r="Q45" s="0" t="n">
        <v>0</v>
      </c>
      <c r="R45" s="0" t="n">
        <v>0</v>
      </c>
      <c r="S45" s="0" t="n">
        <v>0</v>
      </c>
      <c r="T45" s="0" t="s">
        <v>311</v>
      </c>
      <c r="U45" s="0" t="str">
        <f aca="false">IF('Basis Options'!D50="NGI/CHI. GATE","""NGI/CHI. GATE""",TRIM('Basis Options'!D50))</f>
        <v>IF-TRANSCO/Z6</v>
      </c>
      <c r="V45" s="0" t="s">
        <v>311</v>
      </c>
      <c r="W45" s="0" t="s">
        <v>256</v>
      </c>
      <c r="X45" s="0" t="s">
        <v>311</v>
      </c>
      <c r="Y45" s="0" t="s">
        <v>314</v>
      </c>
      <c r="Z45" s="0" t="s">
        <v>316</v>
      </c>
      <c r="AA45" s="0" t="s">
        <v>311</v>
      </c>
      <c r="AB45" s="0" t="s">
        <v>123</v>
      </c>
      <c r="AC45" s="224" t="n">
        <f aca="false">'Basis Options'!H50</f>
        <v>-1000000</v>
      </c>
      <c r="AD45" s="224" t="e">
        <f aca="false">'Basis Options'!W50</f>
        <v>#NAME?</v>
      </c>
      <c r="AE45" s="0" t="n">
        <v>0</v>
      </c>
      <c r="AF45" s="0" t="n">
        <v>0</v>
      </c>
      <c r="AG45" s="0" t="n">
        <v>0</v>
      </c>
      <c r="AH45" s="224" t="e">
        <f aca="false">'Basis Options'!BC50</f>
        <v>#NAME?</v>
      </c>
      <c r="AI45" s="0" t="n">
        <v>226</v>
      </c>
      <c r="AJ45" s="0" t="s">
        <v>317</v>
      </c>
      <c r="AK45" s="0" t="n">
        <v>0</v>
      </c>
      <c r="AL45" s="0" t="n">
        <v>0</v>
      </c>
      <c r="AM45" s="0" t="n">
        <v>0</v>
      </c>
    </row>
    <row r="46" customFormat="false" ht="12.75" hidden="false" customHeight="false" outlineLevel="0" collapsed="false">
      <c r="A46" s="0" t="s">
        <v>308</v>
      </c>
      <c r="B46" s="0" t="str">
        <f aca="false">'Basis Options'!C51</f>
        <v>EM1452.2</v>
      </c>
      <c r="C46" s="0" t="s">
        <v>309</v>
      </c>
      <c r="D46" s="0" t="s">
        <v>310</v>
      </c>
      <c r="E46" s="0" t="s">
        <v>122</v>
      </c>
      <c r="F46" s="0" t="str">
        <f aca="false">'Basis Options'!A51</f>
        <v>TXUENETRA</v>
      </c>
      <c r="G46" s="0" t="s">
        <v>315</v>
      </c>
      <c r="H46" s="0" t="s">
        <v>312</v>
      </c>
      <c r="I46" s="0" t="s">
        <v>313</v>
      </c>
      <c r="J46" s="0" t="s">
        <v>314</v>
      </c>
      <c r="K46" s="420" t="n">
        <f aca="false">'Basis Options'!G51</f>
        <v>37257</v>
      </c>
      <c r="L46" s="224" t="e">
        <f aca="false">'Basis Options'!U51</f>
        <v>#NAME?</v>
      </c>
      <c r="M46" s="420" t="n">
        <f aca="false">'Basis Options'!Q51</f>
        <v>37253</v>
      </c>
      <c r="N46" s="0" t="str">
        <f aca="false">'Basis Options'!F51</f>
        <v>C</v>
      </c>
      <c r="O46" s="0" t="n">
        <f aca="false">'Basis Options'!I51</f>
        <v>0.95</v>
      </c>
      <c r="P46" s="0" t="n">
        <v>0</v>
      </c>
      <c r="Q46" s="0" t="n">
        <v>0</v>
      </c>
      <c r="R46" s="0" t="n">
        <v>0</v>
      </c>
      <c r="S46" s="0" t="n">
        <v>0</v>
      </c>
      <c r="T46" s="0" t="s">
        <v>311</v>
      </c>
      <c r="U46" s="0" t="str">
        <f aca="false">IF('Basis Options'!D51="NGI/CHI. GATE","""NGI/CHI. GATE""",TRIM('Basis Options'!D51))</f>
        <v>IF-TRANSCO/Z6</v>
      </c>
      <c r="V46" s="0" t="s">
        <v>311</v>
      </c>
      <c r="W46" s="0" t="s">
        <v>256</v>
      </c>
      <c r="X46" s="0" t="s">
        <v>311</v>
      </c>
      <c r="Y46" s="0" t="s">
        <v>314</v>
      </c>
      <c r="Z46" s="0" t="s">
        <v>316</v>
      </c>
      <c r="AA46" s="0" t="s">
        <v>311</v>
      </c>
      <c r="AB46" s="0" t="s">
        <v>123</v>
      </c>
      <c r="AC46" s="224" t="n">
        <f aca="false">'Basis Options'!H51</f>
        <v>-1000000</v>
      </c>
      <c r="AD46" s="224" t="e">
        <f aca="false">'Basis Options'!W51</f>
        <v>#NAME?</v>
      </c>
      <c r="AE46" s="0" t="n">
        <v>0</v>
      </c>
      <c r="AF46" s="0" t="n">
        <v>0</v>
      </c>
      <c r="AG46" s="0" t="n">
        <v>0</v>
      </c>
      <c r="AH46" s="224" t="e">
        <f aca="false">'Basis Options'!BC51</f>
        <v>#NAME?</v>
      </c>
      <c r="AI46" s="0" t="n">
        <v>226</v>
      </c>
      <c r="AJ46" s="0" t="s">
        <v>317</v>
      </c>
      <c r="AK46" s="0" t="n">
        <v>0</v>
      </c>
      <c r="AL46" s="0" t="n">
        <v>0</v>
      </c>
      <c r="AM46" s="0" t="n">
        <v>0</v>
      </c>
    </row>
    <row r="47" customFormat="false" ht="12.75" hidden="false" customHeight="false" outlineLevel="0" collapsed="false">
      <c r="A47" s="0" t="s">
        <v>308</v>
      </c>
      <c r="B47" s="0" t="str">
        <f aca="false">'Basis Options'!C52</f>
        <v>EM1452.2</v>
      </c>
      <c r="C47" s="0" t="s">
        <v>309</v>
      </c>
      <c r="D47" s="0" t="s">
        <v>310</v>
      </c>
      <c r="E47" s="0" t="s">
        <v>122</v>
      </c>
      <c r="F47" s="0" t="str">
        <f aca="false">'Basis Options'!A52</f>
        <v>TXUENETRA</v>
      </c>
      <c r="G47" s="0" t="s">
        <v>315</v>
      </c>
      <c r="H47" s="0" t="s">
        <v>312</v>
      </c>
      <c r="I47" s="0" t="s">
        <v>313</v>
      </c>
      <c r="J47" s="0" t="s">
        <v>314</v>
      </c>
      <c r="K47" s="420" t="n">
        <f aca="false">'Basis Options'!G52</f>
        <v>37288</v>
      </c>
      <c r="L47" s="224" t="e">
        <f aca="false">'Basis Options'!U52</f>
        <v>#NAME?</v>
      </c>
      <c r="M47" s="420" t="n">
        <f aca="false">'Basis Options'!Q52</f>
        <v>37286</v>
      </c>
      <c r="N47" s="0" t="str">
        <f aca="false">'Basis Options'!F52</f>
        <v>C</v>
      </c>
      <c r="O47" s="0" t="n">
        <f aca="false">'Basis Options'!I52</f>
        <v>0.95</v>
      </c>
      <c r="P47" s="0" t="n">
        <v>0</v>
      </c>
      <c r="Q47" s="0" t="n">
        <v>0</v>
      </c>
      <c r="R47" s="0" t="n">
        <v>0</v>
      </c>
      <c r="S47" s="0" t="n">
        <v>0</v>
      </c>
      <c r="T47" s="0" t="s">
        <v>311</v>
      </c>
      <c r="U47" s="0" t="str">
        <f aca="false">IF('Basis Options'!D52="NGI/CHI. GATE","""NGI/CHI. GATE""",TRIM('Basis Options'!D52))</f>
        <v>IF-TRANSCO/Z6</v>
      </c>
      <c r="V47" s="0" t="s">
        <v>311</v>
      </c>
      <c r="W47" s="0" t="s">
        <v>256</v>
      </c>
      <c r="X47" s="0" t="s">
        <v>311</v>
      </c>
      <c r="Y47" s="0" t="s">
        <v>314</v>
      </c>
      <c r="Z47" s="0" t="s">
        <v>316</v>
      </c>
      <c r="AA47" s="0" t="s">
        <v>311</v>
      </c>
      <c r="AB47" s="0" t="s">
        <v>123</v>
      </c>
      <c r="AC47" s="224" t="n">
        <f aca="false">'Basis Options'!H52</f>
        <v>-1000000</v>
      </c>
      <c r="AD47" s="224" t="e">
        <f aca="false">'Basis Options'!W52</f>
        <v>#NAME?</v>
      </c>
      <c r="AE47" s="0" t="n">
        <v>0</v>
      </c>
      <c r="AF47" s="0" t="n">
        <v>0</v>
      </c>
      <c r="AG47" s="0" t="n">
        <v>0</v>
      </c>
      <c r="AH47" s="224" t="e">
        <f aca="false">'Basis Options'!BC52</f>
        <v>#NAME?</v>
      </c>
      <c r="AI47" s="0" t="n">
        <v>226</v>
      </c>
      <c r="AJ47" s="0" t="s">
        <v>317</v>
      </c>
      <c r="AK47" s="0" t="n">
        <v>0</v>
      </c>
      <c r="AL47" s="0" t="n">
        <v>0</v>
      </c>
      <c r="AM47" s="0" t="n">
        <v>0</v>
      </c>
    </row>
    <row r="48" customFormat="false" ht="12.75" hidden="false" customHeight="false" outlineLevel="0" collapsed="false">
      <c r="A48" s="0" t="s">
        <v>308</v>
      </c>
      <c r="B48" s="0" t="str">
        <f aca="false">'Basis Options'!C53</f>
        <v>EM1452.2</v>
      </c>
      <c r="C48" s="0" t="s">
        <v>309</v>
      </c>
      <c r="D48" s="0" t="s">
        <v>310</v>
      </c>
      <c r="E48" s="0" t="s">
        <v>122</v>
      </c>
      <c r="F48" s="0" t="str">
        <f aca="false">'Basis Options'!A53</f>
        <v>TXUENETRA</v>
      </c>
      <c r="G48" s="0" t="s">
        <v>315</v>
      </c>
      <c r="H48" s="0" t="s">
        <v>312</v>
      </c>
      <c r="I48" s="0" t="s">
        <v>313</v>
      </c>
      <c r="J48" s="0" t="s">
        <v>314</v>
      </c>
      <c r="K48" s="420" t="n">
        <f aca="false">'Basis Options'!G53</f>
        <v>37316</v>
      </c>
      <c r="L48" s="224" t="e">
        <f aca="false">'Basis Options'!U53</f>
        <v>#NAME?</v>
      </c>
      <c r="M48" s="420" t="n">
        <f aca="false">'Basis Options'!Q53</f>
        <v>37314</v>
      </c>
      <c r="N48" s="0" t="str">
        <f aca="false">'Basis Options'!F53</f>
        <v>C</v>
      </c>
      <c r="O48" s="0" t="n">
        <f aca="false">'Basis Options'!I53</f>
        <v>0.95</v>
      </c>
      <c r="P48" s="0" t="n">
        <v>0</v>
      </c>
      <c r="Q48" s="0" t="n">
        <v>0</v>
      </c>
      <c r="R48" s="0" t="n">
        <v>0</v>
      </c>
      <c r="S48" s="0" t="n">
        <v>0</v>
      </c>
      <c r="T48" s="0" t="s">
        <v>311</v>
      </c>
      <c r="U48" s="0" t="str">
        <f aca="false">IF('Basis Options'!D53="NGI/CHI. GATE","""NGI/CHI. GATE""",TRIM('Basis Options'!D53))</f>
        <v>IF-TRANSCO/Z6</v>
      </c>
      <c r="V48" s="0" t="s">
        <v>311</v>
      </c>
      <c r="W48" s="0" t="s">
        <v>256</v>
      </c>
      <c r="X48" s="0" t="s">
        <v>311</v>
      </c>
      <c r="Y48" s="0" t="s">
        <v>314</v>
      </c>
      <c r="Z48" s="0" t="s">
        <v>316</v>
      </c>
      <c r="AA48" s="0" t="s">
        <v>311</v>
      </c>
      <c r="AB48" s="0" t="s">
        <v>123</v>
      </c>
      <c r="AC48" s="224" t="n">
        <f aca="false">'Basis Options'!H53</f>
        <v>-1000000</v>
      </c>
      <c r="AD48" s="224" t="e">
        <f aca="false">'Basis Options'!W53</f>
        <v>#NAME?</v>
      </c>
      <c r="AE48" s="0" t="n">
        <v>0</v>
      </c>
      <c r="AF48" s="0" t="n">
        <v>0</v>
      </c>
      <c r="AG48" s="0" t="n">
        <v>0</v>
      </c>
      <c r="AH48" s="224" t="e">
        <f aca="false">'Basis Options'!BC53</f>
        <v>#NAME?</v>
      </c>
      <c r="AI48" s="0" t="n">
        <v>226</v>
      </c>
      <c r="AJ48" s="0" t="s">
        <v>317</v>
      </c>
      <c r="AK48" s="0" t="n">
        <v>0</v>
      </c>
      <c r="AL48" s="0" t="n">
        <v>0</v>
      </c>
      <c r="AM48" s="0" t="n">
        <v>0</v>
      </c>
    </row>
    <row r="49" customFormat="false" ht="12.75" hidden="false" customHeight="false" outlineLevel="0" collapsed="false">
      <c r="A49" s="0" t="s">
        <v>308</v>
      </c>
      <c r="B49" s="0" t="str">
        <f aca="false">'Basis Options'!C54</f>
        <v>NE3899</v>
      </c>
      <c r="C49" s="0" t="s">
        <v>309</v>
      </c>
      <c r="D49" s="0" t="s">
        <v>310</v>
      </c>
      <c r="E49" s="0" t="s">
        <v>122</v>
      </c>
      <c r="F49" s="0" t="str">
        <f aca="false">'Basis Options'!A54</f>
        <v>SOUTHERCOMENEMA</v>
      </c>
      <c r="G49" s="0" t="s">
        <v>315</v>
      </c>
      <c r="H49" s="0" t="s">
        <v>312</v>
      </c>
      <c r="I49" s="0" t="s">
        <v>313</v>
      </c>
      <c r="J49" s="0" t="s">
        <v>314</v>
      </c>
      <c r="K49" s="420" t="n">
        <f aca="false">'Basis Options'!G54</f>
        <v>36831</v>
      </c>
      <c r="L49" s="224" t="e">
        <f aca="false">'Basis Options'!U54</f>
        <v>#NAME?</v>
      </c>
      <c r="M49" s="420" t="n">
        <f aca="false">'Basis Options'!Q54</f>
        <v>36829</v>
      </c>
      <c r="N49" s="0" t="str">
        <f aca="false">'Basis Options'!F54</f>
        <v>C</v>
      </c>
      <c r="O49" s="0" t="n">
        <f aca="false">'Basis Options'!I54</f>
        <v>1</v>
      </c>
      <c r="P49" s="0" t="n">
        <v>0</v>
      </c>
      <c r="Q49" s="0" t="n">
        <v>0</v>
      </c>
      <c r="R49" s="0" t="n">
        <v>0</v>
      </c>
      <c r="S49" s="0" t="n">
        <v>0</v>
      </c>
      <c r="T49" s="0" t="s">
        <v>311</v>
      </c>
      <c r="U49" s="0" t="str">
        <f aca="false">IF('Basis Options'!D54="NGI/CHI. GATE","""NGI/CHI. GATE""",TRIM('Basis Options'!D54))</f>
        <v>IF-TRANSCO/Z6</v>
      </c>
      <c r="V49" s="0" t="s">
        <v>311</v>
      </c>
      <c r="W49" s="0" t="s">
        <v>256</v>
      </c>
      <c r="X49" s="0" t="s">
        <v>311</v>
      </c>
      <c r="Y49" s="0" t="s">
        <v>314</v>
      </c>
      <c r="Z49" s="0" t="s">
        <v>316</v>
      </c>
      <c r="AA49" s="0" t="s">
        <v>311</v>
      </c>
      <c r="AB49" s="0" t="s">
        <v>123</v>
      </c>
      <c r="AC49" s="224" t="n">
        <f aca="false">'Basis Options'!H54</f>
        <v>900000</v>
      </c>
      <c r="AD49" s="224" t="e">
        <f aca="false">'Basis Options'!W54</f>
        <v>#NAME?</v>
      </c>
      <c r="AE49" s="0" t="n">
        <v>0</v>
      </c>
      <c r="AF49" s="0" t="n">
        <v>0</v>
      </c>
      <c r="AG49" s="0" t="n">
        <v>0</v>
      </c>
      <c r="AH49" s="224" t="e">
        <f aca="false">'Basis Options'!BC54</f>
        <v>#NAME?</v>
      </c>
      <c r="AI49" s="0" t="n">
        <v>227</v>
      </c>
      <c r="AJ49" s="0" t="s">
        <v>317</v>
      </c>
      <c r="AK49" s="0" t="n">
        <v>0</v>
      </c>
      <c r="AL49" s="0" t="n">
        <v>0</v>
      </c>
      <c r="AM49" s="0" t="n">
        <v>0</v>
      </c>
    </row>
    <row r="50" customFormat="false" ht="12.75" hidden="false" customHeight="false" outlineLevel="0" collapsed="false">
      <c r="A50" s="0" t="s">
        <v>308</v>
      </c>
      <c r="B50" s="0" t="str">
        <f aca="false">'Basis Options'!C55</f>
        <v>NE3901</v>
      </c>
      <c r="C50" s="0" t="s">
        <v>309</v>
      </c>
      <c r="D50" s="0" t="s">
        <v>310</v>
      </c>
      <c r="E50" s="0" t="s">
        <v>122</v>
      </c>
      <c r="F50" s="0" t="str">
        <f aca="false">'Basis Options'!A55</f>
        <v>TRACTEBEENMAR</v>
      </c>
      <c r="G50" s="0" t="s">
        <v>315</v>
      </c>
      <c r="H50" s="0" t="s">
        <v>312</v>
      </c>
      <c r="I50" s="0" t="s">
        <v>313</v>
      </c>
      <c r="J50" s="0" t="s">
        <v>314</v>
      </c>
      <c r="K50" s="420" t="n">
        <f aca="false">'Basis Options'!G55</f>
        <v>36831</v>
      </c>
      <c r="L50" s="224" t="e">
        <f aca="false">'Basis Options'!U55</f>
        <v>#NAME?</v>
      </c>
      <c r="M50" s="420" t="n">
        <f aca="false">'Basis Options'!Q55</f>
        <v>36829</v>
      </c>
      <c r="N50" s="0" t="str">
        <f aca="false">'Basis Options'!F55</f>
        <v>P</v>
      </c>
      <c r="O50" s="0" t="n">
        <f aca="false">'Basis Options'!I55</f>
        <v>0.45</v>
      </c>
      <c r="P50" s="0" t="n">
        <v>0</v>
      </c>
      <c r="Q50" s="0" t="n">
        <v>0</v>
      </c>
      <c r="R50" s="0" t="n">
        <v>0</v>
      </c>
      <c r="S50" s="0" t="n">
        <v>0</v>
      </c>
      <c r="T50" s="0" t="s">
        <v>311</v>
      </c>
      <c r="U50" s="0" t="str">
        <f aca="false">IF('Basis Options'!D55="NGI/CHI. GATE","""NGI/CHI. GATE""",TRIM('Basis Options'!D55))</f>
        <v>IF-TRANSCO/Z6</v>
      </c>
      <c r="V50" s="0" t="s">
        <v>311</v>
      </c>
      <c r="W50" s="0" t="s">
        <v>256</v>
      </c>
      <c r="X50" s="0" t="s">
        <v>311</v>
      </c>
      <c r="Y50" s="0" t="s">
        <v>314</v>
      </c>
      <c r="Z50" s="0" t="s">
        <v>316</v>
      </c>
      <c r="AA50" s="0" t="s">
        <v>311</v>
      </c>
      <c r="AB50" s="0" t="s">
        <v>123</v>
      </c>
      <c r="AC50" s="224" t="n">
        <f aca="false">'Basis Options'!H55</f>
        <v>300000</v>
      </c>
      <c r="AD50" s="224" t="e">
        <f aca="false">'Basis Options'!W55</f>
        <v>#NAME?</v>
      </c>
      <c r="AE50" s="0" t="n">
        <v>0</v>
      </c>
      <c r="AF50" s="0" t="n">
        <v>0</v>
      </c>
      <c r="AG50" s="0" t="n">
        <v>0</v>
      </c>
      <c r="AH50" s="224" t="e">
        <f aca="false">'Basis Options'!BC55</f>
        <v>#NAME?</v>
      </c>
      <c r="AI50" s="0" t="n">
        <v>228</v>
      </c>
      <c r="AJ50" s="0" t="s">
        <v>317</v>
      </c>
      <c r="AK50" s="0" t="n">
        <v>0</v>
      </c>
      <c r="AL50" s="0" t="n">
        <v>0</v>
      </c>
      <c r="AM50" s="0" t="n">
        <v>0</v>
      </c>
    </row>
    <row r="51" customFormat="false" ht="12.75" hidden="false" customHeight="false" outlineLevel="0" collapsed="false">
      <c r="A51" s="0" t="s">
        <v>308</v>
      </c>
      <c r="B51" s="0" t="str">
        <f aca="false">'Basis Options'!C56</f>
        <v>NE3903</v>
      </c>
      <c r="C51" s="0" t="s">
        <v>309</v>
      </c>
      <c r="D51" s="0" t="s">
        <v>310</v>
      </c>
      <c r="E51" s="0" t="s">
        <v>122</v>
      </c>
      <c r="F51" s="0" t="str">
        <f aca="false">'Basis Options'!A56</f>
        <v>DUKEENETRA</v>
      </c>
      <c r="G51" s="0" t="s">
        <v>315</v>
      </c>
      <c r="H51" s="0" t="s">
        <v>312</v>
      </c>
      <c r="I51" s="0" t="s">
        <v>313</v>
      </c>
      <c r="J51" s="0" t="s">
        <v>314</v>
      </c>
      <c r="K51" s="420" t="n">
        <f aca="false">'Basis Options'!G56</f>
        <v>36831</v>
      </c>
      <c r="L51" s="224" t="e">
        <f aca="false">'Basis Options'!U56</f>
        <v>#NAME?</v>
      </c>
      <c r="M51" s="420" t="n">
        <f aca="false">'Basis Options'!Q56</f>
        <v>36829</v>
      </c>
      <c r="N51" s="0" t="str">
        <f aca="false">'Basis Options'!F56</f>
        <v>P</v>
      </c>
      <c r="O51" s="0" t="n">
        <f aca="false">'Basis Options'!I56</f>
        <v>0.45</v>
      </c>
      <c r="P51" s="0" t="n">
        <v>0</v>
      </c>
      <c r="Q51" s="0" t="n">
        <v>0</v>
      </c>
      <c r="R51" s="0" t="n">
        <v>0</v>
      </c>
      <c r="S51" s="0" t="n">
        <v>0</v>
      </c>
      <c r="T51" s="0" t="s">
        <v>311</v>
      </c>
      <c r="U51" s="0" t="str">
        <f aca="false">IF('Basis Options'!D56="NGI/CHI. GATE","""NGI/CHI. GATE""",TRIM('Basis Options'!D56))</f>
        <v>IF-TRANSCO/Z6</v>
      </c>
      <c r="V51" s="0" t="s">
        <v>311</v>
      </c>
      <c r="W51" s="0" t="s">
        <v>256</v>
      </c>
      <c r="X51" s="0" t="s">
        <v>311</v>
      </c>
      <c r="Y51" s="0" t="s">
        <v>314</v>
      </c>
      <c r="Z51" s="0" t="s">
        <v>316</v>
      </c>
      <c r="AA51" s="0" t="s">
        <v>311</v>
      </c>
      <c r="AB51" s="0" t="s">
        <v>123</v>
      </c>
      <c r="AC51" s="224" t="n">
        <f aca="false">'Basis Options'!H56</f>
        <v>900000</v>
      </c>
      <c r="AD51" s="224" t="e">
        <f aca="false">'Basis Options'!W56</f>
        <v>#NAME?</v>
      </c>
      <c r="AE51" s="0" t="n">
        <v>0</v>
      </c>
      <c r="AF51" s="0" t="n">
        <v>0</v>
      </c>
      <c r="AG51" s="0" t="n">
        <v>0</v>
      </c>
      <c r="AH51" s="224" t="e">
        <f aca="false">'Basis Options'!BC56</f>
        <v>#NAME?</v>
      </c>
      <c r="AI51" s="0" t="n">
        <v>229</v>
      </c>
      <c r="AJ51" s="0" t="s">
        <v>317</v>
      </c>
      <c r="AK51" s="0" t="n">
        <v>0</v>
      </c>
      <c r="AL51" s="0" t="n">
        <v>0</v>
      </c>
      <c r="AM51" s="0" t="n">
        <v>0</v>
      </c>
    </row>
    <row r="52" customFormat="false" ht="12.75" hidden="false" customHeight="false" outlineLevel="0" collapsed="false">
      <c r="A52" s="0" t="s">
        <v>308</v>
      </c>
      <c r="B52" s="0" t="str">
        <f aca="false">'Basis Options'!C57</f>
        <v>NE3906</v>
      </c>
      <c r="C52" s="0" t="s">
        <v>309</v>
      </c>
      <c r="D52" s="0" t="s">
        <v>310</v>
      </c>
      <c r="E52" s="0" t="s">
        <v>122</v>
      </c>
      <c r="F52" s="0" t="str">
        <f aca="false">'Basis Options'!A57</f>
        <v>DYNEGYMARAND</v>
      </c>
      <c r="G52" s="0" t="s">
        <v>315</v>
      </c>
      <c r="H52" s="0" t="s">
        <v>312</v>
      </c>
      <c r="I52" s="0" t="s">
        <v>313</v>
      </c>
      <c r="J52" s="0" t="s">
        <v>314</v>
      </c>
      <c r="K52" s="420" t="n">
        <f aca="false">'Basis Options'!G57</f>
        <v>36831</v>
      </c>
      <c r="L52" s="224" t="e">
        <f aca="false">'Basis Options'!U57</f>
        <v>#NAME?</v>
      </c>
      <c r="M52" s="420" t="n">
        <f aca="false">'Basis Options'!Q57</f>
        <v>36829</v>
      </c>
      <c r="N52" s="0" t="str">
        <f aca="false">'Basis Options'!F57</f>
        <v>P</v>
      </c>
      <c r="O52" s="0" t="n">
        <f aca="false">'Basis Options'!I57</f>
        <v>0.45</v>
      </c>
      <c r="P52" s="0" t="n">
        <v>0</v>
      </c>
      <c r="Q52" s="0" t="n">
        <v>0</v>
      </c>
      <c r="R52" s="0" t="n">
        <v>0</v>
      </c>
      <c r="S52" s="0" t="n">
        <v>0</v>
      </c>
      <c r="T52" s="0" t="s">
        <v>311</v>
      </c>
      <c r="U52" s="0" t="str">
        <f aca="false">IF('Basis Options'!D57="NGI/CHI. GATE","""NGI/CHI. GATE""",TRIM('Basis Options'!D57))</f>
        <v>IF-TRANSCO/Z6</v>
      </c>
      <c r="V52" s="0" t="s">
        <v>311</v>
      </c>
      <c r="W52" s="0" t="s">
        <v>256</v>
      </c>
      <c r="X52" s="0" t="s">
        <v>311</v>
      </c>
      <c r="Y52" s="0" t="s">
        <v>314</v>
      </c>
      <c r="Z52" s="0" t="s">
        <v>316</v>
      </c>
      <c r="AA52" s="0" t="s">
        <v>311</v>
      </c>
      <c r="AB52" s="0" t="s">
        <v>123</v>
      </c>
      <c r="AC52" s="224" t="n">
        <f aca="false">'Basis Options'!H57</f>
        <v>1500000</v>
      </c>
      <c r="AD52" s="224" t="e">
        <f aca="false">'Basis Options'!W57</f>
        <v>#NAME?</v>
      </c>
      <c r="AE52" s="0" t="n">
        <v>0</v>
      </c>
      <c r="AF52" s="0" t="n">
        <v>0</v>
      </c>
      <c r="AG52" s="0" t="n">
        <v>0</v>
      </c>
      <c r="AH52" s="224" t="e">
        <f aca="false">'Basis Options'!BC57</f>
        <v>#NAME?</v>
      </c>
      <c r="AI52" s="0" t="n">
        <v>230</v>
      </c>
      <c r="AJ52" s="0" t="s">
        <v>317</v>
      </c>
      <c r="AK52" s="0" t="n">
        <v>0</v>
      </c>
      <c r="AL52" s="0" t="n">
        <v>0</v>
      </c>
      <c r="AM52" s="0" t="n">
        <v>0</v>
      </c>
    </row>
    <row r="53" customFormat="false" ht="12.75" hidden="false" customHeight="false" outlineLevel="0" collapsed="false">
      <c r="A53" s="0" t="s">
        <v>308</v>
      </c>
      <c r="B53" s="0" t="str">
        <f aca="false">'Basis Options'!C58</f>
        <v>NE5062.1</v>
      </c>
      <c r="C53" s="0" t="s">
        <v>309</v>
      </c>
      <c r="D53" s="0" t="s">
        <v>310</v>
      </c>
      <c r="E53" s="0" t="s">
        <v>122</v>
      </c>
      <c r="F53" s="0" t="str">
        <f aca="false">'Basis Options'!A58</f>
        <v>SOUTHERCOMENEMA</v>
      </c>
      <c r="G53" s="0" t="s">
        <v>315</v>
      </c>
      <c r="H53" s="0" t="s">
        <v>312</v>
      </c>
      <c r="I53" s="0" t="s">
        <v>313</v>
      </c>
      <c r="J53" s="0" t="s">
        <v>314</v>
      </c>
      <c r="K53" s="420" t="n">
        <f aca="false">'Basis Options'!G58</f>
        <v>36951</v>
      </c>
      <c r="L53" s="224" t="e">
        <f aca="false">'Basis Options'!U58</f>
        <v>#NAME?</v>
      </c>
      <c r="M53" s="420" t="n">
        <f aca="false">'Basis Options'!Q58</f>
        <v>36949</v>
      </c>
      <c r="N53" s="0" t="str">
        <f aca="false">'Basis Options'!F58</f>
        <v>C</v>
      </c>
      <c r="O53" s="0" t="n">
        <f aca="false">'Basis Options'!I58</f>
        <v>1.25</v>
      </c>
      <c r="P53" s="0" t="n">
        <v>0</v>
      </c>
      <c r="Q53" s="0" t="n">
        <v>0</v>
      </c>
      <c r="R53" s="0" t="n">
        <v>0</v>
      </c>
      <c r="S53" s="0" t="n">
        <v>0</v>
      </c>
      <c r="T53" s="0" t="s">
        <v>311</v>
      </c>
      <c r="U53" s="0" t="str">
        <f aca="false">IF('Basis Options'!D58="NGI/CHI. GATE","""NGI/CHI. GATE""",TRIM('Basis Options'!D58))</f>
        <v>IF-TRANSCO/Z6</v>
      </c>
      <c r="V53" s="0" t="s">
        <v>311</v>
      </c>
      <c r="W53" s="0" t="s">
        <v>256</v>
      </c>
      <c r="X53" s="0" t="s">
        <v>311</v>
      </c>
      <c r="Y53" s="0" t="s">
        <v>314</v>
      </c>
      <c r="Z53" s="0" t="s">
        <v>316</v>
      </c>
      <c r="AA53" s="0" t="s">
        <v>311</v>
      </c>
      <c r="AB53" s="0" t="s">
        <v>123</v>
      </c>
      <c r="AC53" s="224" t="n">
        <f aca="false">'Basis Options'!H58</f>
        <v>1240000</v>
      </c>
      <c r="AD53" s="224" t="e">
        <f aca="false">'Basis Options'!W58</f>
        <v>#NAME?</v>
      </c>
      <c r="AE53" s="0" t="n">
        <v>0</v>
      </c>
      <c r="AF53" s="0" t="n">
        <v>0</v>
      </c>
      <c r="AG53" s="0" t="n">
        <v>0</v>
      </c>
      <c r="AH53" s="224" t="e">
        <f aca="false">'Basis Options'!BC58</f>
        <v>#NAME?</v>
      </c>
      <c r="AI53" s="0" t="n">
        <v>231</v>
      </c>
      <c r="AJ53" s="0" t="s">
        <v>317</v>
      </c>
      <c r="AK53" s="0" t="n">
        <v>0</v>
      </c>
      <c r="AL53" s="0" t="n">
        <v>0</v>
      </c>
      <c r="AM53" s="0" t="n">
        <v>0</v>
      </c>
    </row>
    <row r="54" customFormat="false" ht="12.75" hidden="false" customHeight="false" outlineLevel="0" collapsed="false">
      <c r="A54" s="0" t="s">
        <v>308</v>
      </c>
      <c r="B54" s="0" t="str">
        <f aca="false">'Basis Options'!C59</f>
        <v>NE5062.2</v>
      </c>
      <c r="C54" s="0" t="s">
        <v>309</v>
      </c>
      <c r="D54" s="0" t="s">
        <v>310</v>
      </c>
      <c r="E54" s="0" t="s">
        <v>122</v>
      </c>
      <c r="F54" s="0" t="str">
        <f aca="false">'Basis Options'!A59</f>
        <v>OMICRON</v>
      </c>
      <c r="G54" s="0" t="s">
        <v>315</v>
      </c>
      <c r="H54" s="0" t="s">
        <v>312</v>
      </c>
      <c r="I54" s="0" t="s">
        <v>313</v>
      </c>
      <c r="J54" s="0" t="s">
        <v>314</v>
      </c>
      <c r="K54" s="420" t="n">
        <f aca="false">'Basis Options'!G59</f>
        <v>36951</v>
      </c>
      <c r="L54" s="224" t="e">
        <f aca="false">'Basis Options'!U59</f>
        <v>#NAME?</v>
      </c>
      <c r="M54" s="420" t="n">
        <f aca="false">'Basis Options'!Q59</f>
        <v>36949</v>
      </c>
      <c r="N54" s="0" t="str">
        <f aca="false">'Basis Options'!F59</f>
        <v>C</v>
      </c>
      <c r="O54" s="0" t="n">
        <f aca="false">'Basis Options'!I59</f>
        <v>1.25</v>
      </c>
      <c r="P54" s="0" t="n">
        <v>0</v>
      </c>
      <c r="Q54" s="0" t="n">
        <v>0</v>
      </c>
      <c r="R54" s="0" t="n">
        <v>0</v>
      </c>
      <c r="S54" s="0" t="n">
        <v>0</v>
      </c>
      <c r="T54" s="0" t="s">
        <v>311</v>
      </c>
      <c r="U54" s="0" t="str">
        <f aca="false">IF('Basis Options'!D59="NGI/CHI. GATE","""NGI/CHI. GATE""",TRIM('Basis Options'!D59))</f>
        <v>IF-TRANSCO/Z6</v>
      </c>
      <c r="V54" s="0" t="s">
        <v>311</v>
      </c>
      <c r="W54" s="0" t="s">
        <v>256</v>
      </c>
      <c r="X54" s="0" t="s">
        <v>311</v>
      </c>
      <c r="Y54" s="0" t="s">
        <v>314</v>
      </c>
      <c r="Z54" s="0" t="s">
        <v>316</v>
      </c>
      <c r="AA54" s="0" t="s">
        <v>311</v>
      </c>
      <c r="AB54" s="0" t="s">
        <v>123</v>
      </c>
      <c r="AC54" s="224" t="n">
        <f aca="false">'Basis Options'!H59</f>
        <v>-310000</v>
      </c>
      <c r="AD54" s="224" t="e">
        <f aca="false">'Basis Options'!W59</f>
        <v>#NAME?</v>
      </c>
      <c r="AE54" s="0" t="n">
        <v>0</v>
      </c>
      <c r="AF54" s="0" t="n">
        <v>0</v>
      </c>
      <c r="AG54" s="0" t="n">
        <v>0</v>
      </c>
      <c r="AH54" s="224" t="e">
        <f aca="false">'Basis Options'!BC59</f>
        <v>#NAME?</v>
      </c>
      <c r="AI54" s="0" t="n">
        <v>232</v>
      </c>
      <c r="AJ54" s="0" t="s">
        <v>317</v>
      </c>
      <c r="AK54" s="0" t="n">
        <v>0</v>
      </c>
      <c r="AL54" s="0" t="n">
        <v>0</v>
      </c>
      <c r="AM54" s="0" t="n">
        <v>0</v>
      </c>
    </row>
    <row r="55" customFormat="false" ht="12.75" hidden="false" customHeight="false" outlineLevel="0" collapsed="false">
      <c r="A55" s="0" t="s">
        <v>308</v>
      </c>
      <c r="B55" s="0" t="str">
        <f aca="false">'Basis Options'!C60</f>
        <v>NE6161.1</v>
      </c>
      <c r="C55" s="0" t="s">
        <v>309</v>
      </c>
      <c r="D55" s="0" t="s">
        <v>310</v>
      </c>
      <c r="E55" s="0" t="s">
        <v>122</v>
      </c>
      <c r="F55" s="0" t="str">
        <f aca="false">'Basis Options'!A60</f>
        <v>JARON</v>
      </c>
      <c r="G55" s="0" t="s">
        <v>315</v>
      </c>
      <c r="H55" s="0" t="s">
        <v>312</v>
      </c>
      <c r="I55" s="0" t="s">
        <v>313</v>
      </c>
      <c r="J55" s="0" t="s">
        <v>314</v>
      </c>
      <c r="K55" s="420" t="n">
        <f aca="false">'Basis Options'!G60</f>
        <v>36647</v>
      </c>
      <c r="L55" s="224" t="e">
        <f aca="false">'Basis Options'!U60</f>
        <v>#NAME?</v>
      </c>
      <c r="M55" s="420" t="n">
        <f aca="false">'Basis Options'!Q60</f>
        <v>36643</v>
      </c>
      <c r="N55" s="0" t="str">
        <f aca="false">'Basis Options'!F60</f>
        <v>C</v>
      </c>
      <c r="O55" s="0" t="n">
        <f aca="false">'Basis Options'!I60</f>
        <v>-0.32</v>
      </c>
      <c r="P55" s="0" t="n">
        <v>0</v>
      </c>
      <c r="Q55" s="0" t="n">
        <v>0</v>
      </c>
      <c r="R55" s="0" t="n">
        <v>0</v>
      </c>
      <c r="S55" s="0" t="n">
        <v>0</v>
      </c>
      <c r="T55" s="0" t="s">
        <v>311</v>
      </c>
      <c r="U55" s="0" t="str">
        <f aca="false">IF('Basis Options'!D60="NGI/CHI. GATE","""NGI/CHI. GATE""",TRIM('Basis Options'!D60))</f>
        <v>IF-NWPL_ROCKY_M</v>
      </c>
      <c r="V55" s="0" t="s">
        <v>311</v>
      </c>
      <c r="W55" s="0" t="s">
        <v>256</v>
      </c>
      <c r="X55" s="0" t="s">
        <v>311</v>
      </c>
      <c r="Y55" s="0" t="s">
        <v>314</v>
      </c>
      <c r="Z55" s="0" t="s">
        <v>316</v>
      </c>
      <c r="AA55" s="0" t="s">
        <v>311</v>
      </c>
      <c r="AB55" s="0" t="s">
        <v>123</v>
      </c>
      <c r="AC55" s="224" t="n">
        <f aca="false">'Basis Options'!H60</f>
        <v>310000</v>
      </c>
      <c r="AD55" s="224" t="e">
        <f aca="false">'Basis Options'!W60</f>
        <v>#NAME?</v>
      </c>
      <c r="AE55" s="0" t="n">
        <v>0</v>
      </c>
      <c r="AF55" s="0" t="n">
        <v>0</v>
      </c>
      <c r="AG55" s="0" t="n">
        <v>0</v>
      </c>
      <c r="AH55" s="224" t="e">
        <f aca="false">'Basis Options'!BC60</f>
        <v>#NAME?</v>
      </c>
      <c r="AI55" s="0" t="n">
        <v>232</v>
      </c>
      <c r="AJ55" s="0" t="s">
        <v>317</v>
      </c>
      <c r="AK55" s="0" t="n">
        <v>0</v>
      </c>
      <c r="AL55" s="0" t="n">
        <v>0</v>
      </c>
      <c r="AM55" s="0" t="n">
        <v>0</v>
      </c>
    </row>
    <row r="56" customFormat="false" ht="12.75" hidden="false" customHeight="false" outlineLevel="0" collapsed="false">
      <c r="A56" s="0" t="s">
        <v>308</v>
      </c>
      <c r="B56" s="0" t="str">
        <f aca="false">'Basis Options'!C61</f>
        <v>NE6161.1</v>
      </c>
      <c r="C56" s="0" t="s">
        <v>309</v>
      </c>
      <c r="D56" s="0" t="s">
        <v>310</v>
      </c>
      <c r="E56" s="0" t="s">
        <v>122</v>
      </c>
      <c r="F56" s="0" t="str">
        <f aca="false">'Basis Options'!A61</f>
        <v>JARON</v>
      </c>
      <c r="G56" s="0" t="s">
        <v>315</v>
      </c>
      <c r="H56" s="0" t="s">
        <v>312</v>
      </c>
      <c r="I56" s="0" t="s">
        <v>313</v>
      </c>
      <c r="J56" s="0" t="s">
        <v>314</v>
      </c>
      <c r="K56" s="420" t="n">
        <f aca="false">'Basis Options'!G61</f>
        <v>36678</v>
      </c>
      <c r="L56" s="224" t="e">
        <f aca="false">'Basis Options'!U61</f>
        <v>#NAME?</v>
      </c>
      <c r="M56" s="420" t="n">
        <f aca="false">'Basis Options'!Q61</f>
        <v>36676</v>
      </c>
      <c r="N56" s="0" t="str">
        <f aca="false">'Basis Options'!F61</f>
        <v>C</v>
      </c>
      <c r="O56" s="0" t="n">
        <f aca="false">'Basis Options'!I61</f>
        <v>-0.32</v>
      </c>
      <c r="P56" s="0" t="n">
        <v>0</v>
      </c>
      <c r="Q56" s="0" t="n">
        <v>0</v>
      </c>
      <c r="R56" s="0" t="n">
        <v>0</v>
      </c>
      <c r="S56" s="0" t="n">
        <v>0</v>
      </c>
      <c r="T56" s="0" t="s">
        <v>311</v>
      </c>
      <c r="U56" s="0" t="str">
        <f aca="false">IF('Basis Options'!D61="NGI/CHI. GATE","""NGI/CHI. GATE""",TRIM('Basis Options'!D61))</f>
        <v>IF-NWPL_ROCKY_M</v>
      </c>
      <c r="V56" s="0" t="s">
        <v>311</v>
      </c>
      <c r="W56" s="0" t="s">
        <v>256</v>
      </c>
      <c r="X56" s="0" t="s">
        <v>311</v>
      </c>
      <c r="Y56" s="0" t="s">
        <v>314</v>
      </c>
      <c r="Z56" s="0" t="s">
        <v>316</v>
      </c>
      <c r="AA56" s="0" t="s">
        <v>311</v>
      </c>
      <c r="AB56" s="0" t="s">
        <v>123</v>
      </c>
      <c r="AC56" s="224" t="n">
        <f aca="false">'Basis Options'!H61</f>
        <v>300000</v>
      </c>
      <c r="AD56" s="224" t="e">
        <f aca="false">'Basis Options'!W61</f>
        <v>#NAME?</v>
      </c>
      <c r="AE56" s="0" t="n">
        <v>0</v>
      </c>
      <c r="AF56" s="0" t="n">
        <v>0</v>
      </c>
      <c r="AG56" s="0" t="n">
        <v>0</v>
      </c>
      <c r="AH56" s="224" t="e">
        <f aca="false">'Basis Options'!BC61</f>
        <v>#NAME?</v>
      </c>
      <c r="AI56" s="0" t="n">
        <v>232</v>
      </c>
      <c r="AJ56" s="0" t="s">
        <v>317</v>
      </c>
      <c r="AK56" s="0" t="n">
        <v>0</v>
      </c>
      <c r="AL56" s="0" t="n">
        <v>0</v>
      </c>
      <c r="AM56" s="0" t="n">
        <v>0</v>
      </c>
    </row>
    <row r="57" customFormat="false" ht="12.75" hidden="false" customHeight="false" outlineLevel="0" collapsed="false">
      <c r="A57" s="0" t="s">
        <v>308</v>
      </c>
      <c r="B57" s="0" t="str">
        <f aca="false">'Basis Options'!C62</f>
        <v>NE6161.1</v>
      </c>
      <c r="C57" s="0" t="s">
        <v>309</v>
      </c>
      <c r="D57" s="0" t="s">
        <v>310</v>
      </c>
      <c r="E57" s="0" t="s">
        <v>122</v>
      </c>
      <c r="F57" s="0" t="str">
        <f aca="false">'Basis Options'!A62</f>
        <v>JARON</v>
      </c>
      <c r="G57" s="0" t="s">
        <v>315</v>
      </c>
      <c r="H57" s="0" t="s">
        <v>312</v>
      </c>
      <c r="I57" s="0" t="s">
        <v>313</v>
      </c>
      <c r="J57" s="0" t="s">
        <v>314</v>
      </c>
      <c r="K57" s="420" t="n">
        <f aca="false">'Basis Options'!G62</f>
        <v>36708</v>
      </c>
      <c r="L57" s="224" t="e">
        <f aca="false">'Basis Options'!U62</f>
        <v>#NAME?</v>
      </c>
      <c r="M57" s="420" t="n">
        <f aca="false">'Basis Options'!Q62</f>
        <v>36706</v>
      </c>
      <c r="N57" s="0" t="str">
        <f aca="false">'Basis Options'!F62</f>
        <v>C</v>
      </c>
      <c r="O57" s="0" t="n">
        <f aca="false">'Basis Options'!I62</f>
        <v>-0.32</v>
      </c>
      <c r="P57" s="0" t="n">
        <v>0</v>
      </c>
      <c r="Q57" s="0" t="n">
        <v>0</v>
      </c>
      <c r="R57" s="0" t="n">
        <v>0</v>
      </c>
      <c r="S57" s="0" t="n">
        <v>0</v>
      </c>
      <c r="T57" s="0" t="s">
        <v>311</v>
      </c>
      <c r="U57" s="0" t="str">
        <f aca="false">IF('Basis Options'!D62="NGI/CHI. GATE","""NGI/CHI. GATE""",TRIM('Basis Options'!D62))</f>
        <v>IF-NWPL_ROCKY_M</v>
      </c>
      <c r="V57" s="0" t="s">
        <v>311</v>
      </c>
      <c r="W57" s="0" t="s">
        <v>256</v>
      </c>
      <c r="X57" s="0" t="s">
        <v>311</v>
      </c>
      <c r="Y57" s="0" t="s">
        <v>314</v>
      </c>
      <c r="Z57" s="0" t="s">
        <v>316</v>
      </c>
      <c r="AA57" s="0" t="s">
        <v>311</v>
      </c>
      <c r="AB57" s="0" t="s">
        <v>123</v>
      </c>
      <c r="AC57" s="224" t="n">
        <f aca="false">'Basis Options'!H62</f>
        <v>310000</v>
      </c>
      <c r="AD57" s="224" t="e">
        <f aca="false">'Basis Options'!W62</f>
        <v>#NAME?</v>
      </c>
      <c r="AE57" s="0" t="n">
        <v>0</v>
      </c>
      <c r="AF57" s="0" t="n">
        <v>0</v>
      </c>
      <c r="AG57" s="0" t="n">
        <v>0</v>
      </c>
      <c r="AH57" s="224" t="e">
        <f aca="false">'Basis Options'!BC62</f>
        <v>#NAME?</v>
      </c>
      <c r="AI57" s="0" t="n">
        <v>232</v>
      </c>
      <c r="AJ57" s="0" t="s">
        <v>317</v>
      </c>
      <c r="AK57" s="0" t="n">
        <v>0</v>
      </c>
      <c r="AL57" s="0" t="n">
        <v>0</v>
      </c>
      <c r="AM57" s="0" t="n">
        <v>0</v>
      </c>
    </row>
    <row r="58" customFormat="false" ht="12.75" hidden="false" customHeight="false" outlineLevel="0" collapsed="false">
      <c r="A58" s="0" t="s">
        <v>308</v>
      </c>
      <c r="B58" s="0" t="str">
        <f aca="false">'Basis Options'!C63</f>
        <v>NE6161.1</v>
      </c>
      <c r="C58" s="0" t="s">
        <v>309</v>
      </c>
      <c r="D58" s="0" t="s">
        <v>310</v>
      </c>
      <c r="E58" s="0" t="s">
        <v>122</v>
      </c>
      <c r="F58" s="0" t="str">
        <f aca="false">'Basis Options'!A63</f>
        <v>JARON</v>
      </c>
      <c r="G58" s="0" t="s">
        <v>315</v>
      </c>
      <c r="H58" s="0" t="s">
        <v>312</v>
      </c>
      <c r="I58" s="0" t="s">
        <v>313</v>
      </c>
      <c r="J58" s="0" t="s">
        <v>314</v>
      </c>
      <c r="K58" s="420" t="n">
        <f aca="false">'Basis Options'!G63</f>
        <v>36739</v>
      </c>
      <c r="L58" s="224" t="e">
        <f aca="false">'Basis Options'!U63</f>
        <v>#NAME?</v>
      </c>
      <c r="M58" s="420" t="n">
        <f aca="false">'Basis Options'!Q63</f>
        <v>36735</v>
      </c>
      <c r="N58" s="0" t="str">
        <f aca="false">'Basis Options'!F63</f>
        <v>C</v>
      </c>
      <c r="O58" s="0" t="n">
        <f aca="false">'Basis Options'!I63</f>
        <v>-0.32</v>
      </c>
      <c r="P58" s="0" t="n">
        <v>0</v>
      </c>
      <c r="Q58" s="0" t="n">
        <v>0</v>
      </c>
      <c r="R58" s="0" t="n">
        <v>0</v>
      </c>
      <c r="S58" s="0" t="n">
        <v>0</v>
      </c>
      <c r="T58" s="0" t="s">
        <v>311</v>
      </c>
      <c r="U58" s="0" t="str">
        <f aca="false">IF('Basis Options'!D63="NGI/CHI. GATE","""NGI/CHI. GATE""",TRIM('Basis Options'!D63))</f>
        <v>IF-NWPL_ROCKY_M</v>
      </c>
      <c r="V58" s="0" t="s">
        <v>311</v>
      </c>
      <c r="W58" s="0" t="s">
        <v>256</v>
      </c>
      <c r="X58" s="0" t="s">
        <v>311</v>
      </c>
      <c r="Y58" s="0" t="s">
        <v>314</v>
      </c>
      <c r="Z58" s="0" t="s">
        <v>316</v>
      </c>
      <c r="AA58" s="0" t="s">
        <v>311</v>
      </c>
      <c r="AB58" s="0" t="s">
        <v>123</v>
      </c>
      <c r="AC58" s="224" t="n">
        <f aca="false">'Basis Options'!H63</f>
        <v>310000</v>
      </c>
      <c r="AD58" s="224" t="e">
        <f aca="false">'Basis Options'!W63</f>
        <v>#NAME?</v>
      </c>
      <c r="AE58" s="0" t="n">
        <v>0</v>
      </c>
      <c r="AF58" s="0" t="n">
        <v>0</v>
      </c>
      <c r="AG58" s="0" t="n">
        <v>0</v>
      </c>
      <c r="AH58" s="224" t="e">
        <f aca="false">'Basis Options'!BC63</f>
        <v>#NAME?</v>
      </c>
      <c r="AI58" s="0" t="n">
        <v>232</v>
      </c>
      <c r="AJ58" s="0" t="s">
        <v>317</v>
      </c>
      <c r="AK58" s="0" t="n">
        <v>0</v>
      </c>
      <c r="AL58" s="0" t="n">
        <v>0</v>
      </c>
      <c r="AM58" s="0" t="n">
        <v>0</v>
      </c>
    </row>
    <row r="59" customFormat="false" ht="12.75" hidden="false" customHeight="false" outlineLevel="0" collapsed="false">
      <c r="A59" s="0" t="s">
        <v>308</v>
      </c>
      <c r="B59" s="0" t="str">
        <f aca="false">'Basis Options'!C64</f>
        <v>NE6161.1</v>
      </c>
      <c r="C59" s="0" t="s">
        <v>309</v>
      </c>
      <c r="D59" s="0" t="s">
        <v>310</v>
      </c>
      <c r="E59" s="0" t="s">
        <v>122</v>
      </c>
      <c r="F59" s="0" t="str">
        <f aca="false">'Basis Options'!A64</f>
        <v>JARON</v>
      </c>
      <c r="G59" s="0" t="s">
        <v>315</v>
      </c>
      <c r="H59" s="0" t="s">
        <v>312</v>
      </c>
      <c r="I59" s="0" t="s">
        <v>313</v>
      </c>
      <c r="J59" s="0" t="s">
        <v>314</v>
      </c>
      <c r="K59" s="420" t="n">
        <f aca="false">'Basis Options'!G64</f>
        <v>36770</v>
      </c>
      <c r="L59" s="224" t="e">
        <f aca="false">'Basis Options'!U64</f>
        <v>#NAME?</v>
      </c>
      <c r="M59" s="420" t="n">
        <f aca="false">'Basis Options'!Q64</f>
        <v>36768</v>
      </c>
      <c r="N59" s="0" t="str">
        <f aca="false">'Basis Options'!F64</f>
        <v>C</v>
      </c>
      <c r="O59" s="0" t="n">
        <f aca="false">'Basis Options'!I64</f>
        <v>-0.32</v>
      </c>
      <c r="P59" s="0" t="n">
        <v>0</v>
      </c>
      <c r="Q59" s="0" t="n">
        <v>0</v>
      </c>
      <c r="R59" s="0" t="n">
        <v>0</v>
      </c>
      <c r="S59" s="0" t="n">
        <v>0</v>
      </c>
      <c r="T59" s="0" t="s">
        <v>311</v>
      </c>
      <c r="U59" s="0" t="str">
        <f aca="false">IF('Basis Options'!D64="NGI/CHI. GATE","""NGI/CHI. GATE""",TRIM('Basis Options'!D64))</f>
        <v>IF-NWPL_ROCKY_M</v>
      </c>
      <c r="V59" s="0" t="s">
        <v>311</v>
      </c>
      <c r="W59" s="0" t="s">
        <v>256</v>
      </c>
      <c r="X59" s="0" t="s">
        <v>311</v>
      </c>
      <c r="Y59" s="0" t="s">
        <v>314</v>
      </c>
      <c r="Z59" s="0" t="s">
        <v>316</v>
      </c>
      <c r="AA59" s="0" t="s">
        <v>311</v>
      </c>
      <c r="AB59" s="0" t="s">
        <v>123</v>
      </c>
      <c r="AC59" s="224" t="n">
        <f aca="false">'Basis Options'!H64</f>
        <v>300000</v>
      </c>
      <c r="AD59" s="224" t="e">
        <f aca="false">'Basis Options'!W64</f>
        <v>#NAME?</v>
      </c>
      <c r="AE59" s="0" t="n">
        <v>0</v>
      </c>
      <c r="AF59" s="0" t="n">
        <v>0</v>
      </c>
      <c r="AG59" s="0" t="n">
        <v>0</v>
      </c>
      <c r="AH59" s="224" t="e">
        <f aca="false">'Basis Options'!BC64</f>
        <v>#NAME?</v>
      </c>
      <c r="AI59" s="0" t="n">
        <v>232</v>
      </c>
      <c r="AJ59" s="0" t="s">
        <v>317</v>
      </c>
      <c r="AK59" s="0" t="n">
        <v>0</v>
      </c>
      <c r="AL59" s="0" t="n">
        <v>0</v>
      </c>
      <c r="AM59" s="0" t="n">
        <v>0</v>
      </c>
    </row>
    <row r="60" customFormat="false" ht="12.75" hidden="false" customHeight="false" outlineLevel="0" collapsed="false">
      <c r="A60" s="0" t="s">
        <v>308</v>
      </c>
      <c r="B60" s="0" t="str">
        <f aca="false">'Basis Options'!C65</f>
        <v>NE6161.1</v>
      </c>
      <c r="C60" s="0" t="s">
        <v>309</v>
      </c>
      <c r="D60" s="0" t="s">
        <v>310</v>
      </c>
      <c r="E60" s="0" t="s">
        <v>122</v>
      </c>
      <c r="F60" s="0" t="str">
        <f aca="false">'Basis Options'!A65</f>
        <v>JARON</v>
      </c>
      <c r="G60" s="0" t="s">
        <v>315</v>
      </c>
      <c r="H60" s="0" t="s">
        <v>312</v>
      </c>
      <c r="I60" s="0" t="s">
        <v>313</v>
      </c>
      <c r="J60" s="0" t="s">
        <v>314</v>
      </c>
      <c r="K60" s="420" t="n">
        <f aca="false">'Basis Options'!G65</f>
        <v>36800</v>
      </c>
      <c r="L60" s="224" t="e">
        <f aca="false">'Basis Options'!U65</f>
        <v>#NAME?</v>
      </c>
      <c r="M60" s="420" t="n">
        <f aca="false">'Basis Options'!Q65</f>
        <v>36797</v>
      </c>
      <c r="N60" s="0" t="str">
        <f aca="false">'Basis Options'!F65</f>
        <v>C</v>
      </c>
      <c r="O60" s="0" t="n">
        <f aca="false">'Basis Options'!I65</f>
        <v>-0.32</v>
      </c>
      <c r="P60" s="0" t="n">
        <v>0</v>
      </c>
      <c r="Q60" s="0" t="n">
        <v>0</v>
      </c>
      <c r="R60" s="0" t="n">
        <v>0</v>
      </c>
      <c r="S60" s="0" t="n">
        <v>0</v>
      </c>
      <c r="T60" s="0" t="s">
        <v>311</v>
      </c>
      <c r="U60" s="0" t="str">
        <f aca="false">IF('Basis Options'!D65="NGI/CHI. GATE","""NGI/CHI. GATE""",TRIM('Basis Options'!D65))</f>
        <v>IF-NWPL_ROCKY_M</v>
      </c>
      <c r="V60" s="0" t="s">
        <v>311</v>
      </c>
      <c r="W60" s="0" t="s">
        <v>256</v>
      </c>
      <c r="X60" s="0" t="s">
        <v>311</v>
      </c>
      <c r="Y60" s="0" t="s">
        <v>314</v>
      </c>
      <c r="Z60" s="0" t="s">
        <v>316</v>
      </c>
      <c r="AA60" s="0" t="s">
        <v>311</v>
      </c>
      <c r="AB60" s="0" t="s">
        <v>123</v>
      </c>
      <c r="AC60" s="224" t="n">
        <f aca="false">'Basis Options'!H65</f>
        <v>310000</v>
      </c>
      <c r="AD60" s="224" t="e">
        <f aca="false">'Basis Options'!W65</f>
        <v>#NAME?</v>
      </c>
      <c r="AE60" s="0" t="n">
        <v>0</v>
      </c>
      <c r="AF60" s="0" t="n">
        <v>0</v>
      </c>
      <c r="AG60" s="0" t="n">
        <v>0</v>
      </c>
      <c r="AH60" s="224" t="e">
        <f aca="false">'Basis Options'!BC65</f>
        <v>#NAME?</v>
      </c>
      <c r="AI60" s="0" t="n">
        <v>232</v>
      </c>
      <c r="AJ60" s="0" t="s">
        <v>317</v>
      </c>
      <c r="AK60" s="0" t="n">
        <v>0</v>
      </c>
      <c r="AL60" s="0" t="n">
        <v>0</v>
      </c>
      <c r="AM60" s="0" t="n">
        <v>0</v>
      </c>
    </row>
    <row r="61" customFormat="false" ht="12.75" hidden="false" customHeight="false" outlineLevel="0" collapsed="false">
      <c r="A61" s="0" t="s">
        <v>308</v>
      </c>
      <c r="B61" s="0" t="str">
        <f aca="false">'Basis Options'!C66</f>
        <v>NE6161.2</v>
      </c>
      <c r="C61" s="0" t="s">
        <v>309</v>
      </c>
      <c r="D61" s="0" t="s">
        <v>310</v>
      </c>
      <c r="E61" s="0" t="s">
        <v>122</v>
      </c>
      <c r="F61" s="0" t="str">
        <f aca="false">'Basis Options'!A66</f>
        <v>JARON</v>
      </c>
      <c r="G61" s="0" t="s">
        <v>315</v>
      </c>
      <c r="H61" s="0" t="s">
        <v>312</v>
      </c>
      <c r="I61" s="0" t="s">
        <v>313</v>
      </c>
      <c r="J61" s="0" t="s">
        <v>314</v>
      </c>
      <c r="K61" s="420" t="n">
        <f aca="false">'Basis Options'!G66</f>
        <v>36647</v>
      </c>
      <c r="L61" s="224" t="e">
        <f aca="false">'Basis Options'!U66</f>
        <v>#NAME?</v>
      </c>
      <c r="M61" s="420" t="n">
        <f aca="false">'Basis Options'!Q66</f>
        <v>36643</v>
      </c>
      <c r="N61" s="0" t="str">
        <f aca="false">'Basis Options'!F66</f>
        <v>P</v>
      </c>
      <c r="O61" s="0" t="n">
        <f aca="false">'Basis Options'!I66</f>
        <v>-0.32</v>
      </c>
      <c r="P61" s="0" t="n">
        <v>0</v>
      </c>
      <c r="Q61" s="0" t="n">
        <v>0</v>
      </c>
      <c r="R61" s="0" t="n">
        <v>0</v>
      </c>
      <c r="S61" s="0" t="n">
        <v>0</v>
      </c>
      <c r="T61" s="0" t="s">
        <v>311</v>
      </c>
      <c r="U61" s="0" t="str">
        <f aca="false">IF('Basis Options'!D66="NGI/CHI. GATE","""NGI/CHI. GATE""",TRIM('Basis Options'!D66))</f>
        <v>IF-NWPL_ROCKY_M</v>
      </c>
      <c r="V61" s="0" t="s">
        <v>311</v>
      </c>
      <c r="W61" s="0" t="s">
        <v>256</v>
      </c>
      <c r="X61" s="0" t="s">
        <v>311</v>
      </c>
      <c r="Y61" s="0" t="s">
        <v>314</v>
      </c>
      <c r="Z61" s="0" t="s">
        <v>316</v>
      </c>
      <c r="AA61" s="0" t="s">
        <v>311</v>
      </c>
      <c r="AB61" s="0" t="s">
        <v>123</v>
      </c>
      <c r="AC61" s="224" t="n">
        <f aca="false">'Basis Options'!H66</f>
        <v>310000</v>
      </c>
      <c r="AD61" s="224" t="e">
        <f aca="false">'Basis Options'!W66</f>
        <v>#NAME?</v>
      </c>
      <c r="AE61" s="0" t="n">
        <v>0</v>
      </c>
      <c r="AF61" s="0" t="n">
        <v>0</v>
      </c>
      <c r="AG61" s="0" t="n">
        <v>0</v>
      </c>
      <c r="AH61" s="224" t="e">
        <f aca="false">'Basis Options'!BC66</f>
        <v>#NAME?</v>
      </c>
      <c r="AI61" s="0" t="n">
        <v>232</v>
      </c>
      <c r="AJ61" s="0" t="s">
        <v>317</v>
      </c>
      <c r="AK61" s="0" t="n">
        <v>0</v>
      </c>
      <c r="AL61" s="0" t="n">
        <v>0</v>
      </c>
      <c r="AM61" s="0" t="n">
        <v>0</v>
      </c>
    </row>
    <row r="62" customFormat="false" ht="12.75" hidden="false" customHeight="false" outlineLevel="0" collapsed="false">
      <c r="A62" s="0" t="s">
        <v>308</v>
      </c>
      <c r="B62" s="0" t="str">
        <f aca="false">'Basis Options'!C67</f>
        <v>NE6161.2</v>
      </c>
      <c r="C62" s="0" t="s">
        <v>309</v>
      </c>
      <c r="D62" s="0" t="s">
        <v>310</v>
      </c>
      <c r="E62" s="0" t="s">
        <v>122</v>
      </c>
      <c r="F62" s="0" t="str">
        <f aca="false">'Basis Options'!A67</f>
        <v>JARON</v>
      </c>
      <c r="G62" s="0" t="s">
        <v>315</v>
      </c>
      <c r="H62" s="0" t="s">
        <v>312</v>
      </c>
      <c r="I62" s="0" t="s">
        <v>313</v>
      </c>
      <c r="J62" s="0" t="s">
        <v>314</v>
      </c>
      <c r="K62" s="420" t="n">
        <f aca="false">'Basis Options'!G67</f>
        <v>36678</v>
      </c>
      <c r="L62" s="224" t="e">
        <f aca="false">'Basis Options'!U67</f>
        <v>#NAME?</v>
      </c>
      <c r="M62" s="420" t="n">
        <f aca="false">'Basis Options'!Q67</f>
        <v>36676</v>
      </c>
      <c r="N62" s="0" t="str">
        <f aca="false">'Basis Options'!F67</f>
        <v>P</v>
      </c>
      <c r="O62" s="0" t="n">
        <f aca="false">'Basis Options'!I67</f>
        <v>-0.32</v>
      </c>
      <c r="P62" s="0" t="n">
        <v>0</v>
      </c>
      <c r="Q62" s="0" t="n">
        <v>0</v>
      </c>
      <c r="R62" s="0" t="n">
        <v>0</v>
      </c>
      <c r="S62" s="0" t="n">
        <v>0</v>
      </c>
      <c r="T62" s="0" t="s">
        <v>311</v>
      </c>
      <c r="U62" s="0" t="str">
        <f aca="false">IF('Basis Options'!D67="NGI/CHI. GATE","""NGI/CHI. GATE""",TRIM('Basis Options'!D67))</f>
        <v>IF-NWPL_ROCKY_M</v>
      </c>
      <c r="V62" s="0" t="s">
        <v>311</v>
      </c>
      <c r="W62" s="0" t="s">
        <v>256</v>
      </c>
      <c r="X62" s="0" t="s">
        <v>311</v>
      </c>
      <c r="Y62" s="0" t="s">
        <v>314</v>
      </c>
      <c r="Z62" s="0" t="s">
        <v>316</v>
      </c>
      <c r="AA62" s="0" t="s">
        <v>311</v>
      </c>
      <c r="AB62" s="0" t="s">
        <v>123</v>
      </c>
      <c r="AC62" s="224" t="n">
        <f aca="false">'Basis Options'!H67</f>
        <v>300000</v>
      </c>
      <c r="AD62" s="224" t="e">
        <f aca="false">'Basis Options'!W67</f>
        <v>#NAME?</v>
      </c>
      <c r="AE62" s="0" t="n">
        <v>0</v>
      </c>
      <c r="AF62" s="0" t="n">
        <v>0</v>
      </c>
      <c r="AG62" s="0" t="n">
        <v>0</v>
      </c>
      <c r="AH62" s="224" t="e">
        <f aca="false">'Basis Options'!BC67</f>
        <v>#NAME?</v>
      </c>
      <c r="AI62" s="0" t="n">
        <v>232</v>
      </c>
      <c r="AJ62" s="0" t="s">
        <v>317</v>
      </c>
      <c r="AK62" s="0" t="n">
        <v>0</v>
      </c>
      <c r="AL62" s="0" t="n">
        <v>0</v>
      </c>
      <c r="AM62" s="0" t="n">
        <v>0</v>
      </c>
    </row>
    <row r="63" customFormat="false" ht="12.75" hidden="false" customHeight="false" outlineLevel="0" collapsed="false">
      <c r="A63" s="0" t="s">
        <v>308</v>
      </c>
      <c r="B63" s="0" t="str">
        <f aca="false">'Basis Options'!C68</f>
        <v>NE6161.2</v>
      </c>
      <c r="C63" s="0" t="s">
        <v>309</v>
      </c>
      <c r="D63" s="0" t="s">
        <v>310</v>
      </c>
      <c r="E63" s="0" t="s">
        <v>122</v>
      </c>
      <c r="F63" s="0" t="str">
        <f aca="false">'Basis Options'!A68</f>
        <v>JARON</v>
      </c>
      <c r="G63" s="0" t="s">
        <v>315</v>
      </c>
      <c r="H63" s="0" t="s">
        <v>312</v>
      </c>
      <c r="I63" s="0" t="s">
        <v>313</v>
      </c>
      <c r="J63" s="0" t="s">
        <v>314</v>
      </c>
      <c r="K63" s="420" t="n">
        <f aca="false">'Basis Options'!G68</f>
        <v>36708</v>
      </c>
      <c r="L63" s="224" t="e">
        <f aca="false">'Basis Options'!U68</f>
        <v>#NAME?</v>
      </c>
      <c r="M63" s="420" t="n">
        <f aca="false">'Basis Options'!Q68</f>
        <v>36706</v>
      </c>
      <c r="N63" s="0" t="str">
        <f aca="false">'Basis Options'!F68</f>
        <v>P</v>
      </c>
      <c r="O63" s="0" t="n">
        <f aca="false">'Basis Options'!I68</f>
        <v>-0.32</v>
      </c>
      <c r="P63" s="0" t="n">
        <v>0</v>
      </c>
      <c r="Q63" s="0" t="n">
        <v>0</v>
      </c>
      <c r="R63" s="0" t="n">
        <v>0</v>
      </c>
      <c r="S63" s="0" t="n">
        <v>0</v>
      </c>
      <c r="T63" s="0" t="s">
        <v>311</v>
      </c>
      <c r="U63" s="0" t="str">
        <f aca="false">IF('Basis Options'!D68="NGI/CHI. GATE","""NGI/CHI. GATE""",TRIM('Basis Options'!D68))</f>
        <v>IF-NWPL_ROCKY_M</v>
      </c>
      <c r="V63" s="0" t="s">
        <v>311</v>
      </c>
      <c r="W63" s="0" t="s">
        <v>256</v>
      </c>
      <c r="X63" s="0" t="s">
        <v>311</v>
      </c>
      <c r="Y63" s="0" t="s">
        <v>314</v>
      </c>
      <c r="Z63" s="0" t="s">
        <v>316</v>
      </c>
      <c r="AA63" s="0" t="s">
        <v>311</v>
      </c>
      <c r="AB63" s="0" t="s">
        <v>123</v>
      </c>
      <c r="AC63" s="224" t="n">
        <f aca="false">'Basis Options'!H68</f>
        <v>310000</v>
      </c>
      <c r="AD63" s="224" t="e">
        <f aca="false">'Basis Options'!W68</f>
        <v>#NAME?</v>
      </c>
      <c r="AE63" s="0" t="n">
        <v>0</v>
      </c>
      <c r="AF63" s="0" t="n">
        <v>0</v>
      </c>
      <c r="AG63" s="0" t="n">
        <v>0</v>
      </c>
      <c r="AH63" s="224" t="e">
        <f aca="false">'Basis Options'!BC68</f>
        <v>#NAME?</v>
      </c>
      <c r="AI63" s="0" t="n">
        <v>232</v>
      </c>
      <c r="AJ63" s="0" t="s">
        <v>317</v>
      </c>
      <c r="AK63" s="0" t="n">
        <v>0</v>
      </c>
      <c r="AL63" s="0" t="n">
        <v>0</v>
      </c>
      <c r="AM63" s="0" t="n">
        <v>0</v>
      </c>
    </row>
    <row r="64" customFormat="false" ht="12.75" hidden="false" customHeight="false" outlineLevel="0" collapsed="false">
      <c r="A64" s="0" t="s">
        <v>308</v>
      </c>
      <c r="B64" s="0" t="str">
        <f aca="false">'Basis Options'!C69</f>
        <v>NE6161.2</v>
      </c>
      <c r="C64" s="0" t="s">
        <v>309</v>
      </c>
      <c r="D64" s="0" t="s">
        <v>310</v>
      </c>
      <c r="E64" s="0" t="s">
        <v>122</v>
      </c>
      <c r="F64" s="0" t="str">
        <f aca="false">'Basis Options'!A69</f>
        <v>JARON</v>
      </c>
      <c r="G64" s="0" t="s">
        <v>315</v>
      </c>
      <c r="H64" s="0" t="s">
        <v>312</v>
      </c>
      <c r="I64" s="0" t="s">
        <v>313</v>
      </c>
      <c r="J64" s="0" t="s">
        <v>314</v>
      </c>
      <c r="K64" s="420" t="n">
        <f aca="false">'Basis Options'!G69</f>
        <v>36739</v>
      </c>
      <c r="L64" s="224" t="e">
        <f aca="false">'Basis Options'!U69</f>
        <v>#NAME?</v>
      </c>
      <c r="M64" s="420" t="n">
        <f aca="false">'Basis Options'!Q69</f>
        <v>36735</v>
      </c>
      <c r="N64" s="0" t="str">
        <f aca="false">'Basis Options'!F69</f>
        <v>P</v>
      </c>
      <c r="O64" s="0" t="n">
        <f aca="false">'Basis Options'!I69</f>
        <v>-0.32</v>
      </c>
      <c r="P64" s="0" t="n">
        <v>0</v>
      </c>
      <c r="Q64" s="0" t="n">
        <v>0</v>
      </c>
      <c r="R64" s="0" t="n">
        <v>0</v>
      </c>
      <c r="S64" s="0" t="n">
        <v>0</v>
      </c>
      <c r="T64" s="0" t="s">
        <v>311</v>
      </c>
      <c r="U64" s="0" t="str">
        <f aca="false">IF('Basis Options'!D69="NGI/CHI. GATE","""NGI/CHI. GATE""",TRIM('Basis Options'!D69))</f>
        <v>IF-NWPL_ROCKY_M</v>
      </c>
      <c r="V64" s="0" t="s">
        <v>311</v>
      </c>
      <c r="W64" s="0" t="s">
        <v>256</v>
      </c>
      <c r="X64" s="0" t="s">
        <v>311</v>
      </c>
      <c r="Y64" s="0" t="s">
        <v>314</v>
      </c>
      <c r="Z64" s="0" t="s">
        <v>316</v>
      </c>
      <c r="AA64" s="0" t="s">
        <v>311</v>
      </c>
      <c r="AB64" s="0" t="s">
        <v>123</v>
      </c>
      <c r="AC64" s="224" t="n">
        <f aca="false">'Basis Options'!H69</f>
        <v>310000</v>
      </c>
      <c r="AD64" s="224" t="e">
        <f aca="false">'Basis Options'!W69</f>
        <v>#NAME?</v>
      </c>
      <c r="AE64" s="0" t="n">
        <v>0</v>
      </c>
      <c r="AF64" s="0" t="n">
        <v>0</v>
      </c>
      <c r="AG64" s="0" t="n">
        <v>0</v>
      </c>
      <c r="AH64" s="224" t="e">
        <f aca="false">'Basis Options'!BC69</f>
        <v>#NAME?</v>
      </c>
      <c r="AI64" s="0" t="n">
        <v>232</v>
      </c>
      <c r="AJ64" s="0" t="s">
        <v>317</v>
      </c>
      <c r="AK64" s="0" t="n">
        <v>0</v>
      </c>
      <c r="AL64" s="0" t="n">
        <v>0</v>
      </c>
      <c r="AM64" s="0" t="n">
        <v>0</v>
      </c>
    </row>
    <row r="65" customFormat="false" ht="12.75" hidden="false" customHeight="false" outlineLevel="0" collapsed="false">
      <c r="A65" s="0" t="s">
        <v>308</v>
      </c>
      <c r="B65" s="0" t="str">
        <f aca="false">'Basis Options'!C70</f>
        <v>NE6161.2</v>
      </c>
      <c r="C65" s="0" t="s">
        <v>309</v>
      </c>
      <c r="D65" s="0" t="s">
        <v>310</v>
      </c>
      <c r="E65" s="0" t="s">
        <v>122</v>
      </c>
      <c r="F65" s="0" t="str">
        <f aca="false">'Basis Options'!A70</f>
        <v>JARON</v>
      </c>
      <c r="G65" s="0" t="s">
        <v>315</v>
      </c>
      <c r="H65" s="0" t="s">
        <v>312</v>
      </c>
      <c r="I65" s="0" t="s">
        <v>313</v>
      </c>
      <c r="J65" s="0" t="s">
        <v>314</v>
      </c>
      <c r="K65" s="420" t="n">
        <f aca="false">'Basis Options'!G70</f>
        <v>36770</v>
      </c>
      <c r="L65" s="224" t="e">
        <f aca="false">'Basis Options'!U70</f>
        <v>#NAME?</v>
      </c>
      <c r="M65" s="420" t="n">
        <f aca="false">'Basis Options'!Q70</f>
        <v>36768</v>
      </c>
      <c r="N65" s="0" t="str">
        <f aca="false">'Basis Options'!F70</f>
        <v>P</v>
      </c>
      <c r="O65" s="0" t="n">
        <f aca="false">'Basis Options'!I70</f>
        <v>-0.32</v>
      </c>
      <c r="P65" s="0" t="n">
        <v>0</v>
      </c>
      <c r="Q65" s="0" t="n">
        <v>0</v>
      </c>
      <c r="R65" s="0" t="n">
        <v>0</v>
      </c>
      <c r="S65" s="0" t="n">
        <v>0</v>
      </c>
      <c r="T65" s="0" t="s">
        <v>311</v>
      </c>
      <c r="U65" s="0" t="str">
        <f aca="false">IF('Basis Options'!D70="NGI/CHI. GATE","""NGI/CHI. GATE""",TRIM('Basis Options'!D70))</f>
        <v>IF-NWPL_ROCKY_M</v>
      </c>
      <c r="V65" s="0" t="s">
        <v>311</v>
      </c>
      <c r="W65" s="0" t="s">
        <v>256</v>
      </c>
      <c r="X65" s="0" t="s">
        <v>311</v>
      </c>
      <c r="Y65" s="0" t="s">
        <v>314</v>
      </c>
      <c r="Z65" s="0" t="s">
        <v>316</v>
      </c>
      <c r="AA65" s="0" t="s">
        <v>311</v>
      </c>
      <c r="AB65" s="0" t="s">
        <v>123</v>
      </c>
      <c r="AC65" s="224" t="n">
        <f aca="false">'Basis Options'!H70</f>
        <v>300000</v>
      </c>
      <c r="AD65" s="224" t="e">
        <f aca="false">'Basis Options'!W70</f>
        <v>#NAME?</v>
      </c>
      <c r="AE65" s="0" t="n">
        <v>0</v>
      </c>
      <c r="AF65" s="0" t="n">
        <v>0</v>
      </c>
      <c r="AG65" s="0" t="n">
        <v>0</v>
      </c>
      <c r="AH65" s="224" t="e">
        <f aca="false">'Basis Options'!BC70</f>
        <v>#NAME?</v>
      </c>
      <c r="AI65" s="0" t="n">
        <v>232</v>
      </c>
      <c r="AJ65" s="0" t="s">
        <v>317</v>
      </c>
      <c r="AK65" s="0" t="n">
        <v>0</v>
      </c>
      <c r="AL65" s="0" t="n">
        <v>0</v>
      </c>
      <c r="AM65" s="0" t="n">
        <v>0</v>
      </c>
    </row>
    <row r="66" customFormat="false" ht="12.75" hidden="false" customHeight="false" outlineLevel="0" collapsed="false">
      <c r="A66" s="0" t="s">
        <v>308</v>
      </c>
      <c r="B66" s="0" t="str">
        <f aca="false">'Basis Options'!C71</f>
        <v>NE6161.2</v>
      </c>
      <c r="C66" s="0" t="s">
        <v>309</v>
      </c>
      <c r="D66" s="0" t="s">
        <v>310</v>
      </c>
      <c r="E66" s="0" t="s">
        <v>122</v>
      </c>
      <c r="F66" s="0" t="str">
        <f aca="false">'Basis Options'!A71</f>
        <v>JARON</v>
      </c>
      <c r="G66" s="0" t="s">
        <v>315</v>
      </c>
      <c r="H66" s="0" t="s">
        <v>312</v>
      </c>
      <c r="I66" s="0" t="s">
        <v>313</v>
      </c>
      <c r="J66" s="0" t="s">
        <v>314</v>
      </c>
      <c r="K66" s="420" t="n">
        <f aca="false">'Basis Options'!G71</f>
        <v>36800</v>
      </c>
      <c r="L66" s="224" t="e">
        <f aca="false">'Basis Options'!U71</f>
        <v>#NAME?</v>
      </c>
      <c r="M66" s="420" t="n">
        <f aca="false">'Basis Options'!Q71</f>
        <v>36797</v>
      </c>
      <c r="N66" s="0" t="str">
        <f aca="false">'Basis Options'!F71</f>
        <v>P</v>
      </c>
      <c r="O66" s="0" t="n">
        <f aca="false">'Basis Options'!I71</f>
        <v>-0.32</v>
      </c>
      <c r="P66" s="0" t="n">
        <v>0</v>
      </c>
      <c r="Q66" s="0" t="n">
        <v>0</v>
      </c>
      <c r="R66" s="0" t="n">
        <v>0</v>
      </c>
      <c r="S66" s="0" t="n">
        <v>0</v>
      </c>
      <c r="T66" s="0" t="s">
        <v>311</v>
      </c>
      <c r="U66" s="0" t="str">
        <f aca="false">IF('Basis Options'!D71="NGI/CHI. GATE","""NGI/CHI. GATE""",TRIM('Basis Options'!D71))</f>
        <v>IF-NWPL_ROCKY_M</v>
      </c>
      <c r="V66" s="0" t="s">
        <v>311</v>
      </c>
      <c r="W66" s="0" t="s">
        <v>256</v>
      </c>
      <c r="X66" s="0" t="s">
        <v>311</v>
      </c>
      <c r="Y66" s="0" t="s">
        <v>314</v>
      </c>
      <c r="Z66" s="0" t="s">
        <v>316</v>
      </c>
      <c r="AA66" s="0" t="s">
        <v>311</v>
      </c>
      <c r="AB66" s="0" t="s">
        <v>123</v>
      </c>
      <c r="AC66" s="224" t="n">
        <f aca="false">'Basis Options'!H71</f>
        <v>310000</v>
      </c>
      <c r="AD66" s="224" t="e">
        <f aca="false">'Basis Options'!W71</f>
        <v>#NAME?</v>
      </c>
      <c r="AE66" s="0" t="n">
        <v>0</v>
      </c>
      <c r="AF66" s="0" t="n">
        <v>0</v>
      </c>
      <c r="AG66" s="0" t="n">
        <v>0</v>
      </c>
      <c r="AH66" s="224" t="e">
        <f aca="false">'Basis Options'!BC71</f>
        <v>#NAME?</v>
      </c>
      <c r="AI66" s="0" t="n">
        <v>232</v>
      </c>
      <c r="AJ66" s="0" t="s">
        <v>317</v>
      </c>
      <c r="AK66" s="0" t="n">
        <v>0</v>
      </c>
      <c r="AL66" s="0" t="n">
        <v>0</v>
      </c>
      <c r="AM66" s="0" t="n">
        <v>0</v>
      </c>
    </row>
    <row r="67" customFormat="false" ht="12.75" hidden="false" customHeight="false" outlineLevel="0" collapsed="false">
      <c r="A67" s="0" t="s">
        <v>308</v>
      </c>
      <c r="B67" s="0" t="str">
        <f aca="false">'Basis Options'!C72</f>
        <v>NE6195</v>
      </c>
      <c r="C67" s="0" t="s">
        <v>309</v>
      </c>
      <c r="D67" s="0" t="s">
        <v>310</v>
      </c>
      <c r="E67" s="0" t="s">
        <v>122</v>
      </c>
      <c r="F67" s="0" t="str">
        <f aca="false">'Basis Options'!A72</f>
        <v>JARON</v>
      </c>
      <c r="G67" s="0" t="s">
        <v>315</v>
      </c>
      <c r="H67" s="0" t="s">
        <v>312</v>
      </c>
      <c r="I67" s="0" t="s">
        <v>313</v>
      </c>
      <c r="J67" s="0" t="s">
        <v>314</v>
      </c>
      <c r="K67" s="420" t="n">
        <f aca="false">'Basis Options'!G72</f>
        <v>36647</v>
      </c>
      <c r="L67" s="224" t="e">
        <f aca="false">'Basis Options'!U72</f>
        <v>#NAME?</v>
      </c>
      <c r="M67" s="420" t="n">
        <f aca="false">'Basis Options'!Q72</f>
        <v>36643</v>
      </c>
      <c r="N67" s="0" t="str">
        <f aca="false">'Basis Options'!F72</f>
        <v>P</v>
      </c>
      <c r="O67" s="0" t="n">
        <f aca="false">'Basis Options'!I72</f>
        <v>-0.4</v>
      </c>
      <c r="P67" s="0" t="n">
        <v>0</v>
      </c>
      <c r="Q67" s="0" t="n">
        <v>0</v>
      </c>
      <c r="R67" s="0" t="n">
        <v>0</v>
      </c>
      <c r="S67" s="0" t="n">
        <v>0</v>
      </c>
      <c r="T67" s="0" t="s">
        <v>311</v>
      </c>
      <c r="U67" s="0" t="str">
        <f aca="false">IF('Basis Options'!D72="NGI/CHI. GATE","""NGI/CHI. GATE""",TRIM('Basis Options'!D72))</f>
        <v>IF-NWPL_ROCKY_M</v>
      </c>
      <c r="V67" s="0" t="s">
        <v>311</v>
      </c>
      <c r="W67" s="0" t="s">
        <v>256</v>
      </c>
      <c r="X67" s="0" t="s">
        <v>311</v>
      </c>
      <c r="Y67" s="0" t="s">
        <v>314</v>
      </c>
      <c r="Z67" s="0" t="s">
        <v>316</v>
      </c>
      <c r="AA67" s="0" t="s">
        <v>311</v>
      </c>
      <c r="AB67" s="0" t="s">
        <v>123</v>
      </c>
      <c r="AC67" s="224" t="n">
        <f aca="false">'Basis Options'!H72</f>
        <v>310000</v>
      </c>
      <c r="AD67" s="224" t="e">
        <f aca="false">'Basis Options'!W72</f>
        <v>#NAME?</v>
      </c>
      <c r="AE67" s="0" t="n">
        <v>0</v>
      </c>
      <c r="AF67" s="0" t="n">
        <v>0</v>
      </c>
      <c r="AG67" s="0" t="n">
        <v>0</v>
      </c>
      <c r="AH67" s="224" t="e">
        <f aca="false">'Basis Options'!BC72</f>
        <v>#NAME?</v>
      </c>
      <c r="AI67" s="0" t="n">
        <v>232</v>
      </c>
      <c r="AJ67" s="0" t="s">
        <v>317</v>
      </c>
      <c r="AK67" s="0" t="n">
        <v>0</v>
      </c>
      <c r="AL67" s="0" t="n">
        <v>0</v>
      </c>
      <c r="AM67" s="0" t="n">
        <v>0</v>
      </c>
    </row>
    <row r="68" customFormat="false" ht="12.75" hidden="false" customHeight="false" outlineLevel="0" collapsed="false">
      <c r="A68" s="0" t="s">
        <v>308</v>
      </c>
      <c r="B68" s="0" t="str">
        <f aca="false">'Basis Options'!C73</f>
        <v>NE6195</v>
      </c>
      <c r="C68" s="0" t="s">
        <v>309</v>
      </c>
      <c r="D68" s="0" t="s">
        <v>310</v>
      </c>
      <c r="E68" s="0" t="s">
        <v>122</v>
      </c>
      <c r="F68" s="0" t="str">
        <f aca="false">'Basis Options'!A73</f>
        <v>JARON</v>
      </c>
      <c r="G68" s="0" t="s">
        <v>315</v>
      </c>
      <c r="H68" s="0" t="s">
        <v>312</v>
      </c>
      <c r="I68" s="0" t="s">
        <v>313</v>
      </c>
      <c r="J68" s="0" t="s">
        <v>314</v>
      </c>
      <c r="K68" s="420" t="n">
        <f aca="false">'Basis Options'!G73</f>
        <v>36678</v>
      </c>
      <c r="L68" s="224" t="e">
        <f aca="false">'Basis Options'!U73</f>
        <v>#NAME?</v>
      </c>
      <c r="M68" s="420" t="n">
        <f aca="false">'Basis Options'!Q73</f>
        <v>36676</v>
      </c>
      <c r="N68" s="0" t="str">
        <f aca="false">'Basis Options'!F73</f>
        <v>P</v>
      </c>
      <c r="O68" s="0" t="n">
        <f aca="false">'Basis Options'!I73</f>
        <v>-0.4</v>
      </c>
      <c r="P68" s="0" t="n">
        <v>0</v>
      </c>
      <c r="Q68" s="0" t="n">
        <v>0</v>
      </c>
      <c r="R68" s="0" t="n">
        <v>0</v>
      </c>
      <c r="S68" s="0" t="n">
        <v>0</v>
      </c>
      <c r="T68" s="0" t="s">
        <v>311</v>
      </c>
      <c r="U68" s="0" t="str">
        <f aca="false">IF('Basis Options'!D73="NGI/CHI. GATE","""NGI/CHI. GATE""",TRIM('Basis Options'!D73))</f>
        <v>IF-NWPL_ROCKY_M</v>
      </c>
      <c r="V68" s="0" t="s">
        <v>311</v>
      </c>
      <c r="W68" s="0" t="s">
        <v>256</v>
      </c>
      <c r="X68" s="0" t="s">
        <v>311</v>
      </c>
      <c r="Y68" s="0" t="s">
        <v>314</v>
      </c>
      <c r="Z68" s="0" t="s">
        <v>316</v>
      </c>
      <c r="AA68" s="0" t="s">
        <v>311</v>
      </c>
      <c r="AB68" s="0" t="s">
        <v>123</v>
      </c>
      <c r="AC68" s="224" t="n">
        <f aca="false">'Basis Options'!H73</f>
        <v>300000</v>
      </c>
      <c r="AD68" s="224" t="e">
        <f aca="false">'Basis Options'!W73</f>
        <v>#NAME?</v>
      </c>
      <c r="AE68" s="0" t="n">
        <v>0</v>
      </c>
      <c r="AF68" s="0" t="n">
        <v>0</v>
      </c>
      <c r="AG68" s="0" t="n">
        <v>0</v>
      </c>
      <c r="AH68" s="224" t="e">
        <f aca="false">'Basis Options'!BC73</f>
        <v>#NAME?</v>
      </c>
      <c r="AI68" s="0" t="n">
        <v>232</v>
      </c>
      <c r="AJ68" s="0" t="s">
        <v>317</v>
      </c>
      <c r="AK68" s="0" t="n">
        <v>0</v>
      </c>
      <c r="AL68" s="0" t="n">
        <v>0</v>
      </c>
      <c r="AM68" s="0" t="n">
        <v>0</v>
      </c>
    </row>
    <row r="69" customFormat="false" ht="12.75" hidden="false" customHeight="false" outlineLevel="0" collapsed="false">
      <c r="A69" s="0" t="s">
        <v>308</v>
      </c>
      <c r="B69" s="0" t="str">
        <f aca="false">'Basis Options'!C74</f>
        <v>NE6195</v>
      </c>
      <c r="C69" s="0" t="s">
        <v>309</v>
      </c>
      <c r="D69" s="0" t="s">
        <v>310</v>
      </c>
      <c r="E69" s="0" t="s">
        <v>122</v>
      </c>
      <c r="F69" s="0" t="str">
        <f aca="false">'Basis Options'!A74</f>
        <v>JARON</v>
      </c>
      <c r="G69" s="0" t="s">
        <v>315</v>
      </c>
      <c r="H69" s="0" t="s">
        <v>312</v>
      </c>
      <c r="I69" s="0" t="s">
        <v>313</v>
      </c>
      <c r="J69" s="0" t="s">
        <v>314</v>
      </c>
      <c r="K69" s="420" t="n">
        <f aca="false">'Basis Options'!G74</f>
        <v>36708</v>
      </c>
      <c r="L69" s="224" t="e">
        <f aca="false">'Basis Options'!U74</f>
        <v>#NAME?</v>
      </c>
      <c r="M69" s="420" t="n">
        <f aca="false">'Basis Options'!Q74</f>
        <v>36706</v>
      </c>
      <c r="N69" s="0" t="str">
        <f aca="false">'Basis Options'!F74</f>
        <v>P</v>
      </c>
      <c r="O69" s="0" t="n">
        <f aca="false">'Basis Options'!I74</f>
        <v>-0.4</v>
      </c>
      <c r="P69" s="0" t="n">
        <v>0</v>
      </c>
      <c r="Q69" s="0" t="n">
        <v>0</v>
      </c>
      <c r="R69" s="0" t="n">
        <v>0</v>
      </c>
      <c r="S69" s="0" t="n">
        <v>0</v>
      </c>
      <c r="T69" s="0" t="s">
        <v>311</v>
      </c>
      <c r="U69" s="0" t="str">
        <f aca="false">IF('Basis Options'!D74="NGI/CHI. GATE","""NGI/CHI. GATE""",TRIM('Basis Options'!D74))</f>
        <v>IF-NWPL_ROCKY_M</v>
      </c>
      <c r="V69" s="0" t="s">
        <v>311</v>
      </c>
      <c r="W69" s="0" t="s">
        <v>256</v>
      </c>
      <c r="X69" s="0" t="s">
        <v>311</v>
      </c>
      <c r="Y69" s="0" t="s">
        <v>314</v>
      </c>
      <c r="Z69" s="0" t="s">
        <v>316</v>
      </c>
      <c r="AA69" s="0" t="s">
        <v>311</v>
      </c>
      <c r="AB69" s="0" t="s">
        <v>123</v>
      </c>
      <c r="AC69" s="224" t="n">
        <f aca="false">'Basis Options'!H74</f>
        <v>310000</v>
      </c>
      <c r="AD69" s="224" t="e">
        <f aca="false">'Basis Options'!W74</f>
        <v>#NAME?</v>
      </c>
      <c r="AE69" s="0" t="n">
        <v>0</v>
      </c>
      <c r="AF69" s="0" t="n">
        <v>0</v>
      </c>
      <c r="AG69" s="0" t="n">
        <v>0</v>
      </c>
      <c r="AH69" s="224" t="e">
        <f aca="false">'Basis Options'!BC74</f>
        <v>#NAME?</v>
      </c>
      <c r="AI69" s="0" t="n">
        <v>232</v>
      </c>
      <c r="AJ69" s="0" t="s">
        <v>317</v>
      </c>
      <c r="AK69" s="0" t="n">
        <v>0</v>
      </c>
      <c r="AL69" s="0" t="n">
        <v>0</v>
      </c>
      <c r="AM69" s="0" t="n">
        <v>0</v>
      </c>
    </row>
    <row r="70" customFormat="false" ht="12.75" hidden="false" customHeight="false" outlineLevel="0" collapsed="false">
      <c r="A70" s="0" t="s">
        <v>308</v>
      </c>
      <c r="B70" s="0" t="str">
        <f aca="false">'Basis Options'!C75</f>
        <v>NE6195</v>
      </c>
      <c r="C70" s="0" t="s">
        <v>309</v>
      </c>
      <c r="D70" s="0" t="s">
        <v>310</v>
      </c>
      <c r="E70" s="0" t="s">
        <v>122</v>
      </c>
      <c r="F70" s="0" t="str">
        <f aca="false">'Basis Options'!A75</f>
        <v>JARON</v>
      </c>
      <c r="G70" s="0" t="s">
        <v>315</v>
      </c>
      <c r="H70" s="0" t="s">
        <v>312</v>
      </c>
      <c r="I70" s="0" t="s">
        <v>313</v>
      </c>
      <c r="J70" s="0" t="s">
        <v>314</v>
      </c>
      <c r="K70" s="420" t="n">
        <f aca="false">'Basis Options'!G75</f>
        <v>36739</v>
      </c>
      <c r="L70" s="224" t="e">
        <f aca="false">'Basis Options'!U75</f>
        <v>#NAME?</v>
      </c>
      <c r="M70" s="420" t="n">
        <f aca="false">'Basis Options'!Q75</f>
        <v>36735</v>
      </c>
      <c r="N70" s="0" t="str">
        <f aca="false">'Basis Options'!F75</f>
        <v>P</v>
      </c>
      <c r="O70" s="0" t="n">
        <f aca="false">'Basis Options'!I75</f>
        <v>-0.4</v>
      </c>
      <c r="P70" s="0" t="n">
        <v>0</v>
      </c>
      <c r="Q70" s="0" t="n">
        <v>0</v>
      </c>
      <c r="R70" s="0" t="n">
        <v>0</v>
      </c>
      <c r="S70" s="0" t="n">
        <v>0</v>
      </c>
      <c r="T70" s="0" t="s">
        <v>311</v>
      </c>
      <c r="U70" s="0" t="str">
        <f aca="false">IF('Basis Options'!D75="NGI/CHI. GATE","""NGI/CHI. GATE""",TRIM('Basis Options'!D75))</f>
        <v>IF-NWPL_ROCKY_M</v>
      </c>
      <c r="V70" s="0" t="s">
        <v>311</v>
      </c>
      <c r="W70" s="0" t="s">
        <v>256</v>
      </c>
      <c r="X70" s="0" t="s">
        <v>311</v>
      </c>
      <c r="Y70" s="0" t="s">
        <v>314</v>
      </c>
      <c r="Z70" s="0" t="s">
        <v>316</v>
      </c>
      <c r="AA70" s="0" t="s">
        <v>311</v>
      </c>
      <c r="AB70" s="0" t="s">
        <v>123</v>
      </c>
      <c r="AC70" s="224" t="n">
        <f aca="false">'Basis Options'!H75</f>
        <v>310000</v>
      </c>
      <c r="AD70" s="224" t="e">
        <f aca="false">'Basis Options'!W75</f>
        <v>#NAME?</v>
      </c>
      <c r="AE70" s="0" t="n">
        <v>0</v>
      </c>
      <c r="AF70" s="0" t="n">
        <v>0</v>
      </c>
      <c r="AG70" s="0" t="n">
        <v>0</v>
      </c>
      <c r="AH70" s="224" t="e">
        <f aca="false">'Basis Options'!BC75</f>
        <v>#NAME?</v>
      </c>
      <c r="AI70" s="0" t="n">
        <v>232</v>
      </c>
      <c r="AJ70" s="0" t="s">
        <v>317</v>
      </c>
      <c r="AK70" s="0" t="n">
        <v>0</v>
      </c>
      <c r="AL70" s="0" t="n">
        <v>0</v>
      </c>
      <c r="AM70" s="0" t="n">
        <v>0</v>
      </c>
    </row>
    <row r="71" customFormat="false" ht="12.75" hidden="false" customHeight="false" outlineLevel="0" collapsed="false">
      <c r="A71" s="0" t="s">
        <v>308</v>
      </c>
      <c r="B71" s="0" t="str">
        <f aca="false">'Basis Options'!C76</f>
        <v>NE6195</v>
      </c>
      <c r="C71" s="0" t="s">
        <v>309</v>
      </c>
      <c r="D71" s="0" t="s">
        <v>310</v>
      </c>
      <c r="E71" s="0" t="s">
        <v>122</v>
      </c>
      <c r="F71" s="0" t="str">
        <f aca="false">'Basis Options'!A76</f>
        <v>JARON</v>
      </c>
      <c r="G71" s="0" t="s">
        <v>315</v>
      </c>
      <c r="H71" s="0" t="s">
        <v>312</v>
      </c>
      <c r="I71" s="0" t="s">
        <v>313</v>
      </c>
      <c r="J71" s="0" t="s">
        <v>314</v>
      </c>
      <c r="K71" s="420" t="n">
        <f aca="false">'Basis Options'!G76</f>
        <v>36770</v>
      </c>
      <c r="L71" s="224" t="e">
        <f aca="false">'Basis Options'!U76</f>
        <v>#NAME?</v>
      </c>
      <c r="M71" s="420" t="n">
        <f aca="false">'Basis Options'!Q76</f>
        <v>36768</v>
      </c>
      <c r="N71" s="0" t="str">
        <f aca="false">'Basis Options'!F76</f>
        <v>P</v>
      </c>
      <c r="O71" s="0" t="n">
        <f aca="false">'Basis Options'!I76</f>
        <v>-0.4</v>
      </c>
      <c r="P71" s="0" t="n">
        <v>0</v>
      </c>
      <c r="Q71" s="0" t="n">
        <v>0</v>
      </c>
      <c r="R71" s="0" t="n">
        <v>0</v>
      </c>
      <c r="S71" s="0" t="n">
        <v>0</v>
      </c>
      <c r="T71" s="0" t="s">
        <v>311</v>
      </c>
      <c r="U71" s="0" t="str">
        <f aca="false">IF('Basis Options'!D76="NGI/CHI. GATE","""NGI/CHI. GATE""",TRIM('Basis Options'!D76))</f>
        <v>IF-NWPL_ROCKY_M</v>
      </c>
      <c r="V71" s="0" t="s">
        <v>311</v>
      </c>
      <c r="W71" s="0" t="s">
        <v>256</v>
      </c>
      <c r="X71" s="0" t="s">
        <v>311</v>
      </c>
      <c r="Y71" s="0" t="s">
        <v>314</v>
      </c>
      <c r="Z71" s="0" t="s">
        <v>316</v>
      </c>
      <c r="AA71" s="0" t="s">
        <v>311</v>
      </c>
      <c r="AB71" s="0" t="s">
        <v>123</v>
      </c>
      <c r="AC71" s="224" t="n">
        <f aca="false">'Basis Options'!H76</f>
        <v>300000</v>
      </c>
      <c r="AD71" s="224" t="e">
        <f aca="false">'Basis Options'!W76</f>
        <v>#NAME?</v>
      </c>
      <c r="AE71" s="0" t="n">
        <v>0</v>
      </c>
      <c r="AF71" s="0" t="n">
        <v>0</v>
      </c>
      <c r="AG71" s="0" t="n">
        <v>0</v>
      </c>
      <c r="AH71" s="224" t="e">
        <f aca="false">'Basis Options'!BC76</f>
        <v>#NAME?</v>
      </c>
      <c r="AI71" s="0" t="n">
        <v>232</v>
      </c>
      <c r="AJ71" s="0" t="s">
        <v>317</v>
      </c>
      <c r="AK71" s="0" t="n">
        <v>0</v>
      </c>
      <c r="AL71" s="0" t="n">
        <v>0</v>
      </c>
      <c r="AM71" s="0" t="n">
        <v>0</v>
      </c>
    </row>
    <row r="72" customFormat="false" ht="12.75" hidden="false" customHeight="false" outlineLevel="0" collapsed="false">
      <c r="A72" s="0" t="s">
        <v>308</v>
      </c>
      <c r="B72" s="0" t="str">
        <f aca="false">'Basis Options'!C77</f>
        <v>NE6195</v>
      </c>
      <c r="C72" s="0" t="s">
        <v>309</v>
      </c>
      <c r="D72" s="0" t="s">
        <v>310</v>
      </c>
      <c r="E72" s="0" t="s">
        <v>122</v>
      </c>
      <c r="F72" s="0" t="str">
        <f aca="false">'Basis Options'!A77</f>
        <v>JARON</v>
      </c>
      <c r="G72" s="0" t="s">
        <v>315</v>
      </c>
      <c r="H72" s="0" t="s">
        <v>312</v>
      </c>
      <c r="I72" s="0" t="s">
        <v>313</v>
      </c>
      <c r="J72" s="0" t="s">
        <v>314</v>
      </c>
      <c r="K72" s="420" t="n">
        <f aca="false">'Basis Options'!G77</f>
        <v>36800</v>
      </c>
      <c r="L72" s="224" t="e">
        <f aca="false">'Basis Options'!U77</f>
        <v>#NAME?</v>
      </c>
      <c r="M72" s="420" t="n">
        <f aca="false">'Basis Options'!Q77</f>
        <v>36797</v>
      </c>
      <c r="N72" s="0" t="str">
        <f aca="false">'Basis Options'!F77</f>
        <v>P</v>
      </c>
      <c r="O72" s="0" t="n">
        <f aca="false">'Basis Options'!I77</f>
        <v>-0.4</v>
      </c>
      <c r="P72" s="0" t="n">
        <v>0</v>
      </c>
      <c r="Q72" s="0" t="n">
        <v>0</v>
      </c>
      <c r="R72" s="0" t="n">
        <v>0</v>
      </c>
      <c r="S72" s="0" t="n">
        <v>0</v>
      </c>
      <c r="T72" s="0" t="s">
        <v>311</v>
      </c>
      <c r="U72" s="0" t="str">
        <f aca="false">IF('Basis Options'!D77="NGI/CHI. GATE","""NGI/CHI. GATE""",TRIM('Basis Options'!D77))</f>
        <v>IF-NWPL_ROCKY_M</v>
      </c>
      <c r="V72" s="0" t="s">
        <v>311</v>
      </c>
      <c r="W72" s="0" t="s">
        <v>256</v>
      </c>
      <c r="X72" s="0" t="s">
        <v>311</v>
      </c>
      <c r="Y72" s="0" t="s">
        <v>314</v>
      </c>
      <c r="Z72" s="0" t="s">
        <v>316</v>
      </c>
      <c r="AA72" s="0" t="s">
        <v>311</v>
      </c>
      <c r="AB72" s="0" t="s">
        <v>123</v>
      </c>
      <c r="AC72" s="224" t="n">
        <f aca="false">'Basis Options'!H77</f>
        <v>310000</v>
      </c>
      <c r="AD72" s="224" t="e">
        <f aca="false">'Basis Options'!W77</f>
        <v>#NAME?</v>
      </c>
      <c r="AE72" s="0" t="n">
        <v>0</v>
      </c>
      <c r="AF72" s="0" t="n">
        <v>0</v>
      </c>
      <c r="AG72" s="0" t="n">
        <v>0</v>
      </c>
      <c r="AH72" s="224" t="e">
        <f aca="false">'Basis Options'!BC77</f>
        <v>#NAME?</v>
      </c>
      <c r="AI72" s="0" t="n">
        <v>232</v>
      </c>
      <c r="AJ72" s="0" t="s">
        <v>317</v>
      </c>
      <c r="AK72" s="0" t="n">
        <v>0</v>
      </c>
      <c r="AL72" s="0" t="n">
        <v>0</v>
      </c>
      <c r="AM72" s="0" t="n">
        <v>0</v>
      </c>
    </row>
    <row r="73" customFormat="false" ht="12.75" hidden="false" customHeight="false" outlineLevel="0" collapsed="false">
      <c r="A73" s="0" t="s">
        <v>308</v>
      </c>
      <c r="B73" s="0" t="str">
        <f aca="false">'Basis Options'!C78</f>
        <v>NE6212</v>
      </c>
      <c r="C73" s="0" t="s">
        <v>309</v>
      </c>
      <c r="D73" s="0" t="s">
        <v>310</v>
      </c>
      <c r="E73" s="0" t="s">
        <v>122</v>
      </c>
      <c r="F73" s="0" t="str">
        <f aca="false">'Basis Options'!A78</f>
        <v>RELIANTENESER</v>
      </c>
      <c r="G73" s="0" t="s">
        <v>315</v>
      </c>
      <c r="H73" s="0" t="s">
        <v>312</v>
      </c>
      <c r="I73" s="0" t="s">
        <v>313</v>
      </c>
      <c r="J73" s="0" t="s">
        <v>314</v>
      </c>
      <c r="K73" s="420" t="n">
        <f aca="false">'Basis Options'!G78</f>
        <v>36647</v>
      </c>
      <c r="L73" s="224" t="e">
        <f aca="false">'Basis Options'!U78</f>
        <v>#NAME?</v>
      </c>
      <c r="M73" s="420" t="n">
        <f aca="false">'Basis Options'!Q78</f>
        <v>36643</v>
      </c>
      <c r="N73" s="0" t="str">
        <f aca="false">'Basis Options'!F78</f>
        <v>C</v>
      </c>
      <c r="O73" s="0" t="n">
        <f aca="false">'Basis Options'!I78</f>
        <v>-0.25</v>
      </c>
      <c r="P73" s="0" t="n">
        <v>0</v>
      </c>
      <c r="Q73" s="0" t="n">
        <v>0</v>
      </c>
      <c r="R73" s="0" t="n">
        <v>0</v>
      </c>
      <c r="S73" s="0" t="n">
        <v>0</v>
      </c>
      <c r="T73" s="0" t="s">
        <v>311</v>
      </c>
      <c r="U73" s="0" t="str">
        <f aca="false">IF('Basis Options'!D78="NGI/CHI. GATE","""NGI/CHI. GATE""",TRIM('Basis Options'!D78))</f>
        <v>IF-NWPL_ROCKY_M</v>
      </c>
      <c r="V73" s="0" t="s">
        <v>311</v>
      </c>
      <c r="W73" s="0" t="s">
        <v>256</v>
      </c>
      <c r="X73" s="0" t="s">
        <v>311</v>
      </c>
      <c r="Y73" s="0" t="s">
        <v>314</v>
      </c>
      <c r="Z73" s="0" t="s">
        <v>316</v>
      </c>
      <c r="AA73" s="0" t="s">
        <v>311</v>
      </c>
      <c r="AB73" s="0" t="s">
        <v>123</v>
      </c>
      <c r="AC73" s="224" t="n">
        <f aca="false">'Basis Options'!H78</f>
        <v>310000</v>
      </c>
      <c r="AD73" s="224" t="e">
        <f aca="false">'Basis Options'!W78</f>
        <v>#NAME?</v>
      </c>
      <c r="AE73" s="0" t="n">
        <v>0</v>
      </c>
      <c r="AF73" s="0" t="n">
        <v>0</v>
      </c>
      <c r="AG73" s="0" t="n">
        <v>0</v>
      </c>
      <c r="AH73" s="224" t="e">
        <f aca="false">'Basis Options'!BC78</f>
        <v>#NAME?</v>
      </c>
      <c r="AI73" s="0" t="n">
        <v>232</v>
      </c>
      <c r="AJ73" s="0" t="s">
        <v>317</v>
      </c>
      <c r="AK73" s="0" t="n">
        <v>0</v>
      </c>
      <c r="AL73" s="0" t="n">
        <v>0</v>
      </c>
      <c r="AM73" s="0" t="n">
        <v>0</v>
      </c>
    </row>
    <row r="74" customFormat="false" ht="12.75" hidden="false" customHeight="false" outlineLevel="0" collapsed="false">
      <c r="A74" s="0" t="s">
        <v>308</v>
      </c>
      <c r="B74" s="0" t="str">
        <f aca="false">'Basis Options'!C79</f>
        <v>NE6212</v>
      </c>
      <c r="C74" s="0" t="s">
        <v>309</v>
      </c>
      <c r="D74" s="0" t="s">
        <v>310</v>
      </c>
      <c r="E74" s="0" t="s">
        <v>122</v>
      </c>
      <c r="F74" s="0" t="str">
        <f aca="false">'Basis Options'!A79</f>
        <v>RELIANTENESER</v>
      </c>
      <c r="G74" s="0" t="s">
        <v>315</v>
      </c>
      <c r="H74" s="0" t="s">
        <v>312</v>
      </c>
      <c r="I74" s="0" t="s">
        <v>313</v>
      </c>
      <c r="J74" s="0" t="s">
        <v>314</v>
      </c>
      <c r="K74" s="420" t="n">
        <f aca="false">'Basis Options'!G79</f>
        <v>36678</v>
      </c>
      <c r="L74" s="224" t="e">
        <f aca="false">'Basis Options'!U79</f>
        <v>#NAME?</v>
      </c>
      <c r="M74" s="420" t="n">
        <f aca="false">'Basis Options'!Q79</f>
        <v>36676</v>
      </c>
      <c r="N74" s="0" t="str">
        <f aca="false">'Basis Options'!F79</f>
        <v>C</v>
      </c>
      <c r="O74" s="0" t="n">
        <f aca="false">'Basis Options'!I79</f>
        <v>-0.25</v>
      </c>
      <c r="P74" s="0" t="n">
        <v>0</v>
      </c>
      <c r="Q74" s="0" t="n">
        <v>0</v>
      </c>
      <c r="R74" s="0" t="n">
        <v>0</v>
      </c>
      <c r="S74" s="0" t="n">
        <v>0</v>
      </c>
      <c r="T74" s="0" t="s">
        <v>311</v>
      </c>
      <c r="U74" s="0" t="str">
        <f aca="false">IF('Basis Options'!D79="NGI/CHI. GATE","""NGI/CHI. GATE""",TRIM('Basis Options'!D79))</f>
        <v>IF-NWPL_ROCKY_M</v>
      </c>
      <c r="V74" s="0" t="s">
        <v>311</v>
      </c>
      <c r="W74" s="0" t="s">
        <v>256</v>
      </c>
      <c r="X74" s="0" t="s">
        <v>311</v>
      </c>
      <c r="Y74" s="0" t="s">
        <v>314</v>
      </c>
      <c r="Z74" s="0" t="s">
        <v>316</v>
      </c>
      <c r="AA74" s="0" t="s">
        <v>311</v>
      </c>
      <c r="AB74" s="0" t="s">
        <v>123</v>
      </c>
      <c r="AC74" s="224" t="n">
        <f aca="false">'Basis Options'!H79</f>
        <v>300000</v>
      </c>
      <c r="AD74" s="224" t="e">
        <f aca="false">'Basis Options'!W79</f>
        <v>#NAME?</v>
      </c>
      <c r="AE74" s="0" t="n">
        <v>0</v>
      </c>
      <c r="AF74" s="0" t="n">
        <v>0</v>
      </c>
      <c r="AG74" s="0" t="n">
        <v>0</v>
      </c>
      <c r="AH74" s="224" t="e">
        <f aca="false">'Basis Options'!BC79</f>
        <v>#NAME?</v>
      </c>
      <c r="AI74" s="0" t="n">
        <v>232</v>
      </c>
      <c r="AJ74" s="0" t="s">
        <v>317</v>
      </c>
      <c r="AK74" s="0" t="n">
        <v>0</v>
      </c>
      <c r="AL74" s="0" t="n">
        <v>0</v>
      </c>
      <c r="AM74" s="0" t="n">
        <v>0</v>
      </c>
    </row>
    <row r="75" customFormat="false" ht="12.75" hidden="false" customHeight="false" outlineLevel="0" collapsed="false">
      <c r="A75" s="0" t="s">
        <v>308</v>
      </c>
      <c r="B75" s="0" t="str">
        <f aca="false">'Basis Options'!C80</f>
        <v>NE6212</v>
      </c>
      <c r="C75" s="0" t="s">
        <v>309</v>
      </c>
      <c r="D75" s="0" t="s">
        <v>310</v>
      </c>
      <c r="E75" s="0" t="s">
        <v>122</v>
      </c>
      <c r="F75" s="0" t="str">
        <f aca="false">'Basis Options'!A80</f>
        <v>RELIANTENESER</v>
      </c>
      <c r="G75" s="0" t="s">
        <v>315</v>
      </c>
      <c r="H75" s="0" t="s">
        <v>312</v>
      </c>
      <c r="I75" s="0" t="s">
        <v>313</v>
      </c>
      <c r="J75" s="0" t="s">
        <v>314</v>
      </c>
      <c r="K75" s="420" t="n">
        <f aca="false">'Basis Options'!G80</f>
        <v>36708</v>
      </c>
      <c r="L75" s="224" t="e">
        <f aca="false">'Basis Options'!U80</f>
        <v>#NAME?</v>
      </c>
      <c r="M75" s="420" t="n">
        <f aca="false">'Basis Options'!Q80</f>
        <v>36706</v>
      </c>
      <c r="N75" s="0" t="str">
        <f aca="false">'Basis Options'!F80</f>
        <v>C</v>
      </c>
      <c r="O75" s="0" t="n">
        <f aca="false">'Basis Options'!I80</f>
        <v>-0.25</v>
      </c>
      <c r="P75" s="0" t="n">
        <v>0</v>
      </c>
      <c r="Q75" s="0" t="n">
        <v>0</v>
      </c>
      <c r="R75" s="0" t="n">
        <v>0</v>
      </c>
      <c r="S75" s="0" t="n">
        <v>0</v>
      </c>
      <c r="T75" s="0" t="s">
        <v>311</v>
      </c>
      <c r="U75" s="0" t="str">
        <f aca="false">IF('Basis Options'!D80="NGI/CHI. GATE","""NGI/CHI. GATE""",TRIM('Basis Options'!D80))</f>
        <v>IF-NWPL_ROCKY_M</v>
      </c>
      <c r="V75" s="0" t="s">
        <v>311</v>
      </c>
      <c r="W75" s="0" t="s">
        <v>256</v>
      </c>
      <c r="X75" s="0" t="s">
        <v>311</v>
      </c>
      <c r="Y75" s="0" t="s">
        <v>314</v>
      </c>
      <c r="Z75" s="0" t="s">
        <v>316</v>
      </c>
      <c r="AA75" s="0" t="s">
        <v>311</v>
      </c>
      <c r="AB75" s="0" t="s">
        <v>123</v>
      </c>
      <c r="AC75" s="224" t="n">
        <f aca="false">'Basis Options'!H80</f>
        <v>310000</v>
      </c>
      <c r="AD75" s="224" t="e">
        <f aca="false">'Basis Options'!W80</f>
        <v>#NAME?</v>
      </c>
      <c r="AE75" s="0" t="n">
        <v>0</v>
      </c>
      <c r="AF75" s="0" t="n">
        <v>0</v>
      </c>
      <c r="AG75" s="0" t="n">
        <v>0</v>
      </c>
      <c r="AH75" s="224" t="e">
        <f aca="false">'Basis Options'!BC80</f>
        <v>#NAME?</v>
      </c>
      <c r="AI75" s="0" t="n">
        <v>232</v>
      </c>
      <c r="AJ75" s="0" t="s">
        <v>317</v>
      </c>
      <c r="AK75" s="0" t="n">
        <v>0</v>
      </c>
      <c r="AL75" s="0" t="n">
        <v>0</v>
      </c>
      <c r="AM75" s="0" t="n">
        <v>0</v>
      </c>
    </row>
    <row r="76" customFormat="false" ht="12.75" hidden="false" customHeight="false" outlineLevel="0" collapsed="false">
      <c r="A76" s="0" t="s">
        <v>308</v>
      </c>
      <c r="B76" s="0" t="str">
        <f aca="false">'Basis Options'!C81</f>
        <v>NE6212</v>
      </c>
      <c r="C76" s="0" t="s">
        <v>309</v>
      </c>
      <c r="D76" s="0" t="s">
        <v>310</v>
      </c>
      <c r="E76" s="0" t="s">
        <v>122</v>
      </c>
      <c r="F76" s="0" t="str">
        <f aca="false">'Basis Options'!A81</f>
        <v>RELIANTENESER</v>
      </c>
      <c r="G76" s="0" t="s">
        <v>315</v>
      </c>
      <c r="H76" s="0" t="s">
        <v>312</v>
      </c>
      <c r="I76" s="0" t="s">
        <v>313</v>
      </c>
      <c r="J76" s="0" t="s">
        <v>314</v>
      </c>
      <c r="K76" s="420" t="n">
        <f aca="false">'Basis Options'!G81</f>
        <v>36739</v>
      </c>
      <c r="L76" s="224" t="e">
        <f aca="false">'Basis Options'!U81</f>
        <v>#NAME?</v>
      </c>
      <c r="M76" s="420" t="n">
        <f aca="false">'Basis Options'!Q81</f>
        <v>36735</v>
      </c>
      <c r="N76" s="0" t="str">
        <f aca="false">'Basis Options'!F81</f>
        <v>C</v>
      </c>
      <c r="O76" s="0" t="n">
        <f aca="false">'Basis Options'!I81</f>
        <v>-0.25</v>
      </c>
      <c r="P76" s="0" t="n">
        <v>0</v>
      </c>
      <c r="Q76" s="0" t="n">
        <v>0</v>
      </c>
      <c r="R76" s="0" t="n">
        <v>0</v>
      </c>
      <c r="S76" s="0" t="n">
        <v>0</v>
      </c>
      <c r="T76" s="0" t="s">
        <v>311</v>
      </c>
      <c r="U76" s="0" t="str">
        <f aca="false">IF('Basis Options'!D81="NGI/CHI. GATE","""NGI/CHI. GATE""",TRIM('Basis Options'!D81))</f>
        <v>IF-NWPL_ROCKY_M</v>
      </c>
      <c r="V76" s="0" t="s">
        <v>311</v>
      </c>
      <c r="W76" s="0" t="s">
        <v>256</v>
      </c>
      <c r="X76" s="0" t="s">
        <v>311</v>
      </c>
      <c r="Y76" s="0" t="s">
        <v>314</v>
      </c>
      <c r="Z76" s="0" t="s">
        <v>316</v>
      </c>
      <c r="AA76" s="0" t="s">
        <v>311</v>
      </c>
      <c r="AB76" s="0" t="s">
        <v>123</v>
      </c>
      <c r="AC76" s="224" t="n">
        <f aca="false">'Basis Options'!H81</f>
        <v>310000</v>
      </c>
      <c r="AD76" s="224" t="e">
        <f aca="false">'Basis Options'!W81</f>
        <v>#NAME?</v>
      </c>
      <c r="AE76" s="0" t="n">
        <v>0</v>
      </c>
      <c r="AF76" s="0" t="n">
        <v>0</v>
      </c>
      <c r="AG76" s="0" t="n">
        <v>0</v>
      </c>
      <c r="AH76" s="224" t="e">
        <f aca="false">'Basis Options'!BC81</f>
        <v>#NAME?</v>
      </c>
      <c r="AI76" s="0" t="n">
        <v>232</v>
      </c>
      <c r="AJ76" s="0" t="s">
        <v>317</v>
      </c>
      <c r="AK76" s="0" t="n">
        <v>0</v>
      </c>
      <c r="AL76" s="0" t="n">
        <v>0</v>
      </c>
      <c r="AM76" s="0" t="n">
        <v>0</v>
      </c>
    </row>
    <row r="77" customFormat="false" ht="12.75" hidden="false" customHeight="false" outlineLevel="0" collapsed="false">
      <c r="A77" s="0" t="s">
        <v>308</v>
      </c>
      <c r="B77" s="0" t="str">
        <f aca="false">'Basis Options'!C82</f>
        <v>NE6212</v>
      </c>
      <c r="C77" s="0" t="s">
        <v>309</v>
      </c>
      <c r="D77" s="0" t="s">
        <v>310</v>
      </c>
      <c r="E77" s="0" t="s">
        <v>122</v>
      </c>
      <c r="F77" s="0" t="str">
        <f aca="false">'Basis Options'!A82</f>
        <v>RELIANTENESER</v>
      </c>
      <c r="G77" s="0" t="s">
        <v>315</v>
      </c>
      <c r="H77" s="0" t="s">
        <v>312</v>
      </c>
      <c r="I77" s="0" t="s">
        <v>313</v>
      </c>
      <c r="J77" s="0" t="s">
        <v>314</v>
      </c>
      <c r="K77" s="420" t="n">
        <f aca="false">'Basis Options'!G82</f>
        <v>36770</v>
      </c>
      <c r="L77" s="224" t="e">
        <f aca="false">'Basis Options'!U82</f>
        <v>#NAME?</v>
      </c>
      <c r="M77" s="420" t="n">
        <f aca="false">'Basis Options'!Q82</f>
        <v>36768</v>
      </c>
      <c r="N77" s="0" t="str">
        <f aca="false">'Basis Options'!F82</f>
        <v>C</v>
      </c>
      <c r="O77" s="0" t="n">
        <f aca="false">'Basis Options'!I82</f>
        <v>-0.25</v>
      </c>
      <c r="P77" s="0" t="n">
        <v>0</v>
      </c>
      <c r="Q77" s="0" t="n">
        <v>0</v>
      </c>
      <c r="R77" s="0" t="n">
        <v>0</v>
      </c>
      <c r="S77" s="0" t="n">
        <v>0</v>
      </c>
      <c r="T77" s="0" t="s">
        <v>311</v>
      </c>
      <c r="U77" s="0" t="str">
        <f aca="false">IF('Basis Options'!D82="NGI/CHI. GATE","""NGI/CHI. GATE""",TRIM('Basis Options'!D82))</f>
        <v>IF-NWPL_ROCKY_M</v>
      </c>
      <c r="V77" s="0" t="s">
        <v>311</v>
      </c>
      <c r="W77" s="0" t="s">
        <v>256</v>
      </c>
      <c r="X77" s="0" t="s">
        <v>311</v>
      </c>
      <c r="Y77" s="0" t="s">
        <v>314</v>
      </c>
      <c r="Z77" s="0" t="s">
        <v>316</v>
      </c>
      <c r="AA77" s="0" t="s">
        <v>311</v>
      </c>
      <c r="AB77" s="0" t="s">
        <v>123</v>
      </c>
      <c r="AC77" s="224" t="n">
        <f aca="false">'Basis Options'!H82</f>
        <v>300000</v>
      </c>
      <c r="AD77" s="224" t="e">
        <f aca="false">'Basis Options'!W82</f>
        <v>#NAME?</v>
      </c>
      <c r="AE77" s="0" t="n">
        <v>0</v>
      </c>
      <c r="AF77" s="0" t="n">
        <v>0</v>
      </c>
      <c r="AG77" s="0" t="n">
        <v>0</v>
      </c>
      <c r="AH77" s="224" t="e">
        <f aca="false">'Basis Options'!BC82</f>
        <v>#NAME?</v>
      </c>
      <c r="AI77" s="0" t="n">
        <v>232</v>
      </c>
      <c r="AJ77" s="0" t="s">
        <v>317</v>
      </c>
      <c r="AK77" s="0" t="n">
        <v>0</v>
      </c>
      <c r="AL77" s="0" t="n">
        <v>0</v>
      </c>
      <c r="AM77" s="0" t="n">
        <v>0</v>
      </c>
    </row>
    <row r="78" customFormat="false" ht="12.75" hidden="false" customHeight="false" outlineLevel="0" collapsed="false">
      <c r="A78" s="0" t="s">
        <v>308</v>
      </c>
      <c r="B78" s="0" t="str">
        <f aca="false">'Basis Options'!C83</f>
        <v>NE6212</v>
      </c>
      <c r="C78" s="0" t="s">
        <v>309</v>
      </c>
      <c r="D78" s="0" t="s">
        <v>310</v>
      </c>
      <c r="E78" s="0" t="s">
        <v>122</v>
      </c>
      <c r="F78" s="0" t="str">
        <f aca="false">'Basis Options'!A83</f>
        <v>RELIANTENESER</v>
      </c>
      <c r="G78" s="0" t="s">
        <v>315</v>
      </c>
      <c r="H78" s="0" t="s">
        <v>312</v>
      </c>
      <c r="I78" s="0" t="s">
        <v>313</v>
      </c>
      <c r="J78" s="0" t="s">
        <v>314</v>
      </c>
      <c r="K78" s="420" t="n">
        <f aca="false">'Basis Options'!G83</f>
        <v>36800</v>
      </c>
      <c r="L78" s="224" t="e">
        <f aca="false">'Basis Options'!U83</f>
        <v>#NAME?</v>
      </c>
      <c r="M78" s="420" t="n">
        <f aca="false">'Basis Options'!Q83</f>
        <v>36797</v>
      </c>
      <c r="N78" s="0" t="str">
        <f aca="false">'Basis Options'!F83</f>
        <v>C</v>
      </c>
      <c r="O78" s="0" t="n">
        <f aca="false">'Basis Options'!I83</f>
        <v>-0.25</v>
      </c>
      <c r="P78" s="0" t="n">
        <v>0</v>
      </c>
      <c r="Q78" s="0" t="n">
        <v>0</v>
      </c>
      <c r="R78" s="0" t="n">
        <v>0</v>
      </c>
      <c r="S78" s="0" t="n">
        <v>0</v>
      </c>
      <c r="T78" s="0" t="s">
        <v>311</v>
      </c>
      <c r="U78" s="0" t="str">
        <f aca="false">IF('Basis Options'!D83="NGI/CHI. GATE","""NGI/CHI. GATE""",TRIM('Basis Options'!D83))</f>
        <v>IF-NWPL_ROCKY_M</v>
      </c>
      <c r="V78" s="0" t="s">
        <v>311</v>
      </c>
      <c r="W78" s="0" t="s">
        <v>256</v>
      </c>
      <c r="X78" s="0" t="s">
        <v>311</v>
      </c>
      <c r="Y78" s="0" t="s">
        <v>314</v>
      </c>
      <c r="Z78" s="0" t="s">
        <v>316</v>
      </c>
      <c r="AA78" s="0" t="s">
        <v>311</v>
      </c>
      <c r="AB78" s="0" t="s">
        <v>123</v>
      </c>
      <c r="AC78" s="224" t="n">
        <f aca="false">'Basis Options'!H83</f>
        <v>310000</v>
      </c>
      <c r="AD78" s="224" t="e">
        <f aca="false">'Basis Options'!W83</f>
        <v>#NAME?</v>
      </c>
      <c r="AE78" s="0" t="n">
        <v>0</v>
      </c>
      <c r="AF78" s="0" t="n">
        <v>0</v>
      </c>
      <c r="AG78" s="0" t="n">
        <v>0</v>
      </c>
      <c r="AH78" s="224" t="e">
        <f aca="false">'Basis Options'!BC83</f>
        <v>#NAME?</v>
      </c>
      <c r="AI78" s="0" t="n">
        <v>232</v>
      </c>
      <c r="AJ78" s="0" t="s">
        <v>317</v>
      </c>
      <c r="AK78" s="0" t="n">
        <v>0</v>
      </c>
      <c r="AL78" s="0" t="n">
        <v>0</v>
      </c>
      <c r="AM78" s="0" t="n">
        <v>0</v>
      </c>
    </row>
    <row r="79" customFormat="false" ht="12.75" hidden="false" customHeight="false" outlineLevel="0" collapsed="false">
      <c r="A79" s="0" t="s">
        <v>308</v>
      </c>
      <c r="B79" s="0" t="str">
        <f aca="false">'Basis Options'!C84</f>
        <v>NE7612</v>
      </c>
      <c r="C79" s="0" t="s">
        <v>309</v>
      </c>
      <c r="D79" s="0" t="s">
        <v>310</v>
      </c>
      <c r="E79" s="0" t="s">
        <v>122</v>
      </c>
      <c r="F79" s="0" t="str">
        <f aca="false">'Basis Options'!A84</f>
        <v>DYNEGYMARAND</v>
      </c>
      <c r="G79" s="0" t="s">
        <v>315</v>
      </c>
      <c r="H79" s="0" t="s">
        <v>312</v>
      </c>
      <c r="I79" s="0" t="s">
        <v>313</v>
      </c>
      <c r="J79" s="0" t="s">
        <v>314</v>
      </c>
      <c r="K79" s="420" t="n">
        <f aca="false">'Basis Options'!G84</f>
        <v>36647</v>
      </c>
      <c r="L79" s="224" t="e">
        <f aca="false">'Basis Options'!U84</f>
        <v>#NAME?</v>
      </c>
      <c r="M79" s="420" t="n">
        <f aca="false">'Basis Options'!Q84</f>
        <v>36643</v>
      </c>
      <c r="N79" s="0" t="str">
        <f aca="false">'Basis Options'!F84</f>
        <v>C</v>
      </c>
      <c r="O79" s="0" t="n">
        <f aca="false">'Basis Options'!I84</f>
        <v>-0.3</v>
      </c>
      <c r="P79" s="0" t="n">
        <v>0</v>
      </c>
      <c r="Q79" s="0" t="n">
        <v>0</v>
      </c>
      <c r="R79" s="0" t="n">
        <v>0</v>
      </c>
      <c r="S79" s="0" t="n">
        <v>0</v>
      </c>
      <c r="T79" s="0" t="s">
        <v>311</v>
      </c>
      <c r="U79" s="0" t="str">
        <f aca="false">IF('Basis Options'!D84="NGI/CHI. GATE","""NGI/CHI. GATE""",TRIM('Basis Options'!D84))</f>
        <v>IF-NWPL_ROCKY_M</v>
      </c>
      <c r="V79" s="0" t="s">
        <v>311</v>
      </c>
      <c r="W79" s="0" t="s">
        <v>256</v>
      </c>
      <c r="X79" s="0" t="s">
        <v>311</v>
      </c>
      <c r="Y79" s="0" t="s">
        <v>314</v>
      </c>
      <c r="Z79" s="0" t="s">
        <v>316</v>
      </c>
      <c r="AA79" s="0" t="s">
        <v>311</v>
      </c>
      <c r="AB79" s="0" t="s">
        <v>123</v>
      </c>
      <c r="AC79" s="224" t="n">
        <f aca="false">'Basis Options'!H84</f>
        <v>310000</v>
      </c>
      <c r="AD79" s="224" t="e">
        <f aca="false">'Basis Options'!W84</f>
        <v>#NAME?</v>
      </c>
      <c r="AE79" s="0" t="n">
        <v>0</v>
      </c>
      <c r="AF79" s="0" t="n">
        <v>0</v>
      </c>
      <c r="AG79" s="0" t="n">
        <v>0</v>
      </c>
      <c r="AH79" s="224" t="e">
        <f aca="false">'Basis Options'!BC84</f>
        <v>#NAME?</v>
      </c>
      <c r="AI79" s="0" t="n">
        <v>232</v>
      </c>
      <c r="AJ79" s="0" t="s">
        <v>317</v>
      </c>
      <c r="AK79" s="0" t="n">
        <v>0</v>
      </c>
      <c r="AL79" s="0" t="n">
        <v>0</v>
      </c>
      <c r="AM79" s="0" t="n">
        <v>0</v>
      </c>
    </row>
    <row r="80" customFormat="false" ht="12.75" hidden="false" customHeight="false" outlineLevel="0" collapsed="false">
      <c r="A80" s="0" t="s">
        <v>308</v>
      </c>
      <c r="B80" s="0" t="str">
        <f aca="false">'Basis Options'!C85</f>
        <v>NE7612</v>
      </c>
      <c r="C80" s="0" t="s">
        <v>309</v>
      </c>
      <c r="D80" s="0" t="s">
        <v>310</v>
      </c>
      <c r="E80" s="0" t="s">
        <v>122</v>
      </c>
      <c r="F80" s="0" t="str">
        <f aca="false">'Basis Options'!A85</f>
        <v>DYNEGYMARAND</v>
      </c>
      <c r="G80" s="0" t="s">
        <v>315</v>
      </c>
      <c r="H80" s="0" t="s">
        <v>312</v>
      </c>
      <c r="I80" s="0" t="s">
        <v>313</v>
      </c>
      <c r="J80" s="0" t="s">
        <v>314</v>
      </c>
      <c r="K80" s="420" t="n">
        <f aca="false">'Basis Options'!G85</f>
        <v>36678</v>
      </c>
      <c r="L80" s="224" t="e">
        <f aca="false">'Basis Options'!U85</f>
        <v>#NAME?</v>
      </c>
      <c r="M80" s="420" t="n">
        <f aca="false">'Basis Options'!Q85</f>
        <v>36676</v>
      </c>
      <c r="N80" s="0" t="str">
        <f aca="false">'Basis Options'!F85</f>
        <v>C</v>
      </c>
      <c r="O80" s="0" t="n">
        <f aca="false">'Basis Options'!I85</f>
        <v>-0.3</v>
      </c>
      <c r="P80" s="0" t="n">
        <v>0</v>
      </c>
      <c r="Q80" s="0" t="n">
        <v>0</v>
      </c>
      <c r="R80" s="0" t="n">
        <v>0</v>
      </c>
      <c r="S80" s="0" t="n">
        <v>0</v>
      </c>
      <c r="T80" s="0" t="s">
        <v>311</v>
      </c>
      <c r="U80" s="0" t="str">
        <f aca="false">IF('Basis Options'!D85="NGI/CHI. GATE","""NGI/CHI. GATE""",TRIM('Basis Options'!D85))</f>
        <v>IF-NWPL_ROCKY_M</v>
      </c>
      <c r="V80" s="0" t="s">
        <v>311</v>
      </c>
      <c r="W80" s="0" t="s">
        <v>256</v>
      </c>
      <c r="X80" s="0" t="s">
        <v>311</v>
      </c>
      <c r="Y80" s="0" t="s">
        <v>314</v>
      </c>
      <c r="Z80" s="0" t="s">
        <v>316</v>
      </c>
      <c r="AA80" s="0" t="s">
        <v>311</v>
      </c>
      <c r="AB80" s="0" t="s">
        <v>123</v>
      </c>
      <c r="AC80" s="224" t="n">
        <f aca="false">'Basis Options'!H85</f>
        <v>300000</v>
      </c>
      <c r="AD80" s="224" t="e">
        <f aca="false">'Basis Options'!W85</f>
        <v>#NAME?</v>
      </c>
      <c r="AE80" s="0" t="n">
        <v>0</v>
      </c>
      <c r="AF80" s="0" t="n">
        <v>0</v>
      </c>
      <c r="AG80" s="0" t="n">
        <v>0</v>
      </c>
      <c r="AH80" s="224" t="e">
        <f aca="false">'Basis Options'!BC85</f>
        <v>#NAME?</v>
      </c>
      <c r="AI80" s="0" t="n">
        <v>232</v>
      </c>
      <c r="AJ80" s="0" t="s">
        <v>317</v>
      </c>
      <c r="AK80" s="0" t="n">
        <v>0</v>
      </c>
      <c r="AL80" s="0" t="n">
        <v>0</v>
      </c>
      <c r="AM80" s="0" t="n">
        <v>0</v>
      </c>
    </row>
    <row r="81" customFormat="false" ht="12.75" hidden="false" customHeight="false" outlineLevel="0" collapsed="false">
      <c r="A81" s="0" t="s">
        <v>308</v>
      </c>
      <c r="B81" s="0" t="str">
        <f aca="false">'Basis Options'!C86</f>
        <v>NE7612</v>
      </c>
      <c r="C81" s="0" t="s">
        <v>309</v>
      </c>
      <c r="D81" s="0" t="s">
        <v>310</v>
      </c>
      <c r="E81" s="0" t="s">
        <v>122</v>
      </c>
      <c r="F81" s="0" t="str">
        <f aca="false">'Basis Options'!A86</f>
        <v>DYNEGYMARAND</v>
      </c>
      <c r="G81" s="0" t="s">
        <v>315</v>
      </c>
      <c r="H81" s="0" t="s">
        <v>312</v>
      </c>
      <c r="I81" s="0" t="s">
        <v>313</v>
      </c>
      <c r="J81" s="0" t="s">
        <v>314</v>
      </c>
      <c r="K81" s="420" t="n">
        <f aca="false">'Basis Options'!G86</f>
        <v>36708</v>
      </c>
      <c r="L81" s="224" t="e">
        <f aca="false">'Basis Options'!U86</f>
        <v>#NAME?</v>
      </c>
      <c r="M81" s="420" t="n">
        <f aca="false">'Basis Options'!Q86</f>
        <v>36706</v>
      </c>
      <c r="N81" s="0" t="str">
        <f aca="false">'Basis Options'!F86</f>
        <v>C</v>
      </c>
      <c r="O81" s="0" t="n">
        <f aca="false">'Basis Options'!I86</f>
        <v>-0.3</v>
      </c>
      <c r="P81" s="0" t="n">
        <v>0</v>
      </c>
      <c r="Q81" s="0" t="n">
        <v>0</v>
      </c>
      <c r="R81" s="0" t="n">
        <v>0</v>
      </c>
      <c r="S81" s="0" t="n">
        <v>0</v>
      </c>
      <c r="T81" s="0" t="s">
        <v>311</v>
      </c>
      <c r="U81" s="0" t="str">
        <f aca="false">IF('Basis Options'!D86="NGI/CHI. GATE","""NGI/CHI. GATE""",TRIM('Basis Options'!D86))</f>
        <v>IF-NWPL_ROCKY_M</v>
      </c>
      <c r="V81" s="0" t="s">
        <v>311</v>
      </c>
      <c r="W81" s="0" t="s">
        <v>256</v>
      </c>
      <c r="X81" s="0" t="s">
        <v>311</v>
      </c>
      <c r="Y81" s="0" t="s">
        <v>314</v>
      </c>
      <c r="Z81" s="0" t="s">
        <v>316</v>
      </c>
      <c r="AA81" s="0" t="s">
        <v>311</v>
      </c>
      <c r="AB81" s="0" t="s">
        <v>123</v>
      </c>
      <c r="AC81" s="224" t="n">
        <f aca="false">'Basis Options'!H86</f>
        <v>310000</v>
      </c>
      <c r="AD81" s="224" t="e">
        <f aca="false">'Basis Options'!W86</f>
        <v>#NAME?</v>
      </c>
      <c r="AE81" s="0" t="n">
        <v>0</v>
      </c>
      <c r="AF81" s="0" t="n">
        <v>0</v>
      </c>
      <c r="AG81" s="0" t="n">
        <v>0</v>
      </c>
      <c r="AH81" s="224" t="e">
        <f aca="false">'Basis Options'!BC86</f>
        <v>#NAME?</v>
      </c>
      <c r="AI81" s="0" t="n">
        <v>232</v>
      </c>
      <c r="AJ81" s="0" t="s">
        <v>317</v>
      </c>
      <c r="AK81" s="0" t="n">
        <v>0</v>
      </c>
      <c r="AL81" s="0" t="n">
        <v>0</v>
      </c>
      <c r="AM81" s="0" t="n">
        <v>0</v>
      </c>
    </row>
    <row r="82" customFormat="false" ht="12.75" hidden="false" customHeight="false" outlineLevel="0" collapsed="false">
      <c r="A82" s="0" t="s">
        <v>308</v>
      </c>
      <c r="B82" s="0" t="str">
        <f aca="false">'Basis Options'!C87</f>
        <v>NE7612</v>
      </c>
      <c r="C82" s="0" t="s">
        <v>309</v>
      </c>
      <c r="D82" s="0" t="s">
        <v>310</v>
      </c>
      <c r="E82" s="0" t="s">
        <v>122</v>
      </c>
      <c r="F82" s="0" t="str">
        <f aca="false">'Basis Options'!A87</f>
        <v>DYNEGYMARAND</v>
      </c>
      <c r="G82" s="0" t="s">
        <v>315</v>
      </c>
      <c r="H82" s="0" t="s">
        <v>312</v>
      </c>
      <c r="I82" s="0" t="s">
        <v>313</v>
      </c>
      <c r="J82" s="0" t="s">
        <v>314</v>
      </c>
      <c r="K82" s="420" t="n">
        <f aca="false">'Basis Options'!G87</f>
        <v>36739</v>
      </c>
      <c r="L82" s="224" t="e">
        <f aca="false">'Basis Options'!U87</f>
        <v>#NAME?</v>
      </c>
      <c r="M82" s="420" t="n">
        <f aca="false">'Basis Options'!Q87</f>
        <v>36735</v>
      </c>
      <c r="N82" s="0" t="str">
        <f aca="false">'Basis Options'!F87</f>
        <v>C</v>
      </c>
      <c r="O82" s="0" t="n">
        <f aca="false">'Basis Options'!I87</f>
        <v>-0.3</v>
      </c>
      <c r="P82" s="0" t="n">
        <v>0</v>
      </c>
      <c r="Q82" s="0" t="n">
        <v>0</v>
      </c>
      <c r="R82" s="0" t="n">
        <v>0</v>
      </c>
      <c r="S82" s="0" t="n">
        <v>0</v>
      </c>
      <c r="T82" s="0" t="s">
        <v>311</v>
      </c>
      <c r="U82" s="0" t="str">
        <f aca="false">IF('Basis Options'!D87="NGI/CHI. GATE","""NGI/CHI. GATE""",TRIM('Basis Options'!D87))</f>
        <v>IF-NWPL_ROCKY_M</v>
      </c>
      <c r="V82" s="0" t="s">
        <v>311</v>
      </c>
      <c r="W82" s="0" t="s">
        <v>256</v>
      </c>
      <c r="X82" s="0" t="s">
        <v>311</v>
      </c>
      <c r="Y82" s="0" t="s">
        <v>314</v>
      </c>
      <c r="Z82" s="0" t="s">
        <v>316</v>
      </c>
      <c r="AA82" s="0" t="s">
        <v>311</v>
      </c>
      <c r="AB82" s="0" t="s">
        <v>123</v>
      </c>
      <c r="AC82" s="224" t="n">
        <f aca="false">'Basis Options'!H87</f>
        <v>310000</v>
      </c>
      <c r="AD82" s="224" t="e">
        <f aca="false">'Basis Options'!W87</f>
        <v>#NAME?</v>
      </c>
      <c r="AE82" s="0" t="n">
        <v>0</v>
      </c>
      <c r="AF82" s="0" t="n">
        <v>0</v>
      </c>
      <c r="AG82" s="0" t="n">
        <v>0</v>
      </c>
      <c r="AH82" s="224" t="e">
        <f aca="false">'Basis Options'!BC87</f>
        <v>#NAME?</v>
      </c>
      <c r="AI82" s="0" t="n">
        <v>232</v>
      </c>
      <c r="AJ82" s="0" t="s">
        <v>317</v>
      </c>
      <c r="AK82" s="0" t="n">
        <v>0</v>
      </c>
      <c r="AL82" s="0" t="n">
        <v>0</v>
      </c>
      <c r="AM82" s="0" t="n">
        <v>0</v>
      </c>
    </row>
    <row r="83" customFormat="false" ht="12.75" hidden="false" customHeight="false" outlineLevel="0" collapsed="false">
      <c r="A83" s="0" t="s">
        <v>308</v>
      </c>
      <c r="B83" s="0" t="str">
        <f aca="false">'Basis Options'!C88</f>
        <v>NE7612</v>
      </c>
      <c r="C83" s="0" t="s">
        <v>309</v>
      </c>
      <c r="D83" s="0" t="s">
        <v>310</v>
      </c>
      <c r="E83" s="0" t="s">
        <v>122</v>
      </c>
      <c r="F83" s="0" t="str">
        <f aca="false">'Basis Options'!A88</f>
        <v>DYNEGYMARAND</v>
      </c>
      <c r="G83" s="0" t="s">
        <v>315</v>
      </c>
      <c r="H83" s="0" t="s">
        <v>312</v>
      </c>
      <c r="I83" s="0" t="s">
        <v>313</v>
      </c>
      <c r="J83" s="0" t="s">
        <v>314</v>
      </c>
      <c r="K83" s="420" t="n">
        <f aca="false">'Basis Options'!G88</f>
        <v>36770</v>
      </c>
      <c r="L83" s="224" t="e">
        <f aca="false">'Basis Options'!U88</f>
        <v>#NAME?</v>
      </c>
      <c r="M83" s="420" t="n">
        <f aca="false">'Basis Options'!Q88</f>
        <v>36768</v>
      </c>
      <c r="N83" s="0" t="str">
        <f aca="false">'Basis Options'!F88</f>
        <v>C</v>
      </c>
      <c r="O83" s="0" t="n">
        <f aca="false">'Basis Options'!I88</f>
        <v>-0.3</v>
      </c>
      <c r="P83" s="0" t="n">
        <v>0</v>
      </c>
      <c r="Q83" s="0" t="n">
        <v>0</v>
      </c>
      <c r="R83" s="0" t="n">
        <v>0</v>
      </c>
      <c r="S83" s="0" t="n">
        <v>0</v>
      </c>
      <c r="T83" s="0" t="s">
        <v>311</v>
      </c>
      <c r="U83" s="0" t="str">
        <f aca="false">IF('Basis Options'!D88="NGI/CHI. GATE","""NGI/CHI. GATE""",TRIM('Basis Options'!D88))</f>
        <v>IF-NWPL_ROCKY_M</v>
      </c>
      <c r="V83" s="0" t="s">
        <v>311</v>
      </c>
      <c r="W83" s="0" t="s">
        <v>256</v>
      </c>
      <c r="X83" s="0" t="s">
        <v>311</v>
      </c>
      <c r="Y83" s="0" t="s">
        <v>314</v>
      </c>
      <c r="Z83" s="0" t="s">
        <v>316</v>
      </c>
      <c r="AA83" s="0" t="s">
        <v>311</v>
      </c>
      <c r="AB83" s="0" t="s">
        <v>123</v>
      </c>
      <c r="AC83" s="224" t="n">
        <f aca="false">'Basis Options'!H88</f>
        <v>300000</v>
      </c>
      <c r="AD83" s="224" t="e">
        <f aca="false">'Basis Options'!W88</f>
        <v>#NAME?</v>
      </c>
      <c r="AE83" s="0" t="n">
        <v>0</v>
      </c>
      <c r="AF83" s="0" t="n">
        <v>0</v>
      </c>
      <c r="AG83" s="0" t="n">
        <v>0</v>
      </c>
      <c r="AH83" s="224" t="e">
        <f aca="false">'Basis Options'!BC88</f>
        <v>#NAME?</v>
      </c>
      <c r="AI83" s="0" t="n">
        <v>232</v>
      </c>
      <c r="AJ83" s="0" t="s">
        <v>317</v>
      </c>
      <c r="AK83" s="0" t="n">
        <v>0</v>
      </c>
      <c r="AL83" s="0" t="n">
        <v>0</v>
      </c>
      <c r="AM83" s="0" t="n">
        <v>0</v>
      </c>
    </row>
    <row r="84" customFormat="false" ht="12.75" hidden="false" customHeight="false" outlineLevel="0" collapsed="false">
      <c r="A84" s="0" t="s">
        <v>308</v>
      </c>
      <c r="B84" s="0" t="str">
        <f aca="false">'Basis Options'!C89</f>
        <v>NE7612</v>
      </c>
      <c r="C84" s="0" t="s">
        <v>309</v>
      </c>
      <c r="D84" s="0" t="s">
        <v>310</v>
      </c>
      <c r="E84" s="0" t="s">
        <v>122</v>
      </c>
      <c r="F84" s="0" t="str">
        <f aca="false">'Basis Options'!A89</f>
        <v>DYNEGYMARAND</v>
      </c>
      <c r="G84" s="0" t="s">
        <v>315</v>
      </c>
      <c r="H84" s="0" t="s">
        <v>312</v>
      </c>
      <c r="I84" s="0" t="s">
        <v>313</v>
      </c>
      <c r="J84" s="0" t="s">
        <v>314</v>
      </c>
      <c r="K84" s="420" t="n">
        <f aca="false">'Basis Options'!G89</f>
        <v>36800</v>
      </c>
      <c r="L84" s="224" t="e">
        <f aca="false">'Basis Options'!U89</f>
        <v>#NAME?</v>
      </c>
      <c r="M84" s="420" t="n">
        <f aca="false">'Basis Options'!Q89</f>
        <v>36797</v>
      </c>
      <c r="N84" s="0" t="str">
        <f aca="false">'Basis Options'!F89</f>
        <v>C</v>
      </c>
      <c r="O84" s="0" t="n">
        <f aca="false">'Basis Options'!I89</f>
        <v>-0.3</v>
      </c>
      <c r="P84" s="0" t="n">
        <v>0</v>
      </c>
      <c r="Q84" s="0" t="n">
        <v>0</v>
      </c>
      <c r="R84" s="0" t="n">
        <v>0</v>
      </c>
      <c r="S84" s="0" t="n">
        <v>0</v>
      </c>
      <c r="T84" s="0" t="s">
        <v>311</v>
      </c>
      <c r="U84" s="0" t="str">
        <f aca="false">IF('Basis Options'!D89="NGI/CHI. GATE","""NGI/CHI. GATE""",TRIM('Basis Options'!D89))</f>
        <v>IF-NWPL_ROCKY_M</v>
      </c>
      <c r="V84" s="0" t="s">
        <v>311</v>
      </c>
      <c r="W84" s="0" t="s">
        <v>256</v>
      </c>
      <c r="X84" s="0" t="s">
        <v>311</v>
      </c>
      <c r="Y84" s="0" t="s">
        <v>314</v>
      </c>
      <c r="Z84" s="0" t="s">
        <v>316</v>
      </c>
      <c r="AA84" s="0" t="s">
        <v>311</v>
      </c>
      <c r="AB84" s="0" t="s">
        <v>123</v>
      </c>
      <c r="AC84" s="224" t="n">
        <f aca="false">'Basis Options'!H89</f>
        <v>310000</v>
      </c>
      <c r="AD84" s="224" t="e">
        <f aca="false">'Basis Options'!W89</f>
        <v>#NAME?</v>
      </c>
      <c r="AE84" s="0" t="n">
        <v>0</v>
      </c>
      <c r="AF84" s="0" t="n">
        <v>0</v>
      </c>
      <c r="AG84" s="0" t="n">
        <v>0</v>
      </c>
      <c r="AH84" s="224" t="e">
        <f aca="false">'Basis Options'!BC89</f>
        <v>#NAME?</v>
      </c>
      <c r="AI84" s="0" t="n">
        <v>232</v>
      </c>
      <c r="AJ84" s="0" t="s">
        <v>317</v>
      </c>
      <c r="AK84" s="0" t="n">
        <v>0</v>
      </c>
      <c r="AL84" s="0" t="n">
        <v>0</v>
      </c>
      <c r="AM84" s="0" t="n">
        <v>0</v>
      </c>
    </row>
    <row r="85" customFormat="false" ht="12.75" hidden="false" customHeight="false" outlineLevel="0" collapsed="false">
      <c r="A85" s="0" t="s">
        <v>308</v>
      </c>
      <c r="B85" s="0" t="str">
        <f aca="false">'Basis Options'!C90</f>
        <v>NE7612</v>
      </c>
      <c r="C85" s="0" t="s">
        <v>309</v>
      </c>
      <c r="D85" s="0" t="s">
        <v>310</v>
      </c>
      <c r="E85" s="0" t="s">
        <v>122</v>
      </c>
      <c r="F85" s="0" t="str">
        <f aca="false">'Basis Options'!A90</f>
        <v>DYNEGYMARAND</v>
      </c>
      <c r="G85" s="0" t="s">
        <v>315</v>
      </c>
      <c r="H85" s="0" t="s">
        <v>312</v>
      </c>
      <c r="I85" s="0" t="s">
        <v>313</v>
      </c>
      <c r="J85" s="0" t="s">
        <v>314</v>
      </c>
      <c r="K85" s="420" t="n">
        <f aca="false">'Basis Options'!G90</f>
        <v>36647</v>
      </c>
      <c r="L85" s="224" t="e">
        <f aca="false">'Basis Options'!U90</f>
        <v>#NAME?</v>
      </c>
      <c r="M85" s="420" t="n">
        <f aca="false">'Basis Options'!Q90</f>
        <v>36643</v>
      </c>
      <c r="N85" s="0" t="str">
        <f aca="false">'Basis Options'!F90</f>
        <v>P</v>
      </c>
      <c r="O85" s="0" t="n">
        <f aca="false">'Basis Options'!I90</f>
        <v>-0.3</v>
      </c>
      <c r="P85" s="0" t="n">
        <v>0</v>
      </c>
      <c r="Q85" s="0" t="n">
        <v>0</v>
      </c>
      <c r="R85" s="0" t="n">
        <v>0</v>
      </c>
      <c r="S85" s="0" t="n">
        <v>0</v>
      </c>
      <c r="T85" s="0" t="s">
        <v>311</v>
      </c>
      <c r="U85" s="0" t="str">
        <f aca="false">IF('Basis Options'!D90="NGI/CHI. GATE","""NGI/CHI. GATE""",TRIM('Basis Options'!D90))</f>
        <v>IF-NWPL_ROCKY_M</v>
      </c>
      <c r="V85" s="0" t="s">
        <v>311</v>
      </c>
      <c r="W85" s="0" t="s">
        <v>256</v>
      </c>
      <c r="X85" s="0" t="s">
        <v>311</v>
      </c>
      <c r="Y85" s="0" t="s">
        <v>314</v>
      </c>
      <c r="Z85" s="0" t="s">
        <v>316</v>
      </c>
      <c r="AA85" s="0" t="s">
        <v>311</v>
      </c>
      <c r="AB85" s="0" t="s">
        <v>123</v>
      </c>
      <c r="AC85" s="224" t="n">
        <f aca="false">'Basis Options'!H90</f>
        <v>310000</v>
      </c>
      <c r="AD85" s="224" t="e">
        <f aca="false">'Basis Options'!W90</f>
        <v>#NAME?</v>
      </c>
      <c r="AE85" s="0" t="n">
        <v>0</v>
      </c>
      <c r="AF85" s="0" t="n">
        <v>0</v>
      </c>
      <c r="AG85" s="0" t="n">
        <v>0</v>
      </c>
      <c r="AH85" s="224" t="e">
        <f aca="false">'Basis Options'!BC90</f>
        <v>#NAME?</v>
      </c>
      <c r="AI85" s="0" t="n">
        <v>232</v>
      </c>
      <c r="AJ85" s="0" t="s">
        <v>317</v>
      </c>
      <c r="AK85" s="0" t="n">
        <v>0</v>
      </c>
      <c r="AL85" s="0" t="n">
        <v>0</v>
      </c>
      <c r="AM85" s="0" t="n">
        <v>0</v>
      </c>
    </row>
    <row r="86" customFormat="false" ht="12.75" hidden="false" customHeight="false" outlineLevel="0" collapsed="false">
      <c r="A86" s="0" t="s">
        <v>308</v>
      </c>
      <c r="B86" s="0" t="str">
        <f aca="false">'Basis Options'!C91</f>
        <v>NE7612</v>
      </c>
      <c r="C86" s="0" t="s">
        <v>309</v>
      </c>
      <c r="D86" s="0" t="s">
        <v>310</v>
      </c>
      <c r="E86" s="0" t="s">
        <v>122</v>
      </c>
      <c r="F86" s="0" t="str">
        <f aca="false">'Basis Options'!A91</f>
        <v>DYNEGYMARAND</v>
      </c>
      <c r="G86" s="0" t="s">
        <v>315</v>
      </c>
      <c r="H86" s="0" t="s">
        <v>312</v>
      </c>
      <c r="I86" s="0" t="s">
        <v>313</v>
      </c>
      <c r="J86" s="0" t="s">
        <v>314</v>
      </c>
      <c r="K86" s="420" t="n">
        <f aca="false">'Basis Options'!G91</f>
        <v>36678</v>
      </c>
      <c r="L86" s="224" t="e">
        <f aca="false">'Basis Options'!U91</f>
        <v>#NAME?</v>
      </c>
      <c r="M86" s="420" t="n">
        <f aca="false">'Basis Options'!Q91</f>
        <v>36676</v>
      </c>
      <c r="N86" s="0" t="str">
        <f aca="false">'Basis Options'!F91</f>
        <v>P</v>
      </c>
      <c r="O86" s="0" t="n">
        <f aca="false">'Basis Options'!I91</f>
        <v>-0.3</v>
      </c>
      <c r="P86" s="0" t="n">
        <v>0</v>
      </c>
      <c r="Q86" s="0" t="n">
        <v>0</v>
      </c>
      <c r="R86" s="0" t="n">
        <v>0</v>
      </c>
      <c r="S86" s="0" t="n">
        <v>0</v>
      </c>
      <c r="T86" s="0" t="s">
        <v>311</v>
      </c>
      <c r="U86" s="0" t="str">
        <f aca="false">IF('Basis Options'!D91="NGI/CHI. GATE","""NGI/CHI. GATE""",TRIM('Basis Options'!D91))</f>
        <v>IF-NWPL_ROCKY_M</v>
      </c>
      <c r="V86" s="0" t="s">
        <v>311</v>
      </c>
      <c r="W86" s="0" t="s">
        <v>256</v>
      </c>
      <c r="X86" s="0" t="s">
        <v>311</v>
      </c>
      <c r="Y86" s="0" t="s">
        <v>314</v>
      </c>
      <c r="Z86" s="0" t="s">
        <v>316</v>
      </c>
      <c r="AA86" s="0" t="s">
        <v>311</v>
      </c>
      <c r="AB86" s="0" t="s">
        <v>123</v>
      </c>
      <c r="AC86" s="224" t="n">
        <f aca="false">'Basis Options'!H91</f>
        <v>300000</v>
      </c>
      <c r="AD86" s="224" t="e">
        <f aca="false">'Basis Options'!W91</f>
        <v>#NAME?</v>
      </c>
      <c r="AE86" s="0" t="n">
        <v>0</v>
      </c>
      <c r="AF86" s="0" t="n">
        <v>0</v>
      </c>
      <c r="AG86" s="0" t="n">
        <v>0</v>
      </c>
      <c r="AH86" s="224" t="e">
        <f aca="false">'Basis Options'!BC91</f>
        <v>#NAME?</v>
      </c>
      <c r="AI86" s="0" t="n">
        <v>232</v>
      </c>
      <c r="AJ86" s="0" t="s">
        <v>317</v>
      </c>
      <c r="AK86" s="0" t="n">
        <v>0</v>
      </c>
      <c r="AL86" s="0" t="n">
        <v>0</v>
      </c>
      <c r="AM86" s="0" t="n">
        <v>0</v>
      </c>
    </row>
    <row r="87" customFormat="false" ht="12.75" hidden="false" customHeight="false" outlineLevel="0" collapsed="false">
      <c r="A87" s="0" t="s">
        <v>308</v>
      </c>
      <c r="B87" s="0" t="str">
        <f aca="false">'Basis Options'!C92</f>
        <v>NE7612</v>
      </c>
      <c r="C87" s="0" t="s">
        <v>309</v>
      </c>
      <c r="D87" s="0" t="s">
        <v>310</v>
      </c>
      <c r="E87" s="0" t="s">
        <v>122</v>
      </c>
      <c r="F87" s="0" t="str">
        <f aca="false">'Basis Options'!A92</f>
        <v>DYNEGYMARAND</v>
      </c>
      <c r="G87" s="0" t="s">
        <v>315</v>
      </c>
      <c r="H87" s="0" t="s">
        <v>312</v>
      </c>
      <c r="I87" s="0" t="s">
        <v>313</v>
      </c>
      <c r="J87" s="0" t="s">
        <v>314</v>
      </c>
      <c r="K87" s="420" t="n">
        <f aca="false">'Basis Options'!G92</f>
        <v>36708</v>
      </c>
      <c r="L87" s="224" t="e">
        <f aca="false">'Basis Options'!U92</f>
        <v>#NAME?</v>
      </c>
      <c r="M87" s="420" t="n">
        <f aca="false">'Basis Options'!Q92</f>
        <v>36706</v>
      </c>
      <c r="N87" s="0" t="str">
        <f aca="false">'Basis Options'!F92</f>
        <v>P</v>
      </c>
      <c r="O87" s="0" t="n">
        <f aca="false">'Basis Options'!I92</f>
        <v>-0.3</v>
      </c>
      <c r="P87" s="0" t="n">
        <v>0</v>
      </c>
      <c r="Q87" s="0" t="n">
        <v>0</v>
      </c>
      <c r="R87" s="0" t="n">
        <v>0</v>
      </c>
      <c r="S87" s="0" t="n">
        <v>0</v>
      </c>
      <c r="T87" s="0" t="s">
        <v>311</v>
      </c>
      <c r="U87" s="0" t="str">
        <f aca="false">IF('Basis Options'!D92="NGI/CHI. GATE","""NGI/CHI. GATE""",TRIM('Basis Options'!D92))</f>
        <v>IF-NWPL_ROCKY_M</v>
      </c>
      <c r="V87" s="0" t="s">
        <v>311</v>
      </c>
      <c r="W87" s="0" t="s">
        <v>256</v>
      </c>
      <c r="X87" s="0" t="s">
        <v>311</v>
      </c>
      <c r="Y87" s="0" t="s">
        <v>314</v>
      </c>
      <c r="Z87" s="0" t="s">
        <v>316</v>
      </c>
      <c r="AA87" s="0" t="s">
        <v>311</v>
      </c>
      <c r="AB87" s="0" t="s">
        <v>123</v>
      </c>
      <c r="AC87" s="224" t="n">
        <f aca="false">'Basis Options'!H92</f>
        <v>310000</v>
      </c>
      <c r="AD87" s="224" t="e">
        <f aca="false">'Basis Options'!W92</f>
        <v>#NAME?</v>
      </c>
      <c r="AE87" s="0" t="n">
        <v>0</v>
      </c>
      <c r="AF87" s="0" t="n">
        <v>0</v>
      </c>
      <c r="AG87" s="0" t="n">
        <v>0</v>
      </c>
      <c r="AH87" s="224" t="e">
        <f aca="false">'Basis Options'!BC92</f>
        <v>#NAME?</v>
      </c>
      <c r="AI87" s="0" t="n">
        <v>232</v>
      </c>
      <c r="AJ87" s="0" t="s">
        <v>317</v>
      </c>
      <c r="AK87" s="0" t="n">
        <v>0</v>
      </c>
      <c r="AL87" s="0" t="n">
        <v>0</v>
      </c>
      <c r="AM87" s="0" t="n">
        <v>0</v>
      </c>
    </row>
    <row r="88" customFormat="false" ht="12.75" hidden="false" customHeight="false" outlineLevel="0" collapsed="false">
      <c r="A88" s="0" t="s">
        <v>308</v>
      </c>
      <c r="B88" s="0" t="str">
        <f aca="false">'Basis Options'!C93</f>
        <v>NE7612</v>
      </c>
      <c r="C88" s="0" t="s">
        <v>309</v>
      </c>
      <c r="D88" s="0" t="s">
        <v>310</v>
      </c>
      <c r="E88" s="0" t="s">
        <v>122</v>
      </c>
      <c r="F88" s="0" t="str">
        <f aca="false">'Basis Options'!A93</f>
        <v>DYNEGYMARAND</v>
      </c>
      <c r="G88" s="0" t="s">
        <v>315</v>
      </c>
      <c r="H88" s="0" t="s">
        <v>312</v>
      </c>
      <c r="I88" s="0" t="s">
        <v>313</v>
      </c>
      <c r="J88" s="0" t="s">
        <v>314</v>
      </c>
      <c r="K88" s="420" t="n">
        <f aca="false">'Basis Options'!G93</f>
        <v>36739</v>
      </c>
      <c r="L88" s="224" t="e">
        <f aca="false">'Basis Options'!U93</f>
        <v>#NAME?</v>
      </c>
      <c r="M88" s="420" t="n">
        <f aca="false">'Basis Options'!Q93</f>
        <v>36735</v>
      </c>
      <c r="N88" s="0" t="str">
        <f aca="false">'Basis Options'!F93</f>
        <v>P</v>
      </c>
      <c r="O88" s="0" t="n">
        <f aca="false">'Basis Options'!I93</f>
        <v>-0.3</v>
      </c>
      <c r="P88" s="0" t="n">
        <v>0</v>
      </c>
      <c r="Q88" s="0" t="n">
        <v>0</v>
      </c>
      <c r="R88" s="0" t="n">
        <v>0</v>
      </c>
      <c r="S88" s="0" t="n">
        <v>0</v>
      </c>
      <c r="T88" s="0" t="s">
        <v>311</v>
      </c>
      <c r="U88" s="0" t="str">
        <f aca="false">IF('Basis Options'!D93="NGI/CHI. GATE","""NGI/CHI. GATE""",TRIM('Basis Options'!D93))</f>
        <v>IF-NWPL_ROCKY_M</v>
      </c>
      <c r="V88" s="0" t="s">
        <v>311</v>
      </c>
      <c r="W88" s="0" t="s">
        <v>256</v>
      </c>
      <c r="X88" s="0" t="s">
        <v>311</v>
      </c>
      <c r="Y88" s="0" t="s">
        <v>314</v>
      </c>
      <c r="Z88" s="0" t="s">
        <v>316</v>
      </c>
      <c r="AA88" s="0" t="s">
        <v>311</v>
      </c>
      <c r="AB88" s="0" t="s">
        <v>123</v>
      </c>
      <c r="AC88" s="224" t="n">
        <f aca="false">'Basis Options'!H93</f>
        <v>310000</v>
      </c>
      <c r="AD88" s="224" t="e">
        <f aca="false">'Basis Options'!W93</f>
        <v>#NAME?</v>
      </c>
      <c r="AE88" s="0" t="n">
        <v>0</v>
      </c>
      <c r="AF88" s="0" t="n">
        <v>0</v>
      </c>
      <c r="AG88" s="0" t="n">
        <v>0</v>
      </c>
      <c r="AH88" s="224" t="e">
        <f aca="false">'Basis Options'!BC93</f>
        <v>#NAME?</v>
      </c>
      <c r="AI88" s="0" t="n">
        <v>232</v>
      </c>
      <c r="AJ88" s="0" t="s">
        <v>317</v>
      </c>
      <c r="AK88" s="0" t="n">
        <v>0</v>
      </c>
      <c r="AL88" s="0" t="n">
        <v>0</v>
      </c>
      <c r="AM88" s="0" t="n">
        <v>0</v>
      </c>
    </row>
    <row r="89" customFormat="false" ht="12.75" hidden="false" customHeight="false" outlineLevel="0" collapsed="false">
      <c r="A89" s="0" t="s">
        <v>308</v>
      </c>
      <c r="B89" s="0" t="str">
        <f aca="false">'Basis Options'!C94</f>
        <v>NE7612</v>
      </c>
      <c r="C89" s="0" t="s">
        <v>309</v>
      </c>
      <c r="D89" s="0" t="s">
        <v>310</v>
      </c>
      <c r="E89" s="0" t="s">
        <v>122</v>
      </c>
      <c r="F89" s="0" t="str">
        <f aca="false">'Basis Options'!A94</f>
        <v>DYNEGYMARAND</v>
      </c>
      <c r="G89" s="0" t="s">
        <v>315</v>
      </c>
      <c r="H89" s="0" t="s">
        <v>312</v>
      </c>
      <c r="I89" s="0" t="s">
        <v>313</v>
      </c>
      <c r="J89" s="0" t="s">
        <v>314</v>
      </c>
      <c r="K89" s="420" t="n">
        <f aca="false">'Basis Options'!G94</f>
        <v>36770</v>
      </c>
      <c r="L89" s="224" t="e">
        <f aca="false">'Basis Options'!U94</f>
        <v>#NAME?</v>
      </c>
      <c r="M89" s="420" t="n">
        <f aca="false">'Basis Options'!Q94</f>
        <v>36768</v>
      </c>
      <c r="N89" s="0" t="str">
        <f aca="false">'Basis Options'!F94</f>
        <v>P</v>
      </c>
      <c r="O89" s="0" t="n">
        <f aca="false">'Basis Options'!I94</f>
        <v>-0.3</v>
      </c>
      <c r="P89" s="0" t="n">
        <v>0</v>
      </c>
      <c r="Q89" s="0" t="n">
        <v>0</v>
      </c>
      <c r="R89" s="0" t="n">
        <v>0</v>
      </c>
      <c r="S89" s="0" t="n">
        <v>0</v>
      </c>
      <c r="T89" s="0" t="s">
        <v>311</v>
      </c>
      <c r="U89" s="0" t="str">
        <f aca="false">IF('Basis Options'!D94="NGI/CHI. GATE","""NGI/CHI. GATE""",TRIM('Basis Options'!D94))</f>
        <v>IF-NWPL_ROCKY_M</v>
      </c>
      <c r="V89" s="0" t="s">
        <v>311</v>
      </c>
      <c r="W89" s="0" t="s">
        <v>256</v>
      </c>
      <c r="X89" s="0" t="s">
        <v>311</v>
      </c>
      <c r="Y89" s="0" t="s">
        <v>314</v>
      </c>
      <c r="Z89" s="0" t="s">
        <v>316</v>
      </c>
      <c r="AA89" s="0" t="s">
        <v>311</v>
      </c>
      <c r="AB89" s="0" t="s">
        <v>123</v>
      </c>
      <c r="AC89" s="224" t="n">
        <f aca="false">'Basis Options'!H94</f>
        <v>300000</v>
      </c>
      <c r="AD89" s="224" t="e">
        <f aca="false">'Basis Options'!W94</f>
        <v>#NAME?</v>
      </c>
      <c r="AE89" s="0" t="n">
        <v>0</v>
      </c>
      <c r="AF89" s="0" t="n">
        <v>0</v>
      </c>
      <c r="AG89" s="0" t="n">
        <v>0</v>
      </c>
      <c r="AH89" s="224" t="e">
        <f aca="false">'Basis Options'!BC94</f>
        <v>#NAME?</v>
      </c>
      <c r="AI89" s="0" t="n">
        <v>232</v>
      </c>
      <c r="AJ89" s="0" t="s">
        <v>317</v>
      </c>
      <c r="AK89" s="0" t="n">
        <v>0</v>
      </c>
      <c r="AL89" s="0" t="n">
        <v>0</v>
      </c>
      <c r="AM89" s="0" t="n">
        <v>0</v>
      </c>
    </row>
    <row r="90" customFormat="false" ht="12.75" hidden="false" customHeight="false" outlineLevel="0" collapsed="false">
      <c r="A90" s="0" t="s">
        <v>308</v>
      </c>
      <c r="B90" s="0" t="str">
        <f aca="false">'Basis Options'!C95</f>
        <v>NE7612</v>
      </c>
      <c r="C90" s="0" t="s">
        <v>309</v>
      </c>
      <c r="D90" s="0" t="s">
        <v>310</v>
      </c>
      <c r="E90" s="0" t="s">
        <v>122</v>
      </c>
      <c r="F90" s="0" t="str">
        <f aca="false">'Basis Options'!A95</f>
        <v>DYNEGYMARAND</v>
      </c>
      <c r="G90" s="0" t="s">
        <v>315</v>
      </c>
      <c r="H90" s="0" t="s">
        <v>312</v>
      </c>
      <c r="I90" s="0" t="s">
        <v>313</v>
      </c>
      <c r="J90" s="0" t="s">
        <v>314</v>
      </c>
      <c r="K90" s="420" t="n">
        <f aca="false">'Basis Options'!G95</f>
        <v>36800</v>
      </c>
      <c r="L90" s="224" t="e">
        <f aca="false">'Basis Options'!U95</f>
        <v>#NAME?</v>
      </c>
      <c r="M90" s="420" t="n">
        <f aca="false">'Basis Options'!Q95</f>
        <v>36797</v>
      </c>
      <c r="N90" s="0" t="str">
        <f aca="false">'Basis Options'!F95</f>
        <v>P</v>
      </c>
      <c r="O90" s="0" t="n">
        <f aca="false">'Basis Options'!I95</f>
        <v>-0.3</v>
      </c>
      <c r="P90" s="0" t="n">
        <v>0</v>
      </c>
      <c r="Q90" s="0" t="n">
        <v>0</v>
      </c>
      <c r="R90" s="0" t="n">
        <v>0</v>
      </c>
      <c r="S90" s="0" t="n">
        <v>0</v>
      </c>
      <c r="T90" s="0" t="s">
        <v>311</v>
      </c>
      <c r="U90" s="0" t="str">
        <f aca="false">IF('Basis Options'!D95="NGI/CHI. GATE","""NGI/CHI. GATE""",TRIM('Basis Options'!D95))</f>
        <v>IF-NWPL_ROCKY_M</v>
      </c>
      <c r="V90" s="0" t="s">
        <v>311</v>
      </c>
      <c r="W90" s="0" t="s">
        <v>256</v>
      </c>
      <c r="X90" s="0" t="s">
        <v>311</v>
      </c>
      <c r="Y90" s="0" t="s">
        <v>314</v>
      </c>
      <c r="Z90" s="0" t="s">
        <v>316</v>
      </c>
      <c r="AA90" s="0" t="s">
        <v>311</v>
      </c>
      <c r="AB90" s="0" t="s">
        <v>123</v>
      </c>
      <c r="AC90" s="224" t="n">
        <f aca="false">'Basis Options'!H95</f>
        <v>310000</v>
      </c>
      <c r="AD90" s="224" t="e">
        <f aca="false">'Basis Options'!W95</f>
        <v>#NAME?</v>
      </c>
      <c r="AE90" s="0" t="n">
        <v>0</v>
      </c>
      <c r="AF90" s="0" t="n">
        <v>0</v>
      </c>
      <c r="AG90" s="0" t="n">
        <v>0</v>
      </c>
      <c r="AH90" s="224" t="e">
        <f aca="false">'Basis Options'!BC95</f>
        <v>#NAME?</v>
      </c>
      <c r="AI90" s="0" t="n">
        <v>232</v>
      </c>
      <c r="AJ90" s="0" t="s">
        <v>317</v>
      </c>
      <c r="AK90" s="0" t="n">
        <v>0</v>
      </c>
      <c r="AL90" s="0" t="n">
        <v>0</v>
      </c>
      <c r="AM90" s="0" t="n">
        <v>0</v>
      </c>
    </row>
    <row r="91" customFormat="false" ht="12.75" hidden="false" customHeight="false" outlineLevel="0" collapsed="false">
      <c r="A91" s="0" t="s">
        <v>308</v>
      </c>
      <c r="B91" s="0" t="str">
        <f aca="false">'Basis Options'!C96</f>
        <v>NE8609</v>
      </c>
      <c r="C91" s="0" t="s">
        <v>309</v>
      </c>
      <c r="D91" s="0" t="s">
        <v>310</v>
      </c>
      <c r="E91" s="0" t="s">
        <v>122</v>
      </c>
      <c r="F91" s="0" t="str">
        <f aca="false">'Basis Options'!A96</f>
        <v>ELPASMER</v>
      </c>
      <c r="G91" s="0" t="s">
        <v>315</v>
      </c>
      <c r="H91" s="0" t="s">
        <v>312</v>
      </c>
      <c r="I91" s="0" t="s">
        <v>313</v>
      </c>
      <c r="J91" s="0" t="s">
        <v>314</v>
      </c>
      <c r="K91" s="420" t="n">
        <f aca="false">'Basis Options'!G96</f>
        <v>36861</v>
      </c>
      <c r="L91" s="224" t="e">
        <f aca="false">'Basis Options'!U96</f>
        <v>#NAME?</v>
      </c>
      <c r="M91" s="420" t="n">
        <f aca="false">'Basis Options'!Q96</f>
        <v>36859</v>
      </c>
      <c r="N91" s="0" t="str">
        <f aca="false">'Basis Options'!F96</f>
        <v>P</v>
      </c>
      <c r="O91" s="0" t="n">
        <f aca="false">'Basis Options'!I96</f>
        <v>1</v>
      </c>
      <c r="P91" s="0" t="n">
        <v>0</v>
      </c>
      <c r="Q91" s="0" t="n">
        <v>0</v>
      </c>
      <c r="R91" s="0" t="n">
        <v>0</v>
      </c>
      <c r="S91" s="0" t="n">
        <v>0</v>
      </c>
      <c r="T91" s="0" t="s">
        <v>311</v>
      </c>
      <c r="U91" s="0" t="str">
        <f aca="false">IF('Basis Options'!D96="NGI/CHI. GATE","""NGI/CHI. GATE""",TRIM('Basis Options'!D96))</f>
        <v>IF-TRANSCO/Z6</v>
      </c>
      <c r="V91" s="0" t="s">
        <v>311</v>
      </c>
      <c r="W91" s="0" t="s">
        <v>256</v>
      </c>
      <c r="X91" s="0" t="s">
        <v>311</v>
      </c>
      <c r="Y91" s="0" t="s">
        <v>314</v>
      </c>
      <c r="Z91" s="0" t="s">
        <v>316</v>
      </c>
      <c r="AA91" s="0" t="s">
        <v>311</v>
      </c>
      <c r="AB91" s="0" t="s">
        <v>123</v>
      </c>
      <c r="AC91" s="224" t="n">
        <f aca="false">'Basis Options'!H96</f>
        <v>500000</v>
      </c>
      <c r="AD91" s="224" t="e">
        <f aca="false">'Basis Options'!W96</f>
        <v>#NAME?</v>
      </c>
      <c r="AE91" s="0" t="n">
        <v>0</v>
      </c>
      <c r="AF91" s="0" t="n">
        <v>0</v>
      </c>
      <c r="AG91" s="0" t="n">
        <v>0</v>
      </c>
      <c r="AH91" s="224" t="e">
        <f aca="false">'Basis Options'!BC96</f>
        <v>#NAME?</v>
      </c>
      <c r="AI91" s="0" t="n">
        <v>232</v>
      </c>
      <c r="AJ91" s="0" t="s">
        <v>317</v>
      </c>
      <c r="AK91" s="0" t="n">
        <v>0</v>
      </c>
      <c r="AL91" s="0" t="n">
        <v>0</v>
      </c>
      <c r="AM91" s="0" t="n">
        <v>0</v>
      </c>
    </row>
    <row r="92" customFormat="false" ht="12.75" hidden="false" customHeight="false" outlineLevel="0" collapsed="false">
      <c r="A92" s="0" t="s">
        <v>308</v>
      </c>
      <c r="B92" s="0" t="str">
        <f aca="false">'Basis Options'!C97</f>
        <v>NE8609</v>
      </c>
      <c r="C92" s="0" t="s">
        <v>309</v>
      </c>
      <c r="D92" s="0" t="s">
        <v>310</v>
      </c>
      <c r="E92" s="0" t="s">
        <v>122</v>
      </c>
      <c r="F92" s="0" t="str">
        <f aca="false">'Basis Options'!A97</f>
        <v>ELPASMER</v>
      </c>
      <c r="G92" s="0" t="s">
        <v>315</v>
      </c>
      <c r="H92" s="0" t="s">
        <v>312</v>
      </c>
      <c r="I92" s="0" t="s">
        <v>313</v>
      </c>
      <c r="J92" s="0" t="s">
        <v>314</v>
      </c>
      <c r="K92" s="420" t="n">
        <f aca="false">'Basis Options'!G97</f>
        <v>36892</v>
      </c>
      <c r="L92" s="224" t="e">
        <f aca="false">'Basis Options'!U97</f>
        <v>#NAME?</v>
      </c>
      <c r="M92" s="420" t="n">
        <f aca="false">'Basis Options'!Q97</f>
        <v>36888</v>
      </c>
      <c r="N92" s="0" t="str">
        <f aca="false">'Basis Options'!F97</f>
        <v>P</v>
      </c>
      <c r="O92" s="0" t="n">
        <f aca="false">'Basis Options'!I97</f>
        <v>1</v>
      </c>
      <c r="P92" s="0" t="n">
        <v>0</v>
      </c>
      <c r="Q92" s="0" t="n">
        <v>0</v>
      </c>
      <c r="R92" s="0" t="n">
        <v>0</v>
      </c>
      <c r="S92" s="0" t="n">
        <v>0</v>
      </c>
      <c r="T92" s="0" t="s">
        <v>311</v>
      </c>
      <c r="U92" s="0" t="str">
        <f aca="false">IF('Basis Options'!D97="NGI/CHI. GATE","""NGI/CHI. GATE""",TRIM('Basis Options'!D97))</f>
        <v>IF-TRANSCO/Z6</v>
      </c>
      <c r="V92" s="0" t="s">
        <v>311</v>
      </c>
      <c r="W92" s="0" t="s">
        <v>256</v>
      </c>
      <c r="X92" s="0" t="s">
        <v>311</v>
      </c>
      <c r="Y92" s="0" t="s">
        <v>314</v>
      </c>
      <c r="Z92" s="0" t="s">
        <v>316</v>
      </c>
      <c r="AA92" s="0" t="s">
        <v>311</v>
      </c>
      <c r="AB92" s="0" t="s">
        <v>123</v>
      </c>
      <c r="AC92" s="224" t="n">
        <f aca="false">'Basis Options'!H97</f>
        <v>500000</v>
      </c>
      <c r="AD92" s="224" t="e">
        <f aca="false">'Basis Options'!W97</f>
        <v>#NAME?</v>
      </c>
      <c r="AE92" s="0" t="n">
        <v>0</v>
      </c>
      <c r="AF92" s="0" t="n">
        <v>0</v>
      </c>
      <c r="AG92" s="0" t="n">
        <v>0</v>
      </c>
      <c r="AH92" s="224" t="e">
        <f aca="false">'Basis Options'!BC97</f>
        <v>#NAME?</v>
      </c>
      <c r="AI92" s="0" t="n">
        <v>232</v>
      </c>
      <c r="AJ92" s="0" t="s">
        <v>317</v>
      </c>
      <c r="AK92" s="0" t="n">
        <v>0</v>
      </c>
      <c r="AL92" s="0" t="n">
        <v>0</v>
      </c>
      <c r="AM92" s="0" t="n">
        <v>0</v>
      </c>
    </row>
    <row r="93" customFormat="false" ht="12.75" hidden="false" customHeight="false" outlineLevel="0" collapsed="false">
      <c r="A93" s="0" t="s">
        <v>308</v>
      </c>
      <c r="B93" s="0" t="str">
        <f aca="false">'Basis Options'!C98</f>
        <v>NE8609</v>
      </c>
      <c r="C93" s="0" t="s">
        <v>309</v>
      </c>
      <c r="D93" s="0" t="s">
        <v>310</v>
      </c>
      <c r="E93" s="0" t="s">
        <v>122</v>
      </c>
      <c r="F93" s="0" t="str">
        <f aca="false">'Basis Options'!A98</f>
        <v>ELPASMER</v>
      </c>
      <c r="G93" s="0" t="s">
        <v>315</v>
      </c>
      <c r="H93" s="0" t="s">
        <v>312</v>
      </c>
      <c r="I93" s="0" t="s">
        <v>313</v>
      </c>
      <c r="J93" s="0" t="s">
        <v>314</v>
      </c>
      <c r="K93" s="420" t="n">
        <f aca="false">'Basis Options'!G98</f>
        <v>36923</v>
      </c>
      <c r="L93" s="224" t="e">
        <f aca="false">'Basis Options'!U98</f>
        <v>#NAME?</v>
      </c>
      <c r="M93" s="420" t="n">
        <f aca="false">'Basis Options'!Q98</f>
        <v>36921</v>
      </c>
      <c r="N93" s="0" t="str">
        <f aca="false">'Basis Options'!F98</f>
        <v>P</v>
      </c>
      <c r="O93" s="0" t="n">
        <f aca="false">'Basis Options'!I98</f>
        <v>1</v>
      </c>
      <c r="P93" s="0" t="n">
        <v>0</v>
      </c>
      <c r="Q93" s="0" t="n">
        <v>0</v>
      </c>
      <c r="R93" s="0" t="n">
        <v>0</v>
      </c>
      <c r="S93" s="0" t="n">
        <v>0</v>
      </c>
      <c r="T93" s="0" t="s">
        <v>311</v>
      </c>
      <c r="U93" s="0" t="str">
        <f aca="false">IF('Basis Options'!D98="NGI/CHI. GATE","""NGI/CHI. GATE""",TRIM('Basis Options'!D98))</f>
        <v>IF-TRANSCO/Z6</v>
      </c>
      <c r="V93" s="0" t="s">
        <v>311</v>
      </c>
      <c r="W93" s="0" t="s">
        <v>256</v>
      </c>
      <c r="X93" s="0" t="s">
        <v>311</v>
      </c>
      <c r="Y93" s="0" t="s">
        <v>314</v>
      </c>
      <c r="Z93" s="0" t="s">
        <v>316</v>
      </c>
      <c r="AA93" s="0" t="s">
        <v>311</v>
      </c>
      <c r="AB93" s="0" t="s">
        <v>123</v>
      </c>
      <c r="AC93" s="224" t="n">
        <f aca="false">'Basis Options'!H98</f>
        <v>500000</v>
      </c>
      <c r="AD93" s="224" t="e">
        <f aca="false">'Basis Options'!W98</f>
        <v>#NAME?</v>
      </c>
      <c r="AE93" s="0" t="n">
        <v>0</v>
      </c>
      <c r="AF93" s="0" t="n">
        <v>0</v>
      </c>
      <c r="AG93" s="0" t="n">
        <v>0</v>
      </c>
      <c r="AH93" s="224" t="e">
        <f aca="false">'Basis Options'!BC98</f>
        <v>#NAME?</v>
      </c>
      <c r="AI93" s="0" t="n">
        <v>232</v>
      </c>
      <c r="AJ93" s="0" t="s">
        <v>317</v>
      </c>
      <c r="AK93" s="0" t="n">
        <v>0</v>
      </c>
      <c r="AL93" s="0" t="n">
        <v>0</v>
      </c>
      <c r="AM93" s="0" t="n">
        <v>0</v>
      </c>
    </row>
    <row r="94" customFormat="false" ht="12.75" hidden="false" customHeight="false" outlineLevel="0" collapsed="false">
      <c r="A94" s="0" t="s">
        <v>308</v>
      </c>
      <c r="B94" s="0" t="str">
        <f aca="false">'Basis Options'!C99</f>
        <v>NE8644</v>
      </c>
      <c r="C94" s="0" t="s">
        <v>309</v>
      </c>
      <c r="D94" s="0" t="s">
        <v>310</v>
      </c>
      <c r="E94" s="0" t="s">
        <v>122</v>
      </c>
      <c r="F94" s="0" t="str">
        <f aca="false">'Basis Options'!A99</f>
        <v>JARON</v>
      </c>
      <c r="G94" s="0" t="s">
        <v>315</v>
      </c>
      <c r="H94" s="0" t="s">
        <v>312</v>
      </c>
      <c r="I94" s="0" t="s">
        <v>313</v>
      </c>
      <c r="J94" s="0" t="s">
        <v>314</v>
      </c>
      <c r="K94" s="420" t="n">
        <f aca="false">'Basis Options'!G99</f>
        <v>36831</v>
      </c>
      <c r="L94" s="224" t="e">
        <f aca="false">'Basis Options'!U99</f>
        <v>#NAME?</v>
      </c>
      <c r="M94" s="420" t="n">
        <f aca="false">'Basis Options'!Q99</f>
        <v>36829</v>
      </c>
      <c r="N94" s="0" t="str">
        <f aca="false">'Basis Options'!F99</f>
        <v>P</v>
      </c>
      <c r="O94" s="0" t="n">
        <f aca="false">'Basis Options'!I99</f>
        <v>0.75</v>
      </c>
      <c r="P94" s="0" t="n">
        <v>0</v>
      </c>
      <c r="Q94" s="0" t="n">
        <v>0</v>
      </c>
      <c r="R94" s="0" t="n">
        <v>0</v>
      </c>
      <c r="S94" s="0" t="n">
        <v>0</v>
      </c>
      <c r="T94" s="0" t="s">
        <v>311</v>
      </c>
      <c r="U94" s="0" t="str">
        <f aca="false">IF('Basis Options'!D99="NGI/CHI. GATE","""NGI/CHI. GATE""",TRIM('Basis Options'!D99))</f>
        <v>IF-TRANSCO/Z6</v>
      </c>
      <c r="V94" s="0" t="s">
        <v>311</v>
      </c>
      <c r="W94" s="0" t="s">
        <v>256</v>
      </c>
      <c r="X94" s="0" t="s">
        <v>311</v>
      </c>
      <c r="Y94" s="0" t="s">
        <v>314</v>
      </c>
      <c r="Z94" s="0" t="s">
        <v>316</v>
      </c>
      <c r="AA94" s="0" t="s">
        <v>311</v>
      </c>
      <c r="AB94" s="0" t="s">
        <v>123</v>
      </c>
      <c r="AC94" s="224" t="n">
        <f aca="false">'Basis Options'!H99</f>
        <v>500000</v>
      </c>
      <c r="AD94" s="224" t="e">
        <f aca="false">'Basis Options'!W99</f>
        <v>#NAME?</v>
      </c>
      <c r="AE94" s="0" t="n">
        <v>0</v>
      </c>
      <c r="AF94" s="0" t="n">
        <v>0</v>
      </c>
      <c r="AG94" s="0" t="n">
        <v>0</v>
      </c>
      <c r="AH94" s="224" t="e">
        <f aca="false">'Basis Options'!BC99</f>
        <v>#NAME?</v>
      </c>
      <c r="AI94" s="0" t="n">
        <v>232</v>
      </c>
      <c r="AJ94" s="0" t="s">
        <v>317</v>
      </c>
      <c r="AK94" s="0" t="n">
        <v>0</v>
      </c>
      <c r="AL94" s="0" t="n">
        <v>0</v>
      </c>
      <c r="AM94" s="0" t="n">
        <v>0</v>
      </c>
    </row>
    <row r="95" customFormat="false" ht="12.75" hidden="false" customHeight="false" outlineLevel="0" collapsed="false">
      <c r="A95" s="0" t="s">
        <v>308</v>
      </c>
      <c r="B95" s="0" t="str">
        <f aca="false">'Basis Options'!C100</f>
        <v>NE8644</v>
      </c>
      <c r="C95" s="0" t="s">
        <v>309</v>
      </c>
      <c r="D95" s="0" t="s">
        <v>310</v>
      </c>
      <c r="E95" s="0" t="s">
        <v>122</v>
      </c>
      <c r="F95" s="0" t="str">
        <f aca="false">'Basis Options'!A100</f>
        <v>JARON</v>
      </c>
      <c r="G95" s="0" t="s">
        <v>315</v>
      </c>
      <c r="H95" s="0" t="s">
        <v>312</v>
      </c>
      <c r="I95" s="0" t="s">
        <v>313</v>
      </c>
      <c r="J95" s="0" t="s">
        <v>314</v>
      </c>
      <c r="K95" s="420" t="n">
        <f aca="false">'Basis Options'!G100</f>
        <v>36861</v>
      </c>
      <c r="L95" s="224" t="e">
        <f aca="false">'Basis Options'!U100</f>
        <v>#NAME?</v>
      </c>
      <c r="M95" s="420" t="n">
        <f aca="false">'Basis Options'!Q100</f>
        <v>36859</v>
      </c>
      <c r="N95" s="0" t="str">
        <f aca="false">'Basis Options'!F100</f>
        <v>P</v>
      </c>
      <c r="O95" s="0" t="n">
        <f aca="false">'Basis Options'!I100</f>
        <v>0.75</v>
      </c>
      <c r="P95" s="0" t="n">
        <v>0</v>
      </c>
      <c r="Q95" s="0" t="n">
        <v>0</v>
      </c>
      <c r="R95" s="0" t="n">
        <v>0</v>
      </c>
      <c r="S95" s="0" t="n">
        <v>0</v>
      </c>
      <c r="T95" s="0" t="s">
        <v>311</v>
      </c>
      <c r="U95" s="0" t="str">
        <f aca="false">IF('Basis Options'!D100="NGI/CHI. GATE","""NGI/CHI. GATE""",TRIM('Basis Options'!D100))</f>
        <v>IF-TRANSCO/Z6</v>
      </c>
      <c r="V95" s="0" t="s">
        <v>311</v>
      </c>
      <c r="W95" s="0" t="s">
        <v>256</v>
      </c>
      <c r="X95" s="0" t="s">
        <v>311</v>
      </c>
      <c r="Y95" s="0" t="s">
        <v>314</v>
      </c>
      <c r="Z95" s="0" t="s">
        <v>316</v>
      </c>
      <c r="AA95" s="0" t="s">
        <v>311</v>
      </c>
      <c r="AB95" s="0" t="s">
        <v>123</v>
      </c>
      <c r="AC95" s="224" t="n">
        <f aca="false">'Basis Options'!H100</f>
        <v>500000</v>
      </c>
      <c r="AD95" s="224" t="e">
        <f aca="false">'Basis Options'!W100</f>
        <v>#NAME?</v>
      </c>
      <c r="AE95" s="0" t="n">
        <v>0</v>
      </c>
      <c r="AF95" s="0" t="n">
        <v>0</v>
      </c>
      <c r="AG95" s="0" t="n">
        <v>0</v>
      </c>
      <c r="AH95" s="224" t="e">
        <f aca="false">'Basis Options'!BC100</f>
        <v>#NAME?</v>
      </c>
      <c r="AI95" s="0" t="n">
        <v>232</v>
      </c>
      <c r="AJ95" s="0" t="s">
        <v>317</v>
      </c>
      <c r="AK95" s="0" t="n">
        <v>0</v>
      </c>
      <c r="AL95" s="0" t="n">
        <v>0</v>
      </c>
      <c r="AM95" s="0" t="n">
        <v>0</v>
      </c>
    </row>
    <row r="96" customFormat="false" ht="12.75" hidden="false" customHeight="false" outlineLevel="0" collapsed="false">
      <c r="A96" s="0" t="s">
        <v>308</v>
      </c>
      <c r="B96" s="0" t="str">
        <f aca="false">'Basis Options'!C101</f>
        <v>NE8644</v>
      </c>
      <c r="C96" s="0" t="s">
        <v>309</v>
      </c>
      <c r="D96" s="0" t="s">
        <v>310</v>
      </c>
      <c r="E96" s="0" t="s">
        <v>122</v>
      </c>
      <c r="F96" s="0" t="str">
        <f aca="false">'Basis Options'!A101</f>
        <v>JARON</v>
      </c>
      <c r="G96" s="0" t="s">
        <v>315</v>
      </c>
      <c r="H96" s="0" t="s">
        <v>312</v>
      </c>
      <c r="I96" s="0" t="s">
        <v>313</v>
      </c>
      <c r="J96" s="0" t="s">
        <v>314</v>
      </c>
      <c r="K96" s="420" t="n">
        <f aca="false">'Basis Options'!G101</f>
        <v>36892</v>
      </c>
      <c r="L96" s="224" t="e">
        <f aca="false">'Basis Options'!U101</f>
        <v>#NAME?</v>
      </c>
      <c r="M96" s="420" t="n">
        <f aca="false">'Basis Options'!Q101</f>
        <v>36888</v>
      </c>
      <c r="N96" s="0" t="str">
        <f aca="false">'Basis Options'!F101</f>
        <v>P</v>
      </c>
      <c r="O96" s="0" t="n">
        <f aca="false">'Basis Options'!I101</f>
        <v>0.75</v>
      </c>
      <c r="P96" s="0" t="n">
        <v>0</v>
      </c>
      <c r="Q96" s="0" t="n">
        <v>0</v>
      </c>
      <c r="R96" s="0" t="n">
        <v>0</v>
      </c>
      <c r="S96" s="0" t="n">
        <v>0</v>
      </c>
      <c r="T96" s="0" t="s">
        <v>311</v>
      </c>
      <c r="U96" s="0" t="str">
        <f aca="false">IF('Basis Options'!D101="NGI/CHI. GATE","""NGI/CHI. GATE""",TRIM('Basis Options'!D101))</f>
        <v>IF-TRANSCO/Z6</v>
      </c>
      <c r="V96" s="0" t="s">
        <v>311</v>
      </c>
      <c r="W96" s="0" t="s">
        <v>256</v>
      </c>
      <c r="X96" s="0" t="s">
        <v>311</v>
      </c>
      <c r="Y96" s="0" t="s">
        <v>314</v>
      </c>
      <c r="Z96" s="0" t="s">
        <v>316</v>
      </c>
      <c r="AA96" s="0" t="s">
        <v>311</v>
      </c>
      <c r="AB96" s="0" t="s">
        <v>123</v>
      </c>
      <c r="AC96" s="224" t="n">
        <f aca="false">'Basis Options'!H101</f>
        <v>500000</v>
      </c>
      <c r="AD96" s="224" t="e">
        <f aca="false">'Basis Options'!W101</f>
        <v>#NAME?</v>
      </c>
      <c r="AE96" s="0" t="n">
        <v>0</v>
      </c>
      <c r="AF96" s="0" t="n">
        <v>0</v>
      </c>
      <c r="AG96" s="0" t="n">
        <v>0</v>
      </c>
      <c r="AH96" s="224" t="e">
        <f aca="false">'Basis Options'!BC101</f>
        <v>#NAME?</v>
      </c>
      <c r="AI96" s="0" t="n">
        <v>232</v>
      </c>
      <c r="AJ96" s="0" t="s">
        <v>317</v>
      </c>
      <c r="AK96" s="0" t="n">
        <v>0</v>
      </c>
      <c r="AL96" s="0" t="n">
        <v>0</v>
      </c>
      <c r="AM96" s="0" t="n">
        <v>0</v>
      </c>
    </row>
    <row r="97" customFormat="false" ht="12.75" hidden="false" customHeight="false" outlineLevel="0" collapsed="false">
      <c r="A97" s="0" t="s">
        <v>308</v>
      </c>
      <c r="B97" s="0" t="str">
        <f aca="false">'Basis Options'!C102</f>
        <v>NE8644</v>
      </c>
      <c r="C97" s="0" t="s">
        <v>309</v>
      </c>
      <c r="D97" s="0" t="s">
        <v>310</v>
      </c>
      <c r="E97" s="0" t="s">
        <v>122</v>
      </c>
      <c r="F97" s="0" t="str">
        <f aca="false">'Basis Options'!A102</f>
        <v>JARON</v>
      </c>
      <c r="G97" s="0" t="s">
        <v>315</v>
      </c>
      <c r="H97" s="0" t="s">
        <v>312</v>
      </c>
      <c r="I97" s="0" t="s">
        <v>313</v>
      </c>
      <c r="J97" s="0" t="s">
        <v>314</v>
      </c>
      <c r="K97" s="420" t="n">
        <f aca="false">'Basis Options'!G102</f>
        <v>36923</v>
      </c>
      <c r="L97" s="224" t="e">
        <f aca="false">'Basis Options'!U102</f>
        <v>#NAME?</v>
      </c>
      <c r="M97" s="420" t="n">
        <f aca="false">'Basis Options'!Q102</f>
        <v>36921</v>
      </c>
      <c r="N97" s="0" t="str">
        <f aca="false">'Basis Options'!F102</f>
        <v>P</v>
      </c>
      <c r="O97" s="0" t="n">
        <f aca="false">'Basis Options'!I102</f>
        <v>0.75</v>
      </c>
      <c r="P97" s="0" t="n">
        <v>0</v>
      </c>
      <c r="Q97" s="0" t="n">
        <v>0</v>
      </c>
      <c r="R97" s="0" t="n">
        <v>0</v>
      </c>
      <c r="S97" s="0" t="n">
        <v>0</v>
      </c>
      <c r="T97" s="0" t="s">
        <v>311</v>
      </c>
      <c r="U97" s="0" t="str">
        <f aca="false">IF('Basis Options'!D102="NGI/CHI. GATE","""NGI/CHI. GATE""",TRIM('Basis Options'!D102))</f>
        <v>IF-TRANSCO/Z6</v>
      </c>
      <c r="V97" s="0" t="s">
        <v>311</v>
      </c>
      <c r="W97" s="0" t="s">
        <v>256</v>
      </c>
      <c r="X97" s="0" t="s">
        <v>311</v>
      </c>
      <c r="Y97" s="0" t="s">
        <v>314</v>
      </c>
      <c r="Z97" s="0" t="s">
        <v>316</v>
      </c>
      <c r="AA97" s="0" t="s">
        <v>311</v>
      </c>
      <c r="AB97" s="0" t="s">
        <v>123</v>
      </c>
      <c r="AC97" s="224" t="n">
        <f aca="false">'Basis Options'!H102</f>
        <v>500000</v>
      </c>
      <c r="AD97" s="224" t="e">
        <f aca="false">'Basis Options'!W102</f>
        <v>#NAME?</v>
      </c>
      <c r="AE97" s="0" t="n">
        <v>0</v>
      </c>
      <c r="AF97" s="0" t="n">
        <v>0</v>
      </c>
      <c r="AG97" s="0" t="n">
        <v>0</v>
      </c>
      <c r="AH97" s="224" t="e">
        <f aca="false">'Basis Options'!BC102</f>
        <v>#NAME?</v>
      </c>
      <c r="AI97" s="0" t="n">
        <v>232</v>
      </c>
      <c r="AJ97" s="0" t="s">
        <v>317</v>
      </c>
      <c r="AK97" s="0" t="n">
        <v>0</v>
      </c>
      <c r="AL97" s="0" t="n">
        <v>0</v>
      </c>
      <c r="AM97" s="0" t="n">
        <v>0</v>
      </c>
    </row>
    <row r="98" customFormat="false" ht="12.75" hidden="false" customHeight="false" outlineLevel="0" collapsed="false">
      <c r="A98" s="0" t="s">
        <v>308</v>
      </c>
      <c r="B98" s="0" t="str">
        <f aca="false">'Basis Options'!C103</f>
        <v>NE8644</v>
      </c>
      <c r="C98" s="0" t="s">
        <v>309</v>
      </c>
      <c r="D98" s="0" t="s">
        <v>310</v>
      </c>
      <c r="E98" s="0" t="s">
        <v>122</v>
      </c>
      <c r="F98" s="0" t="str">
        <f aca="false">'Basis Options'!A103</f>
        <v>JARON</v>
      </c>
      <c r="G98" s="0" t="s">
        <v>315</v>
      </c>
      <c r="H98" s="0" t="s">
        <v>312</v>
      </c>
      <c r="I98" s="0" t="s">
        <v>313</v>
      </c>
      <c r="J98" s="0" t="s">
        <v>314</v>
      </c>
      <c r="K98" s="420" t="n">
        <f aca="false">'Basis Options'!G103</f>
        <v>36951</v>
      </c>
      <c r="L98" s="224" t="e">
        <f aca="false">'Basis Options'!U103</f>
        <v>#NAME?</v>
      </c>
      <c r="M98" s="420" t="n">
        <f aca="false">'Basis Options'!Q103</f>
        <v>36949</v>
      </c>
      <c r="N98" s="0" t="str">
        <f aca="false">'Basis Options'!F103</f>
        <v>P</v>
      </c>
      <c r="O98" s="0" t="n">
        <f aca="false">'Basis Options'!I103</f>
        <v>0.75</v>
      </c>
      <c r="P98" s="0" t="n">
        <v>0</v>
      </c>
      <c r="Q98" s="0" t="n">
        <v>0</v>
      </c>
      <c r="R98" s="0" t="n">
        <v>0</v>
      </c>
      <c r="S98" s="0" t="n">
        <v>0</v>
      </c>
      <c r="T98" s="0" t="s">
        <v>311</v>
      </c>
      <c r="U98" s="0" t="str">
        <f aca="false">IF('Basis Options'!D103="NGI/CHI. GATE","""NGI/CHI. GATE""",TRIM('Basis Options'!D103))</f>
        <v>IF-TRANSCO/Z6</v>
      </c>
      <c r="V98" s="0" t="s">
        <v>311</v>
      </c>
      <c r="W98" s="0" t="s">
        <v>256</v>
      </c>
      <c r="X98" s="0" t="s">
        <v>311</v>
      </c>
      <c r="Y98" s="0" t="s">
        <v>314</v>
      </c>
      <c r="Z98" s="0" t="s">
        <v>316</v>
      </c>
      <c r="AA98" s="0" t="s">
        <v>311</v>
      </c>
      <c r="AB98" s="0" t="s">
        <v>123</v>
      </c>
      <c r="AC98" s="224" t="n">
        <f aca="false">'Basis Options'!H103</f>
        <v>500000</v>
      </c>
      <c r="AD98" s="224" t="e">
        <f aca="false">'Basis Options'!W103</f>
        <v>#NAME?</v>
      </c>
      <c r="AE98" s="0" t="n">
        <v>0</v>
      </c>
      <c r="AF98" s="0" t="n">
        <v>0</v>
      </c>
      <c r="AG98" s="0" t="n">
        <v>0</v>
      </c>
      <c r="AH98" s="224" t="e">
        <f aca="false">'Basis Options'!BC103</f>
        <v>#NAME?</v>
      </c>
      <c r="AI98" s="0" t="n">
        <v>232</v>
      </c>
      <c r="AJ98" s="0" t="s">
        <v>317</v>
      </c>
      <c r="AK98" s="0" t="n">
        <v>0</v>
      </c>
      <c r="AL98" s="0" t="n">
        <v>0</v>
      </c>
      <c r="AM98" s="0" t="n">
        <v>0</v>
      </c>
    </row>
    <row r="99" customFormat="false" ht="12.75" hidden="false" customHeight="false" outlineLevel="0" collapsed="false">
      <c r="A99" s="0" t="s">
        <v>308</v>
      </c>
      <c r="B99" s="0" t="str">
        <f aca="false">'Basis Options'!C104</f>
        <v>NE9017</v>
      </c>
      <c r="C99" s="0" t="s">
        <v>309</v>
      </c>
      <c r="D99" s="0" t="s">
        <v>310</v>
      </c>
      <c r="E99" s="0" t="s">
        <v>122</v>
      </c>
      <c r="F99" s="0" t="str">
        <f aca="false">'Basis Options'!A104</f>
        <v>ELPASMER</v>
      </c>
      <c r="G99" s="0" t="s">
        <v>315</v>
      </c>
      <c r="H99" s="0" t="s">
        <v>312</v>
      </c>
      <c r="I99" s="0" t="s">
        <v>313</v>
      </c>
      <c r="J99" s="0" t="s">
        <v>314</v>
      </c>
      <c r="K99" s="420" t="n">
        <f aca="false">'Basis Options'!G104</f>
        <v>36831</v>
      </c>
      <c r="L99" s="224" t="e">
        <f aca="false">'Basis Options'!U104</f>
        <v>#NAME?</v>
      </c>
      <c r="M99" s="420" t="n">
        <f aca="false">'Basis Options'!Q104</f>
        <v>36829</v>
      </c>
      <c r="N99" s="0" t="str">
        <f aca="false">'Basis Options'!F104</f>
        <v>C</v>
      </c>
      <c r="O99" s="0" t="n">
        <f aca="false">'Basis Options'!I104</f>
        <v>1.15</v>
      </c>
      <c r="P99" s="0" t="n">
        <v>0</v>
      </c>
      <c r="Q99" s="0" t="n">
        <v>0</v>
      </c>
      <c r="R99" s="0" t="n">
        <v>0</v>
      </c>
      <c r="S99" s="0" t="n">
        <v>0</v>
      </c>
      <c r="T99" s="0" t="s">
        <v>311</v>
      </c>
      <c r="U99" s="0" t="str">
        <f aca="false">IF('Basis Options'!D104="NGI/CHI. GATE","""NGI/CHI. GATE""",TRIM('Basis Options'!D104))</f>
        <v>IF-TRANSCO/Z6</v>
      </c>
      <c r="V99" s="0" t="s">
        <v>311</v>
      </c>
      <c r="W99" s="0" t="s">
        <v>256</v>
      </c>
      <c r="X99" s="0" t="s">
        <v>311</v>
      </c>
      <c r="Y99" s="0" t="s">
        <v>314</v>
      </c>
      <c r="Z99" s="0" t="s">
        <v>316</v>
      </c>
      <c r="AA99" s="0" t="s">
        <v>311</v>
      </c>
      <c r="AB99" s="0" t="s">
        <v>123</v>
      </c>
      <c r="AC99" s="224" t="n">
        <f aca="false">'Basis Options'!H104</f>
        <v>-500000</v>
      </c>
      <c r="AD99" s="224" t="e">
        <f aca="false">'Basis Options'!W104</f>
        <v>#NAME?</v>
      </c>
      <c r="AE99" s="0" t="n">
        <v>0</v>
      </c>
      <c r="AF99" s="0" t="n">
        <v>0</v>
      </c>
      <c r="AG99" s="0" t="n">
        <v>0</v>
      </c>
      <c r="AH99" s="224" t="e">
        <f aca="false">'Basis Options'!BC104</f>
        <v>#NAME?</v>
      </c>
      <c r="AI99" s="0" t="n">
        <v>232</v>
      </c>
      <c r="AJ99" s="0" t="s">
        <v>317</v>
      </c>
      <c r="AK99" s="0" t="n">
        <v>0</v>
      </c>
      <c r="AL99" s="0" t="n">
        <v>0</v>
      </c>
      <c r="AM99" s="0" t="n">
        <v>0</v>
      </c>
    </row>
    <row r="100" customFormat="false" ht="12.75" hidden="false" customHeight="false" outlineLevel="0" collapsed="false">
      <c r="A100" s="0" t="s">
        <v>308</v>
      </c>
      <c r="B100" s="0" t="str">
        <f aca="false">'Basis Options'!C105</f>
        <v>NE9017</v>
      </c>
      <c r="C100" s="0" t="s">
        <v>309</v>
      </c>
      <c r="D100" s="0" t="s">
        <v>310</v>
      </c>
      <c r="E100" s="0" t="s">
        <v>122</v>
      </c>
      <c r="F100" s="0" t="str">
        <f aca="false">'Basis Options'!A105</f>
        <v>ELPASMER</v>
      </c>
      <c r="G100" s="0" t="s">
        <v>315</v>
      </c>
      <c r="H100" s="0" t="s">
        <v>312</v>
      </c>
      <c r="I100" s="0" t="s">
        <v>313</v>
      </c>
      <c r="J100" s="0" t="s">
        <v>314</v>
      </c>
      <c r="K100" s="420" t="n">
        <f aca="false">'Basis Options'!G105</f>
        <v>36861</v>
      </c>
      <c r="L100" s="224" t="e">
        <f aca="false">'Basis Options'!U105</f>
        <v>#NAME?</v>
      </c>
      <c r="M100" s="420" t="n">
        <f aca="false">'Basis Options'!Q105</f>
        <v>36859</v>
      </c>
      <c r="N100" s="0" t="str">
        <f aca="false">'Basis Options'!F105</f>
        <v>C</v>
      </c>
      <c r="O100" s="0" t="n">
        <f aca="false">'Basis Options'!I105</f>
        <v>1.15</v>
      </c>
      <c r="P100" s="0" t="n">
        <v>0</v>
      </c>
      <c r="Q100" s="0" t="n">
        <v>0</v>
      </c>
      <c r="R100" s="0" t="n">
        <v>0</v>
      </c>
      <c r="S100" s="0" t="n">
        <v>0</v>
      </c>
      <c r="T100" s="0" t="s">
        <v>311</v>
      </c>
      <c r="U100" s="0" t="str">
        <f aca="false">IF('Basis Options'!D105="NGI/CHI. GATE","""NGI/CHI. GATE""",TRIM('Basis Options'!D105))</f>
        <v>IF-TRANSCO/Z6</v>
      </c>
      <c r="V100" s="0" t="s">
        <v>311</v>
      </c>
      <c r="W100" s="0" t="s">
        <v>256</v>
      </c>
      <c r="X100" s="0" t="s">
        <v>311</v>
      </c>
      <c r="Y100" s="0" t="s">
        <v>314</v>
      </c>
      <c r="Z100" s="0" t="s">
        <v>316</v>
      </c>
      <c r="AA100" s="0" t="s">
        <v>311</v>
      </c>
      <c r="AB100" s="0" t="s">
        <v>123</v>
      </c>
      <c r="AC100" s="224" t="n">
        <f aca="false">'Basis Options'!H105</f>
        <v>-500000</v>
      </c>
      <c r="AD100" s="224" t="e">
        <f aca="false">'Basis Options'!W105</f>
        <v>#NAME?</v>
      </c>
      <c r="AE100" s="0" t="n">
        <v>0</v>
      </c>
      <c r="AF100" s="0" t="n">
        <v>0</v>
      </c>
      <c r="AG100" s="0" t="n">
        <v>0</v>
      </c>
      <c r="AH100" s="224" t="e">
        <f aca="false">'Basis Options'!BC105</f>
        <v>#NAME?</v>
      </c>
      <c r="AI100" s="0" t="n">
        <v>232</v>
      </c>
      <c r="AJ100" s="0" t="s">
        <v>317</v>
      </c>
      <c r="AK100" s="0" t="n">
        <v>0</v>
      </c>
      <c r="AL100" s="0" t="n">
        <v>0</v>
      </c>
      <c r="AM100" s="0" t="n">
        <v>0</v>
      </c>
    </row>
    <row r="101" customFormat="false" ht="12.75" hidden="false" customHeight="false" outlineLevel="0" collapsed="false">
      <c r="A101" s="0" t="s">
        <v>308</v>
      </c>
      <c r="B101" s="0" t="str">
        <f aca="false">'Basis Options'!C106</f>
        <v>NE9017</v>
      </c>
      <c r="C101" s="0" t="s">
        <v>309</v>
      </c>
      <c r="D101" s="0" t="s">
        <v>310</v>
      </c>
      <c r="E101" s="0" t="s">
        <v>122</v>
      </c>
      <c r="F101" s="0" t="str">
        <f aca="false">'Basis Options'!A106</f>
        <v>ELPASMER</v>
      </c>
      <c r="G101" s="0" t="s">
        <v>315</v>
      </c>
      <c r="H101" s="0" t="s">
        <v>312</v>
      </c>
      <c r="I101" s="0" t="s">
        <v>313</v>
      </c>
      <c r="J101" s="0" t="s">
        <v>314</v>
      </c>
      <c r="K101" s="420" t="n">
        <f aca="false">'Basis Options'!G106</f>
        <v>36892</v>
      </c>
      <c r="L101" s="224" t="e">
        <f aca="false">'Basis Options'!U106</f>
        <v>#NAME?</v>
      </c>
      <c r="M101" s="420" t="n">
        <f aca="false">'Basis Options'!Q106</f>
        <v>36888</v>
      </c>
      <c r="N101" s="0" t="str">
        <f aca="false">'Basis Options'!F106</f>
        <v>C</v>
      </c>
      <c r="O101" s="0" t="n">
        <f aca="false">'Basis Options'!I106</f>
        <v>1.15</v>
      </c>
      <c r="P101" s="0" t="n">
        <v>0</v>
      </c>
      <c r="Q101" s="0" t="n">
        <v>0</v>
      </c>
      <c r="R101" s="0" t="n">
        <v>0</v>
      </c>
      <c r="S101" s="0" t="n">
        <v>0</v>
      </c>
      <c r="T101" s="0" t="s">
        <v>311</v>
      </c>
      <c r="U101" s="0" t="str">
        <f aca="false">IF('Basis Options'!D106="NGI/CHI. GATE","""NGI/CHI. GATE""",TRIM('Basis Options'!D106))</f>
        <v>IF-TRANSCO/Z6</v>
      </c>
      <c r="V101" s="0" t="s">
        <v>311</v>
      </c>
      <c r="W101" s="0" t="s">
        <v>256</v>
      </c>
      <c r="X101" s="0" t="s">
        <v>311</v>
      </c>
      <c r="Y101" s="0" t="s">
        <v>314</v>
      </c>
      <c r="Z101" s="0" t="s">
        <v>316</v>
      </c>
      <c r="AA101" s="0" t="s">
        <v>311</v>
      </c>
      <c r="AB101" s="0" t="s">
        <v>123</v>
      </c>
      <c r="AC101" s="224" t="n">
        <f aca="false">'Basis Options'!H106</f>
        <v>-500000</v>
      </c>
      <c r="AD101" s="224" t="e">
        <f aca="false">'Basis Options'!W106</f>
        <v>#NAME?</v>
      </c>
      <c r="AE101" s="0" t="n">
        <v>0</v>
      </c>
      <c r="AF101" s="0" t="n">
        <v>0</v>
      </c>
      <c r="AG101" s="0" t="n">
        <v>0</v>
      </c>
      <c r="AH101" s="224" t="e">
        <f aca="false">'Basis Options'!BC106</f>
        <v>#NAME?</v>
      </c>
      <c r="AI101" s="0" t="n">
        <v>232</v>
      </c>
      <c r="AJ101" s="0" t="s">
        <v>317</v>
      </c>
      <c r="AK101" s="0" t="n">
        <v>0</v>
      </c>
      <c r="AL101" s="0" t="n">
        <v>0</v>
      </c>
      <c r="AM101" s="0" t="n">
        <v>0</v>
      </c>
    </row>
    <row r="102" customFormat="false" ht="12.75" hidden="false" customHeight="false" outlineLevel="0" collapsed="false">
      <c r="A102" s="0" t="s">
        <v>308</v>
      </c>
      <c r="B102" s="0" t="str">
        <f aca="false">'Basis Options'!C107</f>
        <v>NE9017</v>
      </c>
      <c r="C102" s="0" t="s">
        <v>309</v>
      </c>
      <c r="D102" s="0" t="s">
        <v>310</v>
      </c>
      <c r="E102" s="0" t="s">
        <v>122</v>
      </c>
      <c r="F102" s="0" t="str">
        <f aca="false">'Basis Options'!A107</f>
        <v>ELPASMER</v>
      </c>
      <c r="G102" s="0" t="s">
        <v>315</v>
      </c>
      <c r="H102" s="0" t="s">
        <v>312</v>
      </c>
      <c r="I102" s="0" t="s">
        <v>313</v>
      </c>
      <c r="J102" s="0" t="s">
        <v>314</v>
      </c>
      <c r="K102" s="420" t="n">
        <f aca="false">'Basis Options'!G107</f>
        <v>36923</v>
      </c>
      <c r="L102" s="224" t="e">
        <f aca="false">'Basis Options'!U107</f>
        <v>#NAME?</v>
      </c>
      <c r="M102" s="420" t="n">
        <f aca="false">'Basis Options'!Q107</f>
        <v>36921</v>
      </c>
      <c r="N102" s="0" t="str">
        <f aca="false">'Basis Options'!F107</f>
        <v>C</v>
      </c>
      <c r="O102" s="0" t="n">
        <f aca="false">'Basis Options'!I107</f>
        <v>1.15</v>
      </c>
      <c r="P102" s="0" t="n">
        <v>0</v>
      </c>
      <c r="Q102" s="0" t="n">
        <v>0</v>
      </c>
      <c r="R102" s="0" t="n">
        <v>0</v>
      </c>
      <c r="S102" s="0" t="n">
        <v>0</v>
      </c>
      <c r="T102" s="0" t="s">
        <v>311</v>
      </c>
      <c r="U102" s="0" t="str">
        <f aca="false">IF('Basis Options'!D107="NGI/CHI. GATE","""NGI/CHI. GATE""",TRIM('Basis Options'!D107))</f>
        <v>IF-TRANSCO/Z6</v>
      </c>
      <c r="V102" s="0" t="s">
        <v>311</v>
      </c>
      <c r="W102" s="0" t="s">
        <v>256</v>
      </c>
      <c r="X102" s="0" t="s">
        <v>311</v>
      </c>
      <c r="Y102" s="0" t="s">
        <v>314</v>
      </c>
      <c r="Z102" s="0" t="s">
        <v>316</v>
      </c>
      <c r="AA102" s="0" t="s">
        <v>311</v>
      </c>
      <c r="AB102" s="0" t="s">
        <v>123</v>
      </c>
      <c r="AC102" s="224" t="n">
        <f aca="false">'Basis Options'!H107</f>
        <v>-500000</v>
      </c>
      <c r="AD102" s="224" t="e">
        <f aca="false">'Basis Options'!W107</f>
        <v>#NAME?</v>
      </c>
      <c r="AE102" s="0" t="n">
        <v>0</v>
      </c>
      <c r="AF102" s="0" t="n">
        <v>0</v>
      </c>
      <c r="AG102" s="0" t="n">
        <v>0</v>
      </c>
      <c r="AH102" s="224" t="e">
        <f aca="false">'Basis Options'!BC107</f>
        <v>#NAME?</v>
      </c>
      <c r="AI102" s="0" t="n">
        <v>232</v>
      </c>
      <c r="AJ102" s="0" t="s">
        <v>317</v>
      </c>
      <c r="AK102" s="0" t="n">
        <v>0</v>
      </c>
      <c r="AL102" s="0" t="n">
        <v>0</v>
      </c>
      <c r="AM102" s="0" t="n">
        <v>0</v>
      </c>
    </row>
    <row r="103" customFormat="false" ht="12.75" hidden="false" customHeight="false" outlineLevel="0" collapsed="false">
      <c r="A103" s="0" t="s">
        <v>308</v>
      </c>
      <c r="B103" s="0" t="str">
        <f aca="false">'Basis Options'!C108</f>
        <v>NE9017</v>
      </c>
      <c r="C103" s="0" t="s">
        <v>309</v>
      </c>
      <c r="D103" s="0" t="s">
        <v>310</v>
      </c>
      <c r="E103" s="0" t="s">
        <v>122</v>
      </c>
      <c r="F103" s="0" t="str">
        <f aca="false">'Basis Options'!A108</f>
        <v>ELPASMER</v>
      </c>
      <c r="G103" s="0" t="s">
        <v>315</v>
      </c>
      <c r="H103" s="0" t="s">
        <v>312</v>
      </c>
      <c r="I103" s="0" t="s">
        <v>313</v>
      </c>
      <c r="J103" s="0" t="s">
        <v>314</v>
      </c>
      <c r="K103" s="420" t="n">
        <f aca="false">'Basis Options'!G108</f>
        <v>36951</v>
      </c>
      <c r="L103" s="224" t="e">
        <f aca="false">'Basis Options'!U108</f>
        <v>#NAME?</v>
      </c>
      <c r="M103" s="420" t="n">
        <f aca="false">'Basis Options'!Q108</f>
        <v>36949</v>
      </c>
      <c r="N103" s="0" t="str">
        <f aca="false">'Basis Options'!F108</f>
        <v>C</v>
      </c>
      <c r="O103" s="0" t="n">
        <f aca="false">'Basis Options'!I108</f>
        <v>1.15</v>
      </c>
      <c r="P103" s="0" t="n">
        <v>0</v>
      </c>
      <c r="Q103" s="0" t="n">
        <v>0</v>
      </c>
      <c r="R103" s="0" t="n">
        <v>0</v>
      </c>
      <c r="S103" s="0" t="n">
        <v>0</v>
      </c>
      <c r="T103" s="0" t="s">
        <v>311</v>
      </c>
      <c r="U103" s="0" t="str">
        <f aca="false">IF('Basis Options'!D108="NGI/CHI. GATE","""NGI/CHI. GATE""",TRIM('Basis Options'!D108))</f>
        <v>IF-TRANSCO/Z6</v>
      </c>
      <c r="V103" s="0" t="s">
        <v>311</v>
      </c>
      <c r="W103" s="0" t="s">
        <v>256</v>
      </c>
      <c r="X103" s="0" t="s">
        <v>311</v>
      </c>
      <c r="Y103" s="0" t="s">
        <v>314</v>
      </c>
      <c r="Z103" s="0" t="s">
        <v>316</v>
      </c>
      <c r="AA103" s="0" t="s">
        <v>311</v>
      </c>
      <c r="AB103" s="0" t="s">
        <v>123</v>
      </c>
      <c r="AC103" s="224" t="n">
        <f aca="false">'Basis Options'!H108</f>
        <v>-500000</v>
      </c>
      <c r="AD103" s="224" t="e">
        <f aca="false">'Basis Options'!W108</f>
        <v>#NAME?</v>
      </c>
      <c r="AE103" s="0" t="n">
        <v>0</v>
      </c>
      <c r="AF103" s="0" t="n">
        <v>0</v>
      </c>
      <c r="AG103" s="0" t="n">
        <v>0</v>
      </c>
      <c r="AH103" s="224" t="e">
        <f aca="false">'Basis Options'!BC108</f>
        <v>#NAME?</v>
      </c>
      <c r="AI103" s="0" t="n">
        <v>232</v>
      </c>
      <c r="AJ103" s="0" t="s">
        <v>317</v>
      </c>
      <c r="AK103" s="0" t="n">
        <v>0</v>
      </c>
      <c r="AL103" s="0" t="n">
        <v>0</v>
      </c>
      <c r="AM103" s="0" t="n">
        <v>0</v>
      </c>
    </row>
    <row r="104" customFormat="false" ht="12.75" hidden="false" customHeight="false" outlineLevel="0" collapsed="false">
      <c r="A104" s="0" t="s">
        <v>308</v>
      </c>
      <c r="B104" s="0" t="str">
        <f aca="false">'Basis Options'!C109</f>
        <v>NF0077.1</v>
      </c>
      <c r="C104" s="0" t="s">
        <v>309</v>
      </c>
      <c r="D104" s="0" t="s">
        <v>310</v>
      </c>
      <c r="E104" s="0" t="s">
        <v>122</v>
      </c>
      <c r="F104" s="0" t="str">
        <f aca="false">'Basis Options'!A109</f>
        <v>JARON</v>
      </c>
      <c r="G104" s="0" t="s">
        <v>315</v>
      </c>
      <c r="H104" s="0" t="s">
        <v>312</v>
      </c>
      <c r="I104" s="0" t="s">
        <v>313</v>
      </c>
      <c r="J104" s="0" t="s">
        <v>314</v>
      </c>
      <c r="K104" s="420" t="n">
        <f aca="false">'Basis Options'!G109</f>
        <v>36647</v>
      </c>
      <c r="L104" s="224" t="e">
        <f aca="false">'Basis Options'!U109</f>
        <v>#NAME?</v>
      </c>
      <c r="M104" s="420" t="n">
        <f aca="false">'Basis Options'!Q109</f>
        <v>36643</v>
      </c>
      <c r="N104" s="0" t="str">
        <f aca="false">'Basis Options'!F109</f>
        <v>C</v>
      </c>
      <c r="O104" s="0" t="n">
        <f aca="false">'Basis Options'!I109</f>
        <v>0.3</v>
      </c>
      <c r="P104" s="0" t="n">
        <v>0</v>
      </c>
      <c r="Q104" s="0" t="n">
        <v>0</v>
      </c>
      <c r="R104" s="0" t="n">
        <v>0</v>
      </c>
      <c r="S104" s="0" t="n">
        <v>0</v>
      </c>
      <c r="T104" s="0" t="s">
        <v>311</v>
      </c>
      <c r="U104" s="0" t="str">
        <f aca="false">IF('Basis Options'!D109="NGI/CHI. GATE","""NGI/CHI. GATE""",TRIM('Basis Options'!D109))</f>
        <v>IF-TRANSCO/Z6</v>
      </c>
      <c r="V104" s="0" t="s">
        <v>311</v>
      </c>
      <c r="W104" s="0" t="s">
        <v>256</v>
      </c>
      <c r="X104" s="0" t="s">
        <v>311</v>
      </c>
      <c r="Y104" s="0" t="s">
        <v>314</v>
      </c>
      <c r="Z104" s="0" t="s">
        <v>316</v>
      </c>
      <c r="AA104" s="0" t="s">
        <v>311</v>
      </c>
      <c r="AB104" s="0" t="s">
        <v>123</v>
      </c>
      <c r="AC104" s="224" t="n">
        <f aca="false">'Basis Options'!H109</f>
        <v>-250000</v>
      </c>
      <c r="AD104" s="224" t="e">
        <f aca="false">'Basis Options'!W109</f>
        <v>#NAME?</v>
      </c>
      <c r="AE104" s="0" t="n">
        <v>0</v>
      </c>
      <c r="AF104" s="0" t="n">
        <v>0</v>
      </c>
      <c r="AG104" s="0" t="n">
        <v>0</v>
      </c>
      <c r="AH104" s="224" t="e">
        <f aca="false">'Basis Options'!BC109</f>
        <v>#NAME?</v>
      </c>
      <c r="AI104" s="0" t="n">
        <v>232</v>
      </c>
      <c r="AJ104" s="0" t="s">
        <v>317</v>
      </c>
      <c r="AK104" s="0" t="n">
        <v>0</v>
      </c>
      <c r="AL104" s="0" t="n">
        <v>0</v>
      </c>
      <c r="AM104" s="0" t="n">
        <v>0</v>
      </c>
    </row>
    <row r="105" customFormat="false" ht="12.75" hidden="false" customHeight="false" outlineLevel="0" collapsed="false">
      <c r="A105" s="0" t="s">
        <v>308</v>
      </c>
      <c r="B105" s="0" t="str">
        <f aca="false">'Basis Options'!C110</f>
        <v>NF0077.1</v>
      </c>
      <c r="C105" s="0" t="s">
        <v>309</v>
      </c>
      <c r="D105" s="0" t="s">
        <v>310</v>
      </c>
      <c r="E105" s="0" t="s">
        <v>122</v>
      </c>
      <c r="F105" s="0" t="str">
        <f aca="false">'Basis Options'!A110</f>
        <v>JARON</v>
      </c>
      <c r="G105" s="0" t="s">
        <v>315</v>
      </c>
      <c r="H105" s="0" t="s">
        <v>312</v>
      </c>
      <c r="I105" s="0" t="s">
        <v>313</v>
      </c>
      <c r="J105" s="0" t="s">
        <v>314</v>
      </c>
      <c r="K105" s="420" t="n">
        <f aca="false">'Basis Options'!G110</f>
        <v>36678</v>
      </c>
      <c r="L105" s="224" t="e">
        <f aca="false">'Basis Options'!U110</f>
        <v>#NAME?</v>
      </c>
      <c r="M105" s="420" t="n">
        <f aca="false">'Basis Options'!Q110</f>
        <v>36676</v>
      </c>
      <c r="N105" s="0" t="str">
        <f aca="false">'Basis Options'!F110</f>
        <v>C</v>
      </c>
      <c r="O105" s="0" t="n">
        <f aca="false">'Basis Options'!I110</f>
        <v>0.3</v>
      </c>
      <c r="P105" s="0" t="n">
        <v>0</v>
      </c>
      <c r="Q105" s="0" t="n">
        <v>0</v>
      </c>
      <c r="R105" s="0" t="n">
        <v>0</v>
      </c>
      <c r="S105" s="0" t="n">
        <v>0</v>
      </c>
      <c r="T105" s="0" t="s">
        <v>311</v>
      </c>
      <c r="U105" s="0" t="str">
        <f aca="false">IF('Basis Options'!D110="NGI/CHI. GATE","""NGI/CHI. GATE""",TRIM('Basis Options'!D110))</f>
        <v>IF-TRANSCO/Z6</v>
      </c>
      <c r="V105" s="0" t="s">
        <v>311</v>
      </c>
      <c r="W105" s="0" t="s">
        <v>256</v>
      </c>
      <c r="X105" s="0" t="s">
        <v>311</v>
      </c>
      <c r="Y105" s="0" t="s">
        <v>314</v>
      </c>
      <c r="Z105" s="0" t="s">
        <v>316</v>
      </c>
      <c r="AA105" s="0" t="s">
        <v>311</v>
      </c>
      <c r="AB105" s="0" t="s">
        <v>123</v>
      </c>
      <c r="AC105" s="224" t="n">
        <f aca="false">'Basis Options'!H110</f>
        <v>-250000</v>
      </c>
      <c r="AD105" s="224" t="e">
        <f aca="false">'Basis Options'!W110</f>
        <v>#NAME?</v>
      </c>
      <c r="AE105" s="0" t="n">
        <v>0</v>
      </c>
      <c r="AF105" s="0" t="n">
        <v>0</v>
      </c>
      <c r="AG105" s="0" t="n">
        <v>0</v>
      </c>
      <c r="AH105" s="224" t="e">
        <f aca="false">'Basis Options'!BC110</f>
        <v>#NAME?</v>
      </c>
      <c r="AI105" s="0" t="n">
        <v>232</v>
      </c>
      <c r="AJ105" s="0" t="s">
        <v>317</v>
      </c>
      <c r="AK105" s="0" t="n">
        <v>0</v>
      </c>
      <c r="AL105" s="0" t="n">
        <v>0</v>
      </c>
      <c r="AM105" s="0" t="n">
        <v>0</v>
      </c>
    </row>
    <row r="106" customFormat="false" ht="12.75" hidden="false" customHeight="false" outlineLevel="0" collapsed="false">
      <c r="A106" s="0" t="s">
        <v>308</v>
      </c>
      <c r="B106" s="0" t="str">
        <f aca="false">'Basis Options'!C111</f>
        <v>NF0077.1</v>
      </c>
      <c r="C106" s="0" t="s">
        <v>309</v>
      </c>
      <c r="D106" s="0" t="s">
        <v>310</v>
      </c>
      <c r="E106" s="0" t="s">
        <v>122</v>
      </c>
      <c r="F106" s="0" t="str">
        <f aca="false">'Basis Options'!A111</f>
        <v>JARON</v>
      </c>
      <c r="G106" s="0" t="s">
        <v>315</v>
      </c>
      <c r="H106" s="0" t="s">
        <v>312</v>
      </c>
      <c r="I106" s="0" t="s">
        <v>313</v>
      </c>
      <c r="J106" s="0" t="s">
        <v>314</v>
      </c>
      <c r="K106" s="420" t="n">
        <f aca="false">'Basis Options'!G111</f>
        <v>36708</v>
      </c>
      <c r="L106" s="224" t="e">
        <f aca="false">'Basis Options'!U111</f>
        <v>#NAME?</v>
      </c>
      <c r="M106" s="420" t="n">
        <f aca="false">'Basis Options'!Q111</f>
        <v>36706</v>
      </c>
      <c r="N106" s="0" t="str">
        <f aca="false">'Basis Options'!F111</f>
        <v>C</v>
      </c>
      <c r="O106" s="0" t="n">
        <f aca="false">'Basis Options'!I111</f>
        <v>0.3</v>
      </c>
      <c r="P106" s="0" t="n">
        <v>0</v>
      </c>
      <c r="Q106" s="0" t="n">
        <v>0</v>
      </c>
      <c r="R106" s="0" t="n">
        <v>0</v>
      </c>
      <c r="S106" s="0" t="n">
        <v>0</v>
      </c>
      <c r="T106" s="0" t="s">
        <v>311</v>
      </c>
      <c r="U106" s="0" t="str">
        <f aca="false">IF('Basis Options'!D111="NGI/CHI. GATE","""NGI/CHI. GATE""",TRIM('Basis Options'!D111))</f>
        <v>IF-TRANSCO/Z6</v>
      </c>
      <c r="V106" s="0" t="s">
        <v>311</v>
      </c>
      <c r="W106" s="0" t="s">
        <v>256</v>
      </c>
      <c r="X106" s="0" t="s">
        <v>311</v>
      </c>
      <c r="Y106" s="0" t="s">
        <v>314</v>
      </c>
      <c r="Z106" s="0" t="s">
        <v>316</v>
      </c>
      <c r="AA106" s="0" t="s">
        <v>311</v>
      </c>
      <c r="AB106" s="0" t="s">
        <v>123</v>
      </c>
      <c r="AC106" s="224" t="n">
        <f aca="false">'Basis Options'!H111</f>
        <v>-250000</v>
      </c>
      <c r="AD106" s="224" t="e">
        <f aca="false">'Basis Options'!W111</f>
        <v>#NAME?</v>
      </c>
      <c r="AE106" s="0" t="n">
        <v>0</v>
      </c>
      <c r="AF106" s="0" t="n">
        <v>0</v>
      </c>
      <c r="AG106" s="0" t="n">
        <v>0</v>
      </c>
      <c r="AH106" s="224" t="e">
        <f aca="false">'Basis Options'!BC111</f>
        <v>#NAME?</v>
      </c>
      <c r="AI106" s="0" t="n">
        <v>232</v>
      </c>
      <c r="AJ106" s="0" t="s">
        <v>317</v>
      </c>
      <c r="AK106" s="0" t="n">
        <v>0</v>
      </c>
      <c r="AL106" s="0" t="n">
        <v>0</v>
      </c>
      <c r="AM106" s="0" t="n">
        <v>0</v>
      </c>
    </row>
    <row r="107" customFormat="false" ht="12.75" hidden="false" customHeight="false" outlineLevel="0" collapsed="false">
      <c r="A107" s="0" t="s">
        <v>308</v>
      </c>
      <c r="B107" s="0" t="str">
        <f aca="false">'Basis Options'!C112</f>
        <v>NF0077.1</v>
      </c>
      <c r="C107" s="0" t="s">
        <v>309</v>
      </c>
      <c r="D107" s="0" t="s">
        <v>310</v>
      </c>
      <c r="E107" s="0" t="s">
        <v>122</v>
      </c>
      <c r="F107" s="0" t="str">
        <f aca="false">'Basis Options'!A112</f>
        <v>JARON</v>
      </c>
      <c r="G107" s="0" t="s">
        <v>315</v>
      </c>
      <c r="H107" s="0" t="s">
        <v>312</v>
      </c>
      <c r="I107" s="0" t="s">
        <v>313</v>
      </c>
      <c r="J107" s="0" t="s">
        <v>314</v>
      </c>
      <c r="K107" s="420" t="n">
        <f aca="false">'Basis Options'!G112</f>
        <v>36739</v>
      </c>
      <c r="L107" s="224" t="e">
        <f aca="false">'Basis Options'!U112</f>
        <v>#NAME?</v>
      </c>
      <c r="M107" s="420" t="n">
        <f aca="false">'Basis Options'!Q112</f>
        <v>36735</v>
      </c>
      <c r="N107" s="0" t="str">
        <f aca="false">'Basis Options'!F112</f>
        <v>C</v>
      </c>
      <c r="O107" s="0" t="n">
        <f aca="false">'Basis Options'!I112</f>
        <v>0.3</v>
      </c>
      <c r="P107" s="0" t="n">
        <v>0</v>
      </c>
      <c r="Q107" s="0" t="n">
        <v>0</v>
      </c>
      <c r="R107" s="0" t="n">
        <v>0</v>
      </c>
      <c r="S107" s="0" t="n">
        <v>0</v>
      </c>
      <c r="T107" s="0" t="s">
        <v>311</v>
      </c>
      <c r="U107" s="0" t="str">
        <f aca="false">IF('Basis Options'!D112="NGI/CHI. GATE","""NGI/CHI. GATE""",TRIM('Basis Options'!D112))</f>
        <v>IF-TRANSCO/Z6</v>
      </c>
      <c r="V107" s="0" t="s">
        <v>311</v>
      </c>
      <c r="W107" s="0" t="s">
        <v>256</v>
      </c>
      <c r="X107" s="0" t="s">
        <v>311</v>
      </c>
      <c r="Y107" s="0" t="s">
        <v>314</v>
      </c>
      <c r="Z107" s="0" t="s">
        <v>316</v>
      </c>
      <c r="AA107" s="0" t="s">
        <v>311</v>
      </c>
      <c r="AB107" s="0" t="s">
        <v>123</v>
      </c>
      <c r="AC107" s="224" t="n">
        <f aca="false">'Basis Options'!H112</f>
        <v>-250000</v>
      </c>
      <c r="AD107" s="224" t="e">
        <f aca="false">'Basis Options'!W112</f>
        <v>#NAME?</v>
      </c>
      <c r="AE107" s="0" t="n">
        <v>0</v>
      </c>
      <c r="AF107" s="0" t="n">
        <v>0</v>
      </c>
      <c r="AG107" s="0" t="n">
        <v>0</v>
      </c>
      <c r="AH107" s="224" t="e">
        <f aca="false">'Basis Options'!BC112</f>
        <v>#NAME?</v>
      </c>
      <c r="AI107" s="0" t="n">
        <v>232</v>
      </c>
      <c r="AJ107" s="0" t="s">
        <v>317</v>
      </c>
      <c r="AK107" s="0" t="n">
        <v>0</v>
      </c>
      <c r="AL107" s="0" t="n">
        <v>0</v>
      </c>
      <c r="AM107" s="0" t="n">
        <v>0</v>
      </c>
    </row>
    <row r="108" customFormat="false" ht="12.75" hidden="false" customHeight="false" outlineLevel="0" collapsed="false">
      <c r="A108" s="0" t="s">
        <v>308</v>
      </c>
      <c r="B108" s="0" t="str">
        <f aca="false">'Basis Options'!C113</f>
        <v>NF0077.1</v>
      </c>
      <c r="C108" s="0" t="s">
        <v>309</v>
      </c>
      <c r="D108" s="0" t="s">
        <v>310</v>
      </c>
      <c r="E108" s="0" t="s">
        <v>122</v>
      </c>
      <c r="F108" s="0" t="str">
        <f aca="false">'Basis Options'!A113</f>
        <v>JARON</v>
      </c>
      <c r="G108" s="0" t="s">
        <v>315</v>
      </c>
      <c r="H108" s="0" t="s">
        <v>312</v>
      </c>
      <c r="I108" s="0" t="s">
        <v>313</v>
      </c>
      <c r="J108" s="0" t="s">
        <v>314</v>
      </c>
      <c r="K108" s="420" t="n">
        <f aca="false">'Basis Options'!G113</f>
        <v>36770</v>
      </c>
      <c r="L108" s="224" t="e">
        <f aca="false">'Basis Options'!U113</f>
        <v>#NAME?</v>
      </c>
      <c r="M108" s="420" t="n">
        <f aca="false">'Basis Options'!Q113</f>
        <v>36768</v>
      </c>
      <c r="N108" s="0" t="str">
        <f aca="false">'Basis Options'!F113</f>
        <v>C</v>
      </c>
      <c r="O108" s="0" t="n">
        <f aca="false">'Basis Options'!I113</f>
        <v>0.3</v>
      </c>
      <c r="P108" s="0" t="n">
        <v>0</v>
      </c>
      <c r="Q108" s="0" t="n">
        <v>0</v>
      </c>
      <c r="R108" s="0" t="n">
        <v>0</v>
      </c>
      <c r="S108" s="0" t="n">
        <v>0</v>
      </c>
      <c r="T108" s="0" t="s">
        <v>311</v>
      </c>
      <c r="U108" s="0" t="str">
        <f aca="false">IF('Basis Options'!D113="NGI/CHI. GATE","""NGI/CHI. GATE""",TRIM('Basis Options'!D113))</f>
        <v>IF-TRANSCO/Z6</v>
      </c>
      <c r="V108" s="0" t="s">
        <v>311</v>
      </c>
      <c r="W108" s="0" t="s">
        <v>256</v>
      </c>
      <c r="X108" s="0" t="s">
        <v>311</v>
      </c>
      <c r="Y108" s="0" t="s">
        <v>314</v>
      </c>
      <c r="Z108" s="0" t="s">
        <v>316</v>
      </c>
      <c r="AA108" s="0" t="s">
        <v>311</v>
      </c>
      <c r="AB108" s="0" t="s">
        <v>123</v>
      </c>
      <c r="AC108" s="224" t="n">
        <f aca="false">'Basis Options'!H113</f>
        <v>-250000</v>
      </c>
      <c r="AD108" s="224" t="e">
        <f aca="false">'Basis Options'!W113</f>
        <v>#NAME?</v>
      </c>
      <c r="AE108" s="0" t="n">
        <v>0</v>
      </c>
      <c r="AF108" s="0" t="n">
        <v>0</v>
      </c>
      <c r="AG108" s="0" t="n">
        <v>0</v>
      </c>
      <c r="AH108" s="224" t="e">
        <f aca="false">'Basis Options'!BC113</f>
        <v>#NAME?</v>
      </c>
      <c r="AI108" s="0" t="n">
        <v>232</v>
      </c>
      <c r="AJ108" s="0" t="s">
        <v>317</v>
      </c>
      <c r="AK108" s="0" t="n">
        <v>0</v>
      </c>
      <c r="AL108" s="0" t="n">
        <v>0</v>
      </c>
      <c r="AM108" s="0" t="n">
        <v>0</v>
      </c>
    </row>
    <row r="109" customFormat="false" ht="12.75" hidden="false" customHeight="false" outlineLevel="0" collapsed="false">
      <c r="A109" s="0" t="s">
        <v>308</v>
      </c>
      <c r="B109" s="0" t="str">
        <f aca="false">'Basis Options'!C114</f>
        <v>NF0077.1</v>
      </c>
      <c r="C109" s="0" t="s">
        <v>309</v>
      </c>
      <c r="D109" s="0" t="s">
        <v>310</v>
      </c>
      <c r="E109" s="0" t="s">
        <v>122</v>
      </c>
      <c r="F109" s="0" t="str">
        <f aca="false">'Basis Options'!A114</f>
        <v>JARON</v>
      </c>
      <c r="G109" s="0" t="s">
        <v>315</v>
      </c>
      <c r="H109" s="0" t="s">
        <v>312</v>
      </c>
      <c r="I109" s="0" t="s">
        <v>313</v>
      </c>
      <c r="J109" s="0" t="s">
        <v>314</v>
      </c>
      <c r="K109" s="420" t="n">
        <f aca="false">'Basis Options'!G114</f>
        <v>36800</v>
      </c>
      <c r="L109" s="224" t="e">
        <f aca="false">'Basis Options'!U114</f>
        <v>#NAME?</v>
      </c>
      <c r="M109" s="420" t="n">
        <f aca="false">'Basis Options'!Q114</f>
        <v>36797</v>
      </c>
      <c r="N109" s="0" t="str">
        <f aca="false">'Basis Options'!F114</f>
        <v>C</v>
      </c>
      <c r="O109" s="0" t="n">
        <f aca="false">'Basis Options'!I114</f>
        <v>0.3</v>
      </c>
      <c r="P109" s="0" t="n">
        <v>0</v>
      </c>
      <c r="Q109" s="0" t="n">
        <v>0</v>
      </c>
      <c r="R109" s="0" t="n">
        <v>0</v>
      </c>
      <c r="S109" s="0" t="n">
        <v>0</v>
      </c>
      <c r="T109" s="0" t="s">
        <v>311</v>
      </c>
      <c r="U109" s="0" t="str">
        <f aca="false">IF('Basis Options'!D114="NGI/CHI. GATE","""NGI/CHI. GATE""",TRIM('Basis Options'!D114))</f>
        <v>IF-TRANSCO/Z6</v>
      </c>
      <c r="V109" s="0" t="s">
        <v>311</v>
      </c>
      <c r="W109" s="0" t="s">
        <v>256</v>
      </c>
      <c r="X109" s="0" t="s">
        <v>311</v>
      </c>
      <c r="Y109" s="0" t="s">
        <v>314</v>
      </c>
      <c r="Z109" s="0" t="s">
        <v>316</v>
      </c>
      <c r="AA109" s="0" t="s">
        <v>311</v>
      </c>
      <c r="AB109" s="0" t="s">
        <v>123</v>
      </c>
      <c r="AC109" s="224" t="n">
        <f aca="false">'Basis Options'!H114</f>
        <v>-250000</v>
      </c>
      <c r="AD109" s="224" t="e">
        <f aca="false">'Basis Options'!W114</f>
        <v>#NAME?</v>
      </c>
      <c r="AE109" s="0" t="n">
        <v>0</v>
      </c>
      <c r="AF109" s="0" t="n">
        <v>0</v>
      </c>
      <c r="AG109" s="0" t="n">
        <v>0</v>
      </c>
      <c r="AH109" s="224" t="e">
        <f aca="false">'Basis Options'!BC114</f>
        <v>#NAME?</v>
      </c>
      <c r="AI109" s="0" t="n">
        <v>232</v>
      </c>
      <c r="AJ109" s="0" t="s">
        <v>317</v>
      </c>
      <c r="AK109" s="0" t="n">
        <v>0</v>
      </c>
      <c r="AL109" s="0" t="n">
        <v>0</v>
      </c>
      <c r="AM109" s="0" t="n">
        <v>0</v>
      </c>
    </row>
    <row r="110" customFormat="false" ht="12.75" hidden="false" customHeight="false" outlineLevel="0" collapsed="false">
      <c r="A110" s="0" t="s">
        <v>308</v>
      </c>
      <c r="B110" s="0" t="str">
        <f aca="false">'Basis Options'!C115</f>
        <v>NF0077.2</v>
      </c>
      <c r="C110" s="0" t="s">
        <v>309</v>
      </c>
      <c r="D110" s="0" t="s">
        <v>310</v>
      </c>
      <c r="E110" s="0" t="s">
        <v>122</v>
      </c>
      <c r="F110" s="0" t="str">
        <f aca="false">'Basis Options'!A115</f>
        <v>JARON</v>
      </c>
      <c r="G110" s="0" t="s">
        <v>315</v>
      </c>
      <c r="H110" s="0" t="s">
        <v>312</v>
      </c>
      <c r="I110" s="0" t="s">
        <v>313</v>
      </c>
      <c r="J110" s="0" t="s">
        <v>314</v>
      </c>
      <c r="K110" s="420" t="n">
        <f aca="false">'Basis Options'!G115</f>
        <v>36647</v>
      </c>
      <c r="L110" s="224" t="e">
        <f aca="false">'Basis Options'!U115</f>
        <v>#NAME?</v>
      </c>
      <c r="M110" s="420" t="n">
        <f aca="false">'Basis Options'!Q115</f>
        <v>36643</v>
      </c>
      <c r="N110" s="0" t="str">
        <f aca="false">'Basis Options'!F115</f>
        <v>P</v>
      </c>
      <c r="O110" s="0" t="n">
        <f aca="false">'Basis Options'!I115</f>
        <v>0.3</v>
      </c>
      <c r="P110" s="0" t="n">
        <v>0</v>
      </c>
      <c r="Q110" s="0" t="n">
        <v>0</v>
      </c>
      <c r="R110" s="0" t="n">
        <v>0</v>
      </c>
      <c r="S110" s="0" t="n">
        <v>0</v>
      </c>
      <c r="T110" s="0" t="s">
        <v>311</v>
      </c>
      <c r="U110" s="0" t="str">
        <f aca="false">IF('Basis Options'!D115="NGI/CHI. GATE","""NGI/CHI. GATE""",TRIM('Basis Options'!D115))</f>
        <v>IF-TRANSCO/Z6</v>
      </c>
      <c r="V110" s="0" t="s">
        <v>311</v>
      </c>
      <c r="W110" s="0" t="s">
        <v>256</v>
      </c>
      <c r="X110" s="0" t="s">
        <v>311</v>
      </c>
      <c r="Y110" s="0" t="s">
        <v>314</v>
      </c>
      <c r="Z110" s="0" t="s">
        <v>316</v>
      </c>
      <c r="AA110" s="0" t="s">
        <v>311</v>
      </c>
      <c r="AB110" s="0" t="s">
        <v>123</v>
      </c>
      <c r="AC110" s="224" t="n">
        <f aca="false">'Basis Options'!H115</f>
        <v>-250000</v>
      </c>
      <c r="AD110" s="224" t="e">
        <f aca="false">'Basis Options'!W115</f>
        <v>#NAME?</v>
      </c>
      <c r="AE110" s="0" t="n">
        <v>0</v>
      </c>
      <c r="AF110" s="0" t="n">
        <v>0</v>
      </c>
      <c r="AG110" s="0" t="n">
        <v>0</v>
      </c>
      <c r="AH110" s="224" t="e">
        <f aca="false">'Basis Options'!BC115</f>
        <v>#NAME?</v>
      </c>
      <c r="AI110" s="0" t="n">
        <v>232</v>
      </c>
      <c r="AJ110" s="0" t="s">
        <v>317</v>
      </c>
      <c r="AK110" s="0" t="n">
        <v>0</v>
      </c>
      <c r="AL110" s="0" t="n">
        <v>0</v>
      </c>
      <c r="AM110" s="0" t="n">
        <v>0</v>
      </c>
    </row>
    <row r="111" customFormat="false" ht="12.75" hidden="false" customHeight="false" outlineLevel="0" collapsed="false">
      <c r="A111" s="0" t="s">
        <v>308</v>
      </c>
      <c r="B111" s="0" t="str">
        <f aca="false">'Basis Options'!C116</f>
        <v>NF0077.2</v>
      </c>
      <c r="C111" s="0" t="s">
        <v>309</v>
      </c>
      <c r="D111" s="0" t="s">
        <v>310</v>
      </c>
      <c r="E111" s="0" t="s">
        <v>122</v>
      </c>
      <c r="F111" s="0" t="str">
        <f aca="false">'Basis Options'!A116</f>
        <v>JARON</v>
      </c>
      <c r="G111" s="0" t="s">
        <v>315</v>
      </c>
      <c r="H111" s="0" t="s">
        <v>312</v>
      </c>
      <c r="I111" s="0" t="s">
        <v>313</v>
      </c>
      <c r="J111" s="0" t="s">
        <v>314</v>
      </c>
      <c r="K111" s="420" t="n">
        <f aca="false">'Basis Options'!G116</f>
        <v>36678</v>
      </c>
      <c r="L111" s="224" t="e">
        <f aca="false">'Basis Options'!U116</f>
        <v>#NAME?</v>
      </c>
      <c r="M111" s="420" t="n">
        <f aca="false">'Basis Options'!Q116</f>
        <v>36676</v>
      </c>
      <c r="N111" s="0" t="str">
        <f aca="false">'Basis Options'!F116</f>
        <v>P</v>
      </c>
      <c r="O111" s="0" t="n">
        <f aca="false">'Basis Options'!I116</f>
        <v>0.3</v>
      </c>
      <c r="P111" s="0" t="n">
        <v>0</v>
      </c>
      <c r="Q111" s="0" t="n">
        <v>0</v>
      </c>
      <c r="R111" s="0" t="n">
        <v>0</v>
      </c>
      <c r="S111" s="0" t="n">
        <v>0</v>
      </c>
      <c r="T111" s="0" t="s">
        <v>311</v>
      </c>
      <c r="U111" s="0" t="str">
        <f aca="false">IF('Basis Options'!D116="NGI/CHI. GATE","""NGI/CHI. GATE""",TRIM('Basis Options'!D116))</f>
        <v>IF-TRANSCO/Z6</v>
      </c>
      <c r="V111" s="0" t="s">
        <v>311</v>
      </c>
      <c r="W111" s="0" t="s">
        <v>256</v>
      </c>
      <c r="X111" s="0" t="s">
        <v>311</v>
      </c>
      <c r="Y111" s="0" t="s">
        <v>314</v>
      </c>
      <c r="Z111" s="0" t="s">
        <v>316</v>
      </c>
      <c r="AA111" s="0" t="s">
        <v>311</v>
      </c>
      <c r="AB111" s="0" t="s">
        <v>123</v>
      </c>
      <c r="AC111" s="224" t="n">
        <f aca="false">'Basis Options'!H116</f>
        <v>-250000</v>
      </c>
      <c r="AD111" s="224" t="e">
        <f aca="false">'Basis Options'!W116</f>
        <v>#NAME?</v>
      </c>
      <c r="AE111" s="0" t="n">
        <v>0</v>
      </c>
      <c r="AF111" s="0" t="n">
        <v>0</v>
      </c>
      <c r="AG111" s="0" t="n">
        <v>0</v>
      </c>
      <c r="AH111" s="224" t="e">
        <f aca="false">'Basis Options'!BC116</f>
        <v>#NAME?</v>
      </c>
      <c r="AI111" s="0" t="n">
        <v>232</v>
      </c>
      <c r="AJ111" s="0" t="s">
        <v>317</v>
      </c>
      <c r="AK111" s="0" t="n">
        <v>0</v>
      </c>
      <c r="AL111" s="0" t="n">
        <v>0</v>
      </c>
      <c r="AM111" s="0" t="n">
        <v>0</v>
      </c>
    </row>
    <row r="112" customFormat="false" ht="12.75" hidden="false" customHeight="false" outlineLevel="0" collapsed="false">
      <c r="A112" s="0" t="s">
        <v>308</v>
      </c>
      <c r="B112" s="0" t="str">
        <f aca="false">'Basis Options'!C117</f>
        <v>NF0077.2</v>
      </c>
      <c r="C112" s="0" t="s">
        <v>309</v>
      </c>
      <c r="D112" s="0" t="s">
        <v>310</v>
      </c>
      <c r="E112" s="0" t="s">
        <v>122</v>
      </c>
      <c r="F112" s="0" t="str">
        <f aca="false">'Basis Options'!A117</f>
        <v>JARON</v>
      </c>
      <c r="G112" s="0" t="s">
        <v>315</v>
      </c>
      <c r="H112" s="0" t="s">
        <v>312</v>
      </c>
      <c r="I112" s="0" t="s">
        <v>313</v>
      </c>
      <c r="J112" s="0" t="s">
        <v>314</v>
      </c>
      <c r="K112" s="420" t="n">
        <f aca="false">'Basis Options'!G117</f>
        <v>36708</v>
      </c>
      <c r="L112" s="224" t="e">
        <f aca="false">'Basis Options'!U117</f>
        <v>#NAME?</v>
      </c>
      <c r="M112" s="420" t="n">
        <f aca="false">'Basis Options'!Q117</f>
        <v>36706</v>
      </c>
      <c r="N112" s="0" t="str">
        <f aca="false">'Basis Options'!F117</f>
        <v>P</v>
      </c>
      <c r="O112" s="0" t="n">
        <f aca="false">'Basis Options'!I117</f>
        <v>0.3</v>
      </c>
      <c r="P112" s="0" t="n">
        <v>0</v>
      </c>
      <c r="Q112" s="0" t="n">
        <v>0</v>
      </c>
      <c r="R112" s="0" t="n">
        <v>0</v>
      </c>
      <c r="S112" s="0" t="n">
        <v>0</v>
      </c>
      <c r="T112" s="0" t="s">
        <v>311</v>
      </c>
      <c r="U112" s="0" t="str">
        <f aca="false">IF('Basis Options'!D117="NGI/CHI. GATE","""NGI/CHI. GATE""",TRIM('Basis Options'!D117))</f>
        <v>IF-TRANSCO/Z6</v>
      </c>
      <c r="V112" s="0" t="s">
        <v>311</v>
      </c>
      <c r="W112" s="0" t="s">
        <v>256</v>
      </c>
      <c r="X112" s="0" t="s">
        <v>311</v>
      </c>
      <c r="Y112" s="0" t="s">
        <v>314</v>
      </c>
      <c r="Z112" s="0" t="s">
        <v>316</v>
      </c>
      <c r="AA112" s="0" t="s">
        <v>311</v>
      </c>
      <c r="AB112" s="0" t="s">
        <v>123</v>
      </c>
      <c r="AC112" s="224" t="n">
        <f aca="false">'Basis Options'!H117</f>
        <v>-250000</v>
      </c>
      <c r="AD112" s="224" t="e">
        <f aca="false">'Basis Options'!W117</f>
        <v>#NAME?</v>
      </c>
      <c r="AE112" s="0" t="n">
        <v>0</v>
      </c>
      <c r="AF112" s="0" t="n">
        <v>0</v>
      </c>
      <c r="AG112" s="0" t="n">
        <v>0</v>
      </c>
      <c r="AH112" s="224" t="e">
        <f aca="false">'Basis Options'!BC117</f>
        <v>#NAME?</v>
      </c>
      <c r="AI112" s="0" t="n">
        <v>232</v>
      </c>
      <c r="AJ112" s="0" t="s">
        <v>317</v>
      </c>
      <c r="AK112" s="0" t="n">
        <v>0</v>
      </c>
      <c r="AL112" s="0" t="n">
        <v>0</v>
      </c>
      <c r="AM112" s="0" t="n">
        <v>0</v>
      </c>
    </row>
    <row r="113" customFormat="false" ht="12.75" hidden="false" customHeight="false" outlineLevel="0" collapsed="false">
      <c r="A113" s="0" t="s">
        <v>308</v>
      </c>
      <c r="B113" s="0" t="str">
        <f aca="false">'Basis Options'!C118</f>
        <v>NF0077.2</v>
      </c>
      <c r="C113" s="0" t="s">
        <v>309</v>
      </c>
      <c r="D113" s="0" t="s">
        <v>310</v>
      </c>
      <c r="E113" s="0" t="s">
        <v>122</v>
      </c>
      <c r="F113" s="0" t="str">
        <f aca="false">'Basis Options'!A118</f>
        <v>JARON</v>
      </c>
      <c r="G113" s="0" t="s">
        <v>315</v>
      </c>
      <c r="H113" s="0" t="s">
        <v>312</v>
      </c>
      <c r="I113" s="0" t="s">
        <v>313</v>
      </c>
      <c r="J113" s="0" t="s">
        <v>314</v>
      </c>
      <c r="K113" s="420" t="n">
        <f aca="false">'Basis Options'!G118</f>
        <v>36739</v>
      </c>
      <c r="L113" s="224" t="e">
        <f aca="false">'Basis Options'!U118</f>
        <v>#NAME?</v>
      </c>
      <c r="M113" s="420" t="n">
        <f aca="false">'Basis Options'!Q118</f>
        <v>36735</v>
      </c>
      <c r="N113" s="0" t="str">
        <f aca="false">'Basis Options'!F118</f>
        <v>P</v>
      </c>
      <c r="O113" s="0" t="n">
        <f aca="false">'Basis Options'!I118</f>
        <v>0.3</v>
      </c>
      <c r="P113" s="0" t="n">
        <v>0</v>
      </c>
      <c r="Q113" s="0" t="n">
        <v>0</v>
      </c>
      <c r="R113" s="0" t="n">
        <v>0</v>
      </c>
      <c r="S113" s="0" t="n">
        <v>0</v>
      </c>
      <c r="T113" s="0" t="s">
        <v>311</v>
      </c>
      <c r="U113" s="0" t="str">
        <f aca="false">IF('Basis Options'!D118="NGI/CHI. GATE","""NGI/CHI. GATE""",TRIM('Basis Options'!D118))</f>
        <v>IF-TRANSCO/Z6</v>
      </c>
      <c r="V113" s="0" t="s">
        <v>311</v>
      </c>
      <c r="W113" s="0" t="s">
        <v>256</v>
      </c>
      <c r="X113" s="0" t="s">
        <v>311</v>
      </c>
      <c r="Y113" s="0" t="s">
        <v>314</v>
      </c>
      <c r="Z113" s="0" t="s">
        <v>316</v>
      </c>
      <c r="AA113" s="0" t="s">
        <v>311</v>
      </c>
      <c r="AB113" s="0" t="s">
        <v>123</v>
      </c>
      <c r="AC113" s="224" t="n">
        <f aca="false">'Basis Options'!H118</f>
        <v>-250000</v>
      </c>
      <c r="AD113" s="224" t="e">
        <f aca="false">'Basis Options'!W118</f>
        <v>#NAME?</v>
      </c>
      <c r="AE113" s="0" t="n">
        <v>0</v>
      </c>
      <c r="AF113" s="0" t="n">
        <v>0</v>
      </c>
      <c r="AG113" s="0" t="n">
        <v>0</v>
      </c>
      <c r="AH113" s="224" t="e">
        <f aca="false">'Basis Options'!BC118</f>
        <v>#NAME?</v>
      </c>
      <c r="AI113" s="0" t="n">
        <v>232</v>
      </c>
      <c r="AJ113" s="0" t="s">
        <v>317</v>
      </c>
      <c r="AK113" s="0" t="n">
        <v>0</v>
      </c>
      <c r="AL113" s="0" t="n">
        <v>0</v>
      </c>
      <c r="AM113" s="0" t="n">
        <v>0</v>
      </c>
    </row>
    <row r="114" customFormat="false" ht="12.75" hidden="false" customHeight="false" outlineLevel="0" collapsed="false">
      <c r="A114" s="0" t="s">
        <v>308</v>
      </c>
      <c r="B114" s="0" t="str">
        <f aca="false">'Basis Options'!C119</f>
        <v>NF0077.2</v>
      </c>
      <c r="C114" s="0" t="s">
        <v>309</v>
      </c>
      <c r="D114" s="0" t="s">
        <v>310</v>
      </c>
      <c r="E114" s="0" t="s">
        <v>122</v>
      </c>
      <c r="F114" s="0" t="str">
        <f aca="false">'Basis Options'!A119</f>
        <v>JARON</v>
      </c>
      <c r="G114" s="0" t="s">
        <v>315</v>
      </c>
      <c r="H114" s="0" t="s">
        <v>312</v>
      </c>
      <c r="I114" s="0" t="s">
        <v>313</v>
      </c>
      <c r="J114" s="0" t="s">
        <v>314</v>
      </c>
      <c r="K114" s="420" t="n">
        <f aca="false">'Basis Options'!G119</f>
        <v>36770</v>
      </c>
      <c r="L114" s="224" t="e">
        <f aca="false">'Basis Options'!U119</f>
        <v>#NAME?</v>
      </c>
      <c r="M114" s="420" t="n">
        <f aca="false">'Basis Options'!Q119</f>
        <v>36768</v>
      </c>
      <c r="N114" s="0" t="str">
        <f aca="false">'Basis Options'!F119</f>
        <v>P</v>
      </c>
      <c r="O114" s="0" t="n">
        <f aca="false">'Basis Options'!I119</f>
        <v>0.3</v>
      </c>
      <c r="P114" s="0" t="n">
        <v>0</v>
      </c>
      <c r="Q114" s="0" t="n">
        <v>0</v>
      </c>
      <c r="R114" s="0" t="n">
        <v>0</v>
      </c>
      <c r="S114" s="0" t="n">
        <v>0</v>
      </c>
      <c r="T114" s="0" t="s">
        <v>311</v>
      </c>
      <c r="U114" s="0" t="str">
        <f aca="false">IF('Basis Options'!D119="NGI/CHI. GATE","""NGI/CHI. GATE""",TRIM('Basis Options'!D119))</f>
        <v>IF-TRANSCO/Z6</v>
      </c>
      <c r="V114" s="0" t="s">
        <v>311</v>
      </c>
      <c r="W114" s="0" t="s">
        <v>256</v>
      </c>
      <c r="X114" s="0" t="s">
        <v>311</v>
      </c>
      <c r="Y114" s="0" t="s">
        <v>314</v>
      </c>
      <c r="Z114" s="0" t="s">
        <v>316</v>
      </c>
      <c r="AA114" s="0" t="s">
        <v>311</v>
      </c>
      <c r="AB114" s="0" t="s">
        <v>123</v>
      </c>
      <c r="AC114" s="224" t="n">
        <f aca="false">'Basis Options'!H119</f>
        <v>-250000</v>
      </c>
      <c r="AD114" s="224" t="e">
        <f aca="false">'Basis Options'!W119</f>
        <v>#NAME?</v>
      </c>
      <c r="AE114" s="0" t="n">
        <v>0</v>
      </c>
      <c r="AF114" s="0" t="n">
        <v>0</v>
      </c>
      <c r="AG114" s="0" t="n">
        <v>0</v>
      </c>
      <c r="AH114" s="224" t="e">
        <f aca="false">'Basis Options'!BC119</f>
        <v>#NAME?</v>
      </c>
      <c r="AI114" s="0" t="n">
        <v>232</v>
      </c>
      <c r="AJ114" s="0" t="s">
        <v>317</v>
      </c>
      <c r="AK114" s="0" t="n">
        <v>0</v>
      </c>
      <c r="AL114" s="0" t="n">
        <v>0</v>
      </c>
      <c r="AM114" s="0" t="n">
        <v>0</v>
      </c>
    </row>
    <row r="115" customFormat="false" ht="12.75" hidden="false" customHeight="false" outlineLevel="0" collapsed="false">
      <c r="A115" s="0" t="s">
        <v>308</v>
      </c>
      <c r="B115" s="0" t="str">
        <f aca="false">'Basis Options'!C120</f>
        <v>NF0077.2</v>
      </c>
      <c r="C115" s="0" t="s">
        <v>309</v>
      </c>
      <c r="D115" s="0" t="s">
        <v>310</v>
      </c>
      <c r="E115" s="0" t="s">
        <v>122</v>
      </c>
      <c r="F115" s="0" t="str">
        <f aca="false">'Basis Options'!A120</f>
        <v>JARON</v>
      </c>
      <c r="G115" s="0" t="s">
        <v>315</v>
      </c>
      <c r="H115" s="0" t="s">
        <v>312</v>
      </c>
      <c r="I115" s="0" t="s">
        <v>313</v>
      </c>
      <c r="J115" s="0" t="s">
        <v>314</v>
      </c>
      <c r="K115" s="420" t="n">
        <f aca="false">'Basis Options'!G120</f>
        <v>36800</v>
      </c>
      <c r="L115" s="224" t="e">
        <f aca="false">'Basis Options'!U120</f>
        <v>#NAME?</v>
      </c>
      <c r="M115" s="420" t="n">
        <f aca="false">'Basis Options'!Q120</f>
        <v>36797</v>
      </c>
      <c r="N115" s="0" t="str">
        <f aca="false">'Basis Options'!F120</f>
        <v>P</v>
      </c>
      <c r="O115" s="0" t="n">
        <f aca="false">'Basis Options'!I120</f>
        <v>0.3</v>
      </c>
      <c r="P115" s="0" t="n">
        <v>0</v>
      </c>
      <c r="Q115" s="0" t="n">
        <v>0</v>
      </c>
      <c r="R115" s="0" t="n">
        <v>0</v>
      </c>
      <c r="S115" s="0" t="n">
        <v>0</v>
      </c>
      <c r="T115" s="0" t="s">
        <v>311</v>
      </c>
      <c r="U115" s="0" t="str">
        <f aca="false">IF('Basis Options'!D120="NGI/CHI. GATE","""NGI/CHI. GATE""",TRIM('Basis Options'!D120))</f>
        <v>IF-TRANSCO/Z6</v>
      </c>
      <c r="V115" s="0" t="s">
        <v>311</v>
      </c>
      <c r="W115" s="0" t="s">
        <v>256</v>
      </c>
      <c r="X115" s="0" t="s">
        <v>311</v>
      </c>
      <c r="Y115" s="0" t="s">
        <v>314</v>
      </c>
      <c r="Z115" s="0" t="s">
        <v>316</v>
      </c>
      <c r="AA115" s="0" t="s">
        <v>311</v>
      </c>
      <c r="AB115" s="0" t="s">
        <v>123</v>
      </c>
      <c r="AC115" s="224" t="n">
        <f aca="false">'Basis Options'!H120</f>
        <v>-250000</v>
      </c>
      <c r="AD115" s="224" t="e">
        <f aca="false">'Basis Options'!W120</f>
        <v>#NAME?</v>
      </c>
      <c r="AE115" s="0" t="n">
        <v>0</v>
      </c>
      <c r="AF115" s="0" t="n">
        <v>0</v>
      </c>
      <c r="AG115" s="0" t="n">
        <v>0</v>
      </c>
      <c r="AH115" s="224" t="e">
        <f aca="false">'Basis Options'!BC120</f>
        <v>#NAME?</v>
      </c>
      <c r="AI115" s="0" t="n">
        <v>232</v>
      </c>
      <c r="AJ115" s="0" t="s">
        <v>317</v>
      </c>
      <c r="AK115" s="0" t="n">
        <v>0</v>
      </c>
      <c r="AL115" s="0" t="n">
        <v>0</v>
      </c>
      <c r="AM115" s="0" t="n">
        <v>0</v>
      </c>
    </row>
    <row r="116" customFormat="false" ht="12.75" hidden="false" customHeight="false" outlineLevel="0" collapsed="false">
      <c r="A116" s="0" t="s">
        <v>308</v>
      </c>
      <c r="B116" s="0" t="str">
        <f aca="false">'Basis Options'!C121</f>
        <v>NF0106.1</v>
      </c>
      <c r="C116" s="0" t="s">
        <v>309</v>
      </c>
      <c r="D116" s="0" t="s">
        <v>310</v>
      </c>
      <c r="E116" s="0" t="s">
        <v>122</v>
      </c>
      <c r="F116" s="0" t="str">
        <f aca="false">'Basis Options'!A121</f>
        <v>ELPASMER</v>
      </c>
      <c r="G116" s="0" t="s">
        <v>315</v>
      </c>
      <c r="H116" s="0" t="s">
        <v>312</v>
      </c>
      <c r="I116" s="0" t="s">
        <v>313</v>
      </c>
      <c r="J116" s="0" t="s">
        <v>314</v>
      </c>
      <c r="K116" s="420" t="n">
        <f aca="false">'Basis Options'!G121</f>
        <v>36647</v>
      </c>
      <c r="L116" s="224" t="e">
        <f aca="false">'Basis Options'!U121</f>
        <v>#NAME?</v>
      </c>
      <c r="M116" s="420" t="n">
        <f aca="false">'Basis Options'!Q121</f>
        <v>36643</v>
      </c>
      <c r="N116" s="0" t="str">
        <f aca="false">'Basis Options'!F121</f>
        <v>C</v>
      </c>
      <c r="O116" s="0" t="n">
        <f aca="false">'Basis Options'!I121</f>
        <v>0.3</v>
      </c>
      <c r="P116" s="0" t="n">
        <v>0</v>
      </c>
      <c r="Q116" s="0" t="n">
        <v>0</v>
      </c>
      <c r="R116" s="0" t="n">
        <v>0</v>
      </c>
      <c r="S116" s="0" t="n">
        <v>0</v>
      </c>
      <c r="T116" s="0" t="s">
        <v>311</v>
      </c>
      <c r="U116" s="0" t="str">
        <f aca="false">IF('Basis Options'!D121="NGI/CHI. GATE","""NGI/CHI. GATE""",TRIM('Basis Options'!D121))</f>
        <v>IF-TRANSCO/Z6</v>
      </c>
      <c r="V116" s="0" t="s">
        <v>311</v>
      </c>
      <c r="W116" s="0" t="s">
        <v>256</v>
      </c>
      <c r="X116" s="0" t="s">
        <v>311</v>
      </c>
      <c r="Y116" s="0" t="s">
        <v>314</v>
      </c>
      <c r="Z116" s="0" t="s">
        <v>316</v>
      </c>
      <c r="AA116" s="0" t="s">
        <v>311</v>
      </c>
      <c r="AB116" s="0" t="s">
        <v>123</v>
      </c>
      <c r="AC116" s="224" t="n">
        <f aca="false">'Basis Options'!H121</f>
        <v>-250000</v>
      </c>
      <c r="AD116" s="224" t="e">
        <f aca="false">'Basis Options'!W121</f>
        <v>#NAME?</v>
      </c>
      <c r="AE116" s="0" t="n">
        <v>0</v>
      </c>
      <c r="AF116" s="0" t="n">
        <v>0</v>
      </c>
      <c r="AG116" s="0" t="n">
        <v>0</v>
      </c>
      <c r="AH116" s="224" t="e">
        <f aca="false">'Basis Options'!BC121</f>
        <v>#NAME?</v>
      </c>
      <c r="AI116" s="0" t="n">
        <v>232</v>
      </c>
      <c r="AJ116" s="0" t="s">
        <v>317</v>
      </c>
      <c r="AK116" s="0" t="n">
        <v>0</v>
      </c>
      <c r="AL116" s="0" t="n">
        <v>0</v>
      </c>
      <c r="AM116" s="0" t="n">
        <v>0</v>
      </c>
    </row>
    <row r="117" customFormat="false" ht="12.75" hidden="false" customHeight="false" outlineLevel="0" collapsed="false">
      <c r="A117" s="0" t="s">
        <v>308</v>
      </c>
      <c r="B117" s="0" t="str">
        <f aca="false">'Basis Options'!C122</f>
        <v>NF0106.1</v>
      </c>
      <c r="C117" s="0" t="s">
        <v>309</v>
      </c>
      <c r="D117" s="0" t="s">
        <v>310</v>
      </c>
      <c r="E117" s="0" t="s">
        <v>122</v>
      </c>
      <c r="F117" s="0" t="str">
        <f aca="false">'Basis Options'!A122</f>
        <v>ELPASMER</v>
      </c>
      <c r="G117" s="0" t="s">
        <v>315</v>
      </c>
      <c r="H117" s="0" t="s">
        <v>312</v>
      </c>
      <c r="I117" s="0" t="s">
        <v>313</v>
      </c>
      <c r="J117" s="0" t="s">
        <v>314</v>
      </c>
      <c r="K117" s="420" t="n">
        <f aca="false">'Basis Options'!G122</f>
        <v>36678</v>
      </c>
      <c r="L117" s="224" t="e">
        <f aca="false">'Basis Options'!U122</f>
        <v>#NAME?</v>
      </c>
      <c r="M117" s="420" t="n">
        <f aca="false">'Basis Options'!Q122</f>
        <v>36676</v>
      </c>
      <c r="N117" s="0" t="str">
        <f aca="false">'Basis Options'!F122</f>
        <v>C</v>
      </c>
      <c r="O117" s="0" t="n">
        <f aca="false">'Basis Options'!I122</f>
        <v>0.3</v>
      </c>
      <c r="P117" s="0" t="n">
        <v>0</v>
      </c>
      <c r="Q117" s="0" t="n">
        <v>0</v>
      </c>
      <c r="R117" s="0" t="n">
        <v>0</v>
      </c>
      <c r="S117" s="0" t="n">
        <v>0</v>
      </c>
      <c r="T117" s="0" t="s">
        <v>311</v>
      </c>
      <c r="U117" s="0" t="str">
        <f aca="false">IF('Basis Options'!D122="NGI/CHI. GATE","""NGI/CHI. GATE""",TRIM('Basis Options'!D122))</f>
        <v>IF-TRANSCO/Z6</v>
      </c>
      <c r="V117" s="0" t="s">
        <v>311</v>
      </c>
      <c r="W117" s="0" t="s">
        <v>256</v>
      </c>
      <c r="X117" s="0" t="s">
        <v>311</v>
      </c>
      <c r="Y117" s="0" t="s">
        <v>314</v>
      </c>
      <c r="Z117" s="0" t="s">
        <v>316</v>
      </c>
      <c r="AA117" s="0" t="s">
        <v>311</v>
      </c>
      <c r="AB117" s="0" t="s">
        <v>123</v>
      </c>
      <c r="AC117" s="224" t="n">
        <f aca="false">'Basis Options'!H122</f>
        <v>-250000</v>
      </c>
      <c r="AD117" s="224" t="e">
        <f aca="false">'Basis Options'!W122</f>
        <v>#NAME?</v>
      </c>
      <c r="AE117" s="0" t="n">
        <v>0</v>
      </c>
      <c r="AF117" s="0" t="n">
        <v>0</v>
      </c>
      <c r="AG117" s="0" t="n">
        <v>0</v>
      </c>
      <c r="AH117" s="224" t="e">
        <f aca="false">'Basis Options'!BC122</f>
        <v>#NAME?</v>
      </c>
      <c r="AI117" s="0" t="n">
        <v>232</v>
      </c>
      <c r="AJ117" s="0" t="s">
        <v>317</v>
      </c>
      <c r="AK117" s="0" t="n">
        <v>0</v>
      </c>
      <c r="AL117" s="0" t="n">
        <v>0</v>
      </c>
      <c r="AM117" s="0" t="n">
        <v>0</v>
      </c>
    </row>
    <row r="118" customFormat="false" ht="12.75" hidden="false" customHeight="false" outlineLevel="0" collapsed="false">
      <c r="A118" s="0" t="s">
        <v>308</v>
      </c>
      <c r="B118" s="0" t="str">
        <f aca="false">'Basis Options'!C123</f>
        <v>NF0106.1</v>
      </c>
      <c r="C118" s="0" t="s">
        <v>309</v>
      </c>
      <c r="D118" s="0" t="s">
        <v>310</v>
      </c>
      <c r="E118" s="0" t="s">
        <v>122</v>
      </c>
      <c r="F118" s="0" t="str">
        <f aca="false">'Basis Options'!A123</f>
        <v>ELPASMER</v>
      </c>
      <c r="G118" s="0" t="s">
        <v>315</v>
      </c>
      <c r="H118" s="0" t="s">
        <v>312</v>
      </c>
      <c r="I118" s="0" t="s">
        <v>313</v>
      </c>
      <c r="J118" s="0" t="s">
        <v>314</v>
      </c>
      <c r="K118" s="420" t="n">
        <f aca="false">'Basis Options'!G123</f>
        <v>36708</v>
      </c>
      <c r="L118" s="224" t="e">
        <f aca="false">'Basis Options'!U123</f>
        <v>#NAME?</v>
      </c>
      <c r="M118" s="420" t="n">
        <f aca="false">'Basis Options'!Q123</f>
        <v>36706</v>
      </c>
      <c r="N118" s="0" t="str">
        <f aca="false">'Basis Options'!F123</f>
        <v>C</v>
      </c>
      <c r="O118" s="0" t="n">
        <f aca="false">'Basis Options'!I123</f>
        <v>0.3</v>
      </c>
      <c r="P118" s="0" t="n">
        <v>0</v>
      </c>
      <c r="Q118" s="0" t="n">
        <v>0</v>
      </c>
      <c r="R118" s="0" t="n">
        <v>0</v>
      </c>
      <c r="S118" s="0" t="n">
        <v>0</v>
      </c>
      <c r="T118" s="0" t="s">
        <v>311</v>
      </c>
      <c r="U118" s="0" t="str">
        <f aca="false">IF('Basis Options'!D123="NGI/CHI. GATE","""NGI/CHI. GATE""",TRIM('Basis Options'!D123))</f>
        <v>IF-TRANSCO/Z6</v>
      </c>
      <c r="V118" s="0" t="s">
        <v>311</v>
      </c>
      <c r="W118" s="0" t="s">
        <v>256</v>
      </c>
      <c r="X118" s="0" t="s">
        <v>311</v>
      </c>
      <c r="Y118" s="0" t="s">
        <v>314</v>
      </c>
      <c r="Z118" s="0" t="s">
        <v>316</v>
      </c>
      <c r="AA118" s="0" t="s">
        <v>311</v>
      </c>
      <c r="AB118" s="0" t="s">
        <v>123</v>
      </c>
      <c r="AC118" s="224" t="n">
        <f aca="false">'Basis Options'!H123</f>
        <v>-250000</v>
      </c>
      <c r="AD118" s="224" t="e">
        <f aca="false">'Basis Options'!W123</f>
        <v>#NAME?</v>
      </c>
      <c r="AE118" s="0" t="n">
        <v>0</v>
      </c>
      <c r="AF118" s="0" t="n">
        <v>0</v>
      </c>
      <c r="AG118" s="0" t="n">
        <v>0</v>
      </c>
      <c r="AH118" s="224" t="e">
        <f aca="false">'Basis Options'!BC123</f>
        <v>#NAME?</v>
      </c>
      <c r="AI118" s="0" t="n">
        <v>232</v>
      </c>
      <c r="AJ118" s="0" t="s">
        <v>317</v>
      </c>
      <c r="AK118" s="0" t="n">
        <v>0</v>
      </c>
      <c r="AL118" s="0" t="n">
        <v>0</v>
      </c>
      <c r="AM118" s="0" t="n">
        <v>0</v>
      </c>
    </row>
    <row r="119" customFormat="false" ht="12.75" hidden="false" customHeight="false" outlineLevel="0" collapsed="false">
      <c r="A119" s="0" t="s">
        <v>308</v>
      </c>
      <c r="B119" s="0" t="str">
        <f aca="false">'Basis Options'!C124</f>
        <v>NF0106.1</v>
      </c>
      <c r="C119" s="0" t="s">
        <v>309</v>
      </c>
      <c r="D119" s="0" t="s">
        <v>310</v>
      </c>
      <c r="E119" s="0" t="s">
        <v>122</v>
      </c>
      <c r="F119" s="0" t="str">
        <f aca="false">'Basis Options'!A124</f>
        <v>ELPASMER</v>
      </c>
      <c r="G119" s="0" t="s">
        <v>315</v>
      </c>
      <c r="H119" s="0" t="s">
        <v>312</v>
      </c>
      <c r="I119" s="0" t="s">
        <v>313</v>
      </c>
      <c r="J119" s="0" t="s">
        <v>314</v>
      </c>
      <c r="K119" s="420" t="n">
        <f aca="false">'Basis Options'!G124</f>
        <v>36739</v>
      </c>
      <c r="L119" s="224" t="e">
        <f aca="false">'Basis Options'!U124</f>
        <v>#NAME?</v>
      </c>
      <c r="M119" s="420" t="n">
        <f aca="false">'Basis Options'!Q124</f>
        <v>36735</v>
      </c>
      <c r="N119" s="0" t="str">
        <f aca="false">'Basis Options'!F124</f>
        <v>C</v>
      </c>
      <c r="O119" s="0" t="n">
        <f aca="false">'Basis Options'!I124</f>
        <v>0.3</v>
      </c>
      <c r="P119" s="0" t="n">
        <v>0</v>
      </c>
      <c r="Q119" s="0" t="n">
        <v>0</v>
      </c>
      <c r="R119" s="0" t="n">
        <v>0</v>
      </c>
      <c r="S119" s="0" t="n">
        <v>0</v>
      </c>
      <c r="T119" s="0" t="s">
        <v>311</v>
      </c>
      <c r="U119" s="0" t="str">
        <f aca="false">IF('Basis Options'!D124="NGI/CHI. GATE","""NGI/CHI. GATE""",TRIM('Basis Options'!D124))</f>
        <v>IF-TRANSCO/Z6</v>
      </c>
      <c r="V119" s="0" t="s">
        <v>311</v>
      </c>
      <c r="W119" s="0" t="s">
        <v>256</v>
      </c>
      <c r="X119" s="0" t="s">
        <v>311</v>
      </c>
      <c r="Y119" s="0" t="s">
        <v>314</v>
      </c>
      <c r="Z119" s="0" t="s">
        <v>316</v>
      </c>
      <c r="AA119" s="0" t="s">
        <v>311</v>
      </c>
      <c r="AB119" s="0" t="s">
        <v>123</v>
      </c>
      <c r="AC119" s="224" t="n">
        <f aca="false">'Basis Options'!H124</f>
        <v>-250000</v>
      </c>
      <c r="AD119" s="224" t="e">
        <f aca="false">'Basis Options'!W124</f>
        <v>#NAME?</v>
      </c>
      <c r="AE119" s="0" t="n">
        <v>0</v>
      </c>
      <c r="AF119" s="0" t="n">
        <v>0</v>
      </c>
      <c r="AG119" s="0" t="n">
        <v>0</v>
      </c>
      <c r="AH119" s="224" t="e">
        <f aca="false">'Basis Options'!BC124</f>
        <v>#NAME?</v>
      </c>
      <c r="AI119" s="0" t="n">
        <v>232</v>
      </c>
      <c r="AJ119" s="0" t="s">
        <v>317</v>
      </c>
      <c r="AK119" s="0" t="n">
        <v>0</v>
      </c>
      <c r="AL119" s="0" t="n">
        <v>0</v>
      </c>
      <c r="AM119" s="0" t="n">
        <v>0</v>
      </c>
    </row>
    <row r="120" customFormat="false" ht="12.75" hidden="false" customHeight="false" outlineLevel="0" collapsed="false">
      <c r="A120" s="0" t="s">
        <v>308</v>
      </c>
      <c r="B120" s="0" t="str">
        <f aca="false">'Basis Options'!C125</f>
        <v>NF0106.1</v>
      </c>
      <c r="C120" s="0" t="s">
        <v>309</v>
      </c>
      <c r="D120" s="0" t="s">
        <v>310</v>
      </c>
      <c r="E120" s="0" t="s">
        <v>122</v>
      </c>
      <c r="F120" s="0" t="str">
        <f aca="false">'Basis Options'!A125</f>
        <v>ELPASMER</v>
      </c>
      <c r="G120" s="0" t="s">
        <v>315</v>
      </c>
      <c r="H120" s="0" t="s">
        <v>312</v>
      </c>
      <c r="I120" s="0" t="s">
        <v>313</v>
      </c>
      <c r="J120" s="0" t="s">
        <v>314</v>
      </c>
      <c r="K120" s="420" t="n">
        <f aca="false">'Basis Options'!G125</f>
        <v>36770</v>
      </c>
      <c r="L120" s="224" t="e">
        <f aca="false">'Basis Options'!U125</f>
        <v>#NAME?</v>
      </c>
      <c r="M120" s="420" t="n">
        <f aca="false">'Basis Options'!Q125</f>
        <v>36768</v>
      </c>
      <c r="N120" s="0" t="str">
        <f aca="false">'Basis Options'!F125</f>
        <v>C</v>
      </c>
      <c r="O120" s="0" t="n">
        <f aca="false">'Basis Options'!I125</f>
        <v>0.3</v>
      </c>
      <c r="P120" s="0" t="n">
        <v>0</v>
      </c>
      <c r="Q120" s="0" t="n">
        <v>0</v>
      </c>
      <c r="R120" s="0" t="n">
        <v>0</v>
      </c>
      <c r="S120" s="0" t="n">
        <v>0</v>
      </c>
      <c r="T120" s="0" t="s">
        <v>311</v>
      </c>
      <c r="U120" s="0" t="str">
        <f aca="false">IF('Basis Options'!D125="NGI/CHI. GATE","""NGI/CHI. GATE""",TRIM('Basis Options'!D125))</f>
        <v>IF-TRANSCO/Z6</v>
      </c>
      <c r="V120" s="0" t="s">
        <v>311</v>
      </c>
      <c r="W120" s="0" t="s">
        <v>256</v>
      </c>
      <c r="X120" s="0" t="s">
        <v>311</v>
      </c>
      <c r="Y120" s="0" t="s">
        <v>314</v>
      </c>
      <c r="Z120" s="0" t="s">
        <v>316</v>
      </c>
      <c r="AA120" s="0" t="s">
        <v>311</v>
      </c>
      <c r="AB120" s="0" t="s">
        <v>123</v>
      </c>
      <c r="AC120" s="224" t="n">
        <f aca="false">'Basis Options'!H125</f>
        <v>-250000</v>
      </c>
      <c r="AD120" s="224" t="e">
        <f aca="false">'Basis Options'!W125</f>
        <v>#NAME?</v>
      </c>
      <c r="AE120" s="0" t="n">
        <v>0</v>
      </c>
      <c r="AF120" s="0" t="n">
        <v>0</v>
      </c>
      <c r="AG120" s="0" t="n">
        <v>0</v>
      </c>
      <c r="AH120" s="224" t="e">
        <f aca="false">'Basis Options'!BC125</f>
        <v>#NAME?</v>
      </c>
      <c r="AI120" s="0" t="n">
        <v>232</v>
      </c>
      <c r="AJ120" s="0" t="s">
        <v>317</v>
      </c>
      <c r="AK120" s="0" t="n">
        <v>0</v>
      </c>
      <c r="AL120" s="0" t="n">
        <v>0</v>
      </c>
      <c r="AM120" s="0" t="n">
        <v>0</v>
      </c>
    </row>
    <row r="121" customFormat="false" ht="12.75" hidden="false" customHeight="false" outlineLevel="0" collapsed="false">
      <c r="A121" s="0" t="s">
        <v>308</v>
      </c>
      <c r="B121" s="0" t="str">
        <f aca="false">'Basis Options'!C126</f>
        <v>NF0106.1</v>
      </c>
      <c r="C121" s="0" t="s">
        <v>309</v>
      </c>
      <c r="D121" s="0" t="s">
        <v>310</v>
      </c>
      <c r="E121" s="0" t="s">
        <v>122</v>
      </c>
      <c r="F121" s="0" t="str">
        <f aca="false">'Basis Options'!A126</f>
        <v>ELPASMER</v>
      </c>
      <c r="G121" s="0" t="s">
        <v>315</v>
      </c>
      <c r="H121" s="0" t="s">
        <v>312</v>
      </c>
      <c r="I121" s="0" t="s">
        <v>313</v>
      </c>
      <c r="J121" s="0" t="s">
        <v>314</v>
      </c>
      <c r="K121" s="420" t="n">
        <f aca="false">'Basis Options'!G126</f>
        <v>36800</v>
      </c>
      <c r="L121" s="224" t="e">
        <f aca="false">'Basis Options'!U126</f>
        <v>#NAME?</v>
      </c>
      <c r="M121" s="420" t="n">
        <f aca="false">'Basis Options'!Q126</f>
        <v>36797</v>
      </c>
      <c r="N121" s="0" t="str">
        <f aca="false">'Basis Options'!F126</f>
        <v>C</v>
      </c>
      <c r="O121" s="0" t="n">
        <f aca="false">'Basis Options'!I126</f>
        <v>0.3</v>
      </c>
      <c r="P121" s="0" t="n">
        <v>0</v>
      </c>
      <c r="Q121" s="0" t="n">
        <v>0</v>
      </c>
      <c r="R121" s="0" t="n">
        <v>0</v>
      </c>
      <c r="S121" s="0" t="n">
        <v>0</v>
      </c>
      <c r="T121" s="0" t="s">
        <v>311</v>
      </c>
      <c r="U121" s="0" t="str">
        <f aca="false">IF('Basis Options'!D126="NGI/CHI. GATE","""NGI/CHI. GATE""",TRIM('Basis Options'!D126))</f>
        <v>IF-TRANSCO/Z6</v>
      </c>
      <c r="V121" s="0" t="s">
        <v>311</v>
      </c>
      <c r="W121" s="0" t="s">
        <v>256</v>
      </c>
      <c r="X121" s="0" t="s">
        <v>311</v>
      </c>
      <c r="Y121" s="0" t="s">
        <v>314</v>
      </c>
      <c r="Z121" s="0" t="s">
        <v>316</v>
      </c>
      <c r="AA121" s="0" t="s">
        <v>311</v>
      </c>
      <c r="AB121" s="0" t="s">
        <v>123</v>
      </c>
      <c r="AC121" s="224" t="n">
        <f aca="false">'Basis Options'!H126</f>
        <v>-250000</v>
      </c>
      <c r="AD121" s="224" t="e">
        <f aca="false">'Basis Options'!W126</f>
        <v>#NAME?</v>
      </c>
      <c r="AE121" s="0" t="n">
        <v>0</v>
      </c>
      <c r="AF121" s="0" t="n">
        <v>0</v>
      </c>
      <c r="AG121" s="0" t="n">
        <v>0</v>
      </c>
      <c r="AH121" s="224" t="e">
        <f aca="false">'Basis Options'!BC126</f>
        <v>#NAME?</v>
      </c>
      <c r="AI121" s="0" t="n">
        <v>232</v>
      </c>
      <c r="AJ121" s="0" t="s">
        <v>317</v>
      </c>
      <c r="AK121" s="0" t="n">
        <v>0</v>
      </c>
      <c r="AL121" s="0" t="n">
        <v>0</v>
      </c>
      <c r="AM121" s="0" t="n">
        <v>0</v>
      </c>
    </row>
    <row r="122" customFormat="false" ht="12.75" hidden="false" customHeight="false" outlineLevel="0" collapsed="false">
      <c r="A122" s="0" t="s">
        <v>308</v>
      </c>
      <c r="B122" s="0" t="str">
        <f aca="false">'Basis Options'!C127</f>
        <v>NF0106.2</v>
      </c>
      <c r="C122" s="0" t="s">
        <v>309</v>
      </c>
      <c r="D122" s="0" t="s">
        <v>310</v>
      </c>
      <c r="E122" s="0" t="s">
        <v>122</v>
      </c>
      <c r="F122" s="0" t="str">
        <f aca="false">'Basis Options'!A127</f>
        <v>ELPASMER</v>
      </c>
      <c r="G122" s="0" t="s">
        <v>315</v>
      </c>
      <c r="H122" s="0" t="s">
        <v>312</v>
      </c>
      <c r="I122" s="0" t="s">
        <v>313</v>
      </c>
      <c r="J122" s="0" t="s">
        <v>314</v>
      </c>
      <c r="K122" s="420" t="n">
        <f aca="false">'Basis Options'!G127</f>
        <v>36647</v>
      </c>
      <c r="L122" s="224" t="e">
        <f aca="false">'Basis Options'!U127</f>
        <v>#NAME?</v>
      </c>
      <c r="M122" s="420" t="n">
        <f aca="false">'Basis Options'!Q127</f>
        <v>36643</v>
      </c>
      <c r="N122" s="0" t="str">
        <f aca="false">'Basis Options'!F127</f>
        <v>P</v>
      </c>
      <c r="O122" s="0" t="n">
        <f aca="false">'Basis Options'!I127</f>
        <v>0.3</v>
      </c>
      <c r="P122" s="0" t="n">
        <v>0</v>
      </c>
      <c r="Q122" s="0" t="n">
        <v>0</v>
      </c>
      <c r="R122" s="0" t="n">
        <v>0</v>
      </c>
      <c r="S122" s="0" t="n">
        <v>0</v>
      </c>
      <c r="T122" s="0" t="s">
        <v>311</v>
      </c>
      <c r="U122" s="0" t="str">
        <f aca="false">IF('Basis Options'!D127="NGI/CHI. GATE","""NGI/CHI. GATE""",TRIM('Basis Options'!D127))</f>
        <v>IF-TRANSCO/Z6</v>
      </c>
      <c r="V122" s="0" t="s">
        <v>311</v>
      </c>
      <c r="W122" s="0" t="s">
        <v>256</v>
      </c>
      <c r="X122" s="0" t="s">
        <v>311</v>
      </c>
      <c r="Y122" s="0" t="s">
        <v>314</v>
      </c>
      <c r="Z122" s="0" t="s">
        <v>316</v>
      </c>
      <c r="AA122" s="0" t="s">
        <v>311</v>
      </c>
      <c r="AB122" s="0" t="s">
        <v>123</v>
      </c>
      <c r="AC122" s="224" t="n">
        <f aca="false">'Basis Options'!H127</f>
        <v>-250000</v>
      </c>
      <c r="AD122" s="224" t="e">
        <f aca="false">'Basis Options'!W127</f>
        <v>#NAME?</v>
      </c>
      <c r="AE122" s="0" t="n">
        <v>0</v>
      </c>
      <c r="AF122" s="0" t="n">
        <v>0</v>
      </c>
      <c r="AG122" s="0" t="n">
        <v>0</v>
      </c>
      <c r="AH122" s="224" t="e">
        <f aca="false">'Basis Options'!BC127</f>
        <v>#NAME?</v>
      </c>
      <c r="AI122" s="0" t="n">
        <v>232</v>
      </c>
      <c r="AJ122" s="0" t="s">
        <v>317</v>
      </c>
      <c r="AK122" s="0" t="n">
        <v>0</v>
      </c>
      <c r="AL122" s="0" t="n">
        <v>0</v>
      </c>
      <c r="AM122" s="0" t="n">
        <v>0</v>
      </c>
    </row>
    <row r="123" customFormat="false" ht="12.75" hidden="false" customHeight="false" outlineLevel="0" collapsed="false">
      <c r="A123" s="0" t="s">
        <v>308</v>
      </c>
      <c r="B123" s="0" t="str">
        <f aca="false">'Basis Options'!C128</f>
        <v>NF0106.2</v>
      </c>
      <c r="C123" s="0" t="s">
        <v>309</v>
      </c>
      <c r="D123" s="0" t="s">
        <v>310</v>
      </c>
      <c r="E123" s="0" t="s">
        <v>122</v>
      </c>
      <c r="F123" s="0" t="str">
        <f aca="false">'Basis Options'!A128</f>
        <v>ELPASMER</v>
      </c>
      <c r="G123" s="0" t="s">
        <v>315</v>
      </c>
      <c r="H123" s="0" t="s">
        <v>312</v>
      </c>
      <c r="I123" s="0" t="s">
        <v>313</v>
      </c>
      <c r="J123" s="0" t="s">
        <v>314</v>
      </c>
      <c r="K123" s="420" t="n">
        <f aca="false">'Basis Options'!G128</f>
        <v>36678</v>
      </c>
      <c r="L123" s="224" t="e">
        <f aca="false">'Basis Options'!U128</f>
        <v>#NAME?</v>
      </c>
      <c r="M123" s="420" t="n">
        <f aca="false">'Basis Options'!Q128</f>
        <v>36676</v>
      </c>
      <c r="N123" s="0" t="str">
        <f aca="false">'Basis Options'!F128</f>
        <v>P</v>
      </c>
      <c r="O123" s="0" t="n">
        <f aca="false">'Basis Options'!I128</f>
        <v>0.3</v>
      </c>
      <c r="P123" s="0" t="n">
        <v>0</v>
      </c>
      <c r="Q123" s="0" t="n">
        <v>0</v>
      </c>
      <c r="R123" s="0" t="n">
        <v>0</v>
      </c>
      <c r="S123" s="0" t="n">
        <v>0</v>
      </c>
      <c r="T123" s="0" t="s">
        <v>311</v>
      </c>
      <c r="U123" s="0" t="str">
        <f aca="false">IF('Basis Options'!D128="NGI/CHI. GATE","""NGI/CHI. GATE""",TRIM('Basis Options'!D128))</f>
        <v>IF-TRANSCO/Z6</v>
      </c>
      <c r="V123" s="0" t="s">
        <v>311</v>
      </c>
      <c r="W123" s="0" t="s">
        <v>256</v>
      </c>
      <c r="X123" s="0" t="s">
        <v>311</v>
      </c>
      <c r="Y123" s="0" t="s">
        <v>314</v>
      </c>
      <c r="Z123" s="0" t="s">
        <v>316</v>
      </c>
      <c r="AA123" s="0" t="s">
        <v>311</v>
      </c>
      <c r="AB123" s="0" t="s">
        <v>123</v>
      </c>
      <c r="AC123" s="224" t="n">
        <f aca="false">'Basis Options'!H128</f>
        <v>-250000</v>
      </c>
      <c r="AD123" s="224" t="e">
        <f aca="false">'Basis Options'!W128</f>
        <v>#NAME?</v>
      </c>
      <c r="AE123" s="0" t="n">
        <v>0</v>
      </c>
      <c r="AF123" s="0" t="n">
        <v>0</v>
      </c>
      <c r="AG123" s="0" t="n">
        <v>0</v>
      </c>
      <c r="AH123" s="224" t="e">
        <f aca="false">'Basis Options'!BC128</f>
        <v>#NAME?</v>
      </c>
      <c r="AI123" s="0" t="n">
        <v>232</v>
      </c>
      <c r="AJ123" s="0" t="s">
        <v>317</v>
      </c>
      <c r="AK123" s="0" t="n">
        <v>0</v>
      </c>
      <c r="AL123" s="0" t="n">
        <v>0</v>
      </c>
      <c r="AM123" s="0" t="n">
        <v>0</v>
      </c>
    </row>
    <row r="124" customFormat="false" ht="12.75" hidden="false" customHeight="false" outlineLevel="0" collapsed="false">
      <c r="A124" s="0" t="s">
        <v>308</v>
      </c>
      <c r="B124" s="0" t="str">
        <f aca="false">'Basis Options'!C129</f>
        <v>NF0106.2</v>
      </c>
      <c r="C124" s="0" t="s">
        <v>309</v>
      </c>
      <c r="D124" s="0" t="s">
        <v>310</v>
      </c>
      <c r="E124" s="0" t="s">
        <v>122</v>
      </c>
      <c r="F124" s="0" t="str">
        <f aca="false">'Basis Options'!A129</f>
        <v>ELPASMER</v>
      </c>
      <c r="G124" s="0" t="s">
        <v>315</v>
      </c>
      <c r="H124" s="0" t="s">
        <v>312</v>
      </c>
      <c r="I124" s="0" t="s">
        <v>313</v>
      </c>
      <c r="J124" s="0" t="s">
        <v>314</v>
      </c>
      <c r="K124" s="420" t="n">
        <f aca="false">'Basis Options'!G129</f>
        <v>36708</v>
      </c>
      <c r="L124" s="224" t="e">
        <f aca="false">'Basis Options'!U129</f>
        <v>#NAME?</v>
      </c>
      <c r="M124" s="420" t="n">
        <f aca="false">'Basis Options'!Q129</f>
        <v>36706</v>
      </c>
      <c r="N124" s="0" t="str">
        <f aca="false">'Basis Options'!F129</f>
        <v>P</v>
      </c>
      <c r="O124" s="0" t="n">
        <f aca="false">'Basis Options'!I129</f>
        <v>0.3</v>
      </c>
      <c r="P124" s="0" t="n">
        <v>0</v>
      </c>
      <c r="Q124" s="0" t="n">
        <v>0</v>
      </c>
      <c r="R124" s="0" t="n">
        <v>0</v>
      </c>
      <c r="S124" s="0" t="n">
        <v>0</v>
      </c>
      <c r="T124" s="0" t="s">
        <v>311</v>
      </c>
      <c r="U124" s="0" t="str">
        <f aca="false">IF('Basis Options'!D129="NGI/CHI. GATE","""NGI/CHI. GATE""",TRIM('Basis Options'!D129))</f>
        <v>IF-TRANSCO/Z6</v>
      </c>
      <c r="V124" s="0" t="s">
        <v>311</v>
      </c>
      <c r="W124" s="0" t="s">
        <v>256</v>
      </c>
      <c r="X124" s="0" t="s">
        <v>311</v>
      </c>
      <c r="Y124" s="0" t="s">
        <v>314</v>
      </c>
      <c r="Z124" s="0" t="s">
        <v>316</v>
      </c>
      <c r="AA124" s="0" t="s">
        <v>311</v>
      </c>
      <c r="AB124" s="0" t="s">
        <v>123</v>
      </c>
      <c r="AC124" s="224" t="n">
        <f aca="false">'Basis Options'!H129</f>
        <v>-250000</v>
      </c>
      <c r="AD124" s="224" t="e">
        <f aca="false">'Basis Options'!W129</f>
        <v>#NAME?</v>
      </c>
      <c r="AE124" s="0" t="n">
        <v>0</v>
      </c>
      <c r="AF124" s="0" t="n">
        <v>0</v>
      </c>
      <c r="AG124" s="0" t="n">
        <v>0</v>
      </c>
      <c r="AH124" s="224" t="e">
        <f aca="false">'Basis Options'!BC129</f>
        <v>#NAME?</v>
      </c>
      <c r="AI124" s="0" t="n">
        <v>232</v>
      </c>
      <c r="AJ124" s="0" t="s">
        <v>317</v>
      </c>
      <c r="AK124" s="0" t="n">
        <v>0</v>
      </c>
      <c r="AL124" s="0" t="n">
        <v>0</v>
      </c>
      <c r="AM124" s="0" t="n">
        <v>0</v>
      </c>
    </row>
    <row r="125" customFormat="false" ht="12.75" hidden="false" customHeight="false" outlineLevel="0" collapsed="false">
      <c r="A125" s="0" t="s">
        <v>308</v>
      </c>
      <c r="B125" s="0" t="str">
        <f aca="false">'Basis Options'!C130</f>
        <v>NF0106.2</v>
      </c>
      <c r="C125" s="0" t="s">
        <v>309</v>
      </c>
      <c r="D125" s="0" t="s">
        <v>310</v>
      </c>
      <c r="E125" s="0" t="s">
        <v>122</v>
      </c>
      <c r="F125" s="0" t="str">
        <f aca="false">'Basis Options'!A130</f>
        <v>ELPASMER</v>
      </c>
      <c r="G125" s="0" t="s">
        <v>315</v>
      </c>
      <c r="H125" s="0" t="s">
        <v>312</v>
      </c>
      <c r="I125" s="0" t="s">
        <v>313</v>
      </c>
      <c r="J125" s="0" t="s">
        <v>314</v>
      </c>
      <c r="K125" s="420" t="n">
        <f aca="false">'Basis Options'!G130</f>
        <v>36739</v>
      </c>
      <c r="L125" s="224" t="e">
        <f aca="false">'Basis Options'!U130</f>
        <v>#NAME?</v>
      </c>
      <c r="M125" s="420" t="n">
        <f aca="false">'Basis Options'!Q130</f>
        <v>36735</v>
      </c>
      <c r="N125" s="0" t="str">
        <f aca="false">'Basis Options'!F130</f>
        <v>P</v>
      </c>
      <c r="O125" s="0" t="n">
        <f aca="false">'Basis Options'!I130</f>
        <v>0.3</v>
      </c>
      <c r="P125" s="0" t="n">
        <v>0</v>
      </c>
      <c r="Q125" s="0" t="n">
        <v>0</v>
      </c>
      <c r="R125" s="0" t="n">
        <v>0</v>
      </c>
      <c r="S125" s="0" t="n">
        <v>0</v>
      </c>
      <c r="T125" s="0" t="s">
        <v>311</v>
      </c>
      <c r="U125" s="0" t="str">
        <f aca="false">IF('Basis Options'!D130="NGI/CHI. GATE","""NGI/CHI. GATE""",TRIM('Basis Options'!D130))</f>
        <v>IF-TRANSCO/Z6</v>
      </c>
      <c r="V125" s="0" t="s">
        <v>311</v>
      </c>
      <c r="W125" s="0" t="s">
        <v>256</v>
      </c>
      <c r="X125" s="0" t="s">
        <v>311</v>
      </c>
      <c r="Y125" s="0" t="s">
        <v>314</v>
      </c>
      <c r="Z125" s="0" t="s">
        <v>316</v>
      </c>
      <c r="AA125" s="0" t="s">
        <v>311</v>
      </c>
      <c r="AB125" s="0" t="s">
        <v>123</v>
      </c>
      <c r="AC125" s="224" t="n">
        <f aca="false">'Basis Options'!H130</f>
        <v>-250000</v>
      </c>
      <c r="AD125" s="224" t="e">
        <f aca="false">'Basis Options'!W130</f>
        <v>#NAME?</v>
      </c>
      <c r="AE125" s="0" t="n">
        <v>0</v>
      </c>
      <c r="AF125" s="0" t="n">
        <v>0</v>
      </c>
      <c r="AG125" s="0" t="n">
        <v>0</v>
      </c>
      <c r="AH125" s="224" t="e">
        <f aca="false">'Basis Options'!BC130</f>
        <v>#NAME?</v>
      </c>
      <c r="AI125" s="0" t="n">
        <v>232</v>
      </c>
      <c r="AJ125" s="0" t="s">
        <v>317</v>
      </c>
      <c r="AK125" s="0" t="n">
        <v>0</v>
      </c>
      <c r="AL125" s="0" t="n">
        <v>0</v>
      </c>
      <c r="AM125" s="0" t="n">
        <v>0</v>
      </c>
    </row>
    <row r="126" customFormat="false" ht="12.75" hidden="false" customHeight="false" outlineLevel="0" collapsed="false">
      <c r="A126" s="0" t="s">
        <v>308</v>
      </c>
      <c r="B126" s="0" t="str">
        <f aca="false">'Basis Options'!C131</f>
        <v>NF0106.2</v>
      </c>
      <c r="C126" s="0" t="s">
        <v>309</v>
      </c>
      <c r="D126" s="0" t="s">
        <v>310</v>
      </c>
      <c r="E126" s="0" t="s">
        <v>122</v>
      </c>
      <c r="F126" s="0" t="str">
        <f aca="false">'Basis Options'!A131</f>
        <v>ELPASMER</v>
      </c>
      <c r="G126" s="0" t="s">
        <v>315</v>
      </c>
      <c r="H126" s="0" t="s">
        <v>312</v>
      </c>
      <c r="I126" s="0" t="s">
        <v>313</v>
      </c>
      <c r="J126" s="0" t="s">
        <v>314</v>
      </c>
      <c r="K126" s="420" t="n">
        <f aca="false">'Basis Options'!G131</f>
        <v>36770</v>
      </c>
      <c r="L126" s="224" t="e">
        <f aca="false">'Basis Options'!U131</f>
        <v>#NAME?</v>
      </c>
      <c r="M126" s="420" t="n">
        <f aca="false">'Basis Options'!Q131</f>
        <v>36768</v>
      </c>
      <c r="N126" s="0" t="str">
        <f aca="false">'Basis Options'!F131</f>
        <v>P</v>
      </c>
      <c r="O126" s="0" t="n">
        <f aca="false">'Basis Options'!I131</f>
        <v>0.3</v>
      </c>
      <c r="P126" s="0" t="n">
        <v>0</v>
      </c>
      <c r="Q126" s="0" t="n">
        <v>0</v>
      </c>
      <c r="R126" s="0" t="n">
        <v>0</v>
      </c>
      <c r="S126" s="0" t="n">
        <v>0</v>
      </c>
      <c r="T126" s="0" t="s">
        <v>311</v>
      </c>
      <c r="U126" s="0" t="str">
        <f aca="false">IF('Basis Options'!D131="NGI/CHI. GATE","""NGI/CHI. GATE""",TRIM('Basis Options'!D131))</f>
        <v>IF-TRANSCO/Z6</v>
      </c>
      <c r="V126" s="0" t="s">
        <v>311</v>
      </c>
      <c r="W126" s="0" t="s">
        <v>256</v>
      </c>
      <c r="X126" s="0" t="s">
        <v>311</v>
      </c>
      <c r="Y126" s="0" t="s">
        <v>314</v>
      </c>
      <c r="Z126" s="0" t="s">
        <v>316</v>
      </c>
      <c r="AA126" s="0" t="s">
        <v>311</v>
      </c>
      <c r="AB126" s="0" t="s">
        <v>123</v>
      </c>
      <c r="AC126" s="224" t="n">
        <f aca="false">'Basis Options'!H131</f>
        <v>-250000</v>
      </c>
      <c r="AD126" s="224" t="e">
        <f aca="false">'Basis Options'!W131</f>
        <v>#NAME?</v>
      </c>
      <c r="AE126" s="0" t="n">
        <v>0</v>
      </c>
      <c r="AF126" s="0" t="n">
        <v>0</v>
      </c>
      <c r="AG126" s="0" t="n">
        <v>0</v>
      </c>
      <c r="AH126" s="224" t="e">
        <f aca="false">'Basis Options'!BC131</f>
        <v>#NAME?</v>
      </c>
      <c r="AI126" s="0" t="n">
        <v>232</v>
      </c>
      <c r="AJ126" s="0" t="s">
        <v>317</v>
      </c>
      <c r="AK126" s="0" t="n">
        <v>0</v>
      </c>
      <c r="AL126" s="0" t="n">
        <v>0</v>
      </c>
      <c r="AM126" s="0" t="n">
        <v>0</v>
      </c>
    </row>
    <row r="127" customFormat="false" ht="12.75" hidden="false" customHeight="false" outlineLevel="0" collapsed="false">
      <c r="A127" s="0" t="s">
        <v>308</v>
      </c>
      <c r="B127" s="0" t="str">
        <f aca="false">'Basis Options'!C132</f>
        <v>NF0106.2</v>
      </c>
      <c r="C127" s="0" t="s">
        <v>309</v>
      </c>
      <c r="D127" s="0" t="s">
        <v>310</v>
      </c>
      <c r="E127" s="0" t="s">
        <v>122</v>
      </c>
      <c r="F127" s="0" t="str">
        <f aca="false">'Basis Options'!A132</f>
        <v>ELPASMER</v>
      </c>
      <c r="G127" s="0" t="s">
        <v>315</v>
      </c>
      <c r="H127" s="0" t="s">
        <v>312</v>
      </c>
      <c r="I127" s="0" t="s">
        <v>313</v>
      </c>
      <c r="J127" s="0" t="s">
        <v>314</v>
      </c>
      <c r="K127" s="420" t="n">
        <f aca="false">'Basis Options'!G132</f>
        <v>36800</v>
      </c>
      <c r="L127" s="224" t="e">
        <f aca="false">'Basis Options'!U132</f>
        <v>#NAME?</v>
      </c>
      <c r="M127" s="420" t="n">
        <f aca="false">'Basis Options'!Q132</f>
        <v>36797</v>
      </c>
      <c r="N127" s="0" t="str">
        <f aca="false">'Basis Options'!F132</f>
        <v>P</v>
      </c>
      <c r="O127" s="0" t="n">
        <f aca="false">'Basis Options'!I132</f>
        <v>0.3</v>
      </c>
      <c r="P127" s="0" t="n">
        <v>0</v>
      </c>
      <c r="Q127" s="0" t="n">
        <v>0</v>
      </c>
      <c r="R127" s="0" t="n">
        <v>0</v>
      </c>
      <c r="S127" s="0" t="n">
        <v>0</v>
      </c>
      <c r="T127" s="0" t="s">
        <v>311</v>
      </c>
      <c r="U127" s="0" t="str">
        <f aca="false">IF('Basis Options'!D132="NGI/CHI. GATE","""NGI/CHI. GATE""",TRIM('Basis Options'!D132))</f>
        <v>IF-TRANSCO/Z6</v>
      </c>
      <c r="V127" s="0" t="s">
        <v>311</v>
      </c>
      <c r="W127" s="0" t="s">
        <v>256</v>
      </c>
      <c r="X127" s="0" t="s">
        <v>311</v>
      </c>
      <c r="Y127" s="0" t="s">
        <v>314</v>
      </c>
      <c r="Z127" s="0" t="s">
        <v>316</v>
      </c>
      <c r="AA127" s="0" t="s">
        <v>311</v>
      </c>
      <c r="AB127" s="0" t="s">
        <v>123</v>
      </c>
      <c r="AC127" s="224" t="n">
        <f aca="false">'Basis Options'!H132</f>
        <v>-250000</v>
      </c>
      <c r="AD127" s="224" t="e">
        <f aca="false">'Basis Options'!W132</f>
        <v>#NAME?</v>
      </c>
      <c r="AE127" s="0" t="n">
        <v>0</v>
      </c>
      <c r="AF127" s="0" t="n">
        <v>0</v>
      </c>
      <c r="AG127" s="0" t="n">
        <v>0</v>
      </c>
      <c r="AH127" s="224" t="e">
        <f aca="false">'Basis Options'!BC132</f>
        <v>#NAME?</v>
      </c>
      <c r="AI127" s="0" t="n">
        <v>232</v>
      </c>
      <c r="AJ127" s="0" t="s">
        <v>317</v>
      </c>
      <c r="AK127" s="0" t="n">
        <v>0</v>
      </c>
      <c r="AL127" s="0" t="n">
        <v>0</v>
      </c>
      <c r="AM127" s="0" t="n">
        <v>0</v>
      </c>
    </row>
    <row r="128" customFormat="false" ht="12.75" hidden="false" customHeight="false" outlineLevel="0" collapsed="false">
      <c r="A128" s="0" t="s">
        <v>308</v>
      </c>
      <c r="B128" s="0" t="str">
        <f aca="false">'Basis Options'!C133</f>
        <v>NF0106.1</v>
      </c>
      <c r="C128" s="0" t="s">
        <v>309</v>
      </c>
      <c r="D128" s="0" t="s">
        <v>310</v>
      </c>
      <c r="E128" s="0" t="s">
        <v>122</v>
      </c>
      <c r="F128" s="0" t="str">
        <f aca="false">'Basis Options'!A133</f>
        <v>ELPASMER</v>
      </c>
      <c r="G128" s="0" t="s">
        <v>315</v>
      </c>
      <c r="H128" s="0" t="s">
        <v>312</v>
      </c>
      <c r="I128" s="0" t="s">
        <v>313</v>
      </c>
      <c r="J128" s="0" t="s">
        <v>314</v>
      </c>
      <c r="K128" s="420" t="n">
        <f aca="false">'Basis Options'!G133</f>
        <v>36647</v>
      </c>
      <c r="L128" s="224" t="e">
        <f aca="false">'Basis Options'!U133</f>
        <v>#NAME?</v>
      </c>
      <c r="M128" s="420" t="n">
        <f aca="false">'Basis Options'!Q133</f>
        <v>36643</v>
      </c>
      <c r="N128" s="0" t="str">
        <f aca="false">'Basis Options'!F133</f>
        <v>C</v>
      </c>
      <c r="O128" s="0" t="n">
        <f aca="false">'Basis Options'!I133</f>
        <v>0.3</v>
      </c>
      <c r="P128" s="0" t="n">
        <v>0</v>
      </c>
      <c r="Q128" s="0" t="n">
        <v>0</v>
      </c>
      <c r="R128" s="0" t="n">
        <v>0</v>
      </c>
      <c r="S128" s="0" t="n">
        <v>0</v>
      </c>
      <c r="T128" s="0" t="s">
        <v>311</v>
      </c>
      <c r="U128" s="0" t="str">
        <f aca="false">IF('Basis Options'!D133="NGI/CHI. GATE","""NGI/CHI. GATE""",TRIM('Basis Options'!D133))</f>
        <v>IF-TRANSCO/Z6</v>
      </c>
      <c r="V128" s="0" t="s">
        <v>311</v>
      </c>
      <c r="W128" s="0" t="s">
        <v>256</v>
      </c>
      <c r="X128" s="0" t="s">
        <v>311</v>
      </c>
      <c r="Y128" s="0" t="s">
        <v>314</v>
      </c>
      <c r="Z128" s="0" t="s">
        <v>316</v>
      </c>
      <c r="AA128" s="0" t="s">
        <v>311</v>
      </c>
      <c r="AB128" s="0" t="s">
        <v>123</v>
      </c>
      <c r="AC128" s="224" t="n">
        <f aca="false">'Basis Options'!H133</f>
        <v>-500000</v>
      </c>
      <c r="AD128" s="224" t="e">
        <f aca="false">'Basis Options'!W133</f>
        <v>#NAME?</v>
      </c>
      <c r="AE128" s="0" t="n">
        <v>0</v>
      </c>
      <c r="AF128" s="0" t="n">
        <v>0</v>
      </c>
      <c r="AG128" s="0" t="n">
        <v>0</v>
      </c>
      <c r="AH128" s="224" t="e">
        <f aca="false">'Basis Options'!BC133</f>
        <v>#NAME?</v>
      </c>
      <c r="AI128" s="0" t="n">
        <v>232</v>
      </c>
      <c r="AJ128" s="0" t="s">
        <v>317</v>
      </c>
      <c r="AK128" s="0" t="n">
        <v>0</v>
      </c>
      <c r="AL128" s="0" t="n">
        <v>0</v>
      </c>
      <c r="AM128" s="0" t="n">
        <v>0</v>
      </c>
    </row>
    <row r="129" customFormat="false" ht="12.75" hidden="false" customHeight="false" outlineLevel="0" collapsed="false">
      <c r="A129" s="0" t="s">
        <v>308</v>
      </c>
      <c r="B129" s="0" t="str">
        <f aca="false">'Basis Options'!C134</f>
        <v>NF0106.1</v>
      </c>
      <c r="C129" s="0" t="s">
        <v>309</v>
      </c>
      <c r="D129" s="0" t="s">
        <v>310</v>
      </c>
      <c r="E129" s="0" t="s">
        <v>122</v>
      </c>
      <c r="F129" s="0" t="str">
        <f aca="false">'Basis Options'!A134</f>
        <v>ELPASMER</v>
      </c>
      <c r="G129" s="0" t="s">
        <v>315</v>
      </c>
      <c r="H129" s="0" t="s">
        <v>312</v>
      </c>
      <c r="I129" s="0" t="s">
        <v>313</v>
      </c>
      <c r="J129" s="0" t="s">
        <v>314</v>
      </c>
      <c r="K129" s="420" t="n">
        <f aca="false">'Basis Options'!G134</f>
        <v>36678</v>
      </c>
      <c r="L129" s="224" t="e">
        <f aca="false">'Basis Options'!U134</f>
        <v>#NAME?</v>
      </c>
      <c r="M129" s="420" t="n">
        <f aca="false">'Basis Options'!Q134</f>
        <v>36676</v>
      </c>
      <c r="N129" s="0" t="str">
        <f aca="false">'Basis Options'!F134</f>
        <v>C</v>
      </c>
      <c r="O129" s="0" t="n">
        <f aca="false">'Basis Options'!I134</f>
        <v>0.3</v>
      </c>
      <c r="P129" s="0" t="n">
        <v>0</v>
      </c>
      <c r="Q129" s="0" t="n">
        <v>0</v>
      </c>
      <c r="R129" s="0" t="n">
        <v>0</v>
      </c>
      <c r="S129" s="0" t="n">
        <v>0</v>
      </c>
      <c r="T129" s="0" t="s">
        <v>311</v>
      </c>
      <c r="U129" s="0" t="str">
        <f aca="false">IF('Basis Options'!D134="NGI/CHI. GATE","""NGI/CHI. GATE""",TRIM('Basis Options'!D134))</f>
        <v>IF-TRANSCO/Z6</v>
      </c>
      <c r="V129" s="0" t="s">
        <v>311</v>
      </c>
      <c r="W129" s="0" t="s">
        <v>256</v>
      </c>
      <c r="X129" s="0" t="s">
        <v>311</v>
      </c>
      <c r="Y129" s="0" t="s">
        <v>314</v>
      </c>
      <c r="Z129" s="0" t="s">
        <v>316</v>
      </c>
      <c r="AA129" s="0" t="s">
        <v>311</v>
      </c>
      <c r="AB129" s="0" t="s">
        <v>123</v>
      </c>
      <c r="AC129" s="224" t="n">
        <f aca="false">'Basis Options'!H134</f>
        <v>-500000</v>
      </c>
      <c r="AD129" s="224" t="e">
        <f aca="false">'Basis Options'!W134</f>
        <v>#NAME?</v>
      </c>
      <c r="AE129" s="0" t="n">
        <v>0</v>
      </c>
      <c r="AF129" s="0" t="n">
        <v>0</v>
      </c>
      <c r="AG129" s="0" t="n">
        <v>0</v>
      </c>
      <c r="AH129" s="224" t="e">
        <f aca="false">'Basis Options'!BC134</f>
        <v>#NAME?</v>
      </c>
      <c r="AI129" s="0" t="n">
        <v>232</v>
      </c>
      <c r="AJ129" s="0" t="s">
        <v>317</v>
      </c>
      <c r="AK129" s="0" t="n">
        <v>0</v>
      </c>
      <c r="AL129" s="0" t="n">
        <v>0</v>
      </c>
      <c r="AM129" s="0" t="n">
        <v>0</v>
      </c>
    </row>
    <row r="130" customFormat="false" ht="12.75" hidden="false" customHeight="false" outlineLevel="0" collapsed="false">
      <c r="A130" s="0" t="s">
        <v>308</v>
      </c>
      <c r="B130" s="0" t="str">
        <f aca="false">'Basis Options'!C135</f>
        <v>NF0106.1</v>
      </c>
      <c r="C130" s="0" t="s">
        <v>309</v>
      </c>
      <c r="D130" s="0" t="s">
        <v>310</v>
      </c>
      <c r="E130" s="0" t="s">
        <v>122</v>
      </c>
      <c r="F130" s="0" t="str">
        <f aca="false">'Basis Options'!A135</f>
        <v>ELPASMER</v>
      </c>
      <c r="G130" s="0" t="s">
        <v>315</v>
      </c>
      <c r="H130" s="0" t="s">
        <v>312</v>
      </c>
      <c r="I130" s="0" t="s">
        <v>313</v>
      </c>
      <c r="J130" s="0" t="s">
        <v>314</v>
      </c>
      <c r="K130" s="420" t="n">
        <f aca="false">'Basis Options'!G135</f>
        <v>36708</v>
      </c>
      <c r="L130" s="224" t="e">
        <f aca="false">'Basis Options'!U135</f>
        <v>#NAME?</v>
      </c>
      <c r="M130" s="420" t="n">
        <f aca="false">'Basis Options'!Q135</f>
        <v>36706</v>
      </c>
      <c r="N130" s="0" t="str">
        <f aca="false">'Basis Options'!F135</f>
        <v>C</v>
      </c>
      <c r="O130" s="0" t="n">
        <f aca="false">'Basis Options'!I135</f>
        <v>0.3</v>
      </c>
      <c r="P130" s="0" t="n">
        <v>0</v>
      </c>
      <c r="Q130" s="0" t="n">
        <v>0</v>
      </c>
      <c r="R130" s="0" t="n">
        <v>0</v>
      </c>
      <c r="S130" s="0" t="n">
        <v>0</v>
      </c>
      <c r="T130" s="0" t="s">
        <v>311</v>
      </c>
      <c r="U130" s="0" t="str">
        <f aca="false">IF('Basis Options'!D135="NGI/CHI. GATE","""NGI/CHI. GATE""",TRIM('Basis Options'!D135))</f>
        <v>IF-TRANSCO/Z6</v>
      </c>
      <c r="V130" s="0" t="s">
        <v>311</v>
      </c>
      <c r="W130" s="0" t="s">
        <v>256</v>
      </c>
      <c r="X130" s="0" t="s">
        <v>311</v>
      </c>
      <c r="Y130" s="0" t="s">
        <v>314</v>
      </c>
      <c r="Z130" s="0" t="s">
        <v>316</v>
      </c>
      <c r="AA130" s="0" t="s">
        <v>311</v>
      </c>
      <c r="AB130" s="0" t="s">
        <v>123</v>
      </c>
      <c r="AC130" s="224" t="n">
        <f aca="false">'Basis Options'!H135</f>
        <v>-500000</v>
      </c>
      <c r="AD130" s="224" t="e">
        <f aca="false">'Basis Options'!W135</f>
        <v>#NAME?</v>
      </c>
      <c r="AE130" s="0" t="n">
        <v>0</v>
      </c>
      <c r="AF130" s="0" t="n">
        <v>0</v>
      </c>
      <c r="AG130" s="0" t="n">
        <v>0</v>
      </c>
      <c r="AH130" s="224" t="e">
        <f aca="false">'Basis Options'!BC135</f>
        <v>#NAME?</v>
      </c>
      <c r="AI130" s="0" t="n">
        <v>232</v>
      </c>
      <c r="AJ130" s="0" t="s">
        <v>317</v>
      </c>
      <c r="AK130" s="0" t="n">
        <v>0</v>
      </c>
      <c r="AL130" s="0" t="n">
        <v>0</v>
      </c>
      <c r="AM130" s="0" t="n">
        <v>0</v>
      </c>
    </row>
    <row r="131" customFormat="false" ht="12.75" hidden="false" customHeight="false" outlineLevel="0" collapsed="false">
      <c r="A131" s="0" t="s">
        <v>308</v>
      </c>
      <c r="B131" s="0" t="str">
        <f aca="false">'Basis Options'!C136</f>
        <v>NF0106.1</v>
      </c>
      <c r="C131" s="0" t="s">
        <v>309</v>
      </c>
      <c r="D131" s="0" t="s">
        <v>310</v>
      </c>
      <c r="E131" s="0" t="s">
        <v>122</v>
      </c>
      <c r="F131" s="0" t="str">
        <f aca="false">'Basis Options'!A136</f>
        <v>ELPASMER</v>
      </c>
      <c r="G131" s="0" t="s">
        <v>315</v>
      </c>
      <c r="H131" s="0" t="s">
        <v>312</v>
      </c>
      <c r="I131" s="0" t="s">
        <v>313</v>
      </c>
      <c r="J131" s="0" t="s">
        <v>314</v>
      </c>
      <c r="K131" s="420" t="n">
        <f aca="false">'Basis Options'!G136</f>
        <v>36739</v>
      </c>
      <c r="L131" s="224" t="e">
        <f aca="false">'Basis Options'!U136</f>
        <v>#NAME?</v>
      </c>
      <c r="M131" s="420" t="n">
        <f aca="false">'Basis Options'!Q136</f>
        <v>36735</v>
      </c>
      <c r="N131" s="0" t="str">
        <f aca="false">'Basis Options'!F136</f>
        <v>C</v>
      </c>
      <c r="O131" s="0" t="n">
        <f aca="false">'Basis Options'!I136</f>
        <v>0.3</v>
      </c>
      <c r="P131" s="0" t="n">
        <v>0</v>
      </c>
      <c r="Q131" s="0" t="n">
        <v>0</v>
      </c>
      <c r="R131" s="0" t="n">
        <v>0</v>
      </c>
      <c r="S131" s="0" t="n">
        <v>0</v>
      </c>
      <c r="T131" s="0" t="s">
        <v>311</v>
      </c>
      <c r="U131" s="0" t="str">
        <f aca="false">IF('Basis Options'!D136="NGI/CHI. GATE","""NGI/CHI. GATE""",TRIM('Basis Options'!D136))</f>
        <v>IF-TRANSCO/Z6</v>
      </c>
      <c r="V131" s="0" t="s">
        <v>311</v>
      </c>
      <c r="W131" s="0" t="s">
        <v>256</v>
      </c>
      <c r="X131" s="0" t="s">
        <v>311</v>
      </c>
      <c r="Y131" s="0" t="s">
        <v>314</v>
      </c>
      <c r="Z131" s="0" t="s">
        <v>316</v>
      </c>
      <c r="AA131" s="0" t="s">
        <v>311</v>
      </c>
      <c r="AB131" s="0" t="s">
        <v>123</v>
      </c>
      <c r="AC131" s="224" t="n">
        <f aca="false">'Basis Options'!H136</f>
        <v>-500000</v>
      </c>
      <c r="AD131" s="224" t="e">
        <f aca="false">'Basis Options'!W136</f>
        <v>#NAME?</v>
      </c>
      <c r="AE131" s="0" t="n">
        <v>0</v>
      </c>
      <c r="AF131" s="0" t="n">
        <v>0</v>
      </c>
      <c r="AG131" s="0" t="n">
        <v>0</v>
      </c>
      <c r="AH131" s="224" t="e">
        <f aca="false">'Basis Options'!BC136</f>
        <v>#NAME?</v>
      </c>
      <c r="AI131" s="0" t="n">
        <v>232</v>
      </c>
      <c r="AJ131" s="0" t="s">
        <v>317</v>
      </c>
      <c r="AK131" s="0" t="n">
        <v>0</v>
      </c>
      <c r="AL131" s="0" t="n">
        <v>0</v>
      </c>
      <c r="AM131" s="0" t="n">
        <v>0</v>
      </c>
    </row>
    <row r="132" customFormat="false" ht="12.75" hidden="false" customHeight="false" outlineLevel="0" collapsed="false">
      <c r="A132" s="0" t="s">
        <v>308</v>
      </c>
      <c r="B132" s="0" t="str">
        <f aca="false">'Basis Options'!C137</f>
        <v>NF0106.1</v>
      </c>
      <c r="C132" s="0" t="s">
        <v>309</v>
      </c>
      <c r="D132" s="0" t="s">
        <v>310</v>
      </c>
      <c r="E132" s="0" t="s">
        <v>122</v>
      </c>
      <c r="F132" s="0" t="str">
        <f aca="false">'Basis Options'!A137</f>
        <v>ELPASMER</v>
      </c>
      <c r="G132" s="0" t="s">
        <v>315</v>
      </c>
      <c r="H132" s="0" t="s">
        <v>312</v>
      </c>
      <c r="I132" s="0" t="s">
        <v>313</v>
      </c>
      <c r="J132" s="0" t="s">
        <v>314</v>
      </c>
      <c r="K132" s="420" t="n">
        <f aca="false">'Basis Options'!G137</f>
        <v>36770</v>
      </c>
      <c r="L132" s="224" t="e">
        <f aca="false">'Basis Options'!U137</f>
        <v>#NAME?</v>
      </c>
      <c r="M132" s="420" t="n">
        <f aca="false">'Basis Options'!Q137</f>
        <v>36768</v>
      </c>
      <c r="N132" s="0" t="str">
        <f aca="false">'Basis Options'!F137</f>
        <v>C</v>
      </c>
      <c r="O132" s="0" t="n">
        <f aca="false">'Basis Options'!I137</f>
        <v>0.3</v>
      </c>
      <c r="P132" s="0" t="n">
        <v>0</v>
      </c>
      <c r="Q132" s="0" t="n">
        <v>0</v>
      </c>
      <c r="R132" s="0" t="n">
        <v>0</v>
      </c>
      <c r="S132" s="0" t="n">
        <v>0</v>
      </c>
      <c r="T132" s="0" t="s">
        <v>311</v>
      </c>
      <c r="U132" s="0" t="str">
        <f aca="false">IF('Basis Options'!D137="NGI/CHI. GATE","""NGI/CHI. GATE""",TRIM('Basis Options'!D137))</f>
        <v>IF-TRANSCO/Z6</v>
      </c>
      <c r="V132" s="0" t="s">
        <v>311</v>
      </c>
      <c r="W132" s="0" t="s">
        <v>256</v>
      </c>
      <c r="X132" s="0" t="s">
        <v>311</v>
      </c>
      <c r="Y132" s="0" t="s">
        <v>314</v>
      </c>
      <c r="Z132" s="0" t="s">
        <v>316</v>
      </c>
      <c r="AA132" s="0" t="s">
        <v>311</v>
      </c>
      <c r="AB132" s="0" t="s">
        <v>123</v>
      </c>
      <c r="AC132" s="224" t="n">
        <f aca="false">'Basis Options'!H137</f>
        <v>-500000</v>
      </c>
      <c r="AD132" s="224" t="e">
        <f aca="false">'Basis Options'!W137</f>
        <v>#NAME?</v>
      </c>
      <c r="AE132" s="0" t="n">
        <v>0</v>
      </c>
      <c r="AF132" s="0" t="n">
        <v>0</v>
      </c>
      <c r="AG132" s="0" t="n">
        <v>0</v>
      </c>
      <c r="AH132" s="224" t="e">
        <f aca="false">'Basis Options'!BC137</f>
        <v>#NAME?</v>
      </c>
      <c r="AI132" s="0" t="n">
        <v>232</v>
      </c>
      <c r="AJ132" s="0" t="s">
        <v>317</v>
      </c>
      <c r="AK132" s="0" t="n">
        <v>0</v>
      </c>
      <c r="AL132" s="0" t="n">
        <v>0</v>
      </c>
      <c r="AM132" s="0" t="n">
        <v>0</v>
      </c>
    </row>
    <row r="133" customFormat="false" ht="12.75" hidden="false" customHeight="false" outlineLevel="0" collapsed="false">
      <c r="A133" s="0" t="s">
        <v>308</v>
      </c>
      <c r="B133" s="0" t="str">
        <f aca="false">'Basis Options'!C138</f>
        <v>NF0106.1</v>
      </c>
      <c r="C133" s="0" t="s">
        <v>309</v>
      </c>
      <c r="D133" s="0" t="s">
        <v>310</v>
      </c>
      <c r="E133" s="0" t="s">
        <v>122</v>
      </c>
      <c r="F133" s="0" t="str">
        <f aca="false">'Basis Options'!A138</f>
        <v>ELPASMER</v>
      </c>
      <c r="G133" s="0" t="s">
        <v>315</v>
      </c>
      <c r="H133" s="0" t="s">
        <v>312</v>
      </c>
      <c r="I133" s="0" t="s">
        <v>313</v>
      </c>
      <c r="J133" s="0" t="s">
        <v>314</v>
      </c>
      <c r="K133" s="420" t="n">
        <f aca="false">'Basis Options'!G138</f>
        <v>36800</v>
      </c>
      <c r="L133" s="224" t="e">
        <f aca="false">'Basis Options'!U138</f>
        <v>#NAME?</v>
      </c>
      <c r="M133" s="420" t="n">
        <f aca="false">'Basis Options'!Q138</f>
        <v>36797</v>
      </c>
      <c r="N133" s="0" t="str">
        <f aca="false">'Basis Options'!F138</f>
        <v>C</v>
      </c>
      <c r="O133" s="0" t="n">
        <f aca="false">'Basis Options'!I138</f>
        <v>0.3</v>
      </c>
      <c r="P133" s="0" t="n">
        <v>0</v>
      </c>
      <c r="Q133" s="0" t="n">
        <v>0</v>
      </c>
      <c r="R133" s="0" t="n">
        <v>0</v>
      </c>
      <c r="S133" s="0" t="n">
        <v>0</v>
      </c>
      <c r="T133" s="0" t="s">
        <v>311</v>
      </c>
      <c r="U133" s="0" t="str">
        <f aca="false">IF('Basis Options'!D138="NGI/CHI. GATE","""NGI/CHI. GATE""",TRIM('Basis Options'!D138))</f>
        <v>IF-TRANSCO/Z6</v>
      </c>
      <c r="V133" s="0" t="s">
        <v>311</v>
      </c>
      <c r="W133" s="0" t="s">
        <v>256</v>
      </c>
      <c r="X133" s="0" t="s">
        <v>311</v>
      </c>
      <c r="Y133" s="0" t="s">
        <v>314</v>
      </c>
      <c r="Z133" s="0" t="s">
        <v>316</v>
      </c>
      <c r="AA133" s="0" t="s">
        <v>311</v>
      </c>
      <c r="AB133" s="0" t="s">
        <v>123</v>
      </c>
      <c r="AC133" s="224" t="n">
        <f aca="false">'Basis Options'!H138</f>
        <v>-500000</v>
      </c>
      <c r="AD133" s="224" t="e">
        <f aca="false">'Basis Options'!W138</f>
        <v>#NAME?</v>
      </c>
      <c r="AE133" s="0" t="n">
        <v>0</v>
      </c>
      <c r="AF133" s="0" t="n">
        <v>0</v>
      </c>
      <c r="AG133" s="0" t="n">
        <v>0</v>
      </c>
      <c r="AH133" s="224" t="e">
        <f aca="false">'Basis Options'!BC138</f>
        <v>#NAME?</v>
      </c>
      <c r="AI133" s="0" t="n">
        <v>232</v>
      </c>
      <c r="AJ133" s="0" t="s">
        <v>317</v>
      </c>
      <c r="AK133" s="0" t="n">
        <v>0</v>
      </c>
      <c r="AL133" s="0" t="n">
        <v>0</v>
      </c>
      <c r="AM133" s="0" t="n">
        <v>0</v>
      </c>
    </row>
    <row r="134" customFormat="false" ht="12.75" hidden="false" customHeight="false" outlineLevel="0" collapsed="false">
      <c r="A134" s="0" t="s">
        <v>308</v>
      </c>
      <c r="B134" s="0" t="str">
        <f aca="false">'Basis Options'!C139</f>
        <v>NF0106.2</v>
      </c>
      <c r="C134" s="0" t="s">
        <v>309</v>
      </c>
      <c r="D134" s="0" t="s">
        <v>310</v>
      </c>
      <c r="E134" s="0" t="s">
        <v>122</v>
      </c>
      <c r="F134" s="0" t="str">
        <f aca="false">'Basis Options'!A139</f>
        <v>ELPASMER</v>
      </c>
      <c r="G134" s="0" t="s">
        <v>315</v>
      </c>
      <c r="H134" s="0" t="s">
        <v>312</v>
      </c>
      <c r="I134" s="0" t="s">
        <v>313</v>
      </c>
      <c r="J134" s="0" t="s">
        <v>314</v>
      </c>
      <c r="K134" s="420" t="n">
        <f aca="false">'Basis Options'!G139</f>
        <v>36647</v>
      </c>
      <c r="L134" s="224" t="e">
        <f aca="false">'Basis Options'!U139</f>
        <v>#NAME?</v>
      </c>
      <c r="M134" s="420" t="n">
        <f aca="false">'Basis Options'!Q139</f>
        <v>36643</v>
      </c>
      <c r="N134" s="0" t="str">
        <f aca="false">'Basis Options'!F139</f>
        <v>P</v>
      </c>
      <c r="O134" s="0" t="n">
        <f aca="false">'Basis Options'!I139</f>
        <v>0.3</v>
      </c>
      <c r="P134" s="0" t="n">
        <v>0</v>
      </c>
      <c r="Q134" s="0" t="n">
        <v>0</v>
      </c>
      <c r="R134" s="0" t="n">
        <v>0</v>
      </c>
      <c r="S134" s="0" t="n">
        <v>0</v>
      </c>
      <c r="T134" s="0" t="s">
        <v>311</v>
      </c>
      <c r="U134" s="0" t="str">
        <f aca="false">IF('Basis Options'!D139="NGI/CHI. GATE","""NGI/CHI. GATE""",TRIM('Basis Options'!D139))</f>
        <v>IF-TRANSCO/Z6</v>
      </c>
      <c r="V134" s="0" t="s">
        <v>311</v>
      </c>
      <c r="W134" s="0" t="s">
        <v>256</v>
      </c>
      <c r="X134" s="0" t="s">
        <v>311</v>
      </c>
      <c r="Y134" s="0" t="s">
        <v>314</v>
      </c>
      <c r="Z134" s="0" t="s">
        <v>316</v>
      </c>
      <c r="AA134" s="0" t="s">
        <v>311</v>
      </c>
      <c r="AB134" s="0" t="s">
        <v>123</v>
      </c>
      <c r="AC134" s="224" t="n">
        <f aca="false">'Basis Options'!H139</f>
        <v>-500000</v>
      </c>
      <c r="AD134" s="224" t="e">
        <f aca="false">'Basis Options'!W139</f>
        <v>#NAME?</v>
      </c>
      <c r="AE134" s="0" t="n">
        <v>0</v>
      </c>
      <c r="AF134" s="0" t="n">
        <v>0</v>
      </c>
      <c r="AG134" s="0" t="n">
        <v>0</v>
      </c>
      <c r="AH134" s="224" t="e">
        <f aca="false">'Basis Options'!BC139</f>
        <v>#NAME?</v>
      </c>
      <c r="AI134" s="0" t="n">
        <v>232</v>
      </c>
      <c r="AJ134" s="0" t="s">
        <v>317</v>
      </c>
      <c r="AK134" s="0" t="n">
        <v>0</v>
      </c>
      <c r="AL134" s="0" t="n">
        <v>0</v>
      </c>
      <c r="AM134" s="0" t="n">
        <v>0</v>
      </c>
    </row>
    <row r="135" customFormat="false" ht="12.75" hidden="false" customHeight="false" outlineLevel="0" collapsed="false">
      <c r="A135" s="0" t="s">
        <v>308</v>
      </c>
      <c r="B135" s="0" t="str">
        <f aca="false">'Basis Options'!C140</f>
        <v>NF0106.2</v>
      </c>
      <c r="C135" s="0" t="s">
        <v>309</v>
      </c>
      <c r="D135" s="0" t="s">
        <v>310</v>
      </c>
      <c r="E135" s="0" t="s">
        <v>122</v>
      </c>
      <c r="F135" s="0" t="str">
        <f aca="false">'Basis Options'!A140</f>
        <v>ELPASMER</v>
      </c>
      <c r="G135" s="0" t="s">
        <v>315</v>
      </c>
      <c r="H135" s="0" t="s">
        <v>312</v>
      </c>
      <c r="I135" s="0" t="s">
        <v>313</v>
      </c>
      <c r="J135" s="0" t="s">
        <v>314</v>
      </c>
      <c r="K135" s="420" t="n">
        <f aca="false">'Basis Options'!G140</f>
        <v>36678</v>
      </c>
      <c r="L135" s="224" t="e">
        <f aca="false">'Basis Options'!U140</f>
        <v>#NAME?</v>
      </c>
      <c r="M135" s="420" t="n">
        <f aca="false">'Basis Options'!Q140</f>
        <v>36676</v>
      </c>
      <c r="N135" s="0" t="str">
        <f aca="false">'Basis Options'!F140</f>
        <v>P</v>
      </c>
      <c r="O135" s="0" t="n">
        <f aca="false">'Basis Options'!I140</f>
        <v>0.3</v>
      </c>
      <c r="P135" s="0" t="n">
        <v>0</v>
      </c>
      <c r="Q135" s="0" t="n">
        <v>0</v>
      </c>
      <c r="R135" s="0" t="n">
        <v>0</v>
      </c>
      <c r="S135" s="0" t="n">
        <v>0</v>
      </c>
      <c r="T135" s="0" t="s">
        <v>311</v>
      </c>
      <c r="U135" s="0" t="str">
        <f aca="false">IF('Basis Options'!D140="NGI/CHI. GATE","""NGI/CHI. GATE""",TRIM('Basis Options'!D140))</f>
        <v>IF-TRANSCO/Z6</v>
      </c>
      <c r="V135" s="0" t="s">
        <v>311</v>
      </c>
      <c r="W135" s="0" t="s">
        <v>256</v>
      </c>
      <c r="X135" s="0" t="s">
        <v>311</v>
      </c>
      <c r="Y135" s="0" t="s">
        <v>314</v>
      </c>
      <c r="Z135" s="0" t="s">
        <v>316</v>
      </c>
      <c r="AA135" s="0" t="s">
        <v>311</v>
      </c>
      <c r="AB135" s="0" t="s">
        <v>123</v>
      </c>
      <c r="AC135" s="224" t="n">
        <f aca="false">'Basis Options'!H140</f>
        <v>-500000</v>
      </c>
      <c r="AD135" s="224" t="e">
        <f aca="false">'Basis Options'!W140</f>
        <v>#NAME?</v>
      </c>
      <c r="AE135" s="0" t="n">
        <v>0</v>
      </c>
      <c r="AF135" s="0" t="n">
        <v>0</v>
      </c>
      <c r="AG135" s="0" t="n">
        <v>0</v>
      </c>
      <c r="AH135" s="224" t="e">
        <f aca="false">'Basis Options'!BC140</f>
        <v>#NAME?</v>
      </c>
      <c r="AI135" s="0" t="n">
        <v>232</v>
      </c>
      <c r="AJ135" s="0" t="s">
        <v>317</v>
      </c>
      <c r="AK135" s="0" t="n">
        <v>0</v>
      </c>
      <c r="AL135" s="0" t="n">
        <v>0</v>
      </c>
      <c r="AM135" s="0" t="n">
        <v>0</v>
      </c>
    </row>
    <row r="136" customFormat="false" ht="12.75" hidden="false" customHeight="false" outlineLevel="0" collapsed="false">
      <c r="A136" s="0" t="s">
        <v>308</v>
      </c>
      <c r="B136" s="0" t="str">
        <f aca="false">'Basis Options'!C141</f>
        <v>NF0106.2</v>
      </c>
      <c r="C136" s="0" t="s">
        <v>309</v>
      </c>
      <c r="D136" s="0" t="s">
        <v>310</v>
      </c>
      <c r="E136" s="0" t="s">
        <v>122</v>
      </c>
      <c r="F136" s="0" t="str">
        <f aca="false">'Basis Options'!A141</f>
        <v>ELPASMER</v>
      </c>
      <c r="G136" s="0" t="s">
        <v>315</v>
      </c>
      <c r="H136" s="0" t="s">
        <v>312</v>
      </c>
      <c r="I136" s="0" t="s">
        <v>313</v>
      </c>
      <c r="J136" s="0" t="s">
        <v>314</v>
      </c>
      <c r="K136" s="420" t="n">
        <f aca="false">'Basis Options'!G141</f>
        <v>36708</v>
      </c>
      <c r="L136" s="224" t="e">
        <f aca="false">'Basis Options'!U141</f>
        <v>#NAME?</v>
      </c>
      <c r="M136" s="420" t="n">
        <f aca="false">'Basis Options'!Q141</f>
        <v>36706</v>
      </c>
      <c r="N136" s="0" t="str">
        <f aca="false">'Basis Options'!F141</f>
        <v>P</v>
      </c>
      <c r="O136" s="0" t="n">
        <f aca="false">'Basis Options'!I141</f>
        <v>0.3</v>
      </c>
      <c r="P136" s="0" t="n">
        <v>0</v>
      </c>
      <c r="Q136" s="0" t="n">
        <v>0</v>
      </c>
      <c r="R136" s="0" t="n">
        <v>0</v>
      </c>
      <c r="S136" s="0" t="n">
        <v>0</v>
      </c>
      <c r="T136" s="0" t="s">
        <v>311</v>
      </c>
      <c r="U136" s="0" t="str">
        <f aca="false">IF('Basis Options'!D141="NGI/CHI. GATE","""NGI/CHI. GATE""",TRIM('Basis Options'!D141))</f>
        <v>IF-TRANSCO/Z6</v>
      </c>
      <c r="V136" s="0" t="s">
        <v>311</v>
      </c>
      <c r="W136" s="0" t="s">
        <v>256</v>
      </c>
      <c r="X136" s="0" t="s">
        <v>311</v>
      </c>
      <c r="Y136" s="0" t="s">
        <v>314</v>
      </c>
      <c r="Z136" s="0" t="s">
        <v>316</v>
      </c>
      <c r="AA136" s="0" t="s">
        <v>311</v>
      </c>
      <c r="AB136" s="0" t="s">
        <v>123</v>
      </c>
      <c r="AC136" s="224" t="n">
        <f aca="false">'Basis Options'!H141</f>
        <v>-500000</v>
      </c>
      <c r="AD136" s="224" t="e">
        <f aca="false">'Basis Options'!W141</f>
        <v>#NAME?</v>
      </c>
      <c r="AE136" s="0" t="n">
        <v>0</v>
      </c>
      <c r="AF136" s="0" t="n">
        <v>0</v>
      </c>
      <c r="AG136" s="0" t="n">
        <v>0</v>
      </c>
      <c r="AH136" s="224" t="e">
        <f aca="false">'Basis Options'!BC141</f>
        <v>#NAME?</v>
      </c>
      <c r="AI136" s="0" t="n">
        <v>232</v>
      </c>
      <c r="AJ136" s="0" t="s">
        <v>317</v>
      </c>
      <c r="AK136" s="0" t="n">
        <v>0</v>
      </c>
      <c r="AL136" s="0" t="n">
        <v>0</v>
      </c>
      <c r="AM136" s="0" t="n">
        <v>0</v>
      </c>
    </row>
    <row r="137" customFormat="false" ht="12.75" hidden="false" customHeight="false" outlineLevel="0" collapsed="false">
      <c r="A137" s="0" t="s">
        <v>308</v>
      </c>
      <c r="B137" s="0" t="str">
        <f aca="false">'Basis Options'!C142</f>
        <v>NF0106.2</v>
      </c>
      <c r="C137" s="0" t="s">
        <v>309</v>
      </c>
      <c r="D137" s="0" t="s">
        <v>310</v>
      </c>
      <c r="E137" s="0" t="s">
        <v>122</v>
      </c>
      <c r="F137" s="0" t="str">
        <f aca="false">'Basis Options'!A142</f>
        <v>ELPASMER</v>
      </c>
      <c r="G137" s="0" t="s">
        <v>315</v>
      </c>
      <c r="H137" s="0" t="s">
        <v>312</v>
      </c>
      <c r="I137" s="0" t="s">
        <v>313</v>
      </c>
      <c r="J137" s="0" t="s">
        <v>314</v>
      </c>
      <c r="K137" s="420" t="n">
        <f aca="false">'Basis Options'!G142</f>
        <v>36739</v>
      </c>
      <c r="L137" s="224" t="e">
        <f aca="false">'Basis Options'!U142</f>
        <v>#NAME?</v>
      </c>
      <c r="M137" s="420" t="n">
        <f aca="false">'Basis Options'!Q142</f>
        <v>36735</v>
      </c>
      <c r="N137" s="0" t="str">
        <f aca="false">'Basis Options'!F142</f>
        <v>P</v>
      </c>
      <c r="O137" s="0" t="n">
        <f aca="false">'Basis Options'!I142</f>
        <v>0.3</v>
      </c>
      <c r="P137" s="0" t="n">
        <v>0</v>
      </c>
      <c r="Q137" s="0" t="n">
        <v>0</v>
      </c>
      <c r="R137" s="0" t="n">
        <v>0</v>
      </c>
      <c r="S137" s="0" t="n">
        <v>0</v>
      </c>
      <c r="T137" s="0" t="s">
        <v>311</v>
      </c>
      <c r="U137" s="0" t="str">
        <f aca="false">IF('Basis Options'!D142="NGI/CHI. GATE","""NGI/CHI. GATE""",TRIM('Basis Options'!D142))</f>
        <v>IF-TRANSCO/Z6</v>
      </c>
      <c r="V137" s="0" t="s">
        <v>311</v>
      </c>
      <c r="W137" s="0" t="s">
        <v>256</v>
      </c>
      <c r="X137" s="0" t="s">
        <v>311</v>
      </c>
      <c r="Y137" s="0" t="s">
        <v>314</v>
      </c>
      <c r="Z137" s="0" t="s">
        <v>316</v>
      </c>
      <c r="AA137" s="0" t="s">
        <v>311</v>
      </c>
      <c r="AB137" s="0" t="s">
        <v>123</v>
      </c>
      <c r="AC137" s="224" t="n">
        <f aca="false">'Basis Options'!H142</f>
        <v>-500000</v>
      </c>
      <c r="AD137" s="224" t="e">
        <f aca="false">'Basis Options'!W142</f>
        <v>#NAME?</v>
      </c>
      <c r="AE137" s="0" t="n">
        <v>0</v>
      </c>
      <c r="AF137" s="0" t="n">
        <v>0</v>
      </c>
      <c r="AG137" s="0" t="n">
        <v>0</v>
      </c>
      <c r="AH137" s="224" t="e">
        <f aca="false">'Basis Options'!BC142</f>
        <v>#NAME?</v>
      </c>
      <c r="AI137" s="0" t="n">
        <v>232</v>
      </c>
      <c r="AJ137" s="0" t="s">
        <v>317</v>
      </c>
      <c r="AK137" s="0" t="n">
        <v>0</v>
      </c>
      <c r="AL137" s="0" t="n">
        <v>0</v>
      </c>
      <c r="AM137" s="0" t="n">
        <v>0</v>
      </c>
    </row>
    <row r="138" customFormat="false" ht="12.75" hidden="false" customHeight="false" outlineLevel="0" collapsed="false">
      <c r="A138" s="0" t="s">
        <v>308</v>
      </c>
      <c r="B138" s="0" t="str">
        <f aca="false">'Basis Options'!C143</f>
        <v>NF0106.2</v>
      </c>
      <c r="C138" s="0" t="s">
        <v>309</v>
      </c>
      <c r="D138" s="0" t="s">
        <v>310</v>
      </c>
      <c r="E138" s="0" t="s">
        <v>122</v>
      </c>
      <c r="F138" s="0" t="str">
        <f aca="false">'Basis Options'!A143</f>
        <v>ELPASMER</v>
      </c>
      <c r="G138" s="0" t="s">
        <v>315</v>
      </c>
      <c r="H138" s="0" t="s">
        <v>312</v>
      </c>
      <c r="I138" s="0" t="s">
        <v>313</v>
      </c>
      <c r="J138" s="0" t="s">
        <v>314</v>
      </c>
      <c r="K138" s="420" t="n">
        <f aca="false">'Basis Options'!G143</f>
        <v>36770</v>
      </c>
      <c r="L138" s="224" t="e">
        <f aca="false">'Basis Options'!U143</f>
        <v>#NAME?</v>
      </c>
      <c r="M138" s="420" t="n">
        <f aca="false">'Basis Options'!Q143</f>
        <v>36768</v>
      </c>
      <c r="N138" s="0" t="str">
        <f aca="false">'Basis Options'!F143</f>
        <v>P</v>
      </c>
      <c r="O138" s="0" t="n">
        <f aca="false">'Basis Options'!I143</f>
        <v>0.3</v>
      </c>
      <c r="P138" s="0" t="n">
        <v>0</v>
      </c>
      <c r="Q138" s="0" t="n">
        <v>0</v>
      </c>
      <c r="R138" s="0" t="n">
        <v>0</v>
      </c>
      <c r="S138" s="0" t="n">
        <v>0</v>
      </c>
      <c r="T138" s="0" t="s">
        <v>311</v>
      </c>
      <c r="U138" s="0" t="str">
        <f aca="false">IF('Basis Options'!D143="NGI/CHI. GATE","""NGI/CHI. GATE""",TRIM('Basis Options'!D143))</f>
        <v>IF-TRANSCO/Z6</v>
      </c>
      <c r="V138" s="0" t="s">
        <v>311</v>
      </c>
      <c r="W138" s="0" t="s">
        <v>256</v>
      </c>
      <c r="X138" s="0" t="s">
        <v>311</v>
      </c>
      <c r="Y138" s="0" t="s">
        <v>314</v>
      </c>
      <c r="Z138" s="0" t="s">
        <v>316</v>
      </c>
      <c r="AA138" s="0" t="s">
        <v>311</v>
      </c>
      <c r="AB138" s="0" t="s">
        <v>123</v>
      </c>
      <c r="AC138" s="224" t="n">
        <f aca="false">'Basis Options'!H143</f>
        <v>-500000</v>
      </c>
      <c r="AD138" s="224" t="e">
        <f aca="false">'Basis Options'!W143</f>
        <v>#NAME?</v>
      </c>
      <c r="AE138" s="0" t="n">
        <v>0</v>
      </c>
      <c r="AF138" s="0" t="n">
        <v>0</v>
      </c>
      <c r="AG138" s="0" t="n">
        <v>0</v>
      </c>
      <c r="AH138" s="224" t="e">
        <f aca="false">'Basis Options'!BC143</f>
        <v>#NAME?</v>
      </c>
      <c r="AI138" s="0" t="n">
        <v>232</v>
      </c>
      <c r="AJ138" s="0" t="s">
        <v>317</v>
      </c>
      <c r="AK138" s="0" t="n">
        <v>0</v>
      </c>
      <c r="AL138" s="0" t="n">
        <v>0</v>
      </c>
      <c r="AM138" s="0" t="n">
        <v>0</v>
      </c>
    </row>
    <row r="139" customFormat="false" ht="12.75" hidden="false" customHeight="false" outlineLevel="0" collapsed="false">
      <c r="A139" s="0" t="s">
        <v>308</v>
      </c>
      <c r="B139" s="0" t="str">
        <f aca="false">'Basis Options'!C144</f>
        <v>NF0106.2</v>
      </c>
      <c r="C139" s="0" t="s">
        <v>309</v>
      </c>
      <c r="D139" s="0" t="s">
        <v>310</v>
      </c>
      <c r="E139" s="0" t="s">
        <v>122</v>
      </c>
      <c r="F139" s="0" t="str">
        <f aca="false">'Basis Options'!A144</f>
        <v>ELPASMER</v>
      </c>
      <c r="G139" s="0" t="s">
        <v>315</v>
      </c>
      <c r="H139" s="0" t="s">
        <v>312</v>
      </c>
      <c r="I139" s="0" t="s">
        <v>313</v>
      </c>
      <c r="J139" s="0" t="s">
        <v>314</v>
      </c>
      <c r="K139" s="420" t="n">
        <f aca="false">'Basis Options'!G144</f>
        <v>36800</v>
      </c>
      <c r="L139" s="224" t="e">
        <f aca="false">'Basis Options'!U144</f>
        <v>#NAME?</v>
      </c>
      <c r="M139" s="420" t="n">
        <f aca="false">'Basis Options'!Q144</f>
        <v>36797</v>
      </c>
      <c r="N139" s="0" t="str">
        <f aca="false">'Basis Options'!F144</f>
        <v>P</v>
      </c>
      <c r="O139" s="0" t="n">
        <f aca="false">'Basis Options'!I144</f>
        <v>0.3</v>
      </c>
      <c r="P139" s="0" t="n">
        <v>0</v>
      </c>
      <c r="Q139" s="0" t="n">
        <v>0</v>
      </c>
      <c r="R139" s="0" t="n">
        <v>0</v>
      </c>
      <c r="S139" s="0" t="n">
        <v>0</v>
      </c>
      <c r="T139" s="0" t="s">
        <v>311</v>
      </c>
      <c r="U139" s="0" t="str">
        <f aca="false">IF('Basis Options'!D144="NGI/CHI. GATE","""NGI/CHI. GATE""",TRIM('Basis Options'!D144))</f>
        <v>IF-TRANSCO/Z6</v>
      </c>
      <c r="V139" s="0" t="s">
        <v>311</v>
      </c>
      <c r="W139" s="0" t="s">
        <v>256</v>
      </c>
      <c r="X139" s="0" t="s">
        <v>311</v>
      </c>
      <c r="Y139" s="0" t="s">
        <v>314</v>
      </c>
      <c r="Z139" s="0" t="s">
        <v>316</v>
      </c>
      <c r="AA139" s="0" t="s">
        <v>311</v>
      </c>
      <c r="AB139" s="0" t="s">
        <v>123</v>
      </c>
      <c r="AC139" s="224" t="n">
        <f aca="false">'Basis Options'!H144</f>
        <v>-500000</v>
      </c>
      <c r="AD139" s="224" t="e">
        <f aca="false">'Basis Options'!W144</f>
        <v>#NAME?</v>
      </c>
      <c r="AE139" s="0" t="n">
        <v>0</v>
      </c>
      <c r="AF139" s="0" t="n">
        <v>0</v>
      </c>
      <c r="AG139" s="0" t="n">
        <v>0</v>
      </c>
      <c r="AH139" s="224" t="e">
        <f aca="false">'Basis Options'!BC144</f>
        <v>#NAME?</v>
      </c>
      <c r="AI139" s="0" t="n">
        <v>232</v>
      </c>
      <c r="AJ139" s="0" t="s">
        <v>317</v>
      </c>
      <c r="AK139" s="0" t="n">
        <v>0</v>
      </c>
      <c r="AL139" s="0" t="n">
        <v>0</v>
      </c>
      <c r="AM139" s="0" t="n">
        <v>0</v>
      </c>
    </row>
    <row r="140" customFormat="false" ht="12.75" hidden="false" customHeight="false" outlineLevel="0" collapsed="false">
      <c r="A140" s="0" t="s">
        <v>308</v>
      </c>
      <c r="B140" s="0" t="str">
        <f aca="false">'Basis Options'!C145</f>
        <v>NF1092.1</v>
      </c>
      <c r="C140" s="0" t="s">
        <v>309</v>
      </c>
      <c r="D140" s="0" t="s">
        <v>310</v>
      </c>
      <c r="E140" s="0" t="s">
        <v>122</v>
      </c>
      <c r="F140" s="0" t="str">
        <f aca="false">'Basis Options'!A145</f>
        <v>ELPASMER</v>
      </c>
      <c r="G140" s="0" t="s">
        <v>315</v>
      </c>
      <c r="H140" s="0" t="s">
        <v>312</v>
      </c>
      <c r="I140" s="0" t="s">
        <v>313</v>
      </c>
      <c r="J140" s="0" t="s">
        <v>314</v>
      </c>
      <c r="K140" s="420" t="n">
        <f aca="false">'Basis Options'!G145</f>
        <v>36647</v>
      </c>
      <c r="L140" s="224" t="e">
        <f aca="false">'Basis Options'!U145</f>
        <v>#NAME?</v>
      </c>
      <c r="M140" s="420" t="n">
        <f aca="false">'Basis Options'!Q145</f>
        <v>36643</v>
      </c>
      <c r="N140" s="0" t="str">
        <f aca="false">'Basis Options'!F145</f>
        <v>C</v>
      </c>
      <c r="O140" s="0" t="n">
        <f aca="false">'Basis Options'!I145</f>
        <v>-0.25</v>
      </c>
      <c r="P140" s="0" t="n">
        <v>0</v>
      </c>
      <c r="Q140" s="0" t="n">
        <v>0</v>
      </c>
      <c r="R140" s="0" t="n">
        <v>0</v>
      </c>
      <c r="S140" s="0" t="n">
        <v>0</v>
      </c>
      <c r="T140" s="0" t="s">
        <v>311</v>
      </c>
      <c r="U140" s="0" t="str">
        <f aca="false">IF('Basis Options'!D145="NGI/CHI. GATE","""NGI/CHI. GATE""",TRIM('Basis Options'!D145))</f>
        <v>IF-NWPL_ROCKY_M</v>
      </c>
      <c r="V140" s="0" t="s">
        <v>311</v>
      </c>
      <c r="W140" s="0" t="s">
        <v>256</v>
      </c>
      <c r="X140" s="0" t="s">
        <v>311</v>
      </c>
      <c r="Y140" s="0" t="s">
        <v>314</v>
      </c>
      <c r="Z140" s="0" t="s">
        <v>316</v>
      </c>
      <c r="AA140" s="0" t="s">
        <v>311</v>
      </c>
      <c r="AB140" s="0" t="s">
        <v>123</v>
      </c>
      <c r="AC140" s="224" t="n">
        <f aca="false">'Basis Options'!H145</f>
        <v>-1000000</v>
      </c>
      <c r="AD140" s="224" t="e">
        <f aca="false">'Basis Options'!W145</f>
        <v>#NAME?</v>
      </c>
      <c r="AE140" s="0" t="n">
        <v>0</v>
      </c>
      <c r="AF140" s="0" t="n">
        <v>0</v>
      </c>
      <c r="AG140" s="0" t="n">
        <v>0</v>
      </c>
      <c r="AH140" s="224" t="n">
        <f aca="false">'Basis Options'!BC145</f>
        <v>0</v>
      </c>
      <c r="AI140" s="0" t="n">
        <v>232</v>
      </c>
      <c r="AJ140" s="0" t="s">
        <v>317</v>
      </c>
      <c r="AK140" s="0" t="n">
        <v>0</v>
      </c>
      <c r="AL140" s="0" t="n">
        <v>0</v>
      </c>
      <c r="AM140" s="0" t="n">
        <v>0</v>
      </c>
    </row>
    <row r="141" customFormat="false" ht="12.75" hidden="false" customHeight="false" outlineLevel="0" collapsed="false">
      <c r="A141" s="0" t="s">
        <v>308</v>
      </c>
      <c r="B141" s="0" t="str">
        <f aca="false">'Basis Options'!C146</f>
        <v>NF1092.1</v>
      </c>
      <c r="C141" s="0" t="s">
        <v>309</v>
      </c>
      <c r="D141" s="0" t="s">
        <v>310</v>
      </c>
      <c r="E141" s="0" t="s">
        <v>122</v>
      </c>
      <c r="F141" s="0" t="str">
        <f aca="false">'Basis Options'!A146</f>
        <v>ELPASMER</v>
      </c>
      <c r="G141" s="0" t="s">
        <v>315</v>
      </c>
      <c r="H141" s="0" t="s">
        <v>312</v>
      </c>
      <c r="I141" s="0" t="s">
        <v>313</v>
      </c>
      <c r="J141" s="0" t="s">
        <v>314</v>
      </c>
      <c r="K141" s="420" t="n">
        <f aca="false">'Basis Options'!G146</f>
        <v>36678</v>
      </c>
      <c r="L141" s="224" t="e">
        <f aca="false">'Basis Options'!U146</f>
        <v>#NAME?</v>
      </c>
      <c r="M141" s="420" t="n">
        <f aca="false">'Basis Options'!Q146</f>
        <v>36676</v>
      </c>
      <c r="N141" s="0" t="str">
        <f aca="false">'Basis Options'!F146</f>
        <v>C</v>
      </c>
      <c r="O141" s="0" t="n">
        <f aca="false">'Basis Options'!I146</f>
        <v>-0.25</v>
      </c>
      <c r="P141" s="0" t="n">
        <v>0</v>
      </c>
      <c r="Q141" s="0" t="n">
        <v>0</v>
      </c>
      <c r="R141" s="0" t="n">
        <v>0</v>
      </c>
      <c r="S141" s="0" t="n">
        <v>0</v>
      </c>
      <c r="T141" s="0" t="s">
        <v>311</v>
      </c>
      <c r="U141" s="0" t="str">
        <f aca="false">IF('Basis Options'!D146="NGI/CHI. GATE","""NGI/CHI. GATE""",TRIM('Basis Options'!D146))</f>
        <v>IF-NWPL_ROCKY_M</v>
      </c>
      <c r="V141" s="0" t="s">
        <v>311</v>
      </c>
      <c r="W141" s="0" t="s">
        <v>256</v>
      </c>
      <c r="X141" s="0" t="s">
        <v>311</v>
      </c>
      <c r="Y141" s="0" t="s">
        <v>314</v>
      </c>
      <c r="Z141" s="0" t="s">
        <v>316</v>
      </c>
      <c r="AA141" s="0" t="s">
        <v>311</v>
      </c>
      <c r="AB141" s="0" t="s">
        <v>123</v>
      </c>
      <c r="AC141" s="224" t="n">
        <f aca="false">'Basis Options'!H146</f>
        <v>-1000000</v>
      </c>
      <c r="AD141" s="224" t="e">
        <f aca="false">'Basis Options'!W146</f>
        <v>#NAME?</v>
      </c>
      <c r="AE141" s="0" t="n">
        <v>0</v>
      </c>
      <c r="AF141" s="0" t="n">
        <v>0</v>
      </c>
      <c r="AG141" s="0" t="n">
        <v>0</v>
      </c>
      <c r="AH141" s="224" t="n">
        <f aca="false">'Basis Options'!BC146</f>
        <v>0</v>
      </c>
      <c r="AI141" s="0" t="n">
        <v>232</v>
      </c>
      <c r="AJ141" s="0" t="s">
        <v>317</v>
      </c>
      <c r="AK141" s="0" t="n">
        <v>0</v>
      </c>
      <c r="AL141" s="0" t="n">
        <v>0</v>
      </c>
      <c r="AM141" s="0" t="n">
        <v>0</v>
      </c>
    </row>
    <row r="142" customFormat="false" ht="12.75" hidden="false" customHeight="false" outlineLevel="0" collapsed="false">
      <c r="A142" s="0" t="s">
        <v>308</v>
      </c>
      <c r="B142" s="0" t="str">
        <f aca="false">'Basis Options'!C147</f>
        <v>NF1092.1</v>
      </c>
      <c r="C142" s="0" t="s">
        <v>309</v>
      </c>
      <c r="D142" s="0" t="s">
        <v>310</v>
      </c>
      <c r="E142" s="0" t="s">
        <v>122</v>
      </c>
      <c r="F142" s="0" t="str">
        <f aca="false">'Basis Options'!A147</f>
        <v>ELPASMER</v>
      </c>
      <c r="G142" s="0" t="s">
        <v>315</v>
      </c>
      <c r="H142" s="0" t="s">
        <v>312</v>
      </c>
      <c r="I142" s="0" t="s">
        <v>313</v>
      </c>
      <c r="J142" s="0" t="s">
        <v>314</v>
      </c>
      <c r="K142" s="420" t="n">
        <f aca="false">'Basis Options'!G147</f>
        <v>36708</v>
      </c>
      <c r="L142" s="224" t="e">
        <f aca="false">'Basis Options'!U147</f>
        <v>#NAME?</v>
      </c>
      <c r="M142" s="420" t="n">
        <f aca="false">'Basis Options'!Q147</f>
        <v>36706</v>
      </c>
      <c r="N142" s="0" t="str">
        <f aca="false">'Basis Options'!F147</f>
        <v>C</v>
      </c>
      <c r="O142" s="0" t="n">
        <f aca="false">'Basis Options'!I147</f>
        <v>-0.25</v>
      </c>
      <c r="P142" s="0" t="n">
        <v>0</v>
      </c>
      <c r="Q142" s="0" t="n">
        <v>0</v>
      </c>
      <c r="R142" s="0" t="n">
        <v>0</v>
      </c>
      <c r="S142" s="0" t="n">
        <v>0</v>
      </c>
      <c r="T142" s="0" t="s">
        <v>311</v>
      </c>
      <c r="U142" s="0" t="str">
        <f aca="false">IF('Basis Options'!D147="NGI/CHI. GATE","""NGI/CHI. GATE""",TRIM('Basis Options'!D147))</f>
        <v>IF-NWPL_ROCKY_M</v>
      </c>
      <c r="V142" s="0" t="s">
        <v>311</v>
      </c>
      <c r="W142" s="0" t="s">
        <v>256</v>
      </c>
      <c r="X142" s="0" t="s">
        <v>311</v>
      </c>
      <c r="Y142" s="0" t="s">
        <v>314</v>
      </c>
      <c r="Z142" s="0" t="s">
        <v>316</v>
      </c>
      <c r="AA142" s="0" t="s">
        <v>311</v>
      </c>
      <c r="AB142" s="0" t="s">
        <v>123</v>
      </c>
      <c r="AC142" s="224" t="n">
        <f aca="false">'Basis Options'!H147</f>
        <v>-1000000</v>
      </c>
      <c r="AD142" s="224" t="e">
        <f aca="false">'Basis Options'!W147</f>
        <v>#NAME?</v>
      </c>
      <c r="AE142" s="0" t="n">
        <v>0</v>
      </c>
      <c r="AF142" s="0" t="n">
        <v>0</v>
      </c>
      <c r="AG142" s="0" t="n">
        <v>0</v>
      </c>
      <c r="AH142" s="224" t="n">
        <f aca="false">'Basis Options'!BC147</f>
        <v>0</v>
      </c>
      <c r="AI142" s="0" t="n">
        <v>232</v>
      </c>
      <c r="AJ142" s="0" t="s">
        <v>317</v>
      </c>
      <c r="AK142" s="0" t="n">
        <v>0</v>
      </c>
      <c r="AL142" s="0" t="n">
        <v>0</v>
      </c>
      <c r="AM142" s="0" t="n">
        <v>0</v>
      </c>
    </row>
    <row r="143" customFormat="false" ht="12.75" hidden="false" customHeight="false" outlineLevel="0" collapsed="false">
      <c r="A143" s="0" t="s">
        <v>308</v>
      </c>
      <c r="B143" s="0" t="str">
        <f aca="false">'Basis Options'!C148</f>
        <v>NF1092.1</v>
      </c>
      <c r="C143" s="0" t="s">
        <v>309</v>
      </c>
      <c r="D143" s="0" t="s">
        <v>310</v>
      </c>
      <c r="E143" s="0" t="s">
        <v>122</v>
      </c>
      <c r="F143" s="0" t="str">
        <f aca="false">'Basis Options'!A148</f>
        <v>ELPASMER</v>
      </c>
      <c r="G143" s="0" t="s">
        <v>315</v>
      </c>
      <c r="H143" s="0" t="s">
        <v>312</v>
      </c>
      <c r="I143" s="0" t="s">
        <v>313</v>
      </c>
      <c r="J143" s="0" t="s">
        <v>314</v>
      </c>
      <c r="K143" s="420" t="n">
        <f aca="false">'Basis Options'!G148</f>
        <v>36739</v>
      </c>
      <c r="L143" s="224" t="e">
        <f aca="false">'Basis Options'!U148</f>
        <v>#NAME?</v>
      </c>
      <c r="M143" s="420" t="n">
        <f aca="false">'Basis Options'!Q148</f>
        <v>36735</v>
      </c>
      <c r="N143" s="0" t="str">
        <f aca="false">'Basis Options'!F148</f>
        <v>C</v>
      </c>
      <c r="O143" s="0" t="n">
        <f aca="false">'Basis Options'!I148</f>
        <v>-0.25</v>
      </c>
      <c r="P143" s="0" t="n">
        <v>0</v>
      </c>
      <c r="Q143" s="0" t="n">
        <v>0</v>
      </c>
      <c r="R143" s="0" t="n">
        <v>0</v>
      </c>
      <c r="S143" s="0" t="n">
        <v>0</v>
      </c>
      <c r="T143" s="0" t="s">
        <v>311</v>
      </c>
      <c r="U143" s="0" t="str">
        <f aca="false">IF('Basis Options'!D148="NGI/CHI. GATE","""NGI/CHI. GATE""",TRIM('Basis Options'!D148))</f>
        <v>IF-NWPL_ROCKY_M</v>
      </c>
      <c r="V143" s="0" t="s">
        <v>311</v>
      </c>
      <c r="W143" s="0" t="s">
        <v>256</v>
      </c>
      <c r="X143" s="0" t="s">
        <v>311</v>
      </c>
      <c r="Y143" s="0" t="s">
        <v>314</v>
      </c>
      <c r="Z143" s="0" t="s">
        <v>316</v>
      </c>
      <c r="AA143" s="0" t="s">
        <v>311</v>
      </c>
      <c r="AB143" s="0" t="s">
        <v>123</v>
      </c>
      <c r="AC143" s="224" t="n">
        <f aca="false">'Basis Options'!H148</f>
        <v>-1000000</v>
      </c>
      <c r="AD143" s="224" t="e">
        <f aca="false">'Basis Options'!W148</f>
        <v>#NAME?</v>
      </c>
      <c r="AE143" s="0" t="n">
        <v>0</v>
      </c>
      <c r="AF143" s="0" t="n">
        <v>0</v>
      </c>
      <c r="AG143" s="0" t="n">
        <v>0</v>
      </c>
      <c r="AH143" s="224" t="n">
        <f aca="false">'Basis Options'!BC148</f>
        <v>0</v>
      </c>
      <c r="AI143" s="0" t="n">
        <v>232</v>
      </c>
      <c r="AJ143" s="0" t="s">
        <v>317</v>
      </c>
      <c r="AK143" s="0" t="n">
        <v>0</v>
      </c>
      <c r="AL143" s="0" t="n">
        <v>0</v>
      </c>
      <c r="AM143" s="0" t="n">
        <v>0</v>
      </c>
    </row>
    <row r="144" customFormat="false" ht="12.75" hidden="false" customHeight="false" outlineLevel="0" collapsed="false">
      <c r="A144" s="0" t="s">
        <v>308</v>
      </c>
      <c r="B144" s="0" t="str">
        <f aca="false">'Basis Options'!C149</f>
        <v>NF1092.1</v>
      </c>
      <c r="C144" s="0" t="s">
        <v>309</v>
      </c>
      <c r="D144" s="0" t="s">
        <v>310</v>
      </c>
      <c r="E144" s="0" t="s">
        <v>122</v>
      </c>
      <c r="F144" s="0" t="str">
        <f aca="false">'Basis Options'!A149</f>
        <v>ELPASMER</v>
      </c>
      <c r="G144" s="0" t="s">
        <v>315</v>
      </c>
      <c r="H144" s="0" t="s">
        <v>312</v>
      </c>
      <c r="I144" s="0" t="s">
        <v>313</v>
      </c>
      <c r="J144" s="0" t="s">
        <v>314</v>
      </c>
      <c r="K144" s="420" t="n">
        <f aca="false">'Basis Options'!G149</f>
        <v>36770</v>
      </c>
      <c r="L144" s="224" t="e">
        <f aca="false">'Basis Options'!U149</f>
        <v>#NAME?</v>
      </c>
      <c r="M144" s="420" t="n">
        <f aca="false">'Basis Options'!Q149</f>
        <v>36768</v>
      </c>
      <c r="N144" s="0" t="str">
        <f aca="false">'Basis Options'!F149</f>
        <v>C</v>
      </c>
      <c r="O144" s="0" t="n">
        <f aca="false">'Basis Options'!I149</f>
        <v>-0.25</v>
      </c>
      <c r="P144" s="0" t="n">
        <v>0</v>
      </c>
      <c r="Q144" s="0" t="n">
        <v>0</v>
      </c>
      <c r="R144" s="0" t="n">
        <v>0</v>
      </c>
      <c r="S144" s="0" t="n">
        <v>0</v>
      </c>
      <c r="T144" s="0" t="s">
        <v>311</v>
      </c>
      <c r="U144" s="0" t="str">
        <f aca="false">IF('Basis Options'!D149="NGI/CHI. GATE","""NGI/CHI. GATE""",TRIM('Basis Options'!D149))</f>
        <v>IF-NWPL_ROCKY_M</v>
      </c>
      <c r="V144" s="0" t="s">
        <v>311</v>
      </c>
      <c r="W144" s="0" t="s">
        <v>256</v>
      </c>
      <c r="X144" s="0" t="s">
        <v>311</v>
      </c>
      <c r="Y144" s="0" t="s">
        <v>314</v>
      </c>
      <c r="Z144" s="0" t="s">
        <v>316</v>
      </c>
      <c r="AA144" s="0" t="s">
        <v>311</v>
      </c>
      <c r="AB144" s="0" t="s">
        <v>123</v>
      </c>
      <c r="AC144" s="224" t="n">
        <f aca="false">'Basis Options'!H149</f>
        <v>-1000000</v>
      </c>
      <c r="AD144" s="224" t="e">
        <f aca="false">'Basis Options'!W149</f>
        <v>#NAME?</v>
      </c>
      <c r="AE144" s="0" t="n">
        <v>0</v>
      </c>
      <c r="AF144" s="0" t="n">
        <v>0</v>
      </c>
      <c r="AG144" s="0" t="n">
        <v>0</v>
      </c>
      <c r="AH144" s="224" t="n">
        <f aca="false">'Basis Options'!BC149</f>
        <v>0</v>
      </c>
      <c r="AI144" s="0" t="n">
        <v>232</v>
      </c>
      <c r="AJ144" s="0" t="s">
        <v>317</v>
      </c>
      <c r="AK144" s="0" t="n">
        <v>0</v>
      </c>
      <c r="AL144" s="0" t="n">
        <v>0</v>
      </c>
      <c r="AM144" s="0" t="n">
        <v>0</v>
      </c>
    </row>
    <row r="145" customFormat="false" ht="12.75" hidden="false" customHeight="false" outlineLevel="0" collapsed="false">
      <c r="A145" s="0" t="s">
        <v>308</v>
      </c>
      <c r="B145" s="0" t="str">
        <f aca="false">'Basis Options'!C150</f>
        <v>NF1092.1</v>
      </c>
      <c r="C145" s="0" t="s">
        <v>309</v>
      </c>
      <c r="D145" s="0" t="s">
        <v>310</v>
      </c>
      <c r="E145" s="0" t="s">
        <v>122</v>
      </c>
      <c r="F145" s="0" t="str">
        <f aca="false">'Basis Options'!A150</f>
        <v>ELPASMER</v>
      </c>
      <c r="G145" s="0" t="s">
        <v>315</v>
      </c>
      <c r="H145" s="0" t="s">
        <v>312</v>
      </c>
      <c r="I145" s="0" t="s">
        <v>313</v>
      </c>
      <c r="J145" s="0" t="s">
        <v>314</v>
      </c>
      <c r="K145" s="420" t="n">
        <f aca="false">'Basis Options'!G150</f>
        <v>36800</v>
      </c>
      <c r="L145" s="224" t="e">
        <f aca="false">'Basis Options'!U150</f>
        <v>#NAME?</v>
      </c>
      <c r="M145" s="420" t="n">
        <f aca="false">'Basis Options'!Q150</f>
        <v>36797</v>
      </c>
      <c r="N145" s="0" t="str">
        <f aca="false">'Basis Options'!F150</f>
        <v>C</v>
      </c>
      <c r="O145" s="0" t="n">
        <f aca="false">'Basis Options'!I150</f>
        <v>-0.25</v>
      </c>
      <c r="P145" s="0" t="n">
        <v>0</v>
      </c>
      <c r="Q145" s="0" t="n">
        <v>0</v>
      </c>
      <c r="R145" s="0" t="n">
        <v>0</v>
      </c>
      <c r="S145" s="0" t="n">
        <v>0</v>
      </c>
      <c r="T145" s="0" t="s">
        <v>311</v>
      </c>
      <c r="U145" s="0" t="str">
        <f aca="false">IF('Basis Options'!D150="NGI/CHI. GATE","""NGI/CHI. GATE""",TRIM('Basis Options'!D150))</f>
        <v>IF-NWPL_ROCKY_M</v>
      </c>
      <c r="V145" s="0" t="s">
        <v>311</v>
      </c>
      <c r="W145" s="0" t="s">
        <v>256</v>
      </c>
      <c r="X145" s="0" t="s">
        <v>311</v>
      </c>
      <c r="Y145" s="0" t="s">
        <v>314</v>
      </c>
      <c r="Z145" s="0" t="s">
        <v>316</v>
      </c>
      <c r="AA145" s="0" t="s">
        <v>311</v>
      </c>
      <c r="AB145" s="0" t="s">
        <v>123</v>
      </c>
      <c r="AC145" s="224" t="n">
        <f aca="false">'Basis Options'!H150</f>
        <v>-1000000</v>
      </c>
      <c r="AD145" s="224" t="e">
        <f aca="false">'Basis Options'!W150</f>
        <v>#NAME?</v>
      </c>
      <c r="AE145" s="0" t="n">
        <v>0</v>
      </c>
      <c r="AF145" s="0" t="n">
        <v>0</v>
      </c>
      <c r="AG145" s="0" t="n">
        <v>0</v>
      </c>
      <c r="AH145" s="224" t="n">
        <f aca="false">'Basis Options'!BC150</f>
        <v>0</v>
      </c>
      <c r="AI145" s="0" t="n">
        <v>232</v>
      </c>
      <c r="AJ145" s="0" t="s">
        <v>317</v>
      </c>
      <c r="AK145" s="0" t="n">
        <v>0</v>
      </c>
      <c r="AL145" s="0" t="n">
        <v>0</v>
      </c>
      <c r="AM145" s="0" t="n">
        <v>0</v>
      </c>
    </row>
    <row r="146" customFormat="false" ht="12.75" hidden="false" customHeight="false" outlineLevel="0" collapsed="false">
      <c r="A146" s="0" t="s">
        <v>308</v>
      </c>
      <c r="B146" s="0" t="str">
        <f aca="false">'Basis Options'!C151</f>
        <v>NF1092.2</v>
      </c>
      <c r="C146" s="0" t="s">
        <v>309</v>
      </c>
      <c r="D146" s="0" t="s">
        <v>310</v>
      </c>
      <c r="E146" s="0" t="s">
        <v>122</v>
      </c>
      <c r="F146" s="0" t="str">
        <f aca="false">'Basis Options'!A151</f>
        <v>ELPASMER</v>
      </c>
      <c r="G146" s="0" t="s">
        <v>315</v>
      </c>
      <c r="H146" s="0" t="s">
        <v>312</v>
      </c>
      <c r="I146" s="0" t="s">
        <v>313</v>
      </c>
      <c r="J146" s="0" t="s">
        <v>314</v>
      </c>
      <c r="K146" s="420" t="n">
        <f aca="false">'Basis Options'!G151</f>
        <v>36647</v>
      </c>
      <c r="L146" s="224" t="e">
        <f aca="false">'Basis Options'!U151</f>
        <v>#NAME?</v>
      </c>
      <c r="M146" s="420" t="n">
        <f aca="false">'Basis Options'!Q151</f>
        <v>36643</v>
      </c>
      <c r="N146" s="0" t="str">
        <f aca="false">'Basis Options'!F151</f>
        <v>P</v>
      </c>
      <c r="O146" s="0" t="n">
        <f aca="false">'Basis Options'!I151</f>
        <v>-0.4</v>
      </c>
      <c r="P146" s="0" t="n">
        <v>0</v>
      </c>
      <c r="Q146" s="0" t="n">
        <v>0</v>
      </c>
      <c r="R146" s="0" t="n">
        <v>0</v>
      </c>
      <c r="S146" s="0" t="n">
        <v>0</v>
      </c>
      <c r="T146" s="0" t="s">
        <v>311</v>
      </c>
      <c r="U146" s="0" t="str">
        <f aca="false">IF('Basis Options'!D151="NGI/CHI. GATE","""NGI/CHI. GATE""",TRIM('Basis Options'!D151))</f>
        <v>IF-NWPL_ROCKY_M</v>
      </c>
      <c r="V146" s="0" t="s">
        <v>311</v>
      </c>
      <c r="W146" s="0" t="s">
        <v>256</v>
      </c>
      <c r="X146" s="0" t="s">
        <v>311</v>
      </c>
      <c r="Y146" s="0" t="s">
        <v>314</v>
      </c>
      <c r="Z146" s="0" t="s">
        <v>316</v>
      </c>
      <c r="AA146" s="0" t="s">
        <v>311</v>
      </c>
      <c r="AB146" s="0" t="s">
        <v>123</v>
      </c>
      <c r="AC146" s="224" t="n">
        <f aca="false">'Basis Options'!H151</f>
        <v>1000000</v>
      </c>
      <c r="AD146" s="224" t="e">
        <f aca="false">'Basis Options'!W151</f>
        <v>#NAME?</v>
      </c>
      <c r="AE146" s="0" t="n">
        <v>0</v>
      </c>
      <c r="AF146" s="0" t="n">
        <v>0</v>
      </c>
      <c r="AG146" s="0" t="n">
        <v>0</v>
      </c>
      <c r="AH146" s="224" t="n">
        <f aca="false">'Basis Options'!BC151</f>
        <v>0</v>
      </c>
      <c r="AI146" s="0" t="n">
        <v>232</v>
      </c>
      <c r="AJ146" s="0" t="s">
        <v>317</v>
      </c>
      <c r="AK146" s="0" t="n">
        <v>0</v>
      </c>
      <c r="AL146" s="0" t="n">
        <v>0</v>
      </c>
      <c r="AM146" s="0" t="n">
        <v>0</v>
      </c>
    </row>
    <row r="147" customFormat="false" ht="12.75" hidden="false" customHeight="false" outlineLevel="0" collapsed="false">
      <c r="A147" s="0" t="s">
        <v>308</v>
      </c>
      <c r="B147" s="0" t="str">
        <f aca="false">'Basis Options'!C152</f>
        <v>NF1092.2</v>
      </c>
      <c r="C147" s="0" t="s">
        <v>309</v>
      </c>
      <c r="D147" s="0" t="s">
        <v>310</v>
      </c>
      <c r="E147" s="0" t="s">
        <v>122</v>
      </c>
      <c r="F147" s="0" t="str">
        <f aca="false">'Basis Options'!A152</f>
        <v>ELPASMER</v>
      </c>
      <c r="G147" s="0" t="s">
        <v>315</v>
      </c>
      <c r="H147" s="0" t="s">
        <v>312</v>
      </c>
      <c r="I147" s="0" t="s">
        <v>313</v>
      </c>
      <c r="J147" s="0" t="s">
        <v>314</v>
      </c>
      <c r="K147" s="420" t="n">
        <f aca="false">'Basis Options'!G152</f>
        <v>36678</v>
      </c>
      <c r="L147" s="224" t="e">
        <f aca="false">'Basis Options'!U152</f>
        <v>#NAME?</v>
      </c>
      <c r="M147" s="420" t="n">
        <f aca="false">'Basis Options'!Q152</f>
        <v>36676</v>
      </c>
      <c r="N147" s="0" t="str">
        <f aca="false">'Basis Options'!F152</f>
        <v>P</v>
      </c>
      <c r="O147" s="0" t="n">
        <f aca="false">'Basis Options'!I152</f>
        <v>-0.4</v>
      </c>
      <c r="P147" s="0" t="n">
        <v>0</v>
      </c>
      <c r="Q147" s="0" t="n">
        <v>0</v>
      </c>
      <c r="R147" s="0" t="n">
        <v>0</v>
      </c>
      <c r="S147" s="0" t="n">
        <v>0</v>
      </c>
      <c r="T147" s="0" t="s">
        <v>311</v>
      </c>
      <c r="U147" s="0" t="str">
        <f aca="false">IF('Basis Options'!D152="NGI/CHI. GATE","""NGI/CHI. GATE""",TRIM('Basis Options'!D152))</f>
        <v>IF-NWPL_ROCKY_M</v>
      </c>
      <c r="V147" s="0" t="s">
        <v>311</v>
      </c>
      <c r="W147" s="0" t="s">
        <v>256</v>
      </c>
      <c r="X147" s="0" t="s">
        <v>311</v>
      </c>
      <c r="Y147" s="0" t="s">
        <v>314</v>
      </c>
      <c r="Z147" s="0" t="s">
        <v>316</v>
      </c>
      <c r="AA147" s="0" t="s">
        <v>311</v>
      </c>
      <c r="AB147" s="0" t="s">
        <v>123</v>
      </c>
      <c r="AC147" s="224" t="n">
        <f aca="false">'Basis Options'!H152</f>
        <v>1000000</v>
      </c>
      <c r="AD147" s="224" t="e">
        <f aca="false">'Basis Options'!W152</f>
        <v>#NAME?</v>
      </c>
      <c r="AE147" s="0" t="n">
        <v>0</v>
      </c>
      <c r="AF147" s="0" t="n">
        <v>0</v>
      </c>
      <c r="AG147" s="0" t="n">
        <v>0</v>
      </c>
      <c r="AH147" s="224" t="n">
        <f aca="false">'Basis Options'!BC152</f>
        <v>0</v>
      </c>
      <c r="AI147" s="0" t="n">
        <v>232</v>
      </c>
      <c r="AJ147" s="0" t="s">
        <v>317</v>
      </c>
      <c r="AK147" s="0" t="n">
        <v>0</v>
      </c>
      <c r="AL147" s="0" t="n">
        <v>0</v>
      </c>
      <c r="AM147" s="0" t="n">
        <v>0</v>
      </c>
    </row>
    <row r="148" customFormat="false" ht="12.75" hidden="false" customHeight="false" outlineLevel="0" collapsed="false">
      <c r="A148" s="0" t="s">
        <v>308</v>
      </c>
      <c r="B148" s="0" t="str">
        <f aca="false">'Basis Options'!C153</f>
        <v>NF1092.2</v>
      </c>
      <c r="C148" s="0" t="s">
        <v>309</v>
      </c>
      <c r="D148" s="0" t="s">
        <v>310</v>
      </c>
      <c r="E148" s="0" t="s">
        <v>122</v>
      </c>
      <c r="F148" s="0" t="str">
        <f aca="false">'Basis Options'!A153</f>
        <v>ELPASMER</v>
      </c>
      <c r="G148" s="0" t="s">
        <v>315</v>
      </c>
      <c r="H148" s="0" t="s">
        <v>312</v>
      </c>
      <c r="I148" s="0" t="s">
        <v>313</v>
      </c>
      <c r="J148" s="0" t="s">
        <v>314</v>
      </c>
      <c r="K148" s="420" t="n">
        <f aca="false">'Basis Options'!G153</f>
        <v>36708</v>
      </c>
      <c r="L148" s="224" t="e">
        <f aca="false">'Basis Options'!U153</f>
        <v>#NAME?</v>
      </c>
      <c r="M148" s="420" t="n">
        <f aca="false">'Basis Options'!Q153</f>
        <v>36706</v>
      </c>
      <c r="N148" s="0" t="str">
        <f aca="false">'Basis Options'!F153</f>
        <v>P</v>
      </c>
      <c r="O148" s="0" t="n">
        <f aca="false">'Basis Options'!I153</f>
        <v>-0.4</v>
      </c>
      <c r="P148" s="0" t="n">
        <v>0</v>
      </c>
      <c r="Q148" s="0" t="n">
        <v>0</v>
      </c>
      <c r="R148" s="0" t="n">
        <v>0</v>
      </c>
      <c r="S148" s="0" t="n">
        <v>0</v>
      </c>
      <c r="T148" s="0" t="s">
        <v>311</v>
      </c>
      <c r="U148" s="0" t="str">
        <f aca="false">IF('Basis Options'!D153="NGI/CHI. GATE","""NGI/CHI. GATE""",TRIM('Basis Options'!D153))</f>
        <v>IF-NWPL_ROCKY_M</v>
      </c>
      <c r="V148" s="0" t="s">
        <v>311</v>
      </c>
      <c r="W148" s="0" t="s">
        <v>256</v>
      </c>
      <c r="X148" s="0" t="s">
        <v>311</v>
      </c>
      <c r="Y148" s="0" t="s">
        <v>314</v>
      </c>
      <c r="Z148" s="0" t="s">
        <v>316</v>
      </c>
      <c r="AA148" s="0" t="s">
        <v>311</v>
      </c>
      <c r="AB148" s="0" t="s">
        <v>123</v>
      </c>
      <c r="AC148" s="224" t="n">
        <f aca="false">'Basis Options'!H153</f>
        <v>1000000</v>
      </c>
      <c r="AD148" s="224" t="e">
        <f aca="false">'Basis Options'!W153</f>
        <v>#NAME?</v>
      </c>
      <c r="AE148" s="0" t="n">
        <v>0</v>
      </c>
      <c r="AF148" s="0" t="n">
        <v>0</v>
      </c>
      <c r="AG148" s="0" t="n">
        <v>0</v>
      </c>
      <c r="AH148" s="224" t="n">
        <f aca="false">'Basis Options'!BC153</f>
        <v>0</v>
      </c>
      <c r="AI148" s="0" t="n">
        <v>232</v>
      </c>
      <c r="AJ148" s="0" t="s">
        <v>317</v>
      </c>
      <c r="AK148" s="0" t="n">
        <v>0</v>
      </c>
      <c r="AL148" s="0" t="n">
        <v>0</v>
      </c>
      <c r="AM148" s="0" t="n">
        <v>0</v>
      </c>
    </row>
    <row r="149" customFormat="false" ht="12.75" hidden="false" customHeight="false" outlineLevel="0" collapsed="false">
      <c r="A149" s="0" t="s">
        <v>308</v>
      </c>
      <c r="B149" s="0" t="str">
        <f aca="false">'Basis Options'!C154</f>
        <v>NF1092.2</v>
      </c>
      <c r="C149" s="0" t="s">
        <v>309</v>
      </c>
      <c r="D149" s="0" t="s">
        <v>310</v>
      </c>
      <c r="E149" s="0" t="s">
        <v>122</v>
      </c>
      <c r="F149" s="0" t="str">
        <f aca="false">'Basis Options'!A154</f>
        <v>ELPASMER</v>
      </c>
      <c r="G149" s="0" t="s">
        <v>315</v>
      </c>
      <c r="H149" s="0" t="s">
        <v>312</v>
      </c>
      <c r="I149" s="0" t="s">
        <v>313</v>
      </c>
      <c r="J149" s="0" t="s">
        <v>314</v>
      </c>
      <c r="K149" s="420" t="n">
        <f aca="false">'Basis Options'!G154</f>
        <v>36739</v>
      </c>
      <c r="L149" s="224" t="e">
        <f aca="false">'Basis Options'!U154</f>
        <v>#NAME?</v>
      </c>
      <c r="M149" s="420" t="n">
        <f aca="false">'Basis Options'!Q154</f>
        <v>36735</v>
      </c>
      <c r="N149" s="0" t="str">
        <f aca="false">'Basis Options'!F154</f>
        <v>P</v>
      </c>
      <c r="O149" s="0" t="n">
        <f aca="false">'Basis Options'!I154</f>
        <v>-0.4</v>
      </c>
      <c r="P149" s="0" t="n">
        <v>0</v>
      </c>
      <c r="Q149" s="0" t="n">
        <v>0</v>
      </c>
      <c r="R149" s="0" t="n">
        <v>0</v>
      </c>
      <c r="S149" s="0" t="n">
        <v>0</v>
      </c>
      <c r="T149" s="0" t="s">
        <v>311</v>
      </c>
      <c r="U149" s="0" t="str">
        <f aca="false">IF('Basis Options'!D154="NGI/CHI. GATE","""NGI/CHI. GATE""",TRIM('Basis Options'!D154))</f>
        <v>IF-NWPL_ROCKY_M</v>
      </c>
      <c r="V149" s="0" t="s">
        <v>311</v>
      </c>
      <c r="W149" s="0" t="s">
        <v>256</v>
      </c>
      <c r="X149" s="0" t="s">
        <v>311</v>
      </c>
      <c r="Y149" s="0" t="s">
        <v>314</v>
      </c>
      <c r="Z149" s="0" t="s">
        <v>316</v>
      </c>
      <c r="AA149" s="0" t="s">
        <v>311</v>
      </c>
      <c r="AB149" s="0" t="s">
        <v>123</v>
      </c>
      <c r="AC149" s="224" t="n">
        <f aca="false">'Basis Options'!H154</f>
        <v>1000000</v>
      </c>
      <c r="AD149" s="224" t="e">
        <f aca="false">'Basis Options'!W154</f>
        <v>#NAME?</v>
      </c>
      <c r="AE149" s="0" t="n">
        <v>0</v>
      </c>
      <c r="AF149" s="0" t="n">
        <v>0</v>
      </c>
      <c r="AG149" s="0" t="n">
        <v>0</v>
      </c>
      <c r="AH149" s="224" t="n">
        <f aca="false">'Basis Options'!BC154</f>
        <v>0</v>
      </c>
      <c r="AI149" s="0" t="n">
        <v>232</v>
      </c>
      <c r="AJ149" s="0" t="s">
        <v>317</v>
      </c>
      <c r="AK149" s="0" t="n">
        <v>0</v>
      </c>
      <c r="AL149" s="0" t="n">
        <v>0</v>
      </c>
      <c r="AM149" s="0" t="n">
        <v>0</v>
      </c>
    </row>
    <row r="150" customFormat="false" ht="12.75" hidden="false" customHeight="false" outlineLevel="0" collapsed="false">
      <c r="A150" s="0" t="s">
        <v>308</v>
      </c>
      <c r="B150" s="0" t="str">
        <f aca="false">'Basis Options'!C155</f>
        <v>NF1092.2</v>
      </c>
      <c r="C150" s="0" t="s">
        <v>309</v>
      </c>
      <c r="D150" s="0" t="s">
        <v>310</v>
      </c>
      <c r="E150" s="0" t="s">
        <v>122</v>
      </c>
      <c r="F150" s="0" t="str">
        <f aca="false">'Basis Options'!A155</f>
        <v>ELPASMER</v>
      </c>
      <c r="G150" s="0" t="s">
        <v>315</v>
      </c>
      <c r="H150" s="0" t="s">
        <v>312</v>
      </c>
      <c r="I150" s="0" t="s">
        <v>313</v>
      </c>
      <c r="J150" s="0" t="s">
        <v>314</v>
      </c>
      <c r="K150" s="420" t="n">
        <f aca="false">'Basis Options'!G155</f>
        <v>36770</v>
      </c>
      <c r="L150" s="224" t="e">
        <f aca="false">'Basis Options'!U155</f>
        <v>#NAME?</v>
      </c>
      <c r="M150" s="420" t="n">
        <f aca="false">'Basis Options'!Q155</f>
        <v>36768</v>
      </c>
      <c r="N150" s="0" t="str">
        <f aca="false">'Basis Options'!F155</f>
        <v>P</v>
      </c>
      <c r="O150" s="0" t="n">
        <f aca="false">'Basis Options'!I155</f>
        <v>-0.4</v>
      </c>
      <c r="P150" s="0" t="n">
        <v>0</v>
      </c>
      <c r="Q150" s="0" t="n">
        <v>0</v>
      </c>
      <c r="R150" s="0" t="n">
        <v>0</v>
      </c>
      <c r="S150" s="0" t="n">
        <v>0</v>
      </c>
      <c r="T150" s="0" t="s">
        <v>311</v>
      </c>
      <c r="U150" s="0" t="str">
        <f aca="false">IF('Basis Options'!D155="NGI/CHI. GATE","""NGI/CHI. GATE""",TRIM('Basis Options'!D155))</f>
        <v>IF-NWPL_ROCKY_M</v>
      </c>
      <c r="V150" s="0" t="s">
        <v>311</v>
      </c>
      <c r="W150" s="0" t="s">
        <v>256</v>
      </c>
      <c r="X150" s="0" t="s">
        <v>311</v>
      </c>
      <c r="Y150" s="0" t="s">
        <v>314</v>
      </c>
      <c r="Z150" s="0" t="s">
        <v>316</v>
      </c>
      <c r="AA150" s="0" t="s">
        <v>311</v>
      </c>
      <c r="AB150" s="0" t="s">
        <v>123</v>
      </c>
      <c r="AC150" s="224" t="n">
        <f aca="false">'Basis Options'!H155</f>
        <v>1000000</v>
      </c>
      <c r="AD150" s="224" t="e">
        <f aca="false">'Basis Options'!W155</f>
        <v>#NAME?</v>
      </c>
      <c r="AE150" s="0" t="n">
        <v>0</v>
      </c>
      <c r="AF150" s="0" t="n">
        <v>0</v>
      </c>
      <c r="AG150" s="0" t="n">
        <v>0</v>
      </c>
      <c r="AH150" s="224" t="n">
        <f aca="false">'Basis Options'!BC155</f>
        <v>0</v>
      </c>
      <c r="AI150" s="0" t="n">
        <v>232</v>
      </c>
      <c r="AJ150" s="0" t="s">
        <v>317</v>
      </c>
      <c r="AK150" s="0" t="n">
        <v>0</v>
      </c>
      <c r="AL150" s="0" t="n">
        <v>0</v>
      </c>
      <c r="AM150" s="0" t="n">
        <v>0</v>
      </c>
    </row>
    <row r="151" customFormat="false" ht="12.75" hidden="false" customHeight="false" outlineLevel="0" collapsed="false">
      <c r="A151" s="0" t="s">
        <v>308</v>
      </c>
      <c r="B151" s="0" t="str">
        <f aca="false">'Basis Options'!C156</f>
        <v>NF1092.2</v>
      </c>
      <c r="C151" s="0" t="s">
        <v>309</v>
      </c>
      <c r="D151" s="0" t="s">
        <v>310</v>
      </c>
      <c r="E151" s="0" t="s">
        <v>122</v>
      </c>
      <c r="F151" s="0" t="str">
        <f aca="false">'Basis Options'!A156</f>
        <v>ELPASMER</v>
      </c>
      <c r="G151" s="0" t="s">
        <v>315</v>
      </c>
      <c r="H151" s="0" t="s">
        <v>312</v>
      </c>
      <c r="I151" s="0" t="s">
        <v>313</v>
      </c>
      <c r="J151" s="0" t="s">
        <v>314</v>
      </c>
      <c r="K151" s="420" t="n">
        <f aca="false">'Basis Options'!G156</f>
        <v>36800</v>
      </c>
      <c r="L151" s="224" t="e">
        <f aca="false">'Basis Options'!U156</f>
        <v>#NAME?</v>
      </c>
      <c r="M151" s="420" t="n">
        <f aca="false">'Basis Options'!Q156</f>
        <v>36797</v>
      </c>
      <c r="N151" s="0" t="str">
        <f aca="false">'Basis Options'!F156</f>
        <v>P</v>
      </c>
      <c r="O151" s="0" t="n">
        <f aca="false">'Basis Options'!I156</f>
        <v>-0.4</v>
      </c>
      <c r="P151" s="0" t="n">
        <v>0</v>
      </c>
      <c r="Q151" s="0" t="n">
        <v>0</v>
      </c>
      <c r="R151" s="0" t="n">
        <v>0</v>
      </c>
      <c r="S151" s="0" t="n">
        <v>0</v>
      </c>
      <c r="T151" s="0" t="s">
        <v>311</v>
      </c>
      <c r="U151" s="0" t="str">
        <f aca="false">IF('Basis Options'!D156="NGI/CHI. GATE","""NGI/CHI. GATE""",TRIM('Basis Options'!D156))</f>
        <v>IF-NWPL_ROCKY_M</v>
      </c>
      <c r="V151" s="0" t="s">
        <v>311</v>
      </c>
      <c r="W151" s="0" t="s">
        <v>256</v>
      </c>
      <c r="X151" s="0" t="s">
        <v>311</v>
      </c>
      <c r="Y151" s="0" t="s">
        <v>314</v>
      </c>
      <c r="Z151" s="0" t="s">
        <v>316</v>
      </c>
      <c r="AA151" s="0" t="s">
        <v>311</v>
      </c>
      <c r="AB151" s="0" t="s">
        <v>123</v>
      </c>
      <c r="AC151" s="224" t="n">
        <f aca="false">'Basis Options'!H156</f>
        <v>1000000</v>
      </c>
      <c r="AD151" s="224" t="e">
        <f aca="false">'Basis Options'!W156</f>
        <v>#NAME?</v>
      </c>
      <c r="AE151" s="0" t="n">
        <v>0</v>
      </c>
      <c r="AF151" s="0" t="n">
        <v>0</v>
      </c>
      <c r="AG151" s="0" t="n">
        <v>0</v>
      </c>
      <c r="AH151" s="224" t="n">
        <f aca="false">'Basis Options'!BC156</f>
        <v>0</v>
      </c>
      <c r="AI151" s="0" t="n">
        <v>232</v>
      </c>
      <c r="AJ151" s="0" t="s">
        <v>317</v>
      </c>
      <c r="AK151" s="0" t="n">
        <v>0</v>
      </c>
      <c r="AL151" s="0" t="n">
        <v>0</v>
      </c>
      <c r="AM151" s="0" t="n">
        <v>0</v>
      </c>
    </row>
    <row r="152" customFormat="false" ht="12.75" hidden="false" customHeight="false" outlineLevel="0" collapsed="false">
      <c r="A152" s="0" t="s">
        <v>308</v>
      </c>
      <c r="B152" s="0" t="str">
        <f aca="false">'Basis Options'!C157</f>
        <v>NF1105.1</v>
      </c>
      <c r="C152" s="0" t="s">
        <v>309</v>
      </c>
      <c r="D152" s="0" t="s">
        <v>310</v>
      </c>
      <c r="E152" s="0" t="s">
        <v>122</v>
      </c>
      <c r="F152" s="0" t="str">
        <f aca="false">'Basis Options'!A157</f>
        <v>ELPASMER</v>
      </c>
      <c r="G152" s="0" t="s">
        <v>315</v>
      </c>
      <c r="H152" s="0" t="s">
        <v>312</v>
      </c>
      <c r="I152" s="0" t="s">
        <v>313</v>
      </c>
      <c r="J152" s="0" t="s">
        <v>314</v>
      </c>
      <c r="K152" s="420" t="n">
        <f aca="false">'Basis Options'!G157</f>
        <v>36831</v>
      </c>
      <c r="L152" s="224" t="e">
        <f aca="false">'Basis Options'!U157</f>
        <v>#NAME?</v>
      </c>
      <c r="M152" s="420" t="n">
        <f aca="false">'Basis Options'!Q157</f>
        <v>36829</v>
      </c>
      <c r="N152" s="0" t="str">
        <f aca="false">'Basis Options'!F157</f>
        <v>C</v>
      </c>
      <c r="O152" s="0" t="n">
        <f aca="false">'Basis Options'!I157</f>
        <v>1.15</v>
      </c>
      <c r="P152" s="0" t="n">
        <v>0</v>
      </c>
      <c r="Q152" s="0" t="n">
        <v>0</v>
      </c>
      <c r="R152" s="0" t="n">
        <v>0</v>
      </c>
      <c r="S152" s="0" t="n">
        <v>0</v>
      </c>
      <c r="T152" s="0" t="s">
        <v>311</v>
      </c>
      <c r="U152" s="0" t="str">
        <f aca="false">IF('Basis Options'!D157="NGI/CHI. GATE","""NGI/CHI. GATE""",TRIM('Basis Options'!D157))</f>
        <v>IF-TRANSCO/Z6</v>
      </c>
      <c r="V152" s="0" t="s">
        <v>311</v>
      </c>
      <c r="W152" s="0" t="s">
        <v>256</v>
      </c>
      <c r="X152" s="0" t="s">
        <v>311</v>
      </c>
      <c r="Y152" s="0" t="s">
        <v>314</v>
      </c>
      <c r="Z152" s="0" t="s">
        <v>316</v>
      </c>
      <c r="AA152" s="0" t="s">
        <v>311</v>
      </c>
      <c r="AB152" s="0" t="s">
        <v>123</v>
      </c>
      <c r="AC152" s="224" t="n">
        <f aca="false">'Basis Options'!H157</f>
        <v>-250000</v>
      </c>
      <c r="AD152" s="224" t="e">
        <f aca="false">'Basis Options'!W157</f>
        <v>#NAME?</v>
      </c>
      <c r="AE152" s="0" t="n">
        <v>0</v>
      </c>
      <c r="AF152" s="0" t="n">
        <v>0</v>
      </c>
      <c r="AG152" s="0" t="n">
        <v>0</v>
      </c>
      <c r="AH152" s="224" t="n">
        <f aca="false">'Basis Options'!BC157</f>
        <v>0</v>
      </c>
      <c r="AI152" s="0" t="n">
        <v>232</v>
      </c>
      <c r="AJ152" s="0" t="s">
        <v>317</v>
      </c>
      <c r="AK152" s="0" t="n">
        <v>0</v>
      </c>
      <c r="AL152" s="0" t="n">
        <v>0</v>
      </c>
      <c r="AM152" s="0" t="n">
        <v>0</v>
      </c>
    </row>
    <row r="153" customFormat="false" ht="12.75" hidden="false" customHeight="false" outlineLevel="0" collapsed="false">
      <c r="A153" s="0" t="s">
        <v>308</v>
      </c>
      <c r="B153" s="0" t="str">
        <f aca="false">'Basis Options'!C158</f>
        <v>NF1105.1</v>
      </c>
      <c r="C153" s="0" t="s">
        <v>309</v>
      </c>
      <c r="D153" s="0" t="s">
        <v>310</v>
      </c>
      <c r="E153" s="0" t="s">
        <v>122</v>
      </c>
      <c r="F153" s="0" t="str">
        <f aca="false">'Basis Options'!A158</f>
        <v>ELPASMER</v>
      </c>
      <c r="G153" s="0" t="s">
        <v>315</v>
      </c>
      <c r="H153" s="0" t="s">
        <v>312</v>
      </c>
      <c r="I153" s="0" t="s">
        <v>313</v>
      </c>
      <c r="J153" s="0" t="s">
        <v>314</v>
      </c>
      <c r="K153" s="420" t="n">
        <f aca="false">'Basis Options'!G158</f>
        <v>36861</v>
      </c>
      <c r="L153" s="224" t="e">
        <f aca="false">'Basis Options'!U158</f>
        <v>#NAME?</v>
      </c>
      <c r="M153" s="420" t="n">
        <f aca="false">'Basis Options'!Q158</f>
        <v>36859</v>
      </c>
      <c r="N153" s="0" t="str">
        <f aca="false">'Basis Options'!F158</f>
        <v>C</v>
      </c>
      <c r="O153" s="0" t="n">
        <f aca="false">'Basis Options'!I158</f>
        <v>1.15</v>
      </c>
      <c r="P153" s="0" t="n">
        <v>0</v>
      </c>
      <c r="Q153" s="0" t="n">
        <v>0</v>
      </c>
      <c r="R153" s="0" t="n">
        <v>0</v>
      </c>
      <c r="S153" s="0" t="n">
        <v>0</v>
      </c>
      <c r="T153" s="0" t="s">
        <v>311</v>
      </c>
      <c r="U153" s="0" t="str">
        <f aca="false">IF('Basis Options'!D158="NGI/CHI. GATE","""NGI/CHI. GATE""",TRIM('Basis Options'!D158))</f>
        <v>IF-TRANSCO/Z6</v>
      </c>
      <c r="V153" s="0" t="s">
        <v>311</v>
      </c>
      <c r="W153" s="0" t="s">
        <v>256</v>
      </c>
      <c r="X153" s="0" t="s">
        <v>311</v>
      </c>
      <c r="Y153" s="0" t="s">
        <v>314</v>
      </c>
      <c r="Z153" s="0" t="s">
        <v>316</v>
      </c>
      <c r="AA153" s="0" t="s">
        <v>311</v>
      </c>
      <c r="AB153" s="0" t="s">
        <v>123</v>
      </c>
      <c r="AC153" s="224" t="n">
        <f aca="false">'Basis Options'!H158</f>
        <v>-250000</v>
      </c>
      <c r="AD153" s="224" t="e">
        <f aca="false">'Basis Options'!W158</f>
        <v>#NAME?</v>
      </c>
      <c r="AE153" s="0" t="n">
        <v>0</v>
      </c>
      <c r="AF153" s="0" t="n">
        <v>0</v>
      </c>
      <c r="AG153" s="0" t="n">
        <v>0</v>
      </c>
      <c r="AH153" s="224" t="n">
        <f aca="false">'Basis Options'!BC158</f>
        <v>0</v>
      </c>
      <c r="AI153" s="0" t="n">
        <v>232</v>
      </c>
      <c r="AJ153" s="0" t="s">
        <v>317</v>
      </c>
      <c r="AK153" s="0" t="n">
        <v>0</v>
      </c>
      <c r="AL153" s="0" t="n">
        <v>0</v>
      </c>
      <c r="AM153" s="0" t="n">
        <v>0</v>
      </c>
    </row>
    <row r="154" customFormat="false" ht="12.75" hidden="false" customHeight="false" outlineLevel="0" collapsed="false">
      <c r="A154" s="0" t="s">
        <v>308</v>
      </c>
      <c r="B154" s="0" t="str">
        <f aca="false">'Basis Options'!C159</f>
        <v>NF1105.1</v>
      </c>
      <c r="C154" s="0" t="s">
        <v>309</v>
      </c>
      <c r="D154" s="0" t="s">
        <v>310</v>
      </c>
      <c r="E154" s="0" t="s">
        <v>122</v>
      </c>
      <c r="F154" s="0" t="str">
        <f aca="false">'Basis Options'!A159</f>
        <v>ELPASMER</v>
      </c>
      <c r="G154" s="0" t="s">
        <v>315</v>
      </c>
      <c r="H154" s="0" t="s">
        <v>312</v>
      </c>
      <c r="I154" s="0" t="s">
        <v>313</v>
      </c>
      <c r="J154" s="0" t="s">
        <v>314</v>
      </c>
      <c r="K154" s="420" t="n">
        <f aca="false">'Basis Options'!G159</f>
        <v>36892</v>
      </c>
      <c r="L154" s="224" t="e">
        <f aca="false">'Basis Options'!U159</f>
        <v>#NAME?</v>
      </c>
      <c r="M154" s="420" t="n">
        <f aca="false">'Basis Options'!Q159</f>
        <v>36888</v>
      </c>
      <c r="N154" s="0" t="str">
        <f aca="false">'Basis Options'!F159</f>
        <v>C</v>
      </c>
      <c r="O154" s="0" t="n">
        <f aca="false">'Basis Options'!I159</f>
        <v>1.15</v>
      </c>
      <c r="P154" s="0" t="n">
        <v>0</v>
      </c>
      <c r="Q154" s="0" t="n">
        <v>0</v>
      </c>
      <c r="R154" s="0" t="n">
        <v>0</v>
      </c>
      <c r="S154" s="0" t="n">
        <v>0</v>
      </c>
      <c r="T154" s="0" t="s">
        <v>311</v>
      </c>
      <c r="U154" s="0" t="str">
        <f aca="false">IF('Basis Options'!D159="NGI/CHI. GATE","""NGI/CHI. GATE""",TRIM('Basis Options'!D159))</f>
        <v>IF-TRANSCO/Z6</v>
      </c>
      <c r="V154" s="0" t="s">
        <v>311</v>
      </c>
      <c r="W154" s="0" t="s">
        <v>256</v>
      </c>
      <c r="X154" s="0" t="s">
        <v>311</v>
      </c>
      <c r="Y154" s="0" t="s">
        <v>314</v>
      </c>
      <c r="Z154" s="0" t="s">
        <v>316</v>
      </c>
      <c r="AA154" s="0" t="s">
        <v>311</v>
      </c>
      <c r="AB154" s="0" t="s">
        <v>123</v>
      </c>
      <c r="AC154" s="224" t="n">
        <f aca="false">'Basis Options'!H159</f>
        <v>-250000</v>
      </c>
      <c r="AD154" s="224" t="e">
        <f aca="false">'Basis Options'!W159</f>
        <v>#NAME?</v>
      </c>
      <c r="AE154" s="0" t="n">
        <v>0</v>
      </c>
      <c r="AF154" s="0" t="n">
        <v>0</v>
      </c>
      <c r="AG154" s="0" t="n">
        <v>0</v>
      </c>
      <c r="AH154" s="224" t="n">
        <f aca="false">'Basis Options'!BC159</f>
        <v>0</v>
      </c>
      <c r="AI154" s="0" t="n">
        <v>232</v>
      </c>
      <c r="AJ154" s="0" t="s">
        <v>317</v>
      </c>
      <c r="AK154" s="0" t="n">
        <v>0</v>
      </c>
      <c r="AL154" s="0" t="n">
        <v>0</v>
      </c>
      <c r="AM154" s="0" t="n">
        <v>0</v>
      </c>
    </row>
    <row r="155" customFormat="false" ht="12.75" hidden="false" customHeight="false" outlineLevel="0" collapsed="false">
      <c r="A155" s="0" t="s">
        <v>308</v>
      </c>
      <c r="B155" s="0" t="str">
        <f aca="false">'Basis Options'!C160</f>
        <v>NF1105.1</v>
      </c>
      <c r="C155" s="0" t="s">
        <v>309</v>
      </c>
      <c r="D155" s="0" t="s">
        <v>310</v>
      </c>
      <c r="E155" s="0" t="s">
        <v>122</v>
      </c>
      <c r="F155" s="0" t="str">
        <f aca="false">'Basis Options'!A160</f>
        <v>ELPASMER</v>
      </c>
      <c r="G155" s="0" t="s">
        <v>315</v>
      </c>
      <c r="H155" s="0" t="s">
        <v>312</v>
      </c>
      <c r="I155" s="0" t="s">
        <v>313</v>
      </c>
      <c r="J155" s="0" t="s">
        <v>314</v>
      </c>
      <c r="K155" s="420" t="n">
        <f aca="false">'Basis Options'!G160</f>
        <v>36923</v>
      </c>
      <c r="L155" s="224" t="e">
        <f aca="false">'Basis Options'!U160</f>
        <v>#NAME?</v>
      </c>
      <c r="M155" s="420" t="n">
        <f aca="false">'Basis Options'!Q160</f>
        <v>36921</v>
      </c>
      <c r="N155" s="0" t="str">
        <f aca="false">'Basis Options'!F160</f>
        <v>C</v>
      </c>
      <c r="O155" s="0" t="n">
        <f aca="false">'Basis Options'!I160</f>
        <v>1.15</v>
      </c>
      <c r="P155" s="0" t="n">
        <v>0</v>
      </c>
      <c r="Q155" s="0" t="n">
        <v>0</v>
      </c>
      <c r="R155" s="0" t="n">
        <v>0</v>
      </c>
      <c r="S155" s="0" t="n">
        <v>0</v>
      </c>
      <c r="T155" s="0" t="s">
        <v>311</v>
      </c>
      <c r="U155" s="0" t="str">
        <f aca="false">IF('Basis Options'!D160="NGI/CHI. GATE","""NGI/CHI. GATE""",TRIM('Basis Options'!D160))</f>
        <v>IF-TRANSCO/Z6</v>
      </c>
      <c r="V155" s="0" t="s">
        <v>311</v>
      </c>
      <c r="W155" s="0" t="s">
        <v>256</v>
      </c>
      <c r="X155" s="0" t="s">
        <v>311</v>
      </c>
      <c r="Y155" s="0" t="s">
        <v>314</v>
      </c>
      <c r="Z155" s="0" t="s">
        <v>316</v>
      </c>
      <c r="AA155" s="0" t="s">
        <v>311</v>
      </c>
      <c r="AB155" s="0" t="s">
        <v>123</v>
      </c>
      <c r="AC155" s="224" t="n">
        <f aca="false">'Basis Options'!H160</f>
        <v>-250000</v>
      </c>
      <c r="AD155" s="224" t="e">
        <f aca="false">'Basis Options'!W160</f>
        <v>#NAME?</v>
      </c>
      <c r="AE155" s="0" t="n">
        <v>0</v>
      </c>
      <c r="AF155" s="0" t="n">
        <v>0</v>
      </c>
      <c r="AG155" s="0" t="n">
        <v>0</v>
      </c>
      <c r="AH155" s="224" t="n">
        <f aca="false">'Basis Options'!BC160</f>
        <v>0</v>
      </c>
      <c r="AI155" s="0" t="n">
        <v>232</v>
      </c>
      <c r="AJ155" s="0" t="s">
        <v>317</v>
      </c>
      <c r="AK155" s="0" t="n">
        <v>0</v>
      </c>
      <c r="AL155" s="0" t="n">
        <v>0</v>
      </c>
      <c r="AM155" s="0" t="n">
        <v>0</v>
      </c>
    </row>
    <row r="156" customFormat="false" ht="12.75" hidden="false" customHeight="false" outlineLevel="0" collapsed="false">
      <c r="A156" s="0" t="s">
        <v>308</v>
      </c>
      <c r="B156" s="0" t="str">
        <f aca="false">'Basis Options'!C161</f>
        <v>NF1105.1</v>
      </c>
      <c r="C156" s="0" t="s">
        <v>309</v>
      </c>
      <c r="D156" s="0" t="s">
        <v>310</v>
      </c>
      <c r="E156" s="0" t="s">
        <v>122</v>
      </c>
      <c r="F156" s="0" t="str">
        <f aca="false">'Basis Options'!A161</f>
        <v>ELPASMER</v>
      </c>
      <c r="G156" s="0" t="s">
        <v>315</v>
      </c>
      <c r="H156" s="0" t="s">
        <v>312</v>
      </c>
      <c r="I156" s="0" t="s">
        <v>313</v>
      </c>
      <c r="J156" s="0" t="s">
        <v>314</v>
      </c>
      <c r="K156" s="420" t="n">
        <f aca="false">'Basis Options'!G161</f>
        <v>36951</v>
      </c>
      <c r="L156" s="224" t="e">
        <f aca="false">'Basis Options'!U161</f>
        <v>#NAME?</v>
      </c>
      <c r="M156" s="420" t="n">
        <f aca="false">'Basis Options'!Q161</f>
        <v>36949</v>
      </c>
      <c r="N156" s="0" t="str">
        <f aca="false">'Basis Options'!F161</f>
        <v>C</v>
      </c>
      <c r="O156" s="0" t="n">
        <f aca="false">'Basis Options'!I161</f>
        <v>1.15</v>
      </c>
      <c r="P156" s="0" t="n">
        <v>0</v>
      </c>
      <c r="Q156" s="0" t="n">
        <v>0</v>
      </c>
      <c r="R156" s="0" t="n">
        <v>0</v>
      </c>
      <c r="S156" s="0" t="n">
        <v>0</v>
      </c>
      <c r="T156" s="0" t="s">
        <v>311</v>
      </c>
      <c r="U156" s="0" t="str">
        <f aca="false">IF('Basis Options'!D161="NGI/CHI. GATE","""NGI/CHI. GATE""",TRIM('Basis Options'!D161))</f>
        <v>IF-TRANSCO/Z6</v>
      </c>
      <c r="V156" s="0" t="s">
        <v>311</v>
      </c>
      <c r="W156" s="0" t="s">
        <v>256</v>
      </c>
      <c r="X156" s="0" t="s">
        <v>311</v>
      </c>
      <c r="Y156" s="0" t="s">
        <v>314</v>
      </c>
      <c r="Z156" s="0" t="s">
        <v>316</v>
      </c>
      <c r="AA156" s="0" t="s">
        <v>311</v>
      </c>
      <c r="AB156" s="0" t="s">
        <v>123</v>
      </c>
      <c r="AC156" s="224" t="n">
        <f aca="false">'Basis Options'!H161</f>
        <v>-250000</v>
      </c>
      <c r="AD156" s="224" t="e">
        <f aca="false">'Basis Options'!W161</f>
        <v>#NAME?</v>
      </c>
      <c r="AE156" s="0" t="n">
        <v>0</v>
      </c>
      <c r="AF156" s="0" t="n">
        <v>0</v>
      </c>
      <c r="AG156" s="0" t="n">
        <v>0</v>
      </c>
      <c r="AH156" s="224" t="n">
        <f aca="false">'Basis Options'!BC161</f>
        <v>0</v>
      </c>
      <c r="AI156" s="0" t="n">
        <v>232</v>
      </c>
      <c r="AJ156" s="0" t="s">
        <v>317</v>
      </c>
      <c r="AK156" s="0" t="n">
        <v>0</v>
      </c>
      <c r="AL156" s="0" t="n">
        <v>0</v>
      </c>
      <c r="AM156" s="0" t="n">
        <v>0</v>
      </c>
    </row>
    <row r="157" customFormat="false" ht="12.75" hidden="false" customHeight="false" outlineLevel="0" collapsed="false">
      <c r="A157" s="0" t="s">
        <v>308</v>
      </c>
      <c r="B157" s="0" t="str">
        <f aca="false">'Basis Options'!C162</f>
        <v>NF1105.2</v>
      </c>
      <c r="C157" s="0" t="s">
        <v>309</v>
      </c>
      <c r="D157" s="0" t="s">
        <v>310</v>
      </c>
      <c r="E157" s="0" t="s">
        <v>122</v>
      </c>
      <c r="F157" s="0" t="str">
        <f aca="false">'Basis Options'!A162</f>
        <v>ELPASMER</v>
      </c>
      <c r="G157" s="0" t="s">
        <v>315</v>
      </c>
      <c r="H157" s="0" t="s">
        <v>312</v>
      </c>
      <c r="I157" s="0" t="s">
        <v>313</v>
      </c>
      <c r="J157" s="0" t="s">
        <v>314</v>
      </c>
      <c r="K157" s="420" t="n">
        <f aca="false">'Basis Options'!G162</f>
        <v>36831</v>
      </c>
      <c r="L157" s="224" t="e">
        <f aca="false">'Basis Options'!U162</f>
        <v>#NAME?</v>
      </c>
      <c r="M157" s="420" t="n">
        <f aca="false">'Basis Options'!Q162</f>
        <v>36829</v>
      </c>
      <c r="N157" s="0" t="str">
        <f aca="false">'Basis Options'!F162</f>
        <v>P</v>
      </c>
      <c r="O157" s="0" t="n">
        <f aca="false">'Basis Options'!I162</f>
        <v>1.15</v>
      </c>
      <c r="P157" s="0" t="n">
        <v>0</v>
      </c>
      <c r="Q157" s="0" t="n">
        <v>0</v>
      </c>
      <c r="R157" s="0" t="n">
        <v>0</v>
      </c>
      <c r="S157" s="0" t="n">
        <v>0</v>
      </c>
      <c r="T157" s="0" t="s">
        <v>311</v>
      </c>
      <c r="U157" s="0" t="str">
        <f aca="false">IF('Basis Options'!D162="NGI/CHI. GATE","""NGI/CHI. GATE""",TRIM('Basis Options'!D162))</f>
        <v>IF-TRANSCO/Z6</v>
      </c>
      <c r="V157" s="0" t="s">
        <v>311</v>
      </c>
      <c r="W157" s="0" t="s">
        <v>256</v>
      </c>
      <c r="X157" s="0" t="s">
        <v>311</v>
      </c>
      <c r="Y157" s="0" t="s">
        <v>314</v>
      </c>
      <c r="Z157" s="0" t="s">
        <v>316</v>
      </c>
      <c r="AA157" s="0" t="s">
        <v>311</v>
      </c>
      <c r="AB157" s="0" t="s">
        <v>123</v>
      </c>
      <c r="AC157" s="224" t="n">
        <f aca="false">'Basis Options'!H162</f>
        <v>-250000</v>
      </c>
      <c r="AD157" s="224" t="e">
        <f aca="false">'Basis Options'!W162</f>
        <v>#NAME?</v>
      </c>
      <c r="AE157" s="0" t="n">
        <v>0</v>
      </c>
      <c r="AF157" s="0" t="n">
        <v>0</v>
      </c>
      <c r="AG157" s="0" t="n">
        <v>0</v>
      </c>
      <c r="AH157" s="224" t="n">
        <f aca="false">'Basis Options'!BC162</f>
        <v>0</v>
      </c>
      <c r="AI157" s="0" t="n">
        <v>232</v>
      </c>
      <c r="AJ157" s="0" t="s">
        <v>317</v>
      </c>
      <c r="AK157" s="0" t="n">
        <v>0</v>
      </c>
      <c r="AL157" s="0" t="n">
        <v>0</v>
      </c>
      <c r="AM157" s="0" t="n">
        <v>0</v>
      </c>
    </row>
    <row r="158" customFormat="false" ht="12.75" hidden="false" customHeight="false" outlineLevel="0" collapsed="false">
      <c r="A158" s="0" t="s">
        <v>308</v>
      </c>
      <c r="B158" s="0" t="str">
        <f aca="false">'Basis Options'!C163</f>
        <v>NF1105.2</v>
      </c>
      <c r="C158" s="0" t="s">
        <v>309</v>
      </c>
      <c r="D158" s="0" t="s">
        <v>310</v>
      </c>
      <c r="E158" s="0" t="s">
        <v>122</v>
      </c>
      <c r="F158" s="0" t="str">
        <f aca="false">'Basis Options'!A163</f>
        <v>ELPASMER</v>
      </c>
      <c r="G158" s="0" t="s">
        <v>315</v>
      </c>
      <c r="H158" s="0" t="s">
        <v>312</v>
      </c>
      <c r="I158" s="0" t="s">
        <v>313</v>
      </c>
      <c r="J158" s="0" t="s">
        <v>314</v>
      </c>
      <c r="K158" s="420" t="n">
        <f aca="false">'Basis Options'!G163</f>
        <v>36861</v>
      </c>
      <c r="L158" s="224" t="e">
        <f aca="false">'Basis Options'!U163</f>
        <v>#NAME?</v>
      </c>
      <c r="M158" s="420" t="n">
        <f aca="false">'Basis Options'!Q163</f>
        <v>36859</v>
      </c>
      <c r="N158" s="0" t="str">
        <f aca="false">'Basis Options'!F163</f>
        <v>P</v>
      </c>
      <c r="O158" s="0" t="n">
        <f aca="false">'Basis Options'!I163</f>
        <v>1.15</v>
      </c>
      <c r="P158" s="0" t="n">
        <v>0</v>
      </c>
      <c r="Q158" s="0" t="n">
        <v>0</v>
      </c>
      <c r="R158" s="0" t="n">
        <v>0</v>
      </c>
      <c r="S158" s="0" t="n">
        <v>0</v>
      </c>
      <c r="T158" s="0" t="s">
        <v>311</v>
      </c>
      <c r="U158" s="0" t="str">
        <f aca="false">IF('Basis Options'!D163="NGI/CHI. GATE","""NGI/CHI. GATE""",TRIM('Basis Options'!D163))</f>
        <v>IF-TRANSCO/Z6</v>
      </c>
      <c r="V158" s="0" t="s">
        <v>311</v>
      </c>
      <c r="W158" s="0" t="s">
        <v>256</v>
      </c>
      <c r="X158" s="0" t="s">
        <v>311</v>
      </c>
      <c r="Y158" s="0" t="s">
        <v>314</v>
      </c>
      <c r="Z158" s="0" t="s">
        <v>316</v>
      </c>
      <c r="AA158" s="0" t="s">
        <v>311</v>
      </c>
      <c r="AB158" s="0" t="s">
        <v>123</v>
      </c>
      <c r="AC158" s="224" t="n">
        <f aca="false">'Basis Options'!H163</f>
        <v>-250000</v>
      </c>
      <c r="AD158" s="224" t="e">
        <f aca="false">'Basis Options'!W163</f>
        <v>#NAME?</v>
      </c>
      <c r="AE158" s="0" t="n">
        <v>0</v>
      </c>
      <c r="AF158" s="0" t="n">
        <v>0</v>
      </c>
      <c r="AG158" s="0" t="n">
        <v>0</v>
      </c>
      <c r="AH158" s="224" t="n">
        <f aca="false">'Basis Options'!BC163</f>
        <v>0</v>
      </c>
      <c r="AI158" s="0" t="n">
        <v>232</v>
      </c>
      <c r="AJ158" s="0" t="s">
        <v>317</v>
      </c>
      <c r="AK158" s="0" t="n">
        <v>0</v>
      </c>
      <c r="AL158" s="0" t="n">
        <v>0</v>
      </c>
      <c r="AM158" s="0" t="n">
        <v>0</v>
      </c>
    </row>
    <row r="159" customFormat="false" ht="12.75" hidden="false" customHeight="false" outlineLevel="0" collapsed="false">
      <c r="A159" s="0" t="s">
        <v>308</v>
      </c>
      <c r="B159" s="0" t="str">
        <f aca="false">'Basis Options'!C164</f>
        <v>NF1105.2</v>
      </c>
      <c r="C159" s="0" t="s">
        <v>309</v>
      </c>
      <c r="D159" s="0" t="s">
        <v>310</v>
      </c>
      <c r="E159" s="0" t="s">
        <v>122</v>
      </c>
      <c r="F159" s="0" t="str">
        <f aca="false">'Basis Options'!A164</f>
        <v>ELPASMER</v>
      </c>
      <c r="G159" s="0" t="s">
        <v>315</v>
      </c>
      <c r="H159" s="0" t="s">
        <v>312</v>
      </c>
      <c r="I159" s="0" t="s">
        <v>313</v>
      </c>
      <c r="J159" s="0" t="s">
        <v>314</v>
      </c>
      <c r="K159" s="420" t="n">
        <f aca="false">'Basis Options'!G164</f>
        <v>36892</v>
      </c>
      <c r="L159" s="224" t="e">
        <f aca="false">'Basis Options'!U164</f>
        <v>#NAME?</v>
      </c>
      <c r="M159" s="420" t="n">
        <f aca="false">'Basis Options'!Q164</f>
        <v>36888</v>
      </c>
      <c r="N159" s="0" t="str">
        <f aca="false">'Basis Options'!F164</f>
        <v>P</v>
      </c>
      <c r="O159" s="0" t="n">
        <f aca="false">'Basis Options'!I164</f>
        <v>1.15</v>
      </c>
      <c r="P159" s="0" t="n">
        <v>0</v>
      </c>
      <c r="Q159" s="0" t="n">
        <v>0</v>
      </c>
      <c r="R159" s="0" t="n">
        <v>0</v>
      </c>
      <c r="S159" s="0" t="n">
        <v>0</v>
      </c>
      <c r="T159" s="0" t="s">
        <v>311</v>
      </c>
      <c r="U159" s="0" t="str">
        <f aca="false">IF('Basis Options'!D164="NGI/CHI. GATE","""NGI/CHI. GATE""",TRIM('Basis Options'!D164))</f>
        <v>IF-TRANSCO/Z6</v>
      </c>
      <c r="V159" s="0" t="s">
        <v>311</v>
      </c>
      <c r="W159" s="0" t="s">
        <v>256</v>
      </c>
      <c r="X159" s="0" t="s">
        <v>311</v>
      </c>
      <c r="Y159" s="0" t="s">
        <v>314</v>
      </c>
      <c r="Z159" s="0" t="s">
        <v>316</v>
      </c>
      <c r="AA159" s="0" t="s">
        <v>311</v>
      </c>
      <c r="AB159" s="0" t="s">
        <v>123</v>
      </c>
      <c r="AC159" s="224" t="n">
        <f aca="false">'Basis Options'!H164</f>
        <v>-250000</v>
      </c>
      <c r="AD159" s="224" t="e">
        <f aca="false">'Basis Options'!W164</f>
        <v>#NAME?</v>
      </c>
      <c r="AE159" s="0" t="n">
        <v>0</v>
      </c>
      <c r="AF159" s="0" t="n">
        <v>0</v>
      </c>
      <c r="AG159" s="0" t="n">
        <v>0</v>
      </c>
      <c r="AH159" s="224" t="n">
        <f aca="false">'Basis Options'!BC164</f>
        <v>0</v>
      </c>
      <c r="AI159" s="0" t="n">
        <v>232</v>
      </c>
      <c r="AJ159" s="0" t="s">
        <v>317</v>
      </c>
      <c r="AK159" s="0" t="n">
        <v>0</v>
      </c>
      <c r="AL159" s="0" t="n">
        <v>0</v>
      </c>
      <c r="AM159" s="0" t="n">
        <v>0</v>
      </c>
    </row>
    <row r="160" customFormat="false" ht="12.75" hidden="false" customHeight="false" outlineLevel="0" collapsed="false">
      <c r="A160" s="0" t="s">
        <v>308</v>
      </c>
      <c r="B160" s="0" t="str">
        <f aca="false">'Basis Options'!C165</f>
        <v>NF1105.2</v>
      </c>
      <c r="C160" s="0" t="s">
        <v>309</v>
      </c>
      <c r="D160" s="0" t="s">
        <v>310</v>
      </c>
      <c r="E160" s="0" t="s">
        <v>122</v>
      </c>
      <c r="F160" s="0" t="str">
        <f aca="false">'Basis Options'!A165</f>
        <v>ELPASMER</v>
      </c>
      <c r="G160" s="0" t="s">
        <v>315</v>
      </c>
      <c r="H160" s="0" t="s">
        <v>312</v>
      </c>
      <c r="I160" s="0" t="s">
        <v>313</v>
      </c>
      <c r="J160" s="0" t="s">
        <v>314</v>
      </c>
      <c r="K160" s="420" t="n">
        <f aca="false">'Basis Options'!G165</f>
        <v>36923</v>
      </c>
      <c r="L160" s="224" t="e">
        <f aca="false">'Basis Options'!U165</f>
        <v>#NAME?</v>
      </c>
      <c r="M160" s="420" t="n">
        <f aca="false">'Basis Options'!Q165</f>
        <v>36921</v>
      </c>
      <c r="N160" s="0" t="str">
        <f aca="false">'Basis Options'!F165</f>
        <v>P</v>
      </c>
      <c r="O160" s="0" t="n">
        <f aca="false">'Basis Options'!I165</f>
        <v>1.15</v>
      </c>
      <c r="P160" s="0" t="n">
        <v>0</v>
      </c>
      <c r="Q160" s="0" t="n">
        <v>0</v>
      </c>
      <c r="R160" s="0" t="n">
        <v>0</v>
      </c>
      <c r="S160" s="0" t="n">
        <v>0</v>
      </c>
      <c r="T160" s="0" t="s">
        <v>311</v>
      </c>
      <c r="U160" s="0" t="str">
        <f aca="false">IF('Basis Options'!D165="NGI/CHI. GATE","""NGI/CHI. GATE""",TRIM('Basis Options'!D165))</f>
        <v>IF-TRANSCO/Z6</v>
      </c>
      <c r="V160" s="0" t="s">
        <v>311</v>
      </c>
      <c r="W160" s="0" t="s">
        <v>256</v>
      </c>
      <c r="X160" s="0" t="s">
        <v>311</v>
      </c>
      <c r="Y160" s="0" t="s">
        <v>314</v>
      </c>
      <c r="Z160" s="0" t="s">
        <v>316</v>
      </c>
      <c r="AA160" s="0" t="s">
        <v>311</v>
      </c>
      <c r="AB160" s="0" t="s">
        <v>123</v>
      </c>
      <c r="AC160" s="224" t="n">
        <f aca="false">'Basis Options'!H165</f>
        <v>-250000</v>
      </c>
      <c r="AD160" s="224" t="e">
        <f aca="false">'Basis Options'!W165</f>
        <v>#NAME?</v>
      </c>
      <c r="AE160" s="0" t="n">
        <v>0</v>
      </c>
      <c r="AF160" s="0" t="n">
        <v>0</v>
      </c>
      <c r="AG160" s="0" t="n">
        <v>0</v>
      </c>
      <c r="AH160" s="224" t="n">
        <f aca="false">'Basis Options'!BC165</f>
        <v>0</v>
      </c>
      <c r="AI160" s="0" t="n">
        <v>232</v>
      </c>
      <c r="AJ160" s="0" t="s">
        <v>317</v>
      </c>
      <c r="AK160" s="0" t="n">
        <v>0</v>
      </c>
      <c r="AL160" s="0" t="n">
        <v>0</v>
      </c>
      <c r="AM160" s="0" t="n">
        <v>0</v>
      </c>
    </row>
    <row r="161" customFormat="false" ht="12.75" hidden="false" customHeight="false" outlineLevel="0" collapsed="false">
      <c r="A161" s="0" t="s">
        <v>308</v>
      </c>
      <c r="B161" s="0" t="str">
        <f aca="false">'Basis Options'!C166</f>
        <v>NF1105.2</v>
      </c>
      <c r="C161" s="0" t="s">
        <v>309</v>
      </c>
      <c r="D161" s="0" t="s">
        <v>310</v>
      </c>
      <c r="E161" s="0" t="s">
        <v>122</v>
      </c>
      <c r="F161" s="0" t="str">
        <f aca="false">'Basis Options'!A166</f>
        <v>ELPASMER</v>
      </c>
      <c r="G161" s="0" t="s">
        <v>315</v>
      </c>
      <c r="H161" s="0" t="s">
        <v>312</v>
      </c>
      <c r="I161" s="0" t="s">
        <v>313</v>
      </c>
      <c r="J161" s="0" t="s">
        <v>314</v>
      </c>
      <c r="K161" s="420" t="n">
        <f aca="false">'Basis Options'!G166</f>
        <v>36951</v>
      </c>
      <c r="L161" s="224" t="e">
        <f aca="false">'Basis Options'!U166</f>
        <v>#NAME?</v>
      </c>
      <c r="M161" s="420" t="n">
        <f aca="false">'Basis Options'!Q166</f>
        <v>36949</v>
      </c>
      <c r="N161" s="0" t="str">
        <f aca="false">'Basis Options'!F166</f>
        <v>P</v>
      </c>
      <c r="O161" s="0" t="n">
        <f aca="false">'Basis Options'!I166</f>
        <v>1.15</v>
      </c>
      <c r="P161" s="0" t="n">
        <v>0</v>
      </c>
      <c r="Q161" s="0" t="n">
        <v>0</v>
      </c>
      <c r="R161" s="0" t="n">
        <v>0</v>
      </c>
      <c r="S161" s="0" t="n">
        <v>0</v>
      </c>
      <c r="T161" s="0" t="s">
        <v>311</v>
      </c>
      <c r="U161" s="0" t="str">
        <f aca="false">IF('Basis Options'!D166="NGI/CHI. GATE","""NGI/CHI. GATE""",TRIM('Basis Options'!D166))</f>
        <v>IF-TRANSCO/Z6</v>
      </c>
      <c r="V161" s="0" t="s">
        <v>311</v>
      </c>
      <c r="W161" s="0" t="s">
        <v>256</v>
      </c>
      <c r="X161" s="0" t="s">
        <v>311</v>
      </c>
      <c r="Y161" s="0" t="s">
        <v>314</v>
      </c>
      <c r="Z161" s="0" t="s">
        <v>316</v>
      </c>
      <c r="AA161" s="0" t="s">
        <v>311</v>
      </c>
      <c r="AB161" s="0" t="s">
        <v>123</v>
      </c>
      <c r="AC161" s="224" t="n">
        <f aca="false">'Basis Options'!H166</f>
        <v>-250000</v>
      </c>
      <c r="AD161" s="224" t="e">
        <f aca="false">'Basis Options'!W166</f>
        <v>#NAME?</v>
      </c>
      <c r="AE161" s="0" t="n">
        <v>0</v>
      </c>
      <c r="AF161" s="0" t="n">
        <v>0</v>
      </c>
      <c r="AG161" s="0" t="n">
        <v>0</v>
      </c>
      <c r="AH161" s="224" t="n">
        <f aca="false">'Basis Options'!BC166</f>
        <v>0</v>
      </c>
      <c r="AI161" s="0" t="n">
        <v>232</v>
      </c>
      <c r="AJ161" s="0" t="s">
        <v>317</v>
      </c>
      <c r="AK161" s="0" t="n">
        <v>0</v>
      </c>
      <c r="AL161" s="0" t="n">
        <v>0</v>
      </c>
      <c r="AM161" s="0" t="n">
        <v>0</v>
      </c>
    </row>
    <row r="162" customFormat="false" ht="12.75" hidden="false" customHeight="false" outlineLevel="0" collapsed="false">
      <c r="A162" s="0" t="s">
        <v>308</v>
      </c>
      <c r="B162" s="0" t="str">
        <f aca="false">'Basis Options'!C167</f>
        <v>NF1114.1</v>
      </c>
      <c r="C162" s="0" t="s">
        <v>309</v>
      </c>
      <c r="D162" s="0" t="s">
        <v>310</v>
      </c>
      <c r="E162" s="0" t="s">
        <v>122</v>
      </c>
      <c r="F162" s="0" t="str">
        <f aca="false">'Basis Options'!A167</f>
        <v>ELPASMER</v>
      </c>
      <c r="G162" s="0" t="s">
        <v>315</v>
      </c>
      <c r="H162" s="0" t="s">
        <v>312</v>
      </c>
      <c r="I162" s="0" t="s">
        <v>313</v>
      </c>
      <c r="J162" s="0" t="s">
        <v>314</v>
      </c>
      <c r="K162" s="420" t="n">
        <f aca="false">'Basis Options'!G167</f>
        <v>36647</v>
      </c>
      <c r="L162" s="224" t="e">
        <f aca="false">'Basis Options'!U167</f>
        <v>#NAME?</v>
      </c>
      <c r="M162" s="420" t="n">
        <f aca="false">'Basis Options'!Q167</f>
        <v>36643</v>
      </c>
      <c r="N162" s="0" t="str">
        <f aca="false">'Basis Options'!F167</f>
        <v>C</v>
      </c>
      <c r="O162" s="0" t="n">
        <f aca="false">'Basis Options'!I167</f>
        <v>-0.32</v>
      </c>
      <c r="P162" s="0" t="n">
        <v>0</v>
      </c>
      <c r="Q162" s="0" t="n">
        <v>0</v>
      </c>
      <c r="R162" s="0" t="n">
        <v>0</v>
      </c>
      <c r="S162" s="0" t="n">
        <v>0</v>
      </c>
      <c r="T162" s="0" t="s">
        <v>311</v>
      </c>
      <c r="U162" s="0" t="str">
        <f aca="false">IF('Basis Options'!D167="NGI/CHI. GATE","""NGI/CHI. GATE""",TRIM('Basis Options'!D167))</f>
        <v>IF-NWPL_ROCKY_M</v>
      </c>
      <c r="V162" s="0" t="s">
        <v>311</v>
      </c>
      <c r="W162" s="0" t="s">
        <v>256</v>
      </c>
      <c r="X162" s="0" t="s">
        <v>311</v>
      </c>
      <c r="Y162" s="0" t="s">
        <v>314</v>
      </c>
      <c r="Z162" s="0" t="s">
        <v>316</v>
      </c>
      <c r="AA162" s="0" t="s">
        <v>311</v>
      </c>
      <c r="AB162" s="0" t="s">
        <v>123</v>
      </c>
      <c r="AC162" s="224" t="n">
        <f aca="false">'Basis Options'!H167</f>
        <v>-500000</v>
      </c>
      <c r="AD162" s="224" t="e">
        <f aca="false">'Basis Options'!W167</f>
        <v>#NAME?</v>
      </c>
      <c r="AE162" s="0" t="n">
        <v>0</v>
      </c>
      <c r="AF162" s="0" t="n">
        <v>0</v>
      </c>
      <c r="AG162" s="0" t="n">
        <v>0</v>
      </c>
      <c r="AH162" s="224" t="n">
        <f aca="false">'Basis Options'!BC167</f>
        <v>0</v>
      </c>
      <c r="AI162" s="0" t="n">
        <v>232</v>
      </c>
      <c r="AJ162" s="0" t="s">
        <v>317</v>
      </c>
      <c r="AK162" s="0" t="n">
        <v>0</v>
      </c>
      <c r="AL162" s="0" t="n">
        <v>0</v>
      </c>
      <c r="AM162" s="0" t="n">
        <v>0</v>
      </c>
    </row>
    <row r="163" customFormat="false" ht="12.75" hidden="false" customHeight="false" outlineLevel="0" collapsed="false">
      <c r="A163" s="0" t="s">
        <v>308</v>
      </c>
      <c r="B163" s="0" t="str">
        <f aca="false">'Basis Options'!C168</f>
        <v>NF1114.1</v>
      </c>
      <c r="C163" s="0" t="s">
        <v>309</v>
      </c>
      <c r="D163" s="0" t="s">
        <v>310</v>
      </c>
      <c r="E163" s="0" t="s">
        <v>122</v>
      </c>
      <c r="F163" s="0" t="str">
        <f aca="false">'Basis Options'!A168</f>
        <v>ELPASMER</v>
      </c>
      <c r="G163" s="0" t="s">
        <v>315</v>
      </c>
      <c r="H163" s="0" t="s">
        <v>312</v>
      </c>
      <c r="I163" s="0" t="s">
        <v>313</v>
      </c>
      <c r="J163" s="0" t="s">
        <v>314</v>
      </c>
      <c r="K163" s="420" t="n">
        <f aca="false">'Basis Options'!G168</f>
        <v>36678</v>
      </c>
      <c r="L163" s="224" t="e">
        <f aca="false">'Basis Options'!U168</f>
        <v>#NAME?</v>
      </c>
      <c r="M163" s="420" t="n">
        <f aca="false">'Basis Options'!Q168</f>
        <v>36676</v>
      </c>
      <c r="N163" s="0" t="str">
        <f aca="false">'Basis Options'!F168</f>
        <v>C</v>
      </c>
      <c r="O163" s="0" t="n">
        <f aca="false">'Basis Options'!I168</f>
        <v>-0.32</v>
      </c>
      <c r="P163" s="0" t="n">
        <v>0</v>
      </c>
      <c r="Q163" s="0" t="n">
        <v>0</v>
      </c>
      <c r="R163" s="0" t="n">
        <v>0</v>
      </c>
      <c r="S163" s="0" t="n">
        <v>0</v>
      </c>
      <c r="T163" s="0" t="s">
        <v>311</v>
      </c>
      <c r="U163" s="0" t="str">
        <f aca="false">IF('Basis Options'!D168="NGI/CHI. GATE","""NGI/CHI. GATE""",TRIM('Basis Options'!D168))</f>
        <v>IF-NWPL_ROCKY_M</v>
      </c>
      <c r="V163" s="0" t="s">
        <v>311</v>
      </c>
      <c r="W163" s="0" t="s">
        <v>256</v>
      </c>
      <c r="X163" s="0" t="s">
        <v>311</v>
      </c>
      <c r="Y163" s="0" t="s">
        <v>314</v>
      </c>
      <c r="Z163" s="0" t="s">
        <v>316</v>
      </c>
      <c r="AA163" s="0" t="s">
        <v>311</v>
      </c>
      <c r="AB163" s="0" t="s">
        <v>123</v>
      </c>
      <c r="AC163" s="224" t="n">
        <f aca="false">'Basis Options'!H168</f>
        <v>-500000</v>
      </c>
      <c r="AD163" s="224" t="e">
        <f aca="false">'Basis Options'!W168</f>
        <v>#NAME?</v>
      </c>
      <c r="AE163" s="0" t="n">
        <v>0</v>
      </c>
      <c r="AF163" s="0" t="n">
        <v>0</v>
      </c>
      <c r="AG163" s="0" t="n">
        <v>0</v>
      </c>
      <c r="AH163" s="224" t="n">
        <f aca="false">'Basis Options'!BC168</f>
        <v>0</v>
      </c>
      <c r="AI163" s="0" t="n">
        <v>232</v>
      </c>
      <c r="AJ163" s="0" t="s">
        <v>317</v>
      </c>
      <c r="AK163" s="0" t="n">
        <v>0</v>
      </c>
      <c r="AL163" s="0" t="n">
        <v>0</v>
      </c>
      <c r="AM163" s="0" t="n">
        <v>0</v>
      </c>
    </row>
    <row r="164" customFormat="false" ht="12.75" hidden="false" customHeight="false" outlineLevel="0" collapsed="false">
      <c r="A164" s="0" t="s">
        <v>308</v>
      </c>
      <c r="B164" s="0" t="str">
        <f aca="false">'Basis Options'!C169</f>
        <v>NF1114.1</v>
      </c>
      <c r="C164" s="0" t="s">
        <v>309</v>
      </c>
      <c r="D164" s="0" t="s">
        <v>310</v>
      </c>
      <c r="E164" s="0" t="s">
        <v>122</v>
      </c>
      <c r="F164" s="0" t="str">
        <f aca="false">'Basis Options'!A169</f>
        <v>ELPASMER</v>
      </c>
      <c r="G164" s="0" t="s">
        <v>315</v>
      </c>
      <c r="H164" s="0" t="s">
        <v>312</v>
      </c>
      <c r="I164" s="0" t="s">
        <v>313</v>
      </c>
      <c r="J164" s="0" t="s">
        <v>314</v>
      </c>
      <c r="K164" s="420" t="n">
        <f aca="false">'Basis Options'!G169</f>
        <v>36708</v>
      </c>
      <c r="L164" s="224" t="e">
        <f aca="false">'Basis Options'!U169</f>
        <v>#NAME?</v>
      </c>
      <c r="M164" s="420" t="n">
        <f aca="false">'Basis Options'!Q169</f>
        <v>36706</v>
      </c>
      <c r="N164" s="0" t="str">
        <f aca="false">'Basis Options'!F169</f>
        <v>C</v>
      </c>
      <c r="O164" s="0" t="n">
        <f aca="false">'Basis Options'!I169</f>
        <v>-0.32</v>
      </c>
      <c r="P164" s="0" t="n">
        <v>0</v>
      </c>
      <c r="Q164" s="0" t="n">
        <v>0</v>
      </c>
      <c r="R164" s="0" t="n">
        <v>0</v>
      </c>
      <c r="S164" s="0" t="n">
        <v>0</v>
      </c>
      <c r="T164" s="0" t="s">
        <v>311</v>
      </c>
      <c r="U164" s="0" t="str">
        <f aca="false">IF('Basis Options'!D169="NGI/CHI. GATE","""NGI/CHI. GATE""",TRIM('Basis Options'!D169))</f>
        <v>IF-NWPL_ROCKY_M</v>
      </c>
      <c r="V164" s="0" t="s">
        <v>311</v>
      </c>
      <c r="W164" s="0" t="s">
        <v>256</v>
      </c>
      <c r="X164" s="0" t="s">
        <v>311</v>
      </c>
      <c r="Y164" s="0" t="s">
        <v>314</v>
      </c>
      <c r="Z164" s="0" t="s">
        <v>316</v>
      </c>
      <c r="AA164" s="0" t="s">
        <v>311</v>
      </c>
      <c r="AB164" s="0" t="s">
        <v>123</v>
      </c>
      <c r="AC164" s="224" t="n">
        <f aca="false">'Basis Options'!H169</f>
        <v>-500000</v>
      </c>
      <c r="AD164" s="224" t="e">
        <f aca="false">'Basis Options'!W169</f>
        <v>#NAME?</v>
      </c>
      <c r="AE164" s="0" t="n">
        <v>0</v>
      </c>
      <c r="AF164" s="0" t="n">
        <v>0</v>
      </c>
      <c r="AG164" s="0" t="n">
        <v>0</v>
      </c>
      <c r="AH164" s="224" t="n">
        <f aca="false">'Basis Options'!BC169</f>
        <v>0</v>
      </c>
      <c r="AI164" s="0" t="n">
        <v>232</v>
      </c>
      <c r="AJ164" s="0" t="s">
        <v>317</v>
      </c>
      <c r="AK164" s="0" t="n">
        <v>0</v>
      </c>
      <c r="AL164" s="0" t="n">
        <v>0</v>
      </c>
      <c r="AM164" s="0" t="n">
        <v>0</v>
      </c>
    </row>
    <row r="165" customFormat="false" ht="12.75" hidden="false" customHeight="false" outlineLevel="0" collapsed="false">
      <c r="A165" s="0" t="s">
        <v>308</v>
      </c>
      <c r="B165" s="0" t="str">
        <f aca="false">'Basis Options'!C170</f>
        <v>NF1114.1</v>
      </c>
      <c r="C165" s="0" t="s">
        <v>309</v>
      </c>
      <c r="D165" s="0" t="s">
        <v>310</v>
      </c>
      <c r="E165" s="0" t="s">
        <v>122</v>
      </c>
      <c r="F165" s="0" t="str">
        <f aca="false">'Basis Options'!A170</f>
        <v>ELPASMER</v>
      </c>
      <c r="G165" s="0" t="s">
        <v>315</v>
      </c>
      <c r="H165" s="0" t="s">
        <v>312</v>
      </c>
      <c r="I165" s="0" t="s">
        <v>313</v>
      </c>
      <c r="J165" s="0" t="s">
        <v>314</v>
      </c>
      <c r="K165" s="420" t="n">
        <f aca="false">'Basis Options'!G170</f>
        <v>36739</v>
      </c>
      <c r="L165" s="224" t="e">
        <f aca="false">'Basis Options'!U170</f>
        <v>#NAME?</v>
      </c>
      <c r="M165" s="420" t="n">
        <f aca="false">'Basis Options'!Q170</f>
        <v>36735</v>
      </c>
      <c r="N165" s="0" t="str">
        <f aca="false">'Basis Options'!F170</f>
        <v>C</v>
      </c>
      <c r="O165" s="0" t="n">
        <f aca="false">'Basis Options'!I170</f>
        <v>-0.32</v>
      </c>
      <c r="P165" s="0" t="n">
        <v>0</v>
      </c>
      <c r="Q165" s="0" t="n">
        <v>0</v>
      </c>
      <c r="R165" s="0" t="n">
        <v>0</v>
      </c>
      <c r="S165" s="0" t="n">
        <v>0</v>
      </c>
      <c r="T165" s="0" t="s">
        <v>311</v>
      </c>
      <c r="U165" s="0" t="str">
        <f aca="false">IF('Basis Options'!D170="NGI/CHI. GATE","""NGI/CHI. GATE""",TRIM('Basis Options'!D170))</f>
        <v>IF-NWPL_ROCKY_M</v>
      </c>
      <c r="V165" s="0" t="s">
        <v>311</v>
      </c>
      <c r="W165" s="0" t="s">
        <v>256</v>
      </c>
      <c r="X165" s="0" t="s">
        <v>311</v>
      </c>
      <c r="Y165" s="0" t="s">
        <v>314</v>
      </c>
      <c r="Z165" s="0" t="s">
        <v>316</v>
      </c>
      <c r="AA165" s="0" t="s">
        <v>311</v>
      </c>
      <c r="AB165" s="0" t="s">
        <v>123</v>
      </c>
      <c r="AC165" s="224" t="n">
        <f aca="false">'Basis Options'!H170</f>
        <v>-500000</v>
      </c>
      <c r="AD165" s="224" t="e">
        <f aca="false">'Basis Options'!W170</f>
        <v>#NAME?</v>
      </c>
      <c r="AE165" s="0" t="n">
        <v>0</v>
      </c>
      <c r="AF165" s="0" t="n">
        <v>0</v>
      </c>
      <c r="AG165" s="0" t="n">
        <v>0</v>
      </c>
      <c r="AH165" s="224" t="n">
        <f aca="false">'Basis Options'!BC170</f>
        <v>0</v>
      </c>
      <c r="AI165" s="0" t="n">
        <v>232</v>
      </c>
      <c r="AJ165" s="0" t="s">
        <v>317</v>
      </c>
      <c r="AK165" s="0" t="n">
        <v>0</v>
      </c>
      <c r="AL165" s="0" t="n">
        <v>0</v>
      </c>
      <c r="AM165" s="0" t="n">
        <v>0</v>
      </c>
    </row>
    <row r="166" customFormat="false" ht="12.75" hidden="false" customHeight="false" outlineLevel="0" collapsed="false">
      <c r="A166" s="0" t="s">
        <v>308</v>
      </c>
      <c r="B166" s="0" t="str">
        <f aca="false">'Basis Options'!C171</f>
        <v>NF1114.1</v>
      </c>
      <c r="C166" s="0" t="s">
        <v>309</v>
      </c>
      <c r="D166" s="0" t="s">
        <v>310</v>
      </c>
      <c r="E166" s="0" t="s">
        <v>122</v>
      </c>
      <c r="F166" s="0" t="str">
        <f aca="false">'Basis Options'!A171</f>
        <v>ELPASMER</v>
      </c>
      <c r="G166" s="0" t="s">
        <v>315</v>
      </c>
      <c r="H166" s="0" t="s">
        <v>312</v>
      </c>
      <c r="I166" s="0" t="s">
        <v>313</v>
      </c>
      <c r="J166" s="0" t="s">
        <v>314</v>
      </c>
      <c r="K166" s="420" t="n">
        <f aca="false">'Basis Options'!G171</f>
        <v>36770</v>
      </c>
      <c r="L166" s="224" t="e">
        <f aca="false">'Basis Options'!U171</f>
        <v>#NAME?</v>
      </c>
      <c r="M166" s="420" t="n">
        <f aca="false">'Basis Options'!Q171</f>
        <v>36768</v>
      </c>
      <c r="N166" s="0" t="str">
        <f aca="false">'Basis Options'!F171</f>
        <v>C</v>
      </c>
      <c r="O166" s="0" t="n">
        <f aca="false">'Basis Options'!I171</f>
        <v>-0.32</v>
      </c>
      <c r="P166" s="0" t="n">
        <v>0</v>
      </c>
      <c r="Q166" s="0" t="n">
        <v>0</v>
      </c>
      <c r="R166" s="0" t="n">
        <v>0</v>
      </c>
      <c r="S166" s="0" t="n">
        <v>0</v>
      </c>
      <c r="T166" s="0" t="s">
        <v>311</v>
      </c>
      <c r="U166" s="0" t="str">
        <f aca="false">IF('Basis Options'!D171="NGI/CHI. GATE","""NGI/CHI. GATE""",TRIM('Basis Options'!D171))</f>
        <v>IF-NWPL_ROCKY_M</v>
      </c>
      <c r="V166" s="0" t="s">
        <v>311</v>
      </c>
      <c r="W166" s="0" t="s">
        <v>256</v>
      </c>
      <c r="X166" s="0" t="s">
        <v>311</v>
      </c>
      <c r="Y166" s="0" t="s">
        <v>314</v>
      </c>
      <c r="Z166" s="0" t="s">
        <v>316</v>
      </c>
      <c r="AA166" s="0" t="s">
        <v>311</v>
      </c>
      <c r="AB166" s="0" t="s">
        <v>123</v>
      </c>
      <c r="AC166" s="224" t="n">
        <f aca="false">'Basis Options'!H171</f>
        <v>-500000</v>
      </c>
      <c r="AD166" s="224" t="e">
        <f aca="false">'Basis Options'!W171</f>
        <v>#NAME?</v>
      </c>
      <c r="AE166" s="0" t="n">
        <v>0</v>
      </c>
      <c r="AF166" s="0" t="n">
        <v>0</v>
      </c>
      <c r="AG166" s="0" t="n">
        <v>0</v>
      </c>
      <c r="AH166" s="224" t="n">
        <f aca="false">'Basis Options'!BC171</f>
        <v>0</v>
      </c>
      <c r="AI166" s="0" t="n">
        <v>232</v>
      </c>
      <c r="AJ166" s="0" t="s">
        <v>317</v>
      </c>
      <c r="AK166" s="0" t="n">
        <v>0</v>
      </c>
      <c r="AL166" s="0" t="n">
        <v>0</v>
      </c>
      <c r="AM166" s="0" t="n">
        <v>0</v>
      </c>
    </row>
    <row r="167" customFormat="false" ht="12.75" hidden="false" customHeight="false" outlineLevel="0" collapsed="false">
      <c r="A167" s="0" t="s">
        <v>308</v>
      </c>
      <c r="B167" s="0" t="str">
        <f aca="false">'Basis Options'!C172</f>
        <v>NF1114.1</v>
      </c>
      <c r="C167" s="0" t="s">
        <v>309</v>
      </c>
      <c r="D167" s="0" t="s">
        <v>310</v>
      </c>
      <c r="E167" s="0" t="s">
        <v>122</v>
      </c>
      <c r="F167" s="0" t="str">
        <f aca="false">'Basis Options'!A172</f>
        <v>ELPASMER</v>
      </c>
      <c r="G167" s="0" t="s">
        <v>315</v>
      </c>
      <c r="H167" s="0" t="s">
        <v>312</v>
      </c>
      <c r="I167" s="0" t="s">
        <v>313</v>
      </c>
      <c r="J167" s="0" t="s">
        <v>314</v>
      </c>
      <c r="K167" s="420" t="n">
        <f aca="false">'Basis Options'!G172</f>
        <v>36800</v>
      </c>
      <c r="L167" s="224" t="e">
        <f aca="false">'Basis Options'!U172</f>
        <v>#NAME?</v>
      </c>
      <c r="M167" s="420" t="n">
        <f aca="false">'Basis Options'!Q172</f>
        <v>36797</v>
      </c>
      <c r="N167" s="0" t="str">
        <f aca="false">'Basis Options'!F172</f>
        <v>C</v>
      </c>
      <c r="O167" s="0" t="n">
        <f aca="false">'Basis Options'!I172</f>
        <v>-0.32</v>
      </c>
      <c r="P167" s="0" t="n">
        <v>0</v>
      </c>
      <c r="Q167" s="0" t="n">
        <v>0</v>
      </c>
      <c r="R167" s="0" t="n">
        <v>0</v>
      </c>
      <c r="S167" s="0" t="n">
        <v>0</v>
      </c>
      <c r="T167" s="0" t="s">
        <v>311</v>
      </c>
      <c r="U167" s="0" t="str">
        <f aca="false">IF('Basis Options'!D172="NGI/CHI. GATE","""NGI/CHI. GATE""",TRIM('Basis Options'!D172))</f>
        <v>IF-NWPL_ROCKY_M</v>
      </c>
      <c r="V167" s="0" t="s">
        <v>311</v>
      </c>
      <c r="W167" s="0" t="s">
        <v>256</v>
      </c>
      <c r="X167" s="0" t="s">
        <v>311</v>
      </c>
      <c r="Y167" s="0" t="s">
        <v>314</v>
      </c>
      <c r="Z167" s="0" t="s">
        <v>316</v>
      </c>
      <c r="AA167" s="0" t="s">
        <v>311</v>
      </c>
      <c r="AB167" s="0" t="s">
        <v>123</v>
      </c>
      <c r="AC167" s="224" t="n">
        <f aca="false">'Basis Options'!H172</f>
        <v>-500000</v>
      </c>
      <c r="AD167" s="224" t="e">
        <f aca="false">'Basis Options'!W172</f>
        <v>#NAME?</v>
      </c>
      <c r="AE167" s="0" t="n">
        <v>0</v>
      </c>
      <c r="AF167" s="0" t="n">
        <v>0</v>
      </c>
      <c r="AG167" s="0" t="n">
        <v>0</v>
      </c>
      <c r="AH167" s="224" t="n">
        <f aca="false">'Basis Options'!BC172</f>
        <v>0</v>
      </c>
      <c r="AI167" s="0" t="n">
        <v>232</v>
      </c>
      <c r="AJ167" s="0" t="s">
        <v>317</v>
      </c>
      <c r="AK167" s="0" t="n">
        <v>0</v>
      </c>
      <c r="AL167" s="0" t="n">
        <v>0</v>
      </c>
      <c r="AM167" s="0" t="n">
        <v>0</v>
      </c>
    </row>
    <row r="168" customFormat="false" ht="12.75" hidden="false" customHeight="false" outlineLevel="0" collapsed="false">
      <c r="A168" s="0" t="s">
        <v>308</v>
      </c>
      <c r="B168" s="0" t="str">
        <f aca="false">'Basis Options'!C173</f>
        <v>NF1114.2</v>
      </c>
      <c r="C168" s="0" t="s">
        <v>309</v>
      </c>
      <c r="D168" s="0" t="s">
        <v>310</v>
      </c>
      <c r="E168" s="0" t="s">
        <v>122</v>
      </c>
      <c r="F168" s="0" t="str">
        <f aca="false">'Basis Options'!A173</f>
        <v>ELPASMER</v>
      </c>
      <c r="G168" s="0" t="s">
        <v>315</v>
      </c>
      <c r="H168" s="0" t="s">
        <v>312</v>
      </c>
      <c r="I168" s="0" t="s">
        <v>313</v>
      </c>
      <c r="J168" s="0" t="s">
        <v>314</v>
      </c>
      <c r="K168" s="420" t="n">
        <f aca="false">'Basis Options'!G173</f>
        <v>36647</v>
      </c>
      <c r="L168" s="224" t="e">
        <f aca="false">'Basis Options'!U173</f>
        <v>#NAME?</v>
      </c>
      <c r="M168" s="420" t="n">
        <f aca="false">'Basis Options'!Q173</f>
        <v>36643</v>
      </c>
      <c r="N168" s="0" t="str">
        <f aca="false">'Basis Options'!F173</f>
        <v>P</v>
      </c>
      <c r="O168" s="0" t="n">
        <f aca="false">'Basis Options'!I173</f>
        <v>-0.32</v>
      </c>
      <c r="P168" s="0" t="n">
        <v>0</v>
      </c>
      <c r="Q168" s="0" t="n">
        <v>0</v>
      </c>
      <c r="R168" s="0" t="n">
        <v>0</v>
      </c>
      <c r="S168" s="0" t="n">
        <v>0</v>
      </c>
      <c r="T168" s="0" t="s">
        <v>311</v>
      </c>
      <c r="U168" s="0" t="str">
        <f aca="false">IF('Basis Options'!D173="NGI/CHI. GATE","""NGI/CHI. GATE""",TRIM('Basis Options'!D173))</f>
        <v>IF-NWPL_ROCKY_M</v>
      </c>
      <c r="V168" s="0" t="s">
        <v>311</v>
      </c>
      <c r="W168" s="0" t="s">
        <v>256</v>
      </c>
      <c r="X168" s="0" t="s">
        <v>311</v>
      </c>
      <c r="Y168" s="0" t="s">
        <v>314</v>
      </c>
      <c r="Z168" s="0" t="s">
        <v>316</v>
      </c>
      <c r="AA168" s="0" t="s">
        <v>311</v>
      </c>
      <c r="AB168" s="0" t="s">
        <v>123</v>
      </c>
      <c r="AC168" s="224" t="n">
        <f aca="false">'Basis Options'!H173</f>
        <v>-500000</v>
      </c>
      <c r="AD168" s="224" t="e">
        <f aca="false">'Basis Options'!W173</f>
        <v>#NAME?</v>
      </c>
      <c r="AE168" s="0" t="n">
        <v>0</v>
      </c>
      <c r="AF168" s="0" t="n">
        <v>0</v>
      </c>
      <c r="AG168" s="0" t="n">
        <v>0</v>
      </c>
      <c r="AH168" s="224" t="n">
        <f aca="false">'Basis Options'!BC173</f>
        <v>0</v>
      </c>
      <c r="AI168" s="0" t="n">
        <v>232</v>
      </c>
      <c r="AJ168" s="0" t="s">
        <v>317</v>
      </c>
      <c r="AK168" s="0" t="n">
        <v>0</v>
      </c>
      <c r="AL168" s="0" t="n">
        <v>0</v>
      </c>
      <c r="AM168" s="0" t="n">
        <v>0</v>
      </c>
    </row>
    <row r="169" customFormat="false" ht="12.75" hidden="false" customHeight="false" outlineLevel="0" collapsed="false">
      <c r="A169" s="0" t="s">
        <v>308</v>
      </c>
      <c r="B169" s="0" t="str">
        <f aca="false">'Basis Options'!C174</f>
        <v>NF1114.2</v>
      </c>
      <c r="C169" s="0" t="s">
        <v>309</v>
      </c>
      <c r="D169" s="0" t="s">
        <v>310</v>
      </c>
      <c r="E169" s="0" t="s">
        <v>122</v>
      </c>
      <c r="F169" s="0" t="str">
        <f aca="false">'Basis Options'!A174</f>
        <v>ELPASMER</v>
      </c>
      <c r="G169" s="0" t="s">
        <v>315</v>
      </c>
      <c r="H169" s="0" t="s">
        <v>312</v>
      </c>
      <c r="I169" s="0" t="s">
        <v>313</v>
      </c>
      <c r="J169" s="0" t="s">
        <v>314</v>
      </c>
      <c r="K169" s="420" t="n">
        <f aca="false">'Basis Options'!G174</f>
        <v>36678</v>
      </c>
      <c r="L169" s="224" t="e">
        <f aca="false">'Basis Options'!U174</f>
        <v>#NAME?</v>
      </c>
      <c r="M169" s="420" t="n">
        <f aca="false">'Basis Options'!Q174</f>
        <v>36676</v>
      </c>
      <c r="N169" s="0" t="str">
        <f aca="false">'Basis Options'!F174</f>
        <v>P</v>
      </c>
      <c r="O169" s="0" t="n">
        <f aca="false">'Basis Options'!I174</f>
        <v>-0.32</v>
      </c>
      <c r="P169" s="0" t="n">
        <v>0</v>
      </c>
      <c r="Q169" s="0" t="n">
        <v>0</v>
      </c>
      <c r="R169" s="0" t="n">
        <v>0</v>
      </c>
      <c r="S169" s="0" t="n">
        <v>0</v>
      </c>
      <c r="T169" s="0" t="s">
        <v>311</v>
      </c>
      <c r="U169" s="0" t="str">
        <f aca="false">IF('Basis Options'!D174="NGI/CHI. GATE","""NGI/CHI. GATE""",TRIM('Basis Options'!D174))</f>
        <v>IF-NWPL_ROCKY_M</v>
      </c>
      <c r="V169" s="0" t="s">
        <v>311</v>
      </c>
      <c r="W169" s="0" t="s">
        <v>256</v>
      </c>
      <c r="X169" s="0" t="s">
        <v>311</v>
      </c>
      <c r="Y169" s="0" t="s">
        <v>314</v>
      </c>
      <c r="Z169" s="0" t="s">
        <v>316</v>
      </c>
      <c r="AA169" s="0" t="s">
        <v>311</v>
      </c>
      <c r="AB169" s="0" t="s">
        <v>123</v>
      </c>
      <c r="AC169" s="224" t="n">
        <f aca="false">'Basis Options'!H174</f>
        <v>-500000</v>
      </c>
      <c r="AD169" s="224" t="e">
        <f aca="false">'Basis Options'!W174</f>
        <v>#NAME?</v>
      </c>
      <c r="AE169" s="0" t="n">
        <v>0</v>
      </c>
      <c r="AF169" s="0" t="n">
        <v>0</v>
      </c>
      <c r="AG169" s="0" t="n">
        <v>0</v>
      </c>
      <c r="AH169" s="224" t="n">
        <f aca="false">'Basis Options'!BC174</f>
        <v>0</v>
      </c>
      <c r="AI169" s="0" t="n">
        <v>232</v>
      </c>
      <c r="AJ169" s="0" t="s">
        <v>317</v>
      </c>
      <c r="AK169" s="0" t="n">
        <v>0</v>
      </c>
      <c r="AL169" s="0" t="n">
        <v>0</v>
      </c>
      <c r="AM169" s="0" t="n">
        <v>0</v>
      </c>
    </row>
    <row r="170" customFormat="false" ht="12.75" hidden="false" customHeight="false" outlineLevel="0" collapsed="false">
      <c r="A170" s="0" t="s">
        <v>308</v>
      </c>
      <c r="B170" s="0" t="str">
        <f aca="false">'Basis Options'!C175</f>
        <v>NF1114.2</v>
      </c>
      <c r="C170" s="0" t="s">
        <v>309</v>
      </c>
      <c r="D170" s="0" t="s">
        <v>310</v>
      </c>
      <c r="E170" s="0" t="s">
        <v>122</v>
      </c>
      <c r="F170" s="0" t="str">
        <f aca="false">'Basis Options'!A175</f>
        <v>ELPASMER</v>
      </c>
      <c r="G170" s="0" t="s">
        <v>315</v>
      </c>
      <c r="H170" s="0" t="s">
        <v>312</v>
      </c>
      <c r="I170" s="0" t="s">
        <v>313</v>
      </c>
      <c r="J170" s="0" t="s">
        <v>314</v>
      </c>
      <c r="K170" s="420" t="n">
        <f aca="false">'Basis Options'!G175</f>
        <v>36708</v>
      </c>
      <c r="L170" s="224" t="e">
        <f aca="false">'Basis Options'!U175</f>
        <v>#NAME?</v>
      </c>
      <c r="M170" s="420" t="n">
        <f aca="false">'Basis Options'!Q175</f>
        <v>36706</v>
      </c>
      <c r="N170" s="0" t="str">
        <f aca="false">'Basis Options'!F175</f>
        <v>P</v>
      </c>
      <c r="O170" s="0" t="n">
        <f aca="false">'Basis Options'!I175</f>
        <v>-0.32</v>
      </c>
      <c r="P170" s="0" t="n">
        <v>0</v>
      </c>
      <c r="Q170" s="0" t="n">
        <v>0</v>
      </c>
      <c r="R170" s="0" t="n">
        <v>0</v>
      </c>
      <c r="S170" s="0" t="n">
        <v>0</v>
      </c>
      <c r="T170" s="0" t="s">
        <v>311</v>
      </c>
      <c r="U170" s="0" t="str">
        <f aca="false">IF('Basis Options'!D175="NGI/CHI. GATE","""NGI/CHI. GATE""",TRIM('Basis Options'!D175))</f>
        <v>IF-NWPL_ROCKY_M</v>
      </c>
      <c r="V170" s="0" t="s">
        <v>311</v>
      </c>
      <c r="W170" s="0" t="s">
        <v>256</v>
      </c>
      <c r="X170" s="0" t="s">
        <v>311</v>
      </c>
      <c r="Y170" s="0" t="s">
        <v>314</v>
      </c>
      <c r="Z170" s="0" t="s">
        <v>316</v>
      </c>
      <c r="AA170" s="0" t="s">
        <v>311</v>
      </c>
      <c r="AB170" s="0" t="s">
        <v>123</v>
      </c>
      <c r="AC170" s="224" t="n">
        <f aca="false">'Basis Options'!H175</f>
        <v>-500000</v>
      </c>
      <c r="AD170" s="224" t="e">
        <f aca="false">'Basis Options'!W175</f>
        <v>#NAME?</v>
      </c>
      <c r="AE170" s="0" t="n">
        <v>0</v>
      </c>
      <c r="AF170" s="0" t="n">
        <v>0</v>
      </c>
      <c r="AG170" s="0" t="n">
        <v>0</v>
      </c>
      <c r="AH170" s="224" t="n">
        <f aca="false">'Basis Options'!BC175</f>
        <v>0</v>
      </c>
      <c r="AI170" s="0" t="n">
        <v>232</v>
      </c>
      <c r="AJ170" s="0" t="s">
        <v>317</v>
      </c>
      <c r="AK170" s="0" t="n">
        <v>0</v>
      </c>
      <c r="AL170" s="0" t="n">
        <v>0</v>
      </c>
      <c r="AM170" s="0" t="n">
        <v>0</v>
      </c>
    </row>
    <row r="171" customFormat="false" ht="12.75" hidden="false" customHeight="false" outlineLevel="0" collapsed="false">
      <c r="A171" s="0" t="s">
        <v>308</v>
      </c>
      <c r="B171" s="0" t="str">
        <f aca="false">'Basis Options'!C176</f>
        <v>NF1114.2</v>
      </c>
      <c r="C171" s="0" t="s">
        <v>309</v>
      </c>
      <c r="D171" s="0" t="s">
        <v>310</v>
      </c>
      <c r="E171" s="0" t="s">
        <v>122</v>
      </c>
      <c r="F171" s="0" t="str">
        <f aca="false">'Basis Options'!A176</f>
        <v>ELPASMER</v>
      </c>
      <c r="G171" s="0" t="s">
        <v>315</v>
      </c>
      <c r="H171" s="0" t="s">
        <v>312</v>
      </c>
      <c r="I171" s="0" t="s">
        <v>313</v>
      </c>
      <c r="J171" s="0" t="s">
        <v>314</v>
      </c>
      <c r="K171" s="420" t="n">
        <f aca="false">'Basis Options'!G176</f>
        <v>36739</v>
      </c>
      <c r="L171" s="224" t="e">
        <f aca="false">'Basis Options'!U176</f>
        <v>#NAME?</v>
      </c>
      <c r="M171" s="420" t="n">
        <f aca="false">'Basis Options'!Q176</f>
        <v>36735</v>
      </c>
      <c r="N171" s="0" t="str">
        <f aca="false">'Basis Options'!F176</f>
        <v>P</v>
      </c>
      <c r="O171" s="0" t="n">
        <f aca="false">'Basis Options'!I176</f>
        <v>-0.32</v>
      </c>
      <c r="P171" s="0" t="n">
        <v>0</v>
      </c>
      <c r="Q171" s="0" t="n">
        <v>0</v>
      </c>
      <c r="R171" s="0" t="n">
        <v>0</v>
      </c>
      <c r="S171" s="0" t="n">
        <v>0</v>
      </c>
      <c r="T171" s="0" t="s">
        <v>311</v>
      </c>
      <c r="U171" s="0" t="str">
        <f aca="false">IF('Basis Options'!D176="NGI/CHI. GATE","""NGI/CHI. GATE""",TRIM('Basis Options'!D176))</f>
        <v>IF-NWPL_ROCKY_M</v>
      </c>
      <c r="V171" s="0" t="s">
        <v>311</v>
      </c>
      <c r="W171" s="0" t="s">
        <v>256</v>
      </c>
      <c r="X171" s="0" t="s">
        <v>311</v>
      </c>
      <c r="Y171" s="0" t="s">
        <v>314</v>
      </c>
      <c r="Z171" s="0" t="s">
        <v>316</v>
      </c>
      <c r="AA171" s="0" t="s">
        <v>311</v>
      </c>
      <c r="AB171" s="0" t="s">
        <v>123</v>
      </c>
      <c r="AC171" s="224" t="n">
        <f aca="false">'Basis Options'!H176</f>
        <v>-500000</v>
      </c>
      <c r="AD171" s="224" t="e">
        <f aca="false">'Basis Options'!W176</f>
        <v>#NAME?</v>
      </c>
      <c r="AE171" s="0" t="n">
        <v>0</v>
      </c>
      <c r="AF171" s="0" t="n">
        <v>0</v>
      </c>
      <c r="AG171" s="0" t="n">
        <v>0</v>
      </c>
      <c r="AH171" s="224" t="n">
        <f aca="false">'Basis Options'!BC176</f>
        <v>0</v>
      </c>
      <c r="AI171" s="0" t="n">
        <v>232</v>
      </c>
      <c r="AJ171" s="0" t="s">
        <v>317</v>
      </c>
      <c r="AK171" s="0" t="n">
        <v>0</v>
      </c>
      <c r="AL171" s="0" t="n">
        <v>0</v>
      </c>
      <c r="AM171" s="0" t="n">
        <v>0</v>
      </c>
    </row>
    <row r="172" customFormat="false" ht="12.75" hidden="false" customHeight="false" outlineLevel="0" collapsed="false">
      <c r="A172" s="0" t="s">
        <v>308</v>
      </c>
      <c r="B172" s="0" t="str">
        <f aca="false">'Basis Options'!C177</f>
        <v>NF1114.2</v>
      </c>
      <c r="C172" s="0" t="s">
        <v>309</v>
      </c>
      <c r="D172" s="0" t="s">
        <v>310</v>
      </c>
      <c r="E172" s="0" t="s">
        <v>122</v>
      </c>
      <c r="F172" s="0" t="str">
        <f aca="false">'Basis Options'!A177</f>
        <v>ELPASMER</v>
      </c>
      <c r="G172" s="0" t="s">
        <v>315</v>
      </c>
      <c r="H172" s="0" t="s">
        <v>312</v>
      </c>
      <c r="I172" s="0" t="s">
        <v>313</v>
      </c>
      <c r="J172" s="0" t="s">
        <v>314</v>
      </c>
      <c r="K172" s="420" t="n">
        <f aca="false">'Basis Options'!G177</f>
        <v>36770</v>
      </c>
      <c r="L172" s="224" t="e">
        <f aca="false">'Basis Options'!U177</f>
        <v>#NAME?</v>
      </c>
      <c r="M172" s="420" t="n">
        <f aca="false">'Basis Options'!Q177</f>
        <v>36768</v>
      </c>
      <c r="N172" s="0" t="str">
        <f aca="false">'Basis Options'!F177</f>
        <v>P</v>
      </c>
      <c r="O172" s="0" t="n">
        <f aca="false">'Basis Options'!I177</f>
        <v>-0.32</v>
      </c>
      <c r="P172" s="0" t="n">
        <v>0</v>
      </c>
      <c r="Q172" s="0" t="n">
        <v>0</v>
      </c>
      <c r="R172" s="0" t="n">
        <v>0</v>
      </c>
      <c r="S172" s="0" t="n">
        <v>0</v>
      </c>
      <c r="T172" s="0" t="s">
        <v>311</v>
      </c>
      <c r="U172" s="0" t="str">
        <f aca="false">IF('Basis Options'!D177="NGI/CHI. GATE","""NGI/CHI. GATE""",TRIM('Basis Options'!D177))</f>
        <v>IF-NWPL_ROCKY_M</v>
      </c>
      <c r="V172" s="0" t="s">
        <v>311</v>
      </c>
      <c r="W172" s="0" t="s">
        <v>256</v>
      </c>
      <c r="X172" s="0" t="s">
        <v>311</v>
      </c>
      <c r="Y172" s="0" t="s">
        <v>314</v>
      </c>
      <c r="Z172" s="0" t="s">
        <v>316</v>
      </c>
      <c r="AA172" s="0" t="s">
        <v>311</v>
      </c>
      <c r="AB172" s="0" t="s">
        <v>123</v>
      </c>
      <c r="AC172" s="224" t="n">
        <f aca="false">'Basis Options'!H177</f>
        <v>-500000</v>
      </c>
      <c r="AD172" s="224" t="e">
        <f aca="false">'Basis Options'!W177</f>
        <v>#NAME?</v>
      </c>
      <c r="AE172" s="0" t="n">
        <v>0</v>
      </c>
      <c r="AF172" s="0" t="n">
        <v>0</v>
      </c>
      <c r="AG172" s="0" t="n">
        <v>0</v>
      </c>
      <c r="AH172" s="224" t="n">
        <f aca="false">'Basis Options'!BC177</f>
        <v>0</v>
      </c>
      <c r="AI172" s="0" t="n">
        <v>232</v>
      </c>
      <c r="AJ172" s="0" t="s">
        <v>317</v>
      </c>
      <c r="AK172" s="0" t="n">
        <v>0</v>
      </c>
      <c r="AL172" s="0" t="n">
        <v>0</v>
      </c>
      <c r="AM172" s="0" t="n">
        <v>0</v>
      </c>
    </row>
    <row r="173" customFormat="false" ht="12.75" hidden="false" customHeight="false" outlineLevel="0" collapsed="false">
      <c r="A173" s="0" t="s">
        <v>308</v>
      </c>
      <c r="B173" s="0" t="str">
        <f aca="false">'Basis Options'!C178</f>
        <v>NF1114.2</v>
      </c>
      <c r="C173" s="0" t="s">
        <v>309</v>
      </c>
      <c r="D173" s="0" t="s">
        <v>310</v>
      </c>
      <c r="E173" s="0" t="s">
        <v>122</v>
      </c>
      <c r="F173" s="0" t="str">
        <f aca="false">'Basis Options'!A178</f>
        <v>ELPASMER</v>
      </c>
      <c r="G173" s="0" t="s">
        <v>315</v>
      </c>
      <c r="H173" s="0" t="s">
        <v>312</v>
      </c>
      <c r="I173" s="0" t="s">
        <v>313</v>
      </c>
      <c r="J173" s="0" t="s">
        <v>314</v>
      </c>
      <c r="K173" s="420" t="n">
        <f aca="false">'Basis Options'!G178</f>
        <v>36800</v>
      </c>
      <c r="L173" s="224" t="e">
        <f aca="false">'Basis Options'!U178</f>
        <v>#NAME?</v>
      </c>
      <c r="M173" s="420" t="n">
        <f aca="false">'Basis Options'!Q178</f>
        <v>36797</v>
      </c>
      <c r="N173" s="0" t="str">
        <f aca="false">'Basis Options'!F178</f>
        <v>P</v>
      </c>
      <c r="O173" s="0" t="n">
        <f aca="false">'Basis Options'!I178</f>
        <v>-0.32</v>
      </c>
      <c r="P173" s="0" t="n">
        <v>0</v>
      </c>
      <c r="Q173" s="0" t="n">
        <v>0</v>
      </c>
      <c r="R173" s="0" t="n">
        <v>0</v>
      </c>
      <c r="S173" s="0" t="n">
        <v>0</v>
      </c>
      <c r="T173" s="0" t="s">
        <v>311</v>
      </c>
      <c r="U173" s="0" t="str">
        <f aca="false">IF('Basis Options'!D178="NGI/CHI. GATE","""NGI/CHI. GATE""",TRIM('Basis Options'!D178))</f>
        <v>IF-NWPL_ROCKY_M</v>
      </c>
      <c r="V173" s="0" t="s">
        <v>311</v>
      </c>
      <c r="W173" s="0" t="s">
        <v>256</v>
      </c>
      <c r="X173" s="0" t="s">
        <v>311</v>
      </c>
      <c r="Y173" s="0" t="s">
        <v>314</v>
      </c>
      <c r="Z173" s="0" t="s">
        <v>316</v>
      </c>
      <c r="AA173" s="0" t="s">
        <v>311</v>
      </c>
      <c r="AB173" s="0" t="s">
        <v>123</v>
      </c>
      <c r="AC173" s="224" t="n">
        <f aca="false">'Basis Options'!H178</f>
        <v>-500000</v>
      </c>
      <c r="AD173" s="224" t="e">
        <f aca="false">'Basis Options'!W178</f>
        <v>#NAME?</v>
      </c>
      <c r="AE173" s="0" t="n">
        <v>0</v>
      </c>
      <c r="AF173" s="0" t="n">
        <v>0</v>
      </c>
      <c r="AG173" s="0" t="n">
        <v>0</v>
      </c>
      <c r="AH173" s="224" t="n">
        <f aca="false">'Basis Options'!BC178</f>
        <v>0</v>
      </c>
      <c r="AI173" s="0" t="n">
        <v>232</v>
      </c>
      <c r="AJ173" s="0" t="s">
        <v>317</v>
      </c>
      <c r="AK173" s="0" t="n">
        <v>0</v>
      </c>
      <c r="AL173" s="0" t="n">
        <v>0</v>
      </c>
      <c r="AM173" s="0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21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4" activeCellId="0" sqref="A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1" min="11" style="0" width="11.13"/>
    <col collapsed="false" customWidth="true" hidden="false" outlineLevel="0" max="13" min="13" style="0" width="9.7"/>
  </cols>
  <sheetData>
    <row r="1" customFormat="false" ht="12.75" hidden="false" customHeight="false" outlineLevel="0" collapsed="false">
      <c r="A1" s="0" t="s">
        <v>269</v>
      </c>
      <c r="B1" s="0" t="s">
        <v>270</v>
      </c>
      <c r="C1" s="0" t="s">
        <v>271</v>
      </c>
      <c r="D1" s="0" t="s">
        <v>272</v>
      </c>
      <c r="E1" s="0" t="s">
        <v>273</v>
      </c>
      <c r="F1" s="0" t="s">
        <v>274</v>
      </c>
      <c r="G1" s="0" t="s">
        <v>275</v>
      </c>
      <c r="H1" s="0" t="s">
        <v>276</v>
      </c>
      <c r="I1" s="0" t="s">
        <v>277</v>
      </c>
      <c r="J1" s="0" t="s">
        <v>278</v>
      </c>
      <c r="K1" s="0" t="s">
        <v>279</v>
      </c>
      <c r="L1" s="0" t="s">
        <v>280</v>
      </c>
      <c r="M1" s="0" t="s">
        <v>281</v>
      </c>
      <c r="N1" s="0" t="s">
        <v>282</v>
      </c>
      <c r="O1" s="0" t="s">
        <v>283</v>
      </c>
      <c r="P1" s="0" t="s">
        <v>284</v>
      </c>
      <c r="Q1" s="0" t="s">
        <v>285</v>
      </c>
      <c r="R1" s="0" t="s">
        <v>286</v>
      </c>
      <c r="S1" s="0" t="s">
        <v>287</v>
      </c>
      <c r="T1" s="0" t="s">
        <v>288</v>
      </c>
      <c r="U1" s="0" t="s">
        <v>289</v>
      </c>
      <c r="V1" s="0" t="s">
        <v>290</v>
      </c>
      <c r="W1" s="0" t="s">
        <v>291</v>
      </c>
      <c r="X1" s="0" t="s">
        <v>292</v>
      </c>
      <c r="Y1" s="0" t="s">
        <v>293</v>
      </c>
      <c r="Z1" s="0" t="s">
        <v>294</v>
      </c>
      <c r="AA1" s="0" t="s">
        <v>295</v>
      </c>
      <c r="AB1" s="0" t="s">
        <v>296</v>
      </c>
      <c r="AC1" s="0" t="s">
        <v>297</v>
      </c>
      <c r="AD1" s="0" t="s">
        <v>298</v>
      </c>
      <c r="AE1" s="0" t="s">
        <v>299</v>
      </c>
      <c r="AF1" s="0" t="s">
        <v>300</v>
      </c>
      <c r="AG1" s="0" t="s">
        <v>301</v>
      </c>
      <c r="AH1" s="0" t="s">
        <v>302</v>
      </c>
      <c r="AI1" s="0" t="s">
        <v>303</v>
      </c>
      <c r="AJ1" s="0" t="s">
        <v>304</v>
      </c>
      <c r="AK1" s="0" t="s">
        <v>305</v>
      </c>
      <c r="AL1" s="0" t="s">
        <v>306</v>
      </c>
      <c r="AM1" s="0" t="s">
        <v>307</v>
      </c>
    </row>
    <row r="2" customFormat="false" ht="12.75" hidden="false" customHeight="false" outlineLevel="0" collapsed="false">
      <c r="A2" s="0" t="s">
        <v>308</v>
      </c>
      <c r="B2" s="0" t="str">
        <f aca="false">'Basket Options'!B12</f>
        <v>X5783</v>
      </c>
      <c r="C2" s="0" t="s">
        <v>309</v>
      </c>
      <c r="D2" s="0" t="s">
        <v>310</v>
      </c>
      <c r="E2" s="0" t="s">
        <v>122</v>
      </c>
      <c r="F2" s="0" t="str">
        <f aca="false">'Basket Options'!A17</f>
        <v>HIGHLANDENECOM</v>
      </c>
      <c r="G2" s="0" t="s">
        <v>315</v>
      </c>
      <c r="H2" s="0" t="s">
        <v>312</v>
      </c>
      <c r="I2" s="0" t="s">
        <v>313</v>
      </c>
      <c r="J2" s="0" t="s">
        <v>314</v>
      </c>
      <c r="K2" s="181" t="n">
        <f aca="false">'Basket Options'!F17</f>
        <v>36647</v>
      </c>
      <c r="L2" s="0" t="e">
        <f aca="false">'Basket Options'!O17</f>
        <v>#NAME?</v>
      </c>
      <c r="M2" s="181" t="n">
        <f aca="false">'Basket Options'!L17</f>
        <v>36647</v>
      </c>
      <c r="N2" s="0" t="str">
        <f aca="false">'Basket Options'!E17</f>
        <v>P</v>
      </c>
      <c r="O2" s="0" t="n">
        <f aca="false">'Basket Options'!H17</f>
        <v>2</v>
      </c>
      <c r="P2" s="0" t="n">
        <v>0</v>
      </c>
      <c r="Q2" s="0" t="n">
        <v>0</v>
      </c>
      <c r="R2" s="0" t="n">
        <v>0</v>
      </c>
      <c r="S2" s="0" t="n">
        <v>0</v>
      </c>
      <c r="T2" s="0" t="s">
        <v>311</v>
      </c>
      <c r="U2" s="0" t="str">
        <f aca="false">'Basket Options'!C8</f>
        <v>IF-FGT/Z3</v>
      </c>
      <c r="V2" s="0" t="s">
        <v>311</v>
      </c>
      <c r="W2" s="0" t="s">
        <v>256</v>
      </c>
      <c r="X2" s="0" t="s">
        <v>311</v>
      </c>
      <c r="Y2" s="0" t="s">
        <v>314</v>
      </c>
      <c r="Z2" s="0" t="s">
        <v>316</v>
      </c>
      <c r="AA2" s="0" t="s">
        <v>311</v>
      </c>
      <c r="AB2" s="0" t="s">
        <v>123</v>
      </c>
      <c r="AC2" s="0" t="n">
        <f aca="false">'Basket Options'!G17</f>
        <v>-62000</v>
      </c>
      <c r="AD2" s="0" t="e">
        <f aca="false">'Basket Options'!P17</f>
        <v>#NAME?</v>
      </c>
      <c r="AE2" s="0" t="n">
        <v>0</v>
      </c>
      <c r="AF2" s="0" t="n">
        <v>0</v>
      </c>
      <c r="AG2" s="0" t="n">
        <v>0</v>
      </c>
      <c r="AH2" s="0" t="n">
        <v>0</v>
      </c>
      <c r="AI2" s="0" t="n">
        <v>0</v>
      </c>
      <c r="AJ2" s="0" t="s">
        <v>317</v>
      </c>
      <c r="AK2" s="0" t="n">
        <v>0</v>
      </c>
      <c r="AL2" s="0" t="n">
        <v>0</v>
      </c>
      <c r="AM2" s="0" t="n">
        <v>0</v>
      </c>
    </row>
    <row r="3" customFormat="false" ht="12.75" hidden="false" customHeight="false" outlineLevel="0" collapsed="false">
      <c r="A3" s="0" t="s">
        <v>308</v>
      </c>
      <c r="B3" s="0" t="str">
        <f aca="false">'Basket Options'!B13</f>
        <v>X5783</v>
      </c>
      <c r="C3" s="0" t="s">
        <v>309</v>
      </c>
      <c r="D3" s="0" t="s">
        <v>310</v>
      </c>
      <c r="E3" s="0" t="s">
        <v>122</v>
      </c>
      <c r="F3" s="0" t="str">
        <f aca="false">'Basket Options'!A18</f>
        <v>HIGHLANDENECOM</v>
      </c>
      <c r="G3" s="0" t="s">
        <v>315</v>
      </c>
      <c r="H3" s="0" t="s">
        <v>312</v>
      </c>
      <c r="I3" s="0" t="s">
        <v>313</v>
      </c>
      <c r="J3" s="0" t="s">
        <v>314</v>
      </c>
      <c r="K3" s="181" t="n">
        <f aca="false">'Basket Options'!F18</f>
        <v>36678</v>
      </c>
      <c r="L3" s="0" t="e">
        <f aca="false">'Basket Options'!O18</f>
        <v>#NAME?</v>
      </c>
      <c r="M3" s="181" t="n">
        <f aca="false">'Basket Options'!L18</f>
        <v>36678</v>
      </c>
      <c r="N3" s="0" t="str">
        <f aca="false">'Basket Options'!E18</f>
        <v>P</v>
      </c>
      <c r="O3" s="0" t="n">
        <f aca="false">'Basket Options'!H18</f>
        <v>2</v>
      </c>
      <c r="P3" s="0" t="n">
        <v>0</v>
      </c>
      <c r="Q3" s="0" t="n">
        <v>0</v>
      </c>
      <c r="R3" s="0" t="n">
        <v>0</v>
      </c>
      <c r="S3" s="0" t="n">
        <v>0</v>
      </c>
      <c r="T3" s="0" t="s">
        <v>311</v>
      </c>
      <c r="U3" s="0" t="str">
        <f aca="false">'Basket Options'!C9</f>
        <v>IF-TENN/TX</v>
      </c>
      <c r="V3" s="0" t="s">
        <v>311</v>
      </c>
      <c r="W3" s="0" t="s">
        <v>256</v>
      </c>
      <c r="X3" s="0" t="s">
        <v>311</v>
      </c>
      <c r="Y3" s="0" t="s">
        <v>314</v>
      </c>
      <c r="Z3" s="0" t="s">
        <v>316</v>
      </c>
      <c r="AA3" s="0" t="s">
        <v>311</v>
      </c>
      <c r="AB3" s="0" t="s">
        <v>123</v>
      </c>
      <c r="AC3" s="0" t="n">
        <f aca="false">'Basket Options'!G18</f>
        <v>-62000</v>
      </c>
      <c r="AD3" s="0" t="e">
        <f aca="false">'Basket Options'!P18</f>
        <v>#NAME?</v>
      </c>
      <c r="AE3" s="0" t="n">
        <v>0</v>
      </c>
      <c r="AF3" s="0" t="n">
        <v>0</v>
      </c>
      <c r="AG3" s="0" t="n">
        <v>0</v>
      </c>
      <c r="AH3" s="0" t="n">
        <v>0</v>
      </c>
      <c r="AI3" s="0" t="n">
        <v>0</v>
      </c>
      <c r="AJ3" s="0" t="s">
        <v>317</v>
      </c>
      <c r="AK3" s="0" t="n">
        <v>0</v>
      </c>
      <c r="AL3" s="0" t="n">
        <v>0</v>
      </c>
      <c r="AM3" s="0" t="n">
        <v>0</v>
      </c>
    </row>
    <row r="4" customFormat="false" ht="12.75" hidden="false" customHeight="false" outlineLevel="0" collapsed="false">
      <c r="A4" s="0" t="s">
        <v>308</v>
      </c>
      <c r="B4" s="0" t="str">
        <f aca="false">Digital!B7</f>
        <v>N29863</v>
      </c>
      <c r="C4" s="0" t="s">
        <v>309</v>
      </c>
      <c r="D4" s="0" t="s">
        <v>310</v>
      </c>
      <c r="E4" s="0" t="s">
        <v>122</v>
      </c>
      <c r="F4" s="0" t="str">
        <f aca="false">Digital!A7</f>
        <v>HELMERICHPAYNE</v>
      </c>
      <c r="G4" s="0" t="s">
        <v>315</v>
      </c>
      <c r="H4" s="0" t="s">
        <v>312</v>
      </c>
      <c r="I4" s="0" t="s">
        <v>313</v>
      </c>
      <c r="J4" s="0" t="s">
        <v>314</v>
      </c>
      <c r="K4" s="181" t="n">
        <f aca="false">Digital!E7</f>
        <v>36647</v>
      </c>
      <c r="L4" s="0" t="e">
        <f aca="false">Digital!S7</f>
        <v>#NAME?</v>
      </c>
      <c r="M4" s="181" t="n">
        <f aca="false">Digital!E7</f>
        <v>36647</v>
      </c>
      <c r="N4" s="0" t="str">
        <f aca="false">Digital!D7</f>
        <v>p</v>
      </c>
      <c r="O4" s="0" t="n">
        <f aca="false">Digital!I7</f>
        <v>2.45</v>
      </c>
      <c r="P4" s="0" t="n">
        <v>0</v>
      </c>
      <c r="Q4" s="0" t="n">
        <v>0</v>
      </c>
      <c r="R4" s="0" t="n">
        <v>0</v>
      </c>
      <c r="S4" s="0" t="n">
        <v>0</v>
      </c>
      <c r="T4" s="0" t="s">
        <v>311</v>
      </c>
      <c r="U4" s="0" t="str">
        <f aca="false">Digital!C7</f>
        <v>IF-ANR/OK</v>
      </c>
      <c r="V4" s="0" t="s">
        <v>311</v>
      </c>
      <c r="W4" s="0" t="s">
        <v>256</v>
      </c>
      <c r="X4" s="0" t="s">
        <v>311</v>
      </c>
      <c r="Y4" s="0" t="s">
        <v>314</v>
      </c>
      <c r="Z4" s="0" t="s">
        <v>316</v>
      </c>
      <c r="AA4" s="0" t="s">
        <v>311</v>
      </c>
      <c r="AB4" s="0" t="s">
        <v>123</v>
      </c>
      <c r="AC4" s="0" t="n">
        <f aca="false">Digital!F7</f>
        <v>-77500</v>
      </c>
      <c r="AD4" s="0" t="e">
        <f aca="false">Digital!T7</f>
        <v>#NAME?</v>
      </c>
      <c r="AE4" s="0" t="n">
        <v>0</v>
      </c>
      <c r="AF4" s="0" t="n">
        <v>0</v>
      </c>
      <c r="AG4" s="0" t="n">
        <v>0</v>
      </c>
      <c r="AH4" s="0" t="n">
        <v>0</v>
      </c>
      <c r="AI4" s="0" t="n">
        <v>0</v>
      </c>
      <c r="AJ4" s="0" t="s">
        <v>317</v>
      </c>
      <c r="AK4" s="0" t="n">
        <v>0</v>
      </c>
      <c r="AL4" s="0" t="n">
        <v>0</v>
      </c>
      <c r="AM4" s="0" t="n">
        <v>0</v>
      </c>
    </row>
    <row r="5" customFormat="false" ht="12.75" hidden="false" customHeight="false" outlineLevel="0" collapsed="false">
      <c r="K5" s="181"/>
      <c r="M5" s="181"/>
    </row>
    <row r="6" customFormat="false" ht="12.75" hidden="false" customHeight="false" outlineLevel="0" collapsed="false">
      <c r="K6" s="181"/>
      <c r="M6" s="181"/>
    </row>
    <row r="7" customFormat="false" ht="12.75" hidden="false" customHeight="false" outlineLevel="0" collapsed="false">
      <c r="K7" s="181"/>
      <c r="M7" s="181"/>
    </row>
    <row r="8" customFormat="false" ht="12.75" hidden="false" customHeight="false" outlineLevel="0" collapsed="false">
      <c r="K8" s="181"/>
      <c r="M8" s="181"/>
    </row>
    <row r="9" customFormat="false" ht="12.75" hidden="false" customHeight="false" outlineLevel="0" collapsed="false">
      <c r="K9" s="181"/>
      <c r="M9" s="181"/>
    </row>
    <row r="10" customFormat="false" ht="12.75" hidden="false" customHeight="false" outlineLevel="0" collapsed="false">
      <c r="K10" s="181"/>
      <c r="M10" s="181"/>
    </row>
    <row r="11" customFormat="false" ht="12.75" hidden="false" customHeight="false" outlineLevel="0" collapsed="false">
      <c r="K11" s="181"/>
      <c r="M11" s="181"/>
    </row>
    <row r="12" customFormat="false" ht="12.75" hidden="false" customHeight="false" outlineLevel="0" collapsed="false">
      <c r="K12" s="181"/>
      <c r="M12" s="181"/>
    </row>
    <row r="13" customFormat="false" ht="12.75" hidden="false" customHeight="false" outlineLevel="0" collapsed="false">
      <c r="K13" s="181"/>
      <c r="M13" s="181"/>
    </row>
    <row r="14" customFormat="false" ht="12.75" hidden="false" customHeight="false" outlineLevel="0" collapsed="false">
      <c r="K14" s="181"/>
      <c r="M14" s="181"/>
    </row>
    <row r="15" customFormat="false" ht="12.75" hidden="false" customHeight="false" outlineLevel="0" collapsed="false">
      <c r="K15" s="181"/>
      <c r="M15" s="181"/>
    </row>
    <row r="16" customFormat="false" ht="12.75" hidden="false" customHeight="false" outlineLevel="0" collapsed="false">
      <c r="K16" s="181"/>
      <c r="M16" s="181"/>
    </row>
    <row r="17" customFormat="false" ht="14.25" hidden="false" customHeight="true" outlineLevel="0" collapsed="false">
      <c r="K17" s="181"/>
      <c r="M17" s="181"/>
    </row>
    <row r="18" customFormat="false" ht="12.75" hidden="false" customHeight="false" outlineLevel="0" collapsed="false">
      <c r="K18" s="181"/>
      <c r="M18" s="181"/>
    </row>
    <row r="19" customFormat="false" ht="12.75" hidden="false" customHeight="false" outlineLevel="0" collapsed="false">
      <c r="K19" s="181"/>
      <c r="M19" s="181"/>
    </row>
    <row r="20" customFormat="false" ht="12.75" hidden="false" customHeight="false" outlineLevel="0" collapsed="false">
      <c r="K20" s="181"/>
      <c r="M20" s="181"/>
    </row>
    <row r="21" customFormat="false" ht="12.75" hidden="false" customHeight="false" outlineLevel="0" collapsed="false">
      <c r="K21" s="181"/>
      <c r="M21" s="181"/>
    </row>
    <row r="22" customFormat="false" ht="12.75" hidden="false" customHeight="false" outlineLevel="0" collapsed="false">
      <c r="K22" s="181"/>
      <c r="M22" s="181"/>
    </row>
    <row r="23" customFormat="false" ht="12.75" hidden="false" customHeight="false" outlineLevel="0" collapsed="false">
      <c r="K23" s="181"/>
      <c r="M23" s="181"/>
    </row>
    <row r="24" customFormat="false" ht="12.75" hidden="false" customHeight="false" outlineLevel="0" collapsed="false">
      <c r="K24" s="181"/>
      <c r="M24" s="181"/>
    </row>
    <row r="25" customFormat="false" ht="12.75" hidden="false" customHeight="false" outlineLevel="0" collapsed="false">
      <c r="K25" s="181"/>
      <c r="M25" s="181"/>
    </row>
    <row r="26" customFormat="false" ht="12.75" hidden="false" customHeight="false" outlineLevel="0" collapsed="false">
      <c r="K26" s="181"/>
      <c r="M26" s="181"/>
    </row>
    <row r="27" customFormat="false" ht="12.75" hidden="false" customHeight="false" outlineLevel="0" collapsed="false">
      <c r="K27" s="181"/>
      <c r="M27" s="181"/>
    </row>
    <row r="28" customFormat="false" ht="12.75" hidden="false" customHeight="false" outlineLevel="0" collapsed="false">
      <c r="K28" s="181"/>
      <c r="M28" s="181"/>
    </row>
    <row r="29" customFormat="false" ht="12.75" hidden="false" customHeight="false" outlineLevel="0" collapsed="false">
      <c r="K29" s="181"/>
      <c r="M29" s="181"/>
    </row>
    <row r="30" customFormat="false" ht="12.75" hidden="false" customHeight="false" outlineLevel="0" collapsed="false">
      <c r="K30" s="181"/>
      <c r="M30" s="181"/>
    </row>
    <row r="31" customFormat="false" ht="12.75" hidden="false" customHeight="false" outlineLevel="0" collapsed="false">
      <c r="K31" s="181"/>
      <c r="M31" s="181"/>
    </row>
    <row r="32" customFormat="false" ht="12.75" hidden="false" customHeight="false" outlineLevel="0" collapsed="false">
      <c r="K32" s="181"/>
      <c r="M32" s="181"/>
    </row>
    <row r="33" customFormat="false" ht="12.75" hidden="false" customHeight="false" outlineLevel="0" collapsed="false">
      <c r="K33" s="181"/>
      <c r="M33" s="181"/>
    </row>
    <row r="34" customFormat="false" ht="12.75" hidden="false" customHeight="false" outlineLevel="0" collapsed="false">
      <c r="K34" s="181"/>
      <c r="M34" s="181"/>
    </row>
    <row r="35" customFormat="false" ht="12.75" hidden="false" customHeight="false" outlineLevel="0" collapsed="false">
      <c r="K35" s="181"/>
      <c r="M35" s="181"/>
    </row>
    <row r="36" customFormat="false" ht="12.75" hidden="false" customHeight="false" outlineLevel="0" collapsed="false">
      <c r="K36" s="181"/>
      <c r="M36" s="181"/>
    </row>
    <row r="37" customFormat="false" ht="12.75" hidden="false" customHeight="false" outlineLevel="0" collapsed="false">
      <c r="K37" s="181"/>
      <c r="M37" s="181"/>
    </row>
    <row r="38" customFormat="false" ht="12.75" hidden="false" customHeight="false" outlineLevel="0" collapsed="false">
      <c r="K38" s="181"/>
      <c r="M38" s="181"/>
    </row>
    <row r="39" customFormat="false" ht="12.75" hidden="false" customHeight="false" outlineLevel="0" collapsed="false">
      <c r="K39" s="181"/>
      <c r="M39" s="181"/>
    </row>
    <row r="40" customFormat="false" ht="12.75" hidden="false" customHeight="false" outlineLevel="0" collapsed="false">
      <c r="K40" s="181"/>
      <c r="M40" s="181"/>
    </row>
    <row r="41" customFormat="false" ht="12.75" hidden="false" customHeight="false" outlineLevel="0" collapsed="false">
      <c r="K41" s="181"/>
      <c r="M41" s="181"/>
    </row>
    <row r="42" customFormat="false" ht="12.75" hidden="false" customHeight="false" outlineLevel="0" collapsed="false">
      <c r="K42" s="181"/>
      <c r="M42" s="181"/>
    </row>
    <row r="43" customFormat="false" ht="12.75" hidden="false" customHeight="false" outlineLevel="0" collapsed="false">
      <c r="K43" s="181"/>
      <c r="M43" s="181"/>
    </row>
    <row r="44" customFormat="false" ht="12.75" hidden="false" customHeight="false" outlineLevel="0" collapsed="false">
      <c r="K44" s="181"/>
      <c r="M44" s="181"/>
    </row>
    <row r="45" customFormat="false" ht="12.75" hidden="false" customHeight="false" outlineLevel="0" collapsed="false">
      <c r="K45" s="181"/>
      <c r="M45" s="181"/>
    </row>
    <row r="46" customFormat="false" ht="12.75" hidden="false" customHeight="false" outlineLevel="0" collapsed="false">
      <c r="K46" s="181"/>
      <c r="M46" s="181"/>
    </row>
    <row r="47" customFormat="false" ht="12.75" hidden="false" customHeight="false" outlineLevel="0" collapsed="false">
      <c r="K47" s="181"/>
      <c r="M47" s="181"/>
    </row>
    <row r="48" customFormat="false" ht="12.75" hidden="false" customHeight="false" outlineLevel="0" collapsed="false">
      <c r="K48" s="181"/>
      <c r="M48" s="181"/>
    </row>
    <row r="49" customFormat="false" ht="12.75" hidden="false" customHeight="false" outlineLevel="0" collapsed="false">
      <c r="K49" s="181"/>
      <c r="M49" s="181"/>
    </row>
    <row r="50" customFormat="false" ht="12.75" hidden="false" customHeight="false" outlineLevel="0" collapsed="false">
      <c r="K50" s="181"/>
      <c r="M50" s="181"/>
    </row>
    <row r="51" customFormat="false" ht="12.75" hidden="false" customHeight="false" outlineLevel="0" collapsed="false">
      <c r="K51" s="181"/>
      <c r="M51" s="181"/>
    </row>
    <row r="52" customFormat="false" ht="12.75" hidden="false" customHeight="false" outlineLevel="0" collapsed="false">
      <c r="K52" s="181"/>
      <c r="M52" s="181"/>
    </row>
    <row r="53" customFormat="false" ht="12.75" hidden="false" customHeight="false" outlineLevel="0" collapsed="false">
      <c r="K53" s="181"/>
      <c r="M53" s="181"/>
    </row>
    <row r="54" customFormat="false" ht="12.75" hidden="false" customHeight="false" outlineLevel="0" collapsed="false">
      <c r="K54" s="181"/>
      <c r="M54" s="181"/>
    </row>
    <row r="55" customFormat="false" ht="12.75" hidden="false" customHeight="false" outlineLevel="0" collapsed="false">
      <c r="K55" s="181"/>
      <c r="M55" s="181"/>
    </row>
    <row r="56" customFormat="false" ht="12.75" hidden="false" customHeight="false" outlineLevel="0" collapsed="false">
      <c r="K56" s="181"/>
      <c r="M56" s="181"/>
    </row>
    <row r="57" customFormat="false" ht="12.75" hidden="false" customHeight="false" outlineLevel="0" collapsed="false">
      <c r="K57" s="181"/>
      <c r="M57" s="181"/>
    </row>
    <row r="58" customFormat="false" ht="12.75" hidden="false" customHeight="false" outlineLevel="0" collapsed="false">
      <c r="K58" s="181"/>
      <c r="M58" s="181"/>
    </row>
    <row r="59" customFormat="false" ht="12.75" hidden="false" customHeight="false" outlineLevel="0" collapsed="false">
      <c r="K59" s="181"/>
      <c r="M59" s="181"/>
    </row>
    <row r="60" customFormat="false" ht="12.75" hidden="false" customHeight="false" outlineLevel="0" collapsed="false">
      <c r="K60" s="181"/>
      <c r="M60" s="181"/>
    </row>
    <row r="61" customFormat="false" ht="12.75" hidden="false" customHeight="false" outlineLevel="0" collapsed="false">
      <c r="K61" s="181"/>
      <c r="M61" s="181"/>
    </row>
    <row r="62" customFormat="false" ht="12.75" hidden="false" customHeight="false" outlineLevel="0" collapsed="false">
      <c r="K62" s="181"/>
      <c r="M62" s="181"/>
    </row>
    <row r="63" customFormat="false" ht="12.75" hidden="false" customHeight="false" outlineLevel="0" collapsed="false">
      <c r="K63" s="181"/>
      <c r="M63" s="181"/>
    </row>
    <row r="64" customFormat="false" ht="12.75" hidden="false" customHeight="false" outlineLevel="0" collapsed="false">
      <c r="K64" s="181"/>
      <c r="M64" s="181"/>
    </row>
    <row r="65" customFormat="false" ht="12.75" hidden="false" customHeight="false" outlineLevel="0" collapsed="false">
      <c r="K65" s="181"/>
      <c r="M65" s="181"/>
    </row>
    <row r="66" customFormat="false" ht="12.75" hidden="false" customHeight="false" outlineLevel="0" collapsed="false">
      <c r="K66" s="181"/>
      <c r="M66" s="181"/>
    </row>
    <row r="67" customFormat="false" ht="12.75" hidden="false" customHeight="false" outlineLevel="0" collapsed="false">
      <c r="K67" s="181"/>
      <c r="M67" s="181"/>
    </row>
    <row r="68" customFormat="false" ht="12.75" hidden="false" customHeight="false" outlineLevel="0" collapsed="false">
      <c r="K68" s="181"/>
      <c r="M68" s="181"/>
    </row>
    <row r="69" customFormat="false" ht="12.75" hidden="false" customHeight="false" outlineLevel="0" collapsed="false">
      <c r="K69" s="181"/>
      <c r="M69" s="181"/>
    </row>
    <row r="70" customFormat="false" ht="12.75" hidden="false" customHeight="false" outlineLevel="0" collapsed="false">
      <c r="K70" s="181"/>
      <c r="M70" s="181"/>
    </row>
    <row r="71" customFormat="false" ht="12.75" hidden="false" customHeight="false" outlineLevel="0" collapsed="false">
      <c r="K71" s="181"/>
      <c r="M71" s="181"/>
    </row>
    <row r="72" customFormat="false" ht="12.75" hidden="false" customHeight="false" outlineLevel="0" collapsed="false">
      <c r="K72" s="181"/>
      <c r="M72" s="181"/>
    </row>
    <row r="73" customFormat="false" ht="12.75" hidden="false" customHeight="false" outlineLevel="0" collapsed="false">
      <c r="K73" s="181"/>
      <c r="M73" s="181"/>
    </row>
    <row r="74" customFormat="false" ht="12.75" hidden="false" customHeight="false" outlineLevel="0" collapsed="false">
      <c r="K74" s="181"/>
      <c r="M74" s="181"/>
    </row>
    <row r="75" customFormat="false" ht="12.75" hidden="false" customHeight="false" outlineLevel="0" collapsed="false">
      <c r="K75" s="181"/>
      <c r="M75" s="181"/>
    </row>
    <row r="76" customFormat="false" ht="12.75" hidden="false" customHeight="false" outlineLevel="0" collapsed="false">
      <c r="K76" s="181"/>
      <c r="M76" s="181"/>
    </row>
    <row r="77" customFormat="false" ht="12.75" hidden="false" customHeight="false" outlineLevel="0" collapsed="false">
      <c r="K77" s="181"/>
      <c r="M77" s="181"/>
    </row>
    <row r="78" customFormat="false" ht="12.75" hidden="false" customHeight="false" outlineLevel="0" collapsed="false">
      <c r="K78" s="181"/>
      <c r="M78" s="181"/>
    </row>
    <row r="79" customFormat="false" ht="12.75" hidden="false" customHeight="false" outlineLevel="0" collapsed="false">
      <c r="K79" s="181"/>
      <c r="M79" s="181"/>
    </row>
    <row r="80" customFormat="false" ht="12.75" hidden="false" customHeight="false" outlineLevel="0" collapsed="false">
      <c r="K80" s="181"/>
      <c r="M80" s="181"/>
    </row>
    <row r="81" customFormat="false" ht="12.75" hidden="false" customHeight="false" outlineLevel="0" collapsed="false">
      <c r="K81" s="181"/>
      <c r="M81" s="181"/>
    </row>
    <row r="82" customFormat="false" ht="12.75" hidden="false" customHeight="false" outlineLevel="0" collapsed="false">
      <c r="K82" s="181"/>
      <c r="M82" s="181"/>
    </row>
    <row r="83" customFormat="false" ht="12.75" hidden="false" customHeight="false" outlineLevel="0" collapsed="false">
      <c r="K83" s="181"/>
      <c r="M83" s="181"/>
    </row>
    <row r="84" customFormat="false" ht="12.75" hidden="false" customHeight="false" outlineLevel="0" collapsed="false">
      <c r="K84" s="181"/>
      <c r="M84" s="181"/>
    </row>
    <row r="85" customFormat="false" ht="12.75" hidden="false" customHeight="false" outlineLevel="0" collapsed="false">
      <c r="K85" s="181"/>
      <c r="M85" s="181"/>
    </row>
    <row r="86" customFormat="false" ht="12.75" hidden="false" customHeight="false" outlineLevel="0" collapsed="false">
      <c r="K86" s="181"/>
      <c r="M86" s="181"/>
    </row>
    <row r="87" customFormat="false" ht="12.75" hidden="false" customHeight="false" outlineLevel="0" collapsed="false">
      <c r="K87" s="181"/>
      <c r="M87" s="181"/>
    </row>
    <row r="88" customFormat="false" ht="12.75" hidden="false" customHeight="false" outlineLevel="0" collapsed="false">
      <c r="K88" s="181"/>
      <c r="M88" s="181"/>
    </row>
    <row r="89" customFormat="false" ht="12.75" hidden="false" customHeight="false" outlineLevel="0" collapsed="false">
      <c r="K89" s="181"/>
      <c r="M89" s="181"/>
    </row>
    <row r="90" customFormat="false" ht="12.75" hidden="false" customHeight="false" outlineLevel="0" collapsed="false">
      <c r="K90" s="181"/>
      <c r="M90" s="181"/>
    </row>
    <row r="91" customFormat="false" ht="12.75" hidden="false" customHeight="false" outlineLevel="0" collapsed="false">
      <c r="K91" s="181"/>
      <c r="M91" s="181"/>
    </row>
    <row r="92" customFormat="false" ht="12.75" hidden="false" customHeight="false" outlineLevel="0" collapsed="false">
      <c r="K92" s="181"/>
      <c r="M92" s="181"/>
    </row>
    <row r="93" customFormat="false" ht="12.75" hidden="false" customHeight="false" outlineLevel="0" collapsed="false">
      <c r="K93" s="181"/>
      <c r="M93" s="181"/>
    </row>
    <row r="94" customFormat="false" ht="12.75" hidden="false" customHeight="false" outlineLevel="0" collapsed="false">
      <c r="K94" s="181"/>
      <c r="M94" s="181"/>
    </row>
    <row r="95" customFormat="false" ht="12.75" hidden="false" customHeight="false" outlineLevel="0" collapsed="false">
      <c r="K95" s="181"/>
      <c r="M95" s="181"/>
    </row>
    <row r="96" customFormat="false" ht="12.75" hidden="false" customHeight="false" outlineLevel="0" collapsed="false">
      <c r="K96" s="181"/>
      <c r="M96" s="181"/>
    </row>
    <row r="97" customFormat="false" ht="12.75" hidden="false" customHeight="false" outlineLevel="0" collapsed="false">
      <c r="K97" s="181"/>
      <c r="M97" s="181"/>
    </row>
    <row r="98" customFormat="false" ht="12.75" hidden="false" customHeight="false" outlineLevel="0" collapsed="false">
      <c r="K98" s="181"/>
      <c r="M98" s="181"/>
    </row>
    <row r="99" customFormat="false" ht="12.75" hidden="false" customHeight="false" outlineLevel="0" collapsed="false">
      <c r="K99" s="181"/>
      <c r="M99" s="181"/>
    </row>
    <row r="100" customFormat="false" ht="12.75" hidden="false" customHeight="false" outlineLevel="0" collapsed="false">
      <c r="K100" s="181"/>
      <c r="M100" s="181"/>
    </row>
    <row r="101" customFormat="false" ht="12.75" hidden="false" customHeight="false" outlineLevel="0" collapsed="false">
      <c r="K101" s="181"/>
      <c r="M101" s="181"/>
    </row>
    <row r="102" customFormat="false" ht="12.75" hidden="false" customHeight="false" outlineLevel="0" collapsed="false">
      <c r="K102" s="181"/>
      <c r="M102" s="181"/>
    </row>
    <row r="103" customFormat="false" ht="12.75" hidden="false" customHeight="false" outlineLevel="0" collapsed="false">
      <c r="K103" s="181"/>
      <c r="M103" s="181"/>
    </row>
    <row r="104" customFormat="false" ht="12.75" hidden="false" customHeight="false" outlineLevel="0" collapsed="false">
      <c r="K104" s="181"/>
      <c r="M104" s="181"/>
    </row>
    <row r="105" customFormat="false" ht="12.75" hidden="false" customHeight="false" outlineLevel="0" collapsed="false">
      <c r="K105" s="181"/>
      <c r="M105" s="181"/>
    </row>
    <row r="106" customFormat="false" ht="12.75" hidden="false" customHeight="false" outlineLevel="0" collapsed="false">
      <c r="K106" s="181"/>
      <c r="M106" s="181"/>
    </row>
    <row r="107" customFormat="false" ht="12.75" hidden="false" customHeight="false" outlineLevel="0" collapsed="false">
      <c r="K107" s="181"/>
      <c r="M107" s="181"/>
    </row>
    <row r="108" customFormat="false" ht="12.75" hidden="false" customHeight="false" outlineLevel="0" collapsed="false">
      <c r="K108" s="181"/>
      <c r="M108" s="181"/>
    </row>
    <row r="109" customFormat="false" ht="12.75" hidden="false" customHeight="false" outlineLevel="0" collapsed="false">
      <c r="K109" s="181"/>
      <c r="M109" s="181"/>
    </row>
    <row r="110" customFormat="false" ht="12.75" hidden="false" customHeight="false" outlineLevel="0" collapsed="false">
      <c r="K110" s="181"/>
      <c r="M110" s="181"/>
    </row>
    <row r="111" customFormat="false" ht="12.75" hidden="false" customHeight="false" outlineLevel="0" collapsed="false">
      <c r="K111" s="181"/>
      <c r="M111" s="181"/>
    </row>
    <row r="112" customFormat="false" ht="12.75" hidden="false" customHeight="false" outlineLevel="0" collapsed="false">
      <c r="K112" s="181"/>
      <c r="M112" s="181"/>
    </row>
    <row r="113" customFormat="false" ht="12.75" hidden="false" customHeight="false" outlineLevel="0" collapsed="false">
      <c r="K113" s="181"/>
      <c r="M113" s="181"/>
    </row>
    <row r="114" customFormat="false" ht="12.75" hidden="false" customHeight="false" outlineLevel="0" collapsed="false">
      <c r="K114" s="181"/>
      <c r="M114" s="181"/>
    </row>
    <row r="115" customFormat="false" ht="12.75" hidden="false" customHeight="false" outlineLevel="0" collapsed="false">
      <c r="K115" s="181"/>
      <c r="M115" s="181"/>
    </row>
    <row r="116" customFormat="false" ht="12.75" hidden="false" customHeight="false" outlineLevel="0" collapsed="false">
      <c r="K116" s="181"/>
      <c r="M116" s="181"/>
    </row>
    <row r="117" customFormat="false" ht="12.75" hidden="false" customHeight="false" outlineLevel="0" collapsed="false">
      <c r="K117" s="181"/>
      <c r="M117" s="181"/>
    </row>
    <row r="118" customFormat="false" ht="12.75" hidden="false" customHeight="false" outlineLevel="0" collapsed="false">
      <c r="K118" s="181"/>
      <c r="M118" s="181"/>
    </row>
    <row r="119" customFormat="false" ht="12.75" hidden="false" customHeight="false" outlineLevel="0" collapsed="false">
      <c r="K119" s="181"/>
      <c r="M119" s="181"/>
    </row>
    <row r="120" customFormat="false" ht="12.75" hidden="false" customHeight="false" outlineLevel="0" collapsed="false">
      <c r="K120" s="181"/>
      <c r="M120" s="181"/>
    </row>
    <row r="121" customFormat="false" ht="12.75" hidden="false" customHeight="false" outlineLevel="0" collapsed="false">
      <c r="K121" s="181"/>
      <c r="M121" s="181"/>
    </row>
    <row r="122" customFormat="false" ht="12.75" hidden="false" customHeight="false" outlineLevel="0" collapsed="false">
      <c r="K122" s="181"/>
      <c r="M122" s="181"/>
    </row>
    <row r="123" customFormat="false" ht="12.75" hidden="false" customHeight="false" outlineLevel="0" collapsed="false">
      <c r="K123" s="181"/>
      <c r="M123" s="181"/>
    </row>
    <row r="124" customFormat="false" ht="12.75" hidden="false" customHeight="false" outlineLevel="0" collapsed="false">
      <c r="K124" s="181"/>
      <c r="M124" s="181"/>
    </row>
    <row r="125" customFormat="false" ht="12.75" hidden="false" customHeight="false" outlineLevel="0" collapsed="false">
      <c r="K125" s="181"/>
      <c r="M125" s="181"/>
    </row>
    <row r="126" customFormat="false" ht="12.75" hidden="false" customHeight="false" outlineLevel="0" collapsed="false">
      <c r="K126" s="181"/>
      <c r="M126" s="181"/>
    </row>
    <row r="127" customFormat="false" ht="12.75" hidden="false" customHeight="false" outlineLevel="0" collapsed="false">
      <c r="K127" s="181"/>
      <c r="M127" s="181"/>
    </row>
    <row r="128" customFormat="false" ht="12.75" hidden="false" customHeight="false" outlineLevel="0" collapsed="false">
      <c r="K128" s="181"/>
      <c r="M128" s="181"/>
    </row>
    <row r="129" customFormat="false" ht="12.75" hidden="false" customHeight="false" outlineLevel="0" collapsed="false">
      <c r="K129" s="181"/>
      <c r="M129" s="181"/>
    </row>
    <row r="130" customFormat="false" ht="12.75" hidden="false" customHeight="false" outlineLevel="0" collapsed="false">
      <c r="K130" s="181"/>
      <c r="M130" s="181"/>
    </row>
    <row r="131" customFormat="false" ht="12.75" hidden="false" customHeight="false" outlineLevel="0" collapsed="false">
      <c r="K131" s="181"/>
      <c r="M131" s="181"/>
    </row>
    <row r="132" customFormat="false" ht="12.75" hidden="false" customHeight="false" outlineLevel="0" collapsed="false">
      <c r="K132" s="181"/>
      <c r="M132" s="181"/>
    </row>
    <row r="133" customFormat="false" ht="12.75" hidden="false" customHeight="false" outlineLevel="0" collapsed="false">
      <c r="K133" s="181"/>
      <c r="M133" s="181"/>
    </row>
    <row r="134" customFormat="false" ht="12.75" hidden="false" customHeight="false" outlineLevel="0" collapsed="false">
      <c r="K134" s="181"/>
      <c r="M134" s="181"/>
    </row>
    <row r="135" customFormat="false" ht="12.75" hidden="false" customHeight="false" outlineLevel="0" collapsed="false">
      <c r="K135" s="181"/>
      <c r="M135" s="181"/>
    </row>
    <row r="136" customFormat="false" ht="12.75" hidden="false" customHeight="false" outlineLevel="0" collapsed="false">
      <c r="K136" s="181"/>
      <c r="M136" s="181"/>
    </row>
    <row r="137" customFormat="false" ht="12.75" hidden="false" customHeight="false" outlineLevel="0" collapsed="false">
      <c r="K137" s="181"/>
      <c r="M137" s="181"/>
    </row>
    <row r="138" customFormat="false" ht="12.75" hidden="false" customHeight="false" outlineLevel="0" collapsed="false">
      <c r="K138" s="181"/>
      <c r="M138" s="181"/>
    </row>
    <row r="139" customFormat="false" ht="12.75" hidden="false" customHeight="false" outlineLevel="0" collapsed="false">
      <c r="K139" s="181"/>
      <c r="M139" s="181"/>
    </row>
    <row r="140" customFormat="false" ht="12.75" hidden="false" customHeight="false" outlineLevel="0" collapsed="false">
      <c r="K140" s="181"/>
      <c r="M140" s="181"/>
    </row>
    <row r="141" customFormat="false" ht="12.75" hidden="false" customHeight="false" outlineLevel="0" collapsed="false">
      <c r="K141" s="181"/>
      <c r="M141" s="181"/>
    </row>
    <row r="142" customFormat="false" ht="12.75" hidden="false" customHeight="false" outlineLevel="0" collapsed="false">
      <c r="K142" s="181"/>
      <c r="M142" s="181"/>
    </row>
    <row r="143" customFormat="false" ht="12.75" hidden="false" customHeight="false" outlineLevel="0" collapsed="false">
      <c r="K143" s="181"/>
      <c r="M143" s="181"/>
    </row>
    <row r="144" customFormat="false" ht="12.75" hidden="false" customHeight="false" outlineLevel="0" collapsed="false">
      <c r="K144" s="181"/>
      <c r="M144" s="181"/>
    </row>
    <row r="145" customFormat="false" ht="12.75" hidden="false" customHeight="false" outlineLevel="0" collapsed="false">
      <c r="K145" s="181"/>
      <c r="M145" s="181"/>
    </row>
    <row r="146" customFormat="false" ht="12.75" hidden="false" customHeight="false" outlineLevel="0" collapsed="false">
      <c r="K146" s="181"/>
      <c r="M146" s="181"/>
    </row>
    <row r="147" customFormat="false" ht="12.75" hidden="false" customHeight="false" outlineLevel="0" collapsed="false">
      <c r="K147" s="181"/>
      <c r="M147" s="181"/>
    </row>
    <row r="148" customFormat="false" ht="12.75" hidden="false" customHeight="false" outlineLevel="0" collapsed="false">
      <c r="K148" s="181"/>
      <c r="M148" s="181"/>
    </row>
    <row r="149" customFormat="false" ht="12.75" hidden="false" customHeight="false" outlineLevel="0" collapsed="false">
      <c r="K149" s="181"/>
      <c r="M149" s="181"/>
    </row>
    <row r="150" customFormat="false" ht="12.75" hidden="false" customHeight="false" outlineLevel="0" collapsed="false">
      <c r="K150" s="181"/>
      <c r="M150" s="181"/>
    </row>
    <row r="151" customFormat="false" ht="12.75" hidden="false" customHeight="false" outlineLevel="0" collapsed="false">
      <c r="K151" s="181"/>
      <c r="M151" s="181"/>
    </row>
    <row r="152" customFormat="false" ht="12.75" hidden="false" customHeight="false" outlineLevel="0" collapsed="false">
      <c r="K152" s="181"/>
      <c r="M152" s="181"/>
    </row>
    <row r="153" customFormat="false" ht="12.75" hidden="false" customHeight="false" outlineLevel="0" collapsed="false">
      <c r="K153" s="181"/>
      <c r="M153" s="181"/>
    </row>
    <row r="154" customFormat="false" ht="12.75" hidden="false" customHeight="false" outlineLevel="0" collapsed="false">
      <c r="K154" s="181"/>
      <c r="M154" s="181"/>
    </row>
    <row r="155" customFormat="false" ht="12.75" hidden="false" customHeight="false" outlineLevel="0" collapsed="false">
      <c r="K155" s="181"/>
      <c r="M155" s="181"/>
    </row>
    <row r="156" customFormat="false" ht="12.75" hidden="false" customHeight="false" outlineLevel="0" collapsed="false">
      <c r="K156" s="181"/>
      <c r="M156" s="181"/>
    </row>
    <row r="157" customFormat="false" ht="12.75" hidden="false" customHeight="false" outlineLevel="0" collapsed="false">
      <c r="K157" s="181"/>
      <c r="M157" s="181"/>
    </row>
    <row r="158" customFormat="false" ht="12.75" hidden="false" customHeight="false" outlineLevel="0" collapsed="false">
      <c r="K158" s="181"/>
      <c r="M158" s="181"/>
    </row>
    <row r="159" customFormat="false" ht="12.75" hidden="false" customHeight="false" outlineLevel="0" collapsed="false">
      <c r="K159" s="181"/>
      <c r="M159" s="181"/>
    </row>
    <row r="160" customFormat="false" ht="12.75" hidden="false" customHeight="false" outlineLevel="0" collapsed="false">
      <c r="K160" s="181"/>
      <c r="M160" s="181"/>
    </row>
    <row r="161" customFormat="false" ht="12.75" hidden="false" customHeight="false" outlineLevel="0" collapsed="false">
      <c r="K161" s="181"/>
      <c r="M161" s="181"/>
    </row>
    <row r="162" customFormat="false" ht="12.75" hidden="false" customHeight="false" outlineLevel="0" collapsed="false">
      <c r="K162" s="181"/>
      <c r="M162" s="181"/>
    </row>
    <row r="163" customFormat="false" ht="12.75" hidden="false" customHeight="false" outlineLevel="0" collapsed="false">
      <c r="K163" s="181"/>
      <c r="M163" s="181"/>
    </row>
    <row r="164" customFormat="false" ht="12.75" hidden="false" customHeight="false" outlineLevel="0" collapsed="false">
      <c r="K164" s="181"/>
      <c r="M164" s="181"/>
    </row>
    <row r="165" customFormat="false" ht="12.75" hidden="false" customHeight="false" outlineLevel="0" collapsed="false">
      <c r="K165" s="181"/>
      <c r="M165" s="181"/>
    </row>
    <row r="166" customFormat="false" ht="12.75" hidden="false" customHeight="false" outlineLevel="0" collapsed="false">
      <c r="K166" s="181"/>
      <c r="M166" s="181"/>
    </row>
    <row r="167" customFormat="false" ht="12.75" hidden="false" customHeight="false" outlineLevel="0" collapsed="false">
      <c r="K167" s="181"/>
      <c r="M167" s="181"/>
    </row>
    <row r="168" customFormat="false" ht="12.75" hidden="false" customHeight="false" outlineLevel="0" collapsed="false">
      <c r="K168" s="181"/>
      <c r="M168" s="181"/>
    </row>
    <row r="169" customFormat="false" ht="12.75" hidden="false" customHeight="false" outlineLevel="0" collapsed="false">
      <c r="K169" s="181"/>
      <c r="M169" s="181"/>
    </row>
    <row r="170" customFormat="false" ht="12.75" hidden="false" customHeight="false" outlineLevel="0" collapsed="false">
      <c r="K170" s="181"/>
      <c r="M170" s="181"/>
    </row>
    <row r="171" customFormat="false" ht="12.75" hidden="false" customHeight="false" outlineLevel="0" collapsed="false">
      <c r="K171" s="181"/>
      <c r="M171" s="181"/>
    </row>
    <row r="172" customFormat="false" ht="12.75" hidden="false" customHeight="false" outlineLevel="0" collapsed="false">
      <c r="K172" s="181"/>
      <c r="M172" s="181"/>
    </row>
    <row r="173" customFormat="false" ht="12.75" hidden="false" customHeight="false" outlineLevel="0" collapsed="false">
      <c r="K173" s="181"/>
      <c r="M173" s="181"/>
    </row>
    <row r="174" customFormat="false" ht="12.75" hidden="false" customHeight="false" outlineLevel="0" collapsed="false">
      <c r="K174" s="181"/>
      <c r="M174" s="181"/>
    </row>
    <row r="175" customFormat="false" ht="12.75" hidden="false" customHeight="false" outlineLevel="0" collapsed="false">
      <c r="K175" s="181"/>
      <c r="M175" s="181"/>
    </row>
    <row r="176" customFormat="false" ht="12.75" hidden="false" customHeight="false" outlineLevel="0" collapsed="false">
      <c r="K176" s="181"/>
      <c r="M176" s="181"/>
    </row>
    <row r="177" customFormat="false" ht="12.75" hidden="false" customHeight="false" outlineLevel="0" collapsed="false">
      <c r="K177" s="181"/>
      <c r="M177" s="181"/>
    </row>
    <row r="178" customFormat="false" ht="12.75" hidden="false" customHeight="false" outlineLevel="0" collapsed="false">
      <c r="K178" s="181"/>
      <c r="M178" s="181"/>
    </row>
    <row r="179" customFormat="false" ht="12.75" hidden="false" customHeight="false" outlineLevel="0" collapsed="false">
      <c r="K179" s="181"/>
      <c r="M179" s="181"/>
    </row>
    <row r="180" customFormat="false" ht="12.75" hidden="false" customHeight="false" outlineLevel="0" collapsed="false">
      <c r="K180" s="181"/>
      <c r="M180" s="181"/>
    </row>
    <row r="181" customFormat="false" ht="12.75" hidden="false" customHeight="false" outlineLevel="0" collapsed="false">
      <c r="K181" s="181"/>
      <c r="M181" s="181"/>
    </row>
    <row r="182" customFormat="false" ht="12.75" hidden="false" customHeight="false" outlineLevel="0" collapsed="false">
      <c r="K182" s="181"/>
      <c r="M182" s="181"/>
    </row>
    <row r="183" customFormat="false" ht="12.75" hidden="false" customHeight="false" outlineLevel="0" collapsed="false">
      <c r="K183" s="181"/>
      <c r="M183" s="181"/>
    </row>
    <row r="184" customFormat="false" ht="12.75" hidden="false" customHeight="false" outlineLevel="0" collapsed="false">
      <c r="K184" s="181"/>
      <c r="M184" s="181"/>
    </row>
    <row r="185" customFormat="false" ht="12.75" hidden="false" customHeight="false" outlineLevel="0" collapsed="false">
      <c r="K185" s="181"/>
      <c r="M185" s="181"/>
    </row>
    <row r="186" customFormat="false" ht="12.75" hidden="false" customHeight="false" outlineLevel="0" collapsed="false">
      <c r="K186" s="181"/>
      <c r="M186" s="181"/>
    </row>
    <row r="187" customFormat="false" ht="12.75" hidden="false" customHeight="false" outlineLevel="0" collapsed="false">
      <c r="K187" s="181"/>
      <c r="M187" s="181"/>
    </row>
    <row r="188" customFormat="false" ht="12.75" hidden="false" customHeight="false" outlineLevel="0" collapsed="false">
      <c r="K188" s="181"/>
      <c r="M188" s="181"/>
    </row>
    <row r="189" customFormat="false" ht="12.75" hidden="false" customHeight="false" outlineLevel="0" collapsed="false">
      <c r="K189" s="181"/>
      <c r="M189" s="181"/>
    </row>
    <row r="190" customFormat="false" ht="12.75" hidden="false" customHeight="false" outlineLevel="0" collapsed="false">
      <c r="K190" s="181"/>
      <c r="M190" s="181"/>
    </row>
    <row r="191" customFormat="false" ht="12.75" hidden="false" customHeight="false" outlineLevel="0" collapsed="false">
      <c r="K191" s="181"/>
      <c r="M191" s="181"/>
    </row>
    <row r="192" customFormat="false" ht="12.75" hidden="false" customHeight="false" outlineLevel="0" collapsed="false">
      <c r="K192" s="181"/>
      <c r="M192" s="181"/>
    </row>
    <row r="193" customFormat="false" ht="12.75" hidden="false" customHeight="false" outlineLevel="0" collapsed="false">
      <c r="K193" s="181"/>
      <c r="M193" s="181"/>
    </row>
    <row r="194" customFormat="false" ht="12.75" hidden="false" customHeight="false" outlineLevel="0" collapsed="false">
      <c r="K194" s="181"/>
      <c r="M194" s="181"/>
    </row>
    <row r="195" customFormat="false" ht="12.75" hidden="false" customHeight="false" outlineLevel="0" collapsed="false">
      <c r="K195" s="181"/>
      <c r="M195" s="181"/>
    </row>
    <row r="196" customFormat="false" ht="12.75" hidden="false" customHeight="false" outlineLevel="0" collapsed="false">
      <c r="K196" s="181"/>
      <c r="M196" s="181"/>
    </row>
    <row r="197" customFormat="false" ht="12.75" hidden="false" customHeight="false" outlineLevel="0" collapsed="false">
      <c r="K197" s="181"/>
      <c r="M197" s="181"/>
    </row>
    <row r="198" customFormat="false" ht="12.75" hidden="false" customHeight="false" outlineLevel="0" collapsed="false">
      <c r="K198" s="181"/>
      <c r="M198" s="181"/>
    </row>
    <row r="199" customFormat="false" ht="12.75" hidden="false" customHeight="false" outlineLevel="0" collapsed="false">
      <c r="K199" s="181"/>
      <c r="M199" s="181"/>
    </row>
    <row r="200" customFormat="false" ht="12.75" hidden="false" customHeight="false" outlineLevel="0" collapsed="false">
      <c r="K200" s="181"/>
      <c r="M200" s="181"/>
    </row>
    <row r="201" customFormat="false" ht="12.75" hidden="false" customHeight="false" outlineLevel="0" collapsed="false">
      <c r="K201" s="181"/>
      <c r="M201" s="181"/>
    </row>
    <row r="202" customFormat="false" ht="12.75" hidden="false" customHeight="false" outlineLevel="0" collapsed="false">
      <c r="K202" s="181"/>
      <c r="M202" s="181"/>
    </row>
    <row r="203" customFormat="false" ht="12.75" hidden="false" customHeight="false" outlineLevel="0" collapsed="false">
      <c r="K203" s="181"/>
      <c r="M203" s="181"/>
    </row>
    <row r="204" customFormat="false" ht="12.75" hidden="false" customHeight="false" outlineLevel="0" collapsed="false">
      <c r="K204" s="181"/>
      <c r="M204" s="181"/>
    </row>
    <row r="205" customFormat="false" ht="12.75" hidden="false" customHeight="false" outlineLevel="0" collapsed="false">
      <c r="K205" s="181"/>
      <c r="M205" s="181"/>
    </row>
    <row r="206" customFormat="false" ht="12.75" hidden="false" customHeight="false" outlineLevel="0" collapsed="false">
      <c r="K206" s="181"/>
      <c r="M206" s="181"/>
    </row>
    <row r="207" customFormat="false" ht="12.75" hidden="false" customHeight="false" outlineLevel="0" collapsed="false">
      <c r="K207" s="181"/>
      <c r="M207" s="181"/>
    </row>
    <row r="208" customFormat="false" ht="12.75" hidden="false" customHeight="false" outlineLevel="0" collapsed="false">
      <c r="K208" s="181"/>
      <c r="M208" s="181"/>
    </row>
    <row r="209" customFormat="false" ht="12.75" hidden="false" customHeight="false" outlineLevel="0" collapsed="false">
      <c r="K209" s="181"/>
      <c r="M209" s="181"/>
    </row>
    <row r="210" customFormat="false" ht="12.75" hidden="false" customHeight="false" outlineLevel="0" collapsed="false">
      <c r="K210" s="181"/>
      <c r="M210" s="181"/>
    </row>
    <row r="211" customFormat="false" ht="12.75" hidden="false" customHeight="false" outlineLevel="0" collapsed="false">
      <c r="K211" s="181"/>
      <c r="M211" s="181"/>
    </row>
    <row r="212" customFormat="false" ht="12.75" hidden="false" customHeight="false" outlineLevel="0" collapsed="false">
      <c r="K212" s="181"/>
      <c r="M212" s="181"/>
    </row>
    <row r="213" customFormat="false" ht="12.75" hidden="false" customHeight="false" outlineLevel="0" collapsed="false">
      <c r="K213" s="181"/>
      <c r="M213" s="181"/>
    </row>
    <row r="214" customFormat="false" ht="12.75" hidden="false" customHeight="false" outlineLevel="0" collapsed="false">
      <c r="K214" s="181"/>
      <c r="M214" s="181"/>
    </row>
    <row r="215" customFormat="false" ht="12.75" hidden="false" customHeight="false" outlineLevel="0" collapsed="false">
      <c r="K215" s="181"/>
      <c r="M215" s="181"/>
    </row>
    <row r="216" customFormat="false" ht="12.75" hidden="false" customHeight="false" outlineLevel="0" collapsed="false">
      <c r="K216" s="181"/>
      <c r="M216" s="181"/>
    </row>
    <row r="217" customFormat="false" ht="12.75" hidden="false" customHeight="false" outlineLevel="0" collapsed="false">
      <c r="K217" s="181"/>
      <c r="M217" s="181"/>
    </row>
    <row r="218" customFormat="false" ht="12.75" hidden="false" customHeight="false" outlineLevel="0" collapsed="false">
      <c r="K218" s="181"/>
      <c r="M218" s="18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23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27" activeCellId="0" sqref="H27"/>
    </sheetView>
  </sheetViews>
  <sheetFormatPr defaultColWidth="9.0546875" defaultRowHeight="12.75" customHeight="true" zeroHeight="false" outlineLevelRow="0" outlineLevelCol="0"/>
  <sheetData>
    <row r="1" customFormat="false" ht="12.75" hidden="false" customHeight="false" outlineLevel="0" collapsed="false">
      <c r="A1" s="0" t="s">
        <v>269</v>
      </c>
      <c r="B1" s="0" t="s">
        <v>270</v>
      </c>
      <c r="C1" s="0" t="s">
        <v>271</v>
      </c>
      <c r="D1" s="0" t="s">
        <v>272</v>
      </c>
      <c r="E1" s="0" t="s">
        <v>273</v>
      </c>
      <c r="F1" s="0" t="s">
        <v>274</v>
      </c>
      <c r="G1" s="0" t="s">
        <v>275</v>
      </c>
      <c r="H1" s="0" t="s">
        <v>276</v>
      </c>
      <c r="I1" s="0" t="s">
        <v>277</v>
      </c>
      <c r="J1" s="0" t="s">
        <v>278</v>
      </c>
      <c r="K1" s="0" t="s">
        <v>279</v>
      </c>
      <c r="L1" s="0" t="s">
        <v>280</v>
      </c>
      <c r="M1" s="0" t="s">
        <v>281</v>
      </c>
      <c r="N1" s="0" t="s">
        <v>282</v>
      </c>
      <c r="O1" s="0" t="s">
        <v>283</v>
      </c>
      <c r="P1" s="0" t="s">
        <v>284</v>
      </c>
      <c r="Q1" s="0" t="s">
        <v>285</v>
      </c>
      <c r="R1" s="0" t="s">
        <v>286</v>
      </c>
      <c r="S1" s="0" t="s">
        <v>287</v>
      </c>
      <c r="T1" s="0" t="s">
        <v>288</v>
      </c>
      <c r="U1" s="0" t="s">
        <v>289</v>
      </c>
      <c r="V1" s="0" t="s">
        <v>290</v>
      </c>
      <c r="W1" s="0" t="s">
        <v>291</v>
      </c>
      <c r="X1" s="0" t="s">
        <v>292</v>
      </c>
      <c r="Y1" s="0" t="s">
        <v>293</v>
      </c>
      <c r="Z1" s="0" t="s">
        <v>294</v>
      </c>
      <c r="AA1" s="0" t="s">
        <v>295</v>
      </c>
      <c r="AB1" s="0" t="s">
        <v>296</v>
      </c>
      <c r="AC1" s="0" t="s">
        <v>297</v>
      </c>
      <c r="AD1" s="0" t="s">
        <v>298</v>
      </c>
      <c r="AE1" s="0" t="s">
        <v>299</v>
      </c>
      <c r="AF1" s="0" t="s">
        <v>300</v>
      </c>
      <c r="AG1" s="0" t="s">
        <v>301</v>
      </c>
      <c r="AH1" s="0" t="s">
        <v>302</v>
      </c>
      <c r="AI1" s="0" t="s">
        <v>303</v>
      </c>
      <c r="AJ1" s="0" t="s">
        <v>304</v>
      </c>
      <c r="AK1" s="0" t="s">
        <v>305</v>
      </c>
      <c r="AL1" s="0" t="s">
        <v>306</v>
      </c>
      <c r="AM1" s="0" t="s">
        <v>307</v>
      </c>
    </row>
    <row r="2" customFormat="false" ht="12.75" hidden="false" customHeight="false" outlineLevel="0" collapsed="false">
      <c r="K2" s="181"/>
      <c r="M2" s="181"/>
      <c r="N2" s="139"/>
    </row>
    <row r="3" customFormat="false" ht="12.75" hidden="false" customHeight="false" outlineLevel="0" collapsed="false">
      <c r="K3" s="181"/>
      <c r="M3" s="181"/>
      <c r="N3" s="139"/>
    </row>
    <row r="4" customFormat="false" ht="12.75" hidden="false" customHeight="false" outlineLevel="0" collapsed="false">
      <c r="K4" s="181"/>
      <c r="M4" s="181"/>
      <c r="N4" s="139"/>
    </row>
    <row r="5" customFormat="false" ht="12.75" hidden="false" customHeight="false" outlineLevel="0" collapsed="false">
      <c r="K5" s="181"/>
      <c r="M5" s="181"/>
      <c r="N5" s="139"/>
    </row>
    <row r="6" customFormat="false" ht="12.75" hidden="false" customHeight="false" outlineLevel="0" collapsed="false">
      <c r="K6" s="181"/>
      <c r="M6" s="181"/>
      <c r="N6" s="139"/>
    </row>
    <row r="7" customFormat="false" ht="12.75" hidden="false" customHeight="false" outlineLevel="0" collapsed="false">
      <c r="K7" s="181"/>
      <c r="M7" s="181"/>
      <c r="N7" s="139"/>
    </row>
    <row r="8" customFormat="false" ht="12.75" hidden="false" customHeight="false" outlineLevel="0" collapsed="false">
      <c r="K8" s="181"/>
      <c r="M8" s="181"/>
      <c r="N8" s="139"/>
    </row>
    <row r="9" customFormat="false" ht="12.75" hidden="false" customHeight="false" outlineLevel="0" collapsed="false">
      <c r="K9" s="181"/>
      <c r="M9" s="181"/>
      <c r="N9" s="139"/>
    </row>
    <row r="10" customFormat="false" ht="12.75" hidden="false" customHeight="false" outlineLevel="0" collapsed="false">
      <c r="K10" s="181"/>
      <c r="M10" s="181"/>
      <c r="N10" s="139"/>
    </row>
    <row r="11" customFormat="false" ht="12.75" hidden="false" customHeight="false" outlineLevel="0" collapsed="false">
      <c r="K11" s="181"/>
      <c r="M11" s="181"/>
      <c r="N11" s="139"/>
    </row>
    <row r="12" customFormat="false" ht="12.75" hidden="false" customHeight="false" outlineLevel="0" collapsed="false">
      <c r="K12" s="181"/>
      <c r="M12" s="181"/>
      <c r="N12" s="139"/>
    </row>
    <row r="13" customFormat="false" ht="12.75" hidden="false" customHeight="false" outlineLevel="0" collapsed="false">
      <c r="K13" s="181"/>
      <c r="M13" s="181"/>
      <c r="N13" s="139"/>
    </row>
    <row r="14" customFormat="false" ht="12.75" hidden="false" customHeight="false" outlineLevel="0" collapsed="false">
      <c r="K14" s="181"/>
      <c r="M14" s="181"/>
    </row>
    <row r="15" customFormat="false" ht="12.75" hidden="false" customHeight="false" outlineLevel="0" collapsed="false">
      <c r="K15" s="181"/>
      <c r="M15" s="181"/>
    </row>
    <row r="16" customFormat="false" ht="12.75" hidden="false" customHeight="false" outlineLevel="0" collapsed="false">
      <c r="K16" s="181"/>
      <c r="M16" s="181"/>
    </row>
    <row r="17" customFormat="false" ht="12.75" hidden="false" customHeight="false" outlineLevel="0" collapsed="false">
      <c r="K17" s="181"/>
      <c r="M17" s="181"/>
    </row>
    <row r="18" customFormat="false" ht="12.75" hidden="false" customHeight="false" outlineLevel="0" collapsed="false">
      <c r="K18" s="181"/>
      <c r="M18" s="181"/>
    </row>
    <row r="19" customFormat="false" ht="12.75" hidden="false" customHeight="false" outlineLevel="0" collapsed="false">
      <c r="K19" s="181"/>
      <c r="M19" s="181"/>
    </row>
    <row r="20" customFormat="false" ht="12.75" hidden="false" customHeight="false" outlineLevel="0" collapsed="false">
      <c r="K20" s="181"/>
      <c r="M20" s="181"/>
    </row>
    <row r="21" customFormat="false" ht="12.75" hidden="false" customHeight="false" outlineLevel="0" collapsed="false">
      <c r="K21" s="181"/>
      <c r="M21" s="181"/>
    </row>
    <row r="22" customFormat="false" ht="12.75" hidden="false" customHeight="false" outlineLevel="0" collapsed="false">
      <c r="K22" s="181"/>
      <c r="M22" s="181"/>
    </row>
    <row r="23" customFormat="false" ht="12.75" hidden="false" customHeight="false" outlineLevel="0" collapsed="false">
      <c r="K23" s="181"/>
      <c r="M23" s="181"/>
    </row>
    <row r="24" customFormat="false" ht="12.75" hidden="false" customHeight="false" outlineLevel="0" collapsed="false">
      <c r="K24" s="181"/>
      <c r="M24" s="181"/>
    </row>
    <row r="25" customFormat="false" ht="12.75" hidden="false" customHeight="false" outlineLevel="0" collapsed="false">
      <c r="K25" s="181"/>
      <c r="M25" s="181"/>
    </row>
    <row r="26" customFormat="false" ht="12.75" hidden="false" customHeight="false" outlineLevel="0" collapsed="false">
      <c r="K26" s="181"/>
      <c r="M26" s="181"/>
    </row>
    <row r="27" customFormat="false" ht="12.75" hidden="false" customHeight="false" outlineLevel="0" collapsed="false">
      <c r="K27" s="181"/>
      <c r="M27" s="181"/>
    </row>
    <row r="28" customFormat="false" ht="12.75" hidden="false" customHeight="false" outlineLevel="0" collapsed="false">
      <c r="K28" s="181"/>
      <c r="M28" s="181"/>
    </row>
    <row r="29" customFormat="false" ht="12.75" hidden="false" customHeight="false" outlineLevel="0" collapsed="false">
      <c r="K29" s="181"/>
      <c r="M29" s="181"/>
    </row>
    <row r="30" customFormat="false" ht="12.75" hidden="false" customHeight="false" outlineLevel="0" collapsed="false">
      <c r="K30" s="181"/>
      <c r="M30" s="181"/>
    </row>
    <row r="31" customFormat="false" ht="12.75" hidden="false" customHeight="false" outlineLevel="0" collapsed="false">
      <c r="K31" s="181"/>
      <c r="M31" s="181"/>
    </row>
    <row r="32" customFormat="false" ht="12.75" hidden="false" customHeight="false" outlineLevel="0" collapsed="false">
      <c r="K32" s="181"/>
      <c r="M32" s="181"/>
    </row>
    <row r="33" customFormat="false" ht="12.75" hidden="false" customHeight="false" outlineLevel="0" collapsed="false">
      <c r="K33" s="181"/>
      <c r="M33" s="181"/>
    </row>
    <row r="34" customFormat="false" ht="12.75" hidden="false" customHeight="false" outlineLevel="0" collapsed="false">
      <c r="K34" s="181"/>
      <c r="M34" s="181"/>
    </row>
    <row r="35" customFormat="false" ht="12.75" hidden="false" customHeight="false" outlineLevel="0" collapsed="false">
      <c r="K35" s="181"/>
      <c r="M35" s="181"/>
    </row>
    <row r="36" customFormat="false" ht="12.75" hidden="false" customHeight="false" outlineLevel="0" collapsed="false">
      <c r="K36" s="181"/>
      <c r="M36" s="181"/>
    </row>
    <row r="37" customFormat="false" ht="12.75" hidden="false" customHeight="false" outlineLevel="0" collapsed="false">
      <c r="K37" s="181"/>
      <c r="M37" s="181"/>
    </row>
    <row r="38" customFormat="false" ht="12.75" hidden="false" customHeight="false" outlineLevel="0" collapsed="false">
      <c r="K38" s="181"/>
      <c r="M38" s="181"/>
    </row>
    <row r="39" customFormat="false" ht="12.75" hidden="false" customHeight="false" outlineLevel="0" collapsed="false">
      <c r="K39" s="181"/>
      <c r="M39" s="181"/>
    </row>
    <row r="40" customFormat="false" ht="12.75" hidden="false" customHeight="false" outlineLevel="0" collapsed="false">
      <c r="K40" s="181"/>
      <c r="M40" s="181"/>
    </row>
    <row r="41" customFormat="false" ht="12.75" hidden="false" customHeight="false" outlineLevel="0" collapsed="false">
      <c r="K41" s="181"/>
      <c r="M41" s="181"/>
    </row>
    <row r="42" customFormat="false" ht="12.75" hidden="false" customHeight="false" outlineLevel="0" collapsed="false">
      <c r="K42" s="181"/>
      <c r="M42" s="181"/>
    </row>
    <row r="43" customFormat="false" ht="12.75" hidden="false" customHeight="false" outlineLevel="0" collapsed="false">
      <c r="K43" s="181"/>
      <c r="M43" s="181"/>
    </row>
    <row r="44" customFormat="false" ht="12.75" hidden="false" customHeight="false" outlineLevel="0" collapsed="false">
      <c r="K44" s="181"/>
      <c r="M44" s="181"/>
    </row>
    <row r="45" customFormat="false" ht="12.75" hidden="false" customHeight="false" outlineLevel="0" collapsed="false">
      <c r="K45" s="181"/>
      <c r="M45" s="181"/>
    </row>
    <row r="46" customFormat="false" ht="12.75" hidden="false" customHeight="false" outlineLevel="0" collapsed="false">
      <c r="K46" s="181"/>
      <c r="M46" s="181"/>
    </row>
    <row r="47" customFormat="false" ht="12.75" hidden="false" customHeight="false" outlineLevel="0" collapsed="false">
      <c r="K47" s="181"/>
      <c r="M47" s="181"/>
    </row>
    <row r="48" customFormat="false" ht="12.75" hidden="false" customHeight="false" outlineLevel="0" collapsed="false">
      <c r="K48" s="181"/>
      <c r="M48" s="181"/>
    </row>
    <row r="49" customFormat="false" ht="12.75" hidden="false" customHeight="false" outlineLevel="0" collapsed="false">
      <c r="K49" s="181"/>
      <c r="M49" s="181"/>
    </row>
    <row r="50" customFormat="false" ht="12.75" hidden="false" customHeight="false" outlineLevel="0" collapsed="false">
      <c r="K50" s="181"/>
      <c r="M50" s="181"/>
    </row>
    <row r="51" customFormat="false" ht="12.75" hidden="false" customHeight="false" outlineLevel="0" collapsed="false">
      <c r="K51" s="181"/>
      <c r="M51" s="181"/>
    </row>
    <row r="52" customFormat="false" ht="12.75" hidden="false" customHeight="false" outlineLevel="0" collapsed="false">
      <c r="K52" s="181"/>
      <c r="M52" s="181"/>
    </row>
    <row r="53" customFormat="false" ht="12.75" hidden="false" customHeight="false" outlineLevel="0" collapsed="false">
      <c r="K53" s="181"/>
      <c r="M53" s="181"/>
    </row>
    <row r="54" customFormat="false" ht="12.75" hidden="false" customHeight="false" outlineLevel="0" collapsed="false">
      <c r="K54" s="181"/>
      <c r="M54" s="181"/>
    </row>
    <row r="55" customFormat="false" ht="12.75" hidden="false" customHeight="false" outlineLevel="0" collapsed="false">
      <c r="K55" s="181"/>
      <c r="M55" s="181"/>
    </row>
    <row r="56" customFormat="false" ht="12.75" hidden="false" customHeight="false" outlineLevel="0" collapsed="false">
      <c r="K56" s="181"/>
      <c r="M56" s="181"/>
    </row>
    <row r="57" customFormat="false" ht="12.75" hidden="false" customHeight="false" outlineLevel="0" collapsed="false">
      <c r="K57" s="181"/>
      <c r="M57" s="181"/>
    </row>
    <row r="58" customFormat="false" ht="12.75" hidden="false" customHeight="false" outlineLevel="0" collapsed="false">
      <c r="K58" s="181"/>
      <c r="M58" s="181"/>
    </row>
    <row r="59" customFormat="false" ht="12.75" hidden="false" customHeight="false" outlineLevel="0" collapsed="false">
      <c r="K59" s="181"/>
      <c r="M59" s="181"/>
    </row>
    <row r="60" customFormat="false" ht="12.75" hidden="false" customHeight="false" outlineLevel="0" collapsed="false">
      <c r="K60" s="181"/>
      <c r="M60" s="181"/>
    </row>
    <row r="61" customFormat="false" ht="12.75" hidden="false" customHeight="false" outlineLevel="0" collapsed="false">
      <c r="K61" s="181"/>
      <c r="M61" s="181"/>
    </row>
    <row r="62" customFormat="false" ht="12.75" hidden="false" customHeight="false" outlineLevel="0" collapsed="false">
      <c r="K62" s="181"/>
      <c r="M62" s="181"/>
    </row>
    <row r="63" customFormat="false" ht="12.75" hidden="false" customHeight="false" outlineLevel="0" collapsed="false">
      <c r="K63" s="181"/>
      <c r="M63" s="181"/>
    </row>
    <row r="64" customFormat="false" ht="12.75" hidden="false" customHeight="false" outlineLevel="0" collapsed="false">
      <c r="K64" s="181"/>
      <c r="M64" s="181"/>
    </row>
    <row r="65" customFormat="false" ht="12.75" hidden="false" customHeight="false" outlineLevel="0" collapsed="false">
      <c r="K65" s="181"/>
      <c r="M65" s="181"/>
    </row>
    <row r="66" customFormat="false" ht="12.75" hidden="false" customHeight="false" outlineLevel="0" collapsed="false">
      <c r="K66" s="181"/>
      <c r="M66" s="181"/>
    </row>
    <row r="67" customFormat="false" ht="12.75" hidden="false" customHeight="false" outlineLevel="0" collapsed="false">
      <c r="K67" s="181"/>
      <c r="M67" s="181"/>
    </row>
    <row r="68" customFormat="false" ht="12.75" hidden="false" customHeight="false" outlineLevel="0" collapsed="false">
      <c r="K68" s="181"/>
      <c r="M68" s="181"/>
    </row>
    <row r="69" customFormat="false" ht="12.75" hidden="false" customHeight="false" outlineLevel="0" collapsed="false">
      <c r="K69" s="181"/>
      <c r="M69" s="181"/>
    </row>
    <row r="70" customFormat="false" ht="12.75" hidden="false" customHeight="false" outlineLevel="0" collapsed="false">
      <c r="K70" s="181"/>
      <c r="M70" s="181"/>
    </row>
    <row r="71" customFormat="false" ht="12.75" hidden="false" customHeight="false" outlineLevel="0" collapsed="false">
      <c r="K71" s="181"/>
      <c r="M71" s="181"/>
    </row>
    <row r="72" customFormat="false" ht="12.75" hidden="false" customHeight="false" outlineLevel="0" collapsed="false">
      <c r="K72" s="181"/>
      <c r="M72" s="181"/>
    </row>
    <row r="73" customFormat="false" ht="12.75" hidden="false" customHeight="false" outlineLevel="0" collapsed="false">
      <c r="K73" s="181"/>
      <c r="M73" s="181"/>
    </row>
    <row r="74" customFormat="false" ht="12.75" hidden="false" customHeight="false" outlineLevel="0" collapsed="false">
      <c r="K74" s="181"/>
      <c r="M74" s="181"/>
    </row>
    <row r="75" customFormat="false" ht="12.75" hidden="false" customHeight="false" outlineLevel="0" collapsed="false">
      <c r="K75" s="181"/>
      <c r="M75" s="181"/>
    </row>
    <row r="76" customFormat="false" ht="12.75" hidden="false" customHeight="false" outlineLevel="0" collapsed="false">
      <c r="K76" s="181"/>
      <c r="M76" s="181"/>
    </row>
    <row r="77" customFormat="false" ht="12.75" hidden="false" customHeight="false" outlineLevel="0" collapsed="false">
      <c r="K77" s="181"/>
      <c r="M77" s="181"/>
    </row>
    <row r="78" customFormat="false" ht="12.75" hidden="false" customHeight="false" outlineLevel="0" collapsed="false">
      <c r="K78" s="181"/>
      <c r="M78" s="181"/>
    </row>
    <row r="79" customFormat="false" ht="12.75" hidden="false" customHeight="false" outlineLevel="0" collapsed="false">
      <c r="K79" s="181"/>
      <c r="M79" s="181"/>
    </row>
    <row r="80" customFormat="false" ht="12.75" hidden="false" customHeight="false" outlineLevel="0" collapsed="false">
      <c r="K80" s="181"/>
      <c r="M80" s="181"/>
    </row>
    <row r="81" customFormat="false" ht="12.75" hidden="false" customHeight="false" outlineLevel="0" collapsed="false">
      <c r="K81" s="181"/>
      <c r="M81" s="181"/>
    </row>
    <row r="82" customFormat="false" ht="12.75" hidden="false" customHeight="false" outlineLevel="0" collapsed="false">
      <c r="K82" s="181"/>
      <c r="M82" s="181"/>
    </row>
    <row r="83" customFormat="false" ht="12.75" hidden="false" customHeight="false" outlineLevel="0" collapsed="false">
      <c r="K83" s="181"/>
      <c r="M83" s="181"/>
    </row>
    <row r="84" customFormat="false" ht="12.75" hidden="false" customHeight="false" outlineLevel="0" collapsed="false">
      <c r="K84" s="181"/>
      <c r="M84" s="181"/>
    </row>
    <row r="85" customFormat="false" ht="12.75" hidden="false" customHeight="false" outlineLevel="0" collapsed="false">
      <c r="K85" s="181"/>
      <c r="M85" s="181"/>
    </row>
    <row r="86" customFormat="false" ht="12.75" hidden="false" customHeight="false" outlineLevel="0" collapsed="false">
      <c r="K86" s="181"/>
      <c r="M86" s="181"/>
    </row>
    <row r="87" customFormat="false" ht="12.75" hidden="false" customHeight="false" outlineLevel="0" collapsed="false">
      <c r="K87" s="181"/>
      <c r="M87" s="181"/>
    </row>
    <row r="88" customFormat="false" ht="12.75" hidden="false" customHeight="false" outlineLevel="0" collapsed="false">
      <c r="K88" s="181"/>
      <c r="M88" s="181"/>
    </row>
    <row r="89" customFormat="false" ht="12.75" hidden="false" customHeight="false" outlineLevel="0" collapsed="false">
      <c r="K89" s="181"/>
      <c r="M89" s="181"/>
    </row>
    <row r="90" customFormat="false" ht="12.75" hidden="false" customHeight="false" outlineLevel="0" collapsed="false">
      <c r="K90" s="181"/>
      <c r="M90" s="181"/>
    </row>
    <row r="91" customFormat="false" ht="12.75" hidden="false" customHeight="false" outlineLevel="0" collapsed="false">
      <c r="K91" s="181"/>
      <c r="M91" s="181"/>
    </row>
    <row r="92" customFormat="false" ht="12.75" hidden="false" customHeight="false" outlineLevel="0" collapsed="false">
      <c r="K92" s="181"/>
      <c r="M92" s="181"/>
    </row>
    <row r="93" customFormat="false" ht="12.75" hidden="false" customHeight="false" outlineLevel="0" collapsed="false">
      <c r="K93" s="181"/>
      <c r="M93" s="181"/>
    </row>
    <row r="94" customFormat="false" ht="12.75" hidden="false" customHeight="false" outlineLevel="0" collapsed="false">
      <c r="K94" s="181"/>
      <c r="M94" s="181"/>
    </row>
    <row r="95" customFormat="false" ht="12.75" hidden="false" customHeight="false" outlineLevel="0" collapsed="false">
      <c r="K95" s="181"/>
      <c r="M95" s="181"/>
    </row>
    <row r="96" customFormat="false" ht="12.75" hidden="false" customHeight="false" outlineLevel="0" collapsed="false">
      <c r="K96" s="181"/>
      <c r="M96" s="181"/>
    </row>
    <row r="97" customFormat="false" ht="12.75" hidden="false" customHeight="false" outlineLevel="0" collapsed="false">
      <c r="K97" s="181"/>
      <c r="M97" s="181"/>
    </row>
    <row r="98" customFormat="false" ht="12.75" hidden="false" customHeight="false" outlineLevel="0" collapsed="false">
      <c r="K98" s="181"/>
      <c r="M98" s="181"/>
    </row>
    <row r="99" customFormat="false" ht="12.75" hidden="false" customHeight="false" outlineLevel="0" collapsed="false">
      <c r="K99" s="181"/>
      <c r="M99" s="181"/>
    </row>
    <row r="100" customFormat="false" ht="12.75" hidden="false" customHeight="false" outlineLevel="0" collapsed="false">
      <c r="K100" s="181"/>
      <c r="M100" s="181"/>
    </row>
    <row r="101" customFormat="false" ht="12.75" hidden="false" customHeight="false" outlineLevel="0" collapsed="false">
      <c r="K101" s="181"/>
      <c r="M101" s="181"/>
    </row>
    <row r="102" customFormat="false" ht="12.75" hidden="false" customHeight="false" outlineLevel="0" collapsed="false">
      <c r="K102" s="181"/>
      <c r="M102" s="181"/>
    </row>
    <row r="103" customFormat="false" ht="12.75" hidden="false" customHeight="false" outlineLevel="0" collapsed="false">
      <c r="K103" s="181"/>
      <c r="M103" s="181"/>
    </row>
    <row r="104" customFormat="false" ht="12.75" hidden="false" customHeight="false" outlineLevel="0" collapsed="false">
      <c r="K104" s="181"/>
      <c r="M104" s="181"/>
    </row>
    <row r="105" customFormat="false" ht="12.75" hidden="false" customHeight="false" outlineLevel="0" collapsed="false">
      <c r="K105" s="181"/>
      <c r="M105" s="181"/>
    </row>
    <row r="106" customFormat="false" ht="12.75" hidden="false" customHeight="false" outlineLevel="0" collapsed="false">
      <c r="K106" s="181"/>
      <c r="M106" s="181"/>
    </row>
    <row r="107" customFormat="false" ht="12.75" hidden="false" customHeight="false" outlineLevel="0" collapsed="false">
      <c r="K107" s="181"/>
      <c r="M107" s="181"/>
    </row>
    <row r="108" customFormat="false" ht="12.75" hidden="false" customHeight="false" outlineLevel="0" collapsed="false">
      <c r="K108" s="181"/>
      <c r="M108" s="181"/>
    </row>
    <row r="109" customFormat="false" ht="12.75" hidden="false" customHeight="false" outlineLevel="0" collapsed="false">
      <c r="K109" s="181"/>
      <c r="M109" s="181"/>
    </row>
    <row r="110" customFormat="false" ht="12.75" hidden="false" customHeight="false" outlineLevel="0" collapsed="false">
      <c r="K110" s="181"/>
      <c r="M110" s="181"/>
    </row>
    <row r="111" customFormat="false" ht="12.75" hidden="false" customHeight="false" outlineLevel="0" collapsed="false">
      <c r="K111" s="181"/>
      <c r="M111" s="181"/>
    </row>
    <row r="112" customFormat="false" ht="12.75" hidden="false" customHeight="false" outlineLevel="0" collapsed="false">
      <c r="K112" s="181"/>
      <c r="M112" s="181"/>
    </row>
    <row r="113" customFormat="false" ht="12.75" hidden="false" customHeight="false" outlineLevel="0" collapsed="false">
      <c r="K113" s="181"/>
      <c r="M113" s="181"/>
    </row>
    <row r="114" customFormat="false" ht="12.75" hidden="false" customHeight="false" outlineLevel="0" collapsed="false">
      <c r="K114" s="181"/>
      <c r="M114" s="181"/>
    </row>
    <row r="115" customFormat="false" ht="12.75" hidden="false" customHeight="false" outlineLevel="0" collapsed="false">
      <c r="K115" s="181"/>
      <c r="M115" s="181"/>
    </row>
    <row r="116" customFormat="false" ht="12.75" hidden="false" customHeight="false" outlineLevel="0" collapsed="false">
      <c r="K116" s="181"/>
      <c r="M116" s="181"/>
    </row>
    <row r="117" customFormat="false" ht="12.75" hidden="false" customHeight="false" outlineLevel="0" collapsed="false">
      <c r="K117" s="181"/>
      <c r="M117" s="181"/>
    </row>
    <row r="118" customFormat="false" ht="12.75" hidden="false" customHeight="false" outlineLevel="0" collapsed="false">
      <c r="K118" s="181"/>
      <c r="M118" s="181"/>
    </row>
    <row r="119" customFormat="false" ht="12.75" hidden="false" customHeight="false" outlineLevel="0" collapsed="false">
      <c r="K119" s="181"/>
      <c r="M119" s="181"/>
    </row>
    <row r="120" customFormat="false" ht="12.75" hidden="false" customHeight="false" outlineLevel="0" collapsed="false">
      <c r="K120" s="181"/>
      <c r="M120" s="181"/>
    </row>
    <row r="121" customFormat="false" ht="12.75" hidden="false" customHeight="false" outlineLevel="0" collapsed="false">
      <c r="K121" s="181"/>
      <c r="M121" s="181"/>
    </row>
    <row r="122" customFormat="false" ht="12.75" hidden="false" customHeight="false" outlineLevel="0" collapsed="false">
      <c r="K122" s="181"/>
      <c r="M122" s="181"/>
    </row>
    <row r="123" customFormat="false" ht="12.75" hidden="false" customHeight="false" outlineLevel="0" collapsed="false">
      <c r="K123" s="181"/>
      <c r="M123" s="181"/>
    </row>
    <row r="124" customFormat="false" ht="12.75" hidden="false" customHeight="false" outlineLevel="0" collapsed="false">
      <c r="K124" s="181"/>
      <c r="M124" s="181"/>
    </row>
    <row r="125" customFormat="false" ht="12.75" hidden="false" customHeight="false" outlineLevel="0" collapsed="false">
      <c r="K125" s="181"/>
      <c r="M125" s="181"/>
    </row>
    <row r="126" customFormat="false" ht="12.75" hidden="false" customHeight="false" outlineLevel="0" collapsed="false">
      <c r="K126" s="181"/>
      <c r="M126" s="181"/>
    </row>
    <row r="127" customFormat="false" ht="12.75" hidden="false" customHeight="false" outlineLevel="0" collapsed="false">
      <c r="K127" s="181"/>
      <c r="M127" s="181"/>
    </row>
    <row r="128" customFormat="false" ht="12.75" hidden="false" customHeight="false" outlineLevel="0" collapsed="false">
      <c r="K128" s="181"/>
      <c r="M128" s="181"/>
    </row>
    <row r="129" customFormat="false" ht="12.75" hidden="false" customHeight="false" outlineLevel="0" collapsed="false">
      <c r="K129" s="181"/>
      <c r="M129" s="181"/>
    </row>
    <row r="130" customFormat="false" ht="12.75" hidden="false" customHeight="false" outlineLevel="0" collapsed="false">
      <c r="K130" s="181"/>
      <c r="M130" s="181"/>
    </row>
    <row r="131" customFormat="false" ht="12.75" hidden="false" customHeight="false" outlineLevel="0" collapsed="false">
      <c r="K131" s="181"/>
      <c r="M131" s="181"/>
    </row>
    <row r="132" customFormat="false" ht="12.75" hidden="false" customHeight="false" outlineLevel="0" collapsed="false">
      <c r="K132" s="181"/>
      <c r="M132" s="181"/>
    </row>
    <row r="133" customFormat="false" ht="12.75" hidden="false" customHeight="false" outlineLevel="0" collapsed="false">
      <c r="K133" s="181"/>
      <c r="M133" s="181"/>
    </row>
    <row r="134" customFormat="false" ht="12.75" hidden="false" customHeight="false" outlineLevel="0" collapsed="false">
      <c r="K134" s="181"/>
      <c r="M134" s="181"/>
    </row>
    <row r="135" customFormat="false" ht="12.75" hidden="false" customHeight="false" outlineLevel="0" collapsed="false">
      <c r="K135" s="181"/>
      <c r="M135" s="181"/>
    </row>
    <row r="136" customFormat="false" ht="12.75" hidden="false" customHeight="false" outlineLevel="0" collapsed="false">
      <c r="K136" s="181"/>
      <c r="M136" s="181"/>
    </row>
    <row r="137" customFormat="false" ht="12.75" hidden="false" customHeight="false" outlineLevel="0" collapsed="false">
      <c r="K137" s="181"/>
      <c r="M137" s="181"/>
    </row>
    <row r="138" customFormat="false" ht="12.75" hidden="false" customHeight="false" outlineLevel="0" collapsed="false">
      <c r="K138" s="181"/>
      <c r="M138" s="181"/>
    </row>
    <row r="139" customFormat="false" ht="12.75" hidden="false" customHeight="false" outlineLevel="0" collapsed="false">
      <c r="K139" s="181"/>
      <c r="M139" s="181"/>
    </row>
    <row r="140" customFormat="false" ht="12.75" hidden="false" customHeight="false" outlineLevel="0" collapsed="false">
      <c r="K140" s="181"/>
      <c r="M140" s="181"/>
    </row>
    <row r="141" customFormat="false" ht="12.75" hidden="false" customHeight="false" outlineLevel="0" collapsed="false">
      <c r="K141" s="181"/>
      <c r="M141" s="181"/>
    </row>
    <row r="142" customFormat="false" ht="12.75" hidden="false" customHeight="false" outlineLevel="0" collapsed="false">
      <c r="K142" s="181"/>
      <c r="M142" s="181"/>
    </row>
    <row r="143" customFormat="false" ht="12.75" hidden="false" customHeight="false" outlineLevel="0" collapsed="false">
      <c r="K143" s="181"/>
      <c r="M143" s="181"/>
    </row>
    <row r="144" customFormat="false" ht="12.75" hidden="false" customHeight="false" outlineLevel="0" collapsed="false">
      <c r="K144" s="181"/>
      <c r="M144" s="181"/>
    </row>
    <row r="145" customFormat="false" ht="12.75" hidden="false" customHeight="false" outlineLevel="0" collapsed="false">
      <c r="K145" s="181"/>
      <c r="M145" s="181"/>
    </row>
    <row r="146" customFormat="false" ht="12.75" hidden="false" customHeight="false" outlineLevel="0" collapsed="false">
      <c r="K146" s="181"/>
      <c r="M146" s="181"/>
    </row>
    <row r="147" customFormat="false" ht="12.75" hidden="false" customHeight="false" outlineLevel="0" collapsed="false">
      <c r="K147" s="181"/>
      <c r="M147" s="181"/>
    </row>
    <row r="148" customFormat="false" ht="12.75" hidden="false" customHeight="false" outlineLevel="0" collapsed="false">
      <c r="K148" s="181"/>
      <c r="M148" s="181"/>
    </row>
    <row r="149" customFormat="false" ht="12.75" hidden="false" customHeight="false" outlineLevel="0" collapsed="false">
      <c r="K149" s="181"/>
      <c r="M149" s="181"/>
    </row>
    <row r="150" customFormat="false" ht="12.75" hidden="false" customHeight="false" outlineLevel="0" collapsed="false">
      <c r="K150" s="181"/>
      <c r="M150" s="181"/>
    </row>
    <row r="151" customFormat="false" ht="12.75" hidden="false" customHeight="false" outlineLevel="0" collapsed="false">
      <c r="K151" s="181"/>
      <c r="M151" s="181"/>
    </row>
    <row r="152" customFormat="false" ht="12.75" hidden="false" customHeight="false" outlineLevel="0" collapsed="false">
      <c r="K152" s="181"/>
      <c r="M152" s="181"/>
    </row>
    <row r="153" customFormat="false" ht="12.75" hidden="false" customHeight="false" outlineLevel="0" collapsed="false">
      <c r="K153" s="181"/>
      <c r="M153" s="181"/>
    </row>
    <row r="154" customFormat="false" ht="12.75" hidden="false" customHeight="false" outlineLevel="0" collapsed="false">
      <c r="K154" s="181"/>
      <c r="M154" s="181"/>
    </row>
    <row r="155" customFormat="false" ht="12.75" hidden="false" customHeight="false" outlineLevel="0" collapsed="false">
      <c r="K155" s="181"/>
      <c r="M155" s="181"/>
    </row>
    <row r="156" customFormat="false" ht="12.75" hidden="false" customHeight="false" outlineLevel="0" collapsed="false">
      <c r="K156" s="181"/>
      <c r="M156" s="181"/>
    </row>
    <row r="157" customFormat="false" ht="12.75" hidden="false" customHeight="false" outlineLevel="0" collapsed="false">
      <c r="K157" s="181"/>
      <c r="M157" s="181"/>
    </row>
    <row r="158" customFormat="false" ht="12.75" hidden="false" customHeight="false" outlineLevel="0" collapsed="false">
      <c r="K158" s="181"/>
      <c r="M158" s="181"/>
    </row>
    <row r="159" customFormat="false" ht="12.75" hidden="false" customHeight="false" outlineLevel="0" collapsed="false">
      <c r="K159" s="181"/>
      <c r="M159" s="181"/>
    </row>
    <row r="160" customFormat="false" ht="12.75" hidden="false" customHeight="false" outlineLevel="0" collapsed="false">
      <c r="K160" s="181"/>
      <c r="M160" s="181"/>
    </row>
    <row r="161" customFormat="false" ht="12.75" hidden="false" customHeight="false" outlineLevel="0" collapsed="false">
      <c r="K161" s="181"/>
      <c r="M161" s="181"/>
    </row>
    <row r="162" customFormat="false" ht="12.75" hidden="false" customHeight="false" outlineLevel="0" collapsed="false">
      <c r="K162" s="181"/>
      <c r="M162" s="181"/>
    </row>
    <row r="163" customFormat="false" ht="12.75" hidden="false" customHeight="false" outlineLevel="0" collapsed="false">
      <c r="K163" s="181"/>
      <c r="M163" s="181"/>
    </row>
    <row r="164" customFormat="false" ht="12.75" hidden="false" customHeight="false" outlineLevel="0" collapsed="false">
      <c r="K164" s="181"/>
      <c r="M164" s="181"/>
    </row>
    <row r="165" customFormat="false" ht="12.75" hidden="false" customHeight="false" outlineLevel="0" collapsed="false">
      <c r="K165" s="181"/>
      <c r="M165" s="181"/>
    </row>
    <row r="166" customFormat="false" ht="12.75" hidden="false" customHeight="false" outlineLevel="0" collapsed="false">
      <c r="K166" s="181"/>
      <c r="M166" s="181"/>
    </row>
    <row r="167" customFormat="false" ht="12.75" hidden="false" customHeight="false" outlineLevel="0" collapsed="false">
      <c r="K167" s="181"/>
      <c r="M167" s="181"/>
    </row>
    <row r="168" customFormat="false" ht="12.75" hidden="false" customHeight="false" outlineLevel="0" collapsed="false">
      <c r="K168" s="181"/>
      <c r="M168" s="181"/>
    </row>
    <row r="169" customFormat="false" ht="12.75" hidden="false" customHeight="false" outlineLevel="0" collapsed="false">
      <c r="K169" s="181"/>
      <c r="M169" s="181"/>
    </row>
    <row r="170" customFormat="false" ht="12.75" hidden="false" customHeight="false" outlineLevel="0" collapsed="false">
      <c r="K170" s="181"/>
      <c r="M170" s="181"/>
    </row>
    <row r="171" customFormat="false" ht="12.75" hidden="false" customHeight="false" outlineLevel="0" collapsed="false">
      <c r="K171" s="181"/>
      <c r="M171" s="181"/>
    </row>
    <row r="172" customFormat="false" ht="12.75" hidden="false" customHeight="false" outlineLevel="0" collapsed="false">
      <c r="K172" s="181"/>
      <c r="M172" s="181"/>
    </row>
    <row r="173" customFormat="false" ht="12.75" hidden="false" customHeight="false" outlineLevel="0" collapsed="false">
      <c r="K173" s="181"/>
      <c r="M173" s="181"/>
    </row>
    <row r="174" customFormat="false" ht="12.75" hidden="false" customHeight="false" outlineLevel="0" collapsed="false">
      <c r="K174" s="181"/>
      <c r="M174" s="181"/>
    </row>
    <row r="175" customFormat="false" ht="12.75" hidden="false" customHeight="false" outlineLevel="0" collapsed="false">
      <c r="K175" s="181"/>
      <c r="M175" s="181"/>
    </row>
    <row r="176" customFormat="false" ht="12.75" hidden="false" customHeight="false" outlineLevel="0" collapsed="false">
      <c r="K176" s="181"/>
      <c r="M176" s="181"/>
    </row>
    <row r="177" customFormat="false" ht="12.75" hidden="false" customHeight="false" outlineLevel="0" collapsed="false">
      <c r="K177" s="181"/>
      <c r="M177" s="181"/>
    </row>
    <row r="178" customFormat="false" ht="12.75" hidden="false" customHeight="false" outlineLevel="0" collapsed="false">
      <c r="K178" s="181"/>
      <c r="M178" s="181"/>
    </row>
    <row r="179" customFormat="false" ht="12.75" hidden="false" customHeight="false" outlineLevel="0" collapsed="false">
      <c r="K179" s="181"/>
      <c r="M179" s="181"/>
    </row>
    <row r="180" customFormat="false" ht="12.75" hidden="false" customHeight="false" outlineLevel="0" collapsed="false">
      <c r="K180" s="181"/>
      <c r="M180" s="181"/>
    </row>
    <row r="181" customFormat="false" ht="12.75" hidden="false" customHeight="false" outlineLevel="0" collapsed="false">
      <c r="K181" s="181"/>
      <c r="M181" s="181"/>
    </row>
    <row r="182" customFormat="false" ht="12.75" hidden="false" customHeight="false" outlineLevel="0" collapsed="false">
      <c r="K182" s="181"/>
      <c r="M182" s="181"/>
    </row>
    <row r="183" customFormat="false" ht="12.75" hidden="false" customHeight="false" outlineLevel="0" collapsed="false">
      <c r="K183" s="181"/>
      <c r="M183" s="181"/>
    </row>
    <row r="184" customFormat="false" ht="12.75" hidden="false" customHeight="false" outlineLevel="0" collapsed="false">
      <c r="K184" s="181"/>
      <c r="M184" s="181"/>
    </row>
    <row r="185" customFormat="false" ht="12.75" hidden="false" customHeight="false" outlineLevel="0" collapsed="false">
      <c r="K185" s="181"/>
      <c r="M185" s="181"/>
    </row>
    <row r="186" customFormat="false" ht="12.75" hidden="false" customHeight="false" outlineLevel="0" collapsed="false">
      <c r="K186" s="181"/>
      <c r="M186" s="181"/>
    </row>
    <row r="187" customFormat="false" ht="12.75" hidden="false" customHeight="false" outlineLevel="0" collapsed="false">
      <c r="K187" s="181"/>
      <c r="M187" s="181"/>
    </row>
    <row r="188" customFormat="false" ht="12.75" hidden="false" customHeight="false" outlineLevel="0" collapsed="false">
      <c r="K188" s="181"/>
      <c r="M188" s="181"/>
    </row>
    <row r="189" customFormat="false" ht="12.75" hidden="false" customHeight="false" outlineLevel="0" collapsed="false">
      <c r="K189" s="181"/>
      <c r="M189" s="181"/>
    </row>
    <row r="190" customFormat="false" ht="12.75" hidden="false" customHeight="false" outlineLevel="0" collapsed="false">
      <c r="K190" s="181"/>
      <c r="M190" s="181"/>
    </row>
    <row r="191" customFormat="false" ht="12.75" hidden="false" customHeight="false" outlineLevel="0" collapsed="false">
      <c r="K191" s="181"/>
      <c r="M191" s="181"/>
    </row>
    <row r="192" customFormat="false" ht="12.75" hidden="false" customHeight="false" outlineLevel="0" collapsed="false">
      <c r="K192" s="181"/>
      <c r="M192" s="181"/>
    </row>
    <row r="193" customFormat="false" ht="12.75" hidden="false" customHeight="false" outlineLevel="0" collapsed="false">
      <c r="K193" s="181"/>
      <c r="M193" s="181"/>
    </row>
    <row r="194" customFormat="false" ht="12.75" hidden="false" customHeight="false" outlineLevel="0" collapsed="false">
      <c r="K194" s="181"/>
      <c r="M194" s="181"/>
    </row>
    <row r="195" customFormat="false" ht="12.75" hidden="false" customHeight="false" outlineLevel="0" collapsed="false">
      <c r="K195" s="181"/>
      <c r="M195" s="181"/>
    </row>
    <row r="196" customFormat="false" ht="12.75" hidden="false" customHeight="false" outlineLevel="0" collapsed="false">
      <c r="K196" s="181"/>
      <c r="M196" s="181"/>
    </row>
    <row r="197" customFormat="false" ht="12.75" hidden="false" customHeight="false" outlineLevel="0" collapsed="false">
      <c r="K197" s="181"/>
      <c r="M197" s="181"/>
    </row>
    <row r="198" customFormat="false" ht="12.75" hidden="false" customHeight="false" outlineLevel="0" collapsed="false">
      <c r="K198" s="181"/>
      <c r="M198" s="181"/>
    </row>
    <row r="199" customFormat="false" ht="12.75" hidden="false" customHeight="false" outlineLevel="0" collapsed="false">
      <c r="K199" s="181"/>
      <c r="M199" s="181"/>
    </row>
    <row r="200" customFormat="false" ht="12.75" hidden="false" customHeight="false" outlineLevel="0" collapsed="false">
      <c r="K200" s="181"/>
      <c r="M200" s="181"/>
    </row>
    <row r="201" customFormat="false" ht="12.75" hidden="false" customHeight="false" outlineLevel="0" collapsed="false">
      <c r="K201" s="181"/>
      <c r="M201" s="181"/>
    </row>
    <row r="202" customFormat="false" ht="12.75" hidden="false" customHeight="false" outlineLevel="0" collapsed="false">
      <c r="K202" s="181"/>
      <c r="M202" s="181"/>
    </row>
    <row r="203" customFormat="false" ht="12.75" hidden="false" customHeight="false" outlineLevel="0" collapsed="false">
      <c r="K203" s="181"/>
      <c r="M203" s="181"/>
    </row>
    <row r="204" customFormat="false" ht="12.75" hidden="false" customHeight="false" outlineLevel="0" collapsed="false">
      <c r="K204" s="181"/>
      <c r="M204" s="181"/>
    </row>
    <row r="205" customFormat="false" ht="12.75" hidden="false" customHeight="false" outlineLevel="0" collapsed="false">
      <c r="K205" s="181"/>
      <c r="M205" s="181"/>
    </row>
    <row r="206" customFormat="false" ht="12.75" hidden="false" customHeight="false" outlineLevel="0" collapsed="false">
      <c r="K206" s="181"/>
      <c r="M206" s="181"/>
    </row>
    <row r="207" customFormat="false" ht="12.75" hidden="false" customHeight="false" outlineLevel="0" collapsed="false">
      <c r="K207" s="181"/>
      <c r="M207" s="181"/>
    </row>
    <row r="208" customFormat="false" ht="12.75" hidden="false" customHeight="false" outlineLevel="0" collapsed="false">
      <c r="K208" s="181"/>
      <c r="M208" s="181"/>
    </row>
    <row r="209" customFormat="false" ht="12.75" hidden="false" customHeight="false" outlineLevel="0" collapsed="false">
      <c r="K209" s="181"/>
      <c r="M209" s="181"/>
    </row>
    <row r="210" customFormat="false" ht="12.75" hidden="false" customHeight="false" outlineLevel="0" collapsed="false">
      <c r="K210" s="181"/>
      <c r="M210" s="181"/>
    </row>
    <row r="211" customFormat="false" ht="12.75" hidden="false" customHeight="false" outlineLevel="0" collapsed="false">
      <c r="K211" s="181"/>
      <c r="M211" s="181"/>
    </row>
    <row r="212" customFormat="false" ht="12.75" hidden="false" customHeight="false" outlineLevel="0" collapsed="false">
      <c r="K212" s="181"/>
      <c r="M212" s="181"/>
    </row>
    <row r="213" customFormat="false" ht="12.75" hidden="false" customHeight="false" outlineLevel="0" collapsed="false">
      <c r="K213" s="181"/>
      <c r="M213" s="181"/>
    </row>
    <row r="214" customFormat="false" ht="12.75" hidden="false" customHeight="false" outlineLevel="0" collapsed="false">
      <c r="K214" s="181"/>
      <c r="M214" s="181"/>
    </row>
    <row r="215" customFormat="false" ht="12.75" hidden="false" customHeight="false" outlineLevel="0" collapsed="false">
      <c r="K215" s="181"/>
      <c r="M215" s="181"/>
    </row>
    <row r="216" customFormat="false" ht="12.75" hidden="false" customHeight="false" outlineLevel="0" collapsed="false">
      <c r="K216" s="181"/>
      <c r="M216" s="181"/>
    </row>
    <row r="217" customFormat="false" ht="12.75" hidden="false" customHeight="false" outlineLevel="0" collapsed="false">
      <c r="K217" s="181"/>
      <c r="M217" s="181"/>
    </row>
    <row r="218" customFormat="false" ht="12.75" hidden="false" customHeight="false" outlineLevel="0" collapsed="false">
      <c r="K218" s="181"/>
      <c r="M218" s="181"/>
    </row>
    <row r="219" customFormat="false" ht="12.75" hidden="false" customHeight="false" outlineLevel="0" collapsed="false">
      <c r="K219" s="181"/>
      <c r="M219" s="181"/>
    </row>
    <row r="220" customFormat="false" ht="12.75" hidden="false" customHeight="false" outlineLevel="0" collapsed="false">
      <c r="K220" s="181"/>
      <c r="M220" s="181"/>
    </row>
    <row r="221" customFormat="false" ht="12.75" hidden="false" customHeight="false" outlineLevel="0" collapsed="false">
      <c r="K221" s="181"/>
      <c r="M221" s="181"/>
    </row>
    <row r="222" customFormat="false" ht="12.75" hidden="false" customHeight="false" outlineLevel="0" collapsed="false">
      <c r="K222" s="181"/>
      <c r="M222" s="181"/>
    </row>
    <row r="223" customFormat="false" ht="12.75" hidden="false" customHeight="false" outlineLevel="0" collapsed="false">
      <c r="K223" s="181"/>
      <c r="M223" s="181"/>
    </row>
    <row r="224" customFormat="false" ht="12.75" hidden="false" customHeight="false" outlineLevel="0" collapsed="false">
      <c r="K224" s="181"/>
      <c r="M224" s="181"/>
    </row>
    <row r="225" customFormat="false" ht="12.75" hidden="false" customHeight="false" outlineLevel="0" collapsed="false">
      <c r="K225" s="181"/>
      <c r="M225" s="181"/>
    </row>
    <row r="226" customFormat="false" ht="12.75" hidden="false" customHeight="false" outlineLevel="0" collapsed="false">
      <c r="K226" s="181"/>
      <c r="M226" s="181"/>
    </row>
    <row r="227" customFormat="false" ht="12.75" hidden="false" customHeight="false" outlineLevel="0" collapsed="false">
      <c r="K227" s="181"/>
      <c r="M227" s="181"/>
    </row>
    <row r="228" customFormat="false" ht="12.75" hidden="false" customHeight="false" outlineLevel="0" collapsed="false">
      <c r="K228" s="181"/>
      <c r="M228" s="181"/>
    </row>
    <row r="229" customFormat="false" ht="12.75" hidden="false" customHeight="false" outlineLevel="0" collapsed="false">
      <c r="K229" s="181"/>
      <c r="M229" s="181"/>
    </row>
    <row r="230" customFormat="false" ht="12.75" hidden="false" customHeight="false" outlineLevel="0" collapsed="false">
      <c r="K230" s="181"/>
      <c r="M230" s="181"/>
    </row>
    <row r="231" customFormat="false" ht="12.75" hidden="false" customHeight="false" outlineLevel="0" collapsed="false">
      <c r="K231" s="181"/>
      <c r="M231" s="181"/>
    </row>
    <row r="232" customFormat="false" ht="12.75" hidden="false" customHeight="false" outlineLevel="0" collapsed="false">
      <c r="K232" s="181"/>
      <c r="M232" s="181"/>
    </row>
    <row r="233" customFormat="false" ht="12.75" hidden="false" customHeight="false" outlineLevel="0" collapsed="false">
      <c r="K233" s="181"/>
      <c r="M233" s="18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GS1:HE1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AM23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1" min="11" style="420" width="10.71"/>
    <col collapsed="false" customWidth="true" hidden="false" outlineLevel="0" max="13" min="13" style="420" width="11.99"/>
  </cols>
  <sheetData>
    <row r="1" customFormat="false" ht="12.75" hidden="false" customHeight="false" outlineLevel="0" collapsed="false">
      <c r="GS1" s="0" t="s">
        <v>308</v>
      </c>
      <c r="GT1" s="0" t="n">
        <v>0</v>
      </c>
      <c r="GU1" s="0" t="s">
        <v>309</v>
      </c>
      <c r="GV1" s="0" t="s">
        <v>310</v>
      </c>
      <c r="GW1" s="0" t="s">
        <v>122</v>
      </c>
      <c r="GX1" s="0" t="n">
        <v>0</v>
      </c>
      <c r="GY1" s="0" t="s">
        <v>311</v>
      </c>
      <c r="GZ1" s="0" t="s">
        <v>312</v>
      </c>
      <c r="HA1" s="0" t="s">
        <v>313</v>
      </c>
      <c r="HB1" s="0" t="s">
        <v>314</v>
      </c>
      <c r="HC1" s="0" t="n">
        <v>0</v>
      </c>
      <c r="HD1" s="0" t="n">
        <v>33396.7588841915</v>
      </c>
      <c r="HE1" s="0" t="n">
        <v>36637</v>
      </c>
    </row>
    <row r="2" customFormat="false" ht="12.75" hidden="false" customHeight="false" outlineLevel="0" collapsed="false">
      <c r="GS2" s="0" t="s">
        <v>308</v>
      </c>
      <c r="GT2" s="0" t="n">
        <v>0</v>
      </c>
      <c r="GU2" s="0" t="s">
        <v>309</v>
      </c>
      <c r="GV2" s="0" t="s">
        <v>310</v>
      </c>
      <c r="GW2" s="0" t="s">
        <v>122</v>
      </c>
      <c r="GX2" s="0" t="n">
        <v>0</v>
      </c>
      <c r="GY2" s="0" t="s">
        <v>311</v>
      </c>
      <c r="GZ2" s="0" t="s">
        <v>312</v>
      </c>
      <c r="HA2" s="0" t="s">
        <v>313</v>
      </c>
      <c r="HB2" s="0" t="s">
        <v>314</v>
      </c>
      <c r="HC2" s="0" t="n">
        <v>0</v>
      </c>
      <c r="HD2" s="0" t="n">
        <v>33396.7588841915</v>
      </c>
      <c r="HE2" s="0" t="n">
        <v>36637</v>
      </c>
    </row>
    <row r="3" customFormat="false" ht="12.75" hidden="false" customHeight="false" outlineLevel="0" collapsed="false">
      <c r="GS3" s="0" t="s">
        <v>308</v>
      </c>
      <c r="GT3" s="0" t="n">
        <v>0</v>
      </c>
      <c r="GU3" s="0" t="s">
        <v>309</v>
      </c>
      <c r="GV3" s="0" t="s">
        <v>310</v>
      </c>
      <c r="GW3" s="0" t="s">
        <v>122</v>
      </c>
      <c r="GX3" s="0" t="n">
        <v>0</v>
      </c>
      <c r="GY3" s="0" t="s">
        <v>311</v>
      </c>
      <c r="GZ3" s="0" t="s">
        <v>312</v>
      </c>
      <c r="HA3" s="0" t="s">
        <v>313</v>
      </c>
      <c r="HB3" s="0" t="s">
        <v>314</v>
      </c>
      <c r="HC3" s="0" t="n">
        <v>0</v>
      </c>
      <c r="HD3" s="0" t="n">
        <v>33396.7588841915</v>
      </c>
      <c r="HE3" s="0" t="n">
        <v>36637</v>
      </c>
    </row>
    <row r="4" customFormat="false" ht="12.75" hidden="false" customHeight="false" outlineLevel="0" collapsed="false">
      <c r="GS4" s="0" t="s">
        <v>308</v>
      </c>
      <c r="GT4" s="0" t="n">
        <v>0</v>
      </c>
      <c r="GU4" s="0" t="s">
        <v>309</v>
      </c>
      <c r="GV4" s="0" t="s">
        <v>310</v>
      </c>
      <c r="GW4" s="0" t="s">
        <v>122</v>
      </c>
      <c r="GX4" s="0" t="n">
        <v>0</v>
      </c>
      <c r="GY4" s="0" t="s">
        <v>311</v>
      </c>
      <c r="GZ4" s="0" t="s">
        <v>312</v>
      </c>
      <c r="HA4" s="0" t="s">
        <v>313</v>
      </c>
      <c r="HB4" s="0" t="s">
        <v>314</v>
      </c>
      <c r="HC4" s="0" t="n">
        <v>0</v>
      </c>
      <c r="HD4" s="0" t="n">
        <v>33396.7588841915</v>
      </c>
      <c r="HE4" s="0" t="n">
        <v>36637</v>
      </c>
    </row>
    <row r="5" customFormat="false" ht="12.75" hidden="false" customHeight="false" outlineLevel="0" collapsed="false">
      <c r="GS5" s="0" t="s">
        <v>308</v>
      </c>
      <c r="GT5" s="0" t="n">
        <v>0</v>
      </c>
      <c r="GU5" s="0" t="s">
        <v>309</v>
      </c>
      <c r="GV5" s="0" t="s">
        <v>310</v>
      </c>
      <c r="GW5" s="0" t="s">
        <v>122</v>
      </c>
      <c r="GX5" s="0" t="n">
        <v>0</v>
      </c>
      <c r="GY5" s="0" t="s">
        <v>311</v>
      </c>
      <c r="GZ5" s="0" t="s">
        <v>312</v>
      </c>
      <c r="HA5" s="0" t="s">
        <v>313</v>
      </c>
      <c r="HB5" s="0" t="s">
        <v>314</v>
      </c>
      <c r="HC5" s="0" t="n">
        <v>0</v>
      </c>
      <c r="HD5" s="0" t="n">
        <v>33396.7588841915</v>
      </c>
      <c r="HE5" s="0" t="n">
        <v>36637</v>
      </c>
    </row>
    <row r="6" customFormat="false" ht="12.75" hidden="false" customHeight="false" outlineLevel="0" collapsed="false">
      <c r="GS6" s="0" t="s">
        <v>308</v>
      </c>
      <c r="GT6" s="0" t="n">
        <v>0</v>
      </c>
      <c r="GU6" s="0" t="s">
        <v>309</v>
      </c>
      <c r="GV6" s="0" t="s">
        <v>310</v>
      </c>
      <c r="GW6" s="0" t="s">
        <v>122</v>
      </c>
      <c r="GX6" s="0" t="n">
        <v>0</v>
      </c>
      <c r="GY6" s="0" t="s">
        <v>311</v>
      </c>
      <c r="GZ6" s="0" t="s">
        <v>312</v>
      </c>
      <c r="HA6" s="0" t="s">
        <v>313</v>
      </c>
      <c r="HB6" s="0" t="s">
        <v>314</v>
      </c>
      <c r="HC6" s="0" t="n">
        <v>0</v>
      </c>
      <c r="HD6" s="0" t="n">
        <v>33396.7588841915</v>
      </c>
      <c r="HE6" s="0" t="n">
        <v>36637</v>
      </c>
    </row>
    <row r="7" customFormat="false" ht="12.75" hidden="false" customHeight="false" outlineLevel="0" collapsed="false">
      <c r="GS7" s="0" t="s">
        <v>308</v>
      </c>
      <c r="GT7" s="0" t="n">
        <v>0</v>
      </c>
      <c r="GU7" s="0" t="s">
        <v>309</v>
      </c>
      <c r="GV7" s="0" t="s">
        <v>310</v>
      </c>
      <c r="GW7" s="0" t="s">
        <v>122</v>
      </c>
      <c r="GX7" s="0" t="n">
        <v>0</v>
      </c>
      <c r="GY7" s="0" t="s">
        <v>311</v>
      </c>
      <c r="GZ7" s="0" t="s">
        <v>312</v>
      </c>
      <c r="HA7" s="0" t="s">
        <v>313</v>
      </c>
      <c r="HB7" s="0" t="s">
        <v>314</v>
      </c>
      <c r="HC7" s="0" t="n">
        <v>0</v>
      </c>
      <c r="HD7" s="0" t="n">
        <v>33396.7588841915</v>
      </c>
      <c r="HE7" s="0" t="n">
        <v>36637</v>
      </c>
    </row>
    <row r="8" customFormat="false" ht="12.75" hidden="false" customHeight="false" outlineLevel="0" collapsed="false">
      <c r="GS8" s="0" t="s">
        <v>308</v>
      </c>
      <c r="GT8" s="0" t="n">
        <v>0</v>
      </c>
      <c r="GU8" s="0" t="s">
        <v>309</v>
      </c>
      <c r="GV8" s="0" t="s">
        <v>310</v>
      </c>
      <c r="GW8" s="0" t="s">
        <v>122</v>
      </c>
      <c r="GX8" s="0" t="n">
        <v>0</v>
      </c>
      <c r="GY8" s="0" t="s">
        <v>311</v>
      </c>
      <c r="GZ8" s="0" t="s">
        <v>312</v>
      </c>
      <c r="HA8" s="0" t="s">
        <v>313</v>
      </c>
      <c r="HB8" s="0" t="s">
        <v>314</v>
      </c>
      <c r="HC8" s="0" t="n">
        <v>0</v>
      </c>
      <c r="HD8" s="0" t="n">
        <v>33396.7588841915</v>
      </c>
      <c r="HE8" s="0" t="n">
        <v>36637</v>
      </c>
    </row>
    <row r="9" customFormat="false" ht="12.75" hidden="false" customHeight="false" outlineLevel="0" collapsed="false">
      <c r="GS9" s="0" t="s">
        <v>308</v>
      </c>
      <c r="GT9" s="0" t="n">
        <v>0</v>
      </c>
      <c r="GU9" s="0" t="s">
        <v>309</v>
      </c>
      <c r="GV9" s="0" t="s">
        <v>310</v>
      </c>
      <c r="GW9" s="0" t="s">
        <v>122</v>
      </c>
      <c r="GX9" s="0" t="n">
        <v>0</v>
      </c>
      <c r="GY9" s="0" t="s">
        <v>311</v>
      </c>
      <c r="GZ9" s="0" t="s">
        <v>312</v>
      </c>
      <c r="HA9" s="0" t="s">
        <v>313</v>
      </c>
      <c r="HB9" s="0" t="s">
        <v>314</v>
      </c>
      <c r="HC9" s="0" t="n">
        <v>0</v>
      </c>
      <c r="HD9" s="0" t="n">
        <v>33396.7588841915</v>
      </c>
      <c r="HE9" s="0" t="n">
        <v>36637</v>
      </c>
    </row>
    <row r="10" customFormat="false" ht="12.75" hidden="false" customHeight="false" outlineLevel="0" collapsed="false">
      <c r="GS10" s="0" t="s">
        <v>308</v>
      </c>
      <c r="GT10" s="0" t="n">
        <v>0</v>
      </c>
      <c r="GU10" s="0" t="s">
        <v>309</v>
      </c>
      <c r="GV10" s="0" t="s">
        <v>310</v>
      </c>
      <c r="GW10" s="0" t="s">
        <v>122</v>
      </c>
      <c r="GX10" s="0" t="n">
        <v>0</v>
      </c>
      <c r="GY10" s="0" t="s">
        <v>311</v>
      </c>
      <c r="GZ10" s="0" t="s">
        <v>312</v>
      </c>
      <c r="HA10" s="0" t="s">
        <v>313</v>
      </c>
      <c r="HB10" s="0" t="s">
        <v>314</v>
      </c>
      <c r="HC10" s="0" t="n">
        <v>0</v>
      </c>
      <c r="HD10" s="0" t="n">
        <v>33396.7588841915</v>
      </c>
      <c r="HE10" s="0" t="n">
        <v>36637</v>
      </c>
    </row>
    <row r="11" customFormat="false" ht="12.75" hidden="false" customHeight="false" outlineLevel="0" collapsed="false">
      <c r="GS11" s="0" t="s">
        <v>308</v>
      </c>
      <c r="GT11" s="0" t="n">
        <v>0</v>
      </c>
      <c r="GU11" s="0" t="s">
        <v>309</v>
      </c>
      <c r="GV11" s="0" t="s">
        <v>310</v>
      </c>
      <c r="GW11" s="0" t="s">
        <v>122</v>
      </c>
      <c r="GX11" s="0" t="n">
        <v>0</v>
      </c>
      <c r="GY11" s="0" t="s">
        <v>311</v>
      </c>
      <c r="GZ11" s="0" t="s">
        <v>312</v>
      </c>
      <c r="HA11" s="0" t="s">
        <v>313</v>
      </c>
      <c r="HB11" s="0" t="s">
        <v>314</v>
      </c>
      <c r="HC11" s="0" t="n">
        <v>0</v>
      </c>
      <c r="HD11" s="0" t="n">
        <v>33396.7588841915</v>
      </c>
      <c r="HE11" s="0" t="n">
        <v>36637</v>
      </c>
    </row>
    <row r="12" customFormat="false" ht="12.75" hidden="false" customHeight="false" outlineLevel="0" collapsed="false">
      <c r="GS12" s="0" t="s">
        <v>308</v>
      </c>
      <c r="GT12" s="0" t="n">
        <v>0</v>
      </c>
      <c r="GU12" s="0" t="s">
        <v>309</v>
      </c>
      <c r="GV12" s="0" t="s">
        <v>310</v>
      </c>
      <c r="GW12" s="0" t="s">
        <v>122</v>
      </c>
      <c r="GX12" s="0" t="n">
        <v>0</v>
      </c>
      <c r="GY12" s="0" t="s">
        <v>311</v>
      </c>
      <c r="GZ12" s="0" t="s">
        <v>312</v>
      </c>
      <c r="HA12" s="0" t="s">
        <v>313</v>
      </c>
      <c r="HB12" s="0" t="s">
        <v>314</v>
      </c>
      <c r="HC12" s="0" t="n">
        <v>0</v>
      </c>
      <c r="HD12" s="0" t="n">
        <v>33396.7588841915</v>
      </c>
      <c r="HE12" s="0" t="n">
        <v>36637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R169"/>
  <sheetViews>
    <sheetView showFormulas="false" showGridLines="fals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N1" activeCellId="0" sqref="N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4.85"/>
    <col collapsed="false" customWidth="true" hidden="false" outlineLevel="0" max="2" min="2" style="0" width="9.85"/>
    <col collapsed="false" customWidth="true" hidden="false" outlineLevel="0" max="3" min="3" style="0" width="17.99"/>
    <col collapsed="false" customWidth="true" hidden="false" outlineLevel="0" max="4" min="4" style="0" width="8.85"/>
    <col collapsed="false" customWidth="true" hidden="false" outlineLevel="0" max="5" min="5" style="0" width="10.13"/>
    <col collapsed="false" customWidth="true" hidden="false" outlineLevel="0" max="6" min="6" style="0" width="10.85"/>
    <col collapsed="false" customWidth="true" hidden="false" outlineLevel="0" max="8" min="7" style="0" width="6.56"/>
    <col collapsed="false" customWidth="true" hidden="false" outlineLevel="0" max="9" min="9" style="0" width="11.28"/>
    <col collapsed="false" customWidth="true" hidden="false" outlineLevel="0" max="10" min="10" style="0" width="9.28"/>
    <col collapsed="false" customWidth="true" hidden="false" outlineLevel="0" max="12" min="11" style="0" width="10.41"/>
    <col collapsed="false" customWidth="true" hidden="false" outlineLevel="0" max="13" min="13" style="0" width="11.28"/>
    <col collapsed="false" customWidth="true" hidden="false" outlineLevel="0" max="14" min="14" style="0" width="10.41"/>
    <col collapsed="false" customWidth="true" hidden="false" outlineLevel="0" max="15" min="15" style="0" width="6.41"/>
    <col collapsed="false" customWidth="true" hidden="false" outlineLevel="0" max="16" min="16" style="0" width="12.99"/>
    <col collapsed="false" customWidth="true" hidden="false" outlineLevel="0" max="17" min="17" style="0" width="8.28"/>
    <col collapsed="false" customWidth="true" hidden="false" outlineLevel="0" max="20" min="19" style="0" width="10.41"/>
    <col collapsed="false" customWidth="true" hidden="false" outlineLevel="0" max="21" min="21" style="0" width="11.56"/>
    <col collapsed="false" customWidth="true" hidden="false" outlineLevel="0" max="22" min="22" style="0" width="14.85"/>
    <col collapsed="false" customWidth="true" hidden="false" outlineLevel="0" max="26" min="26" style="0" width="13.56"/>
    <col collapsed="false" customWidth="true" hidden="false" outlineLevel="0" max="27" min="27" style="0" width="13.41"/>
    <col collapsed="false" customWidth="true" hidden="false" outlineLevel="0" max="28" min="28" style="0" width="12.7"/>
    <col collapsed="false" customWidth="true" hidden="false" outlineLevel="0" max="29" min="29" style="0" width="15.13"/>
    <col collapsed="false" customWidth="true" hidden="false" outlineLevel="0" max="32" min="30" style="0" width="14.85"/>
    <col collapsed="false" customWidth="true" hidden="false" outlineLevel="0" max="33" min="33" style="0" width="16.56"/>
    <col collapsed="false" customWidth="true" hidden="false" outlineLevel="0" max="35" min="35" style="0" width="13.56"/>
    <col collapsed="false" customWidth="true" hidden="false" outlineLevel="0" max="36" min="36" style="0" width="10.56"/>
    <col collapsed="false" customWidth="true" hidden="false" outlineLevel="0" max="42" min="42" style="0" width="10.13"/>
    <col collapsed="false" customWidth="true" hidden="false" outlineLevel="0" max="48" min="48" style="0" width="13.41"/>
    <col collapsed="false" customWidth="true" hidden="false" outlineLevel="0" max="49" min="49" style="0" width="10.99"/>
    <col collapsed="false" customWidth="true" hidden="false" outlineLevel="0" max="50" min="50" style="0" width="11.56"/>
    <col collapsed="false" customWidth="true" hidden="false" outlineLevel="0" max="52" min="52" style="0" width="11.13"/>
    <col collapsed="false" customWidth="true" hidden="false" outlineLevel="0" max="53" min="53" style="0" width="12.14"/>
    <col collapsed="false" customWidth="true" hidden="false" outlineLevel="0" max="54" min="54" style="0" width="14.99"/>
    <col collapsed="false" customWidth="true" hidden="false" outlineLevel="0" max="60" min="60" style="0" width="19.7"/>
    <col collapsed="false" customWidth="true" hidden="false" outlineLevel="0" max="61" min="61" style="0" width="13.99"/>
    <col collapsed="false" customWidth="true" hidden="false" outlineLevel="0" max="63" min="62" style="0" width="16.28"/>
    <col collapsed="false" customWidth="true" hidden="false" outlineLevel="0" max="64" min="64" style="0" width="10.56"/>
    <col collapsed="false" customWidth="true" hidden="false" outlineLevel="0" max="69" min="65" style="0" width="16.28"/>
    <col collapsed="false" customWidth="true" hidden="false" outlineLevel="0" max="70" min="70" style="0" width="10.56"/>
  </cols>
  <sheetData>
    <row r="1" customFormat="false" ht="18.75" hidden="false" customHeight="false" outlineLevel="0" collapsed="false">
      <c r="A1" s="64" t="s">
        <v>20</v>
      </c>
      <c r="E1" s="65" t="s">
        <v>21</v>
      </c>
      <c r="BB1" s="66"/>
      <c r="BH1" s="67" t="s">
        <v>22</v>
      </c>
      <c r="BI1" s="68"/>
      <c r="BJ1" s="68"/>
      <c r="BK1" s="69" t="e">
        <f aca="false">V3</f>
        <v>#NAME?</v>
      </c>
    </row>
    <row r="2" customFormat="false" ht="14.25" hidden="false" customHeight="false" outlineLevel="0" collapsed="false">
      <c r="P2" s="70"/>
      <c r="Q2" s="70"/>
      <c r="R2" s="70"/>
      <c r="S2" s="70"/>
      <c r="T2" s="71" t="s">
        <v>23</v>
      </c>
      <c r="U2" s="72" t="s">
        <v>24</v>
      </c>
      <c r="V2" s="72" t="s">
        <v>8</v>
      </c>
      <c r="AM2" s="0" t="s">
        <v>25</v>
      </c>
      <c r="AP2" s="73" t="n">
        <f aca="false">(WORKDAY(B3,-1))</f>
        <v>36630</v>
      </c>
      <c r="BB2" s="66"/>
      <c r="BH2" s="74" t="s">
        <v>26</v>
      </c>
      <c r="BI2" s="75"/>
      <c r="BJ2" s="75"/>
      <c r="BK2" s="76" t="e">
        <f aca="false">BA4</f>
        <v>#NAME?</v>
      </c>
    </row>
    <row r="3" customFormat="false" ht="15" hidden="false" customHeight="false" outlineLevel="0" collapsed="false">
      <c r="A3" s="77" t="s">
        <v>27</v>
      </c>
      <c r="B3" s="78" t="n">
        <f aca="false">Summary!P1</f>
        <v>36633</v>
      </c>
      <c r="E3" s="79"/>
      <c r="P3" s="70"/>
      <c r="Q3" s="80"/>
      <c r="R3" s="81" t="e">
        <f aca="false">SUM(#REF!)</f>
        <v>#REF!</v>
      </c>
      <c r="T3" s="82"/>
      <c r="U3" s="83" t="e">
        <f aca="false">SUM(U7:U95)</f>
        <v>#NAME?</v>
      </c>
      <c r="V3" s="84" t="e">
        <f aca="false">SUM(V7:V1095)</f>
        <v>#NAME?</v>
      </c>
      <c r="AM3" s="0" t="s">
        <v>28</v>
      </c>
      <c r="AN3" s="0" t="s">
        <v>29</v>
      </c>
      <c r="BB3" s="66"/>
      <c r="BH3" s="85" t="s">
        <v>30</v>
      </c>
      <c r="BI3" s="86"/>
      <c r="BJ3" s="86"/>
      <c r="BK3" s="87" t="e">
        <f aca="false">BK1-BK2</f>
        <v>#NAME?</v>
      </c>
    </row>
    <row r="4" customFormat="false" ht="16.5" hidden="false" customHeight="false" outlineLevel="0" collapsed="false">
      <c r="A4" s="88" t="s">
        <v>31</v>
      </c>
      <c r="B4" s="88"/>
      <c r="C4" s="88"/>
      <c r="D4" s="88"/>
      <c r="E4" s="88"/>
      <c r="F4" s="88"/>
      <c r="G4" s="88"/>
      <c r="H4" s="88"/>
      <c r="I4" s="89" t="s">
        <v>32</v>
      </c>
      <c r="J4" s="89"/>
      <c r="K4" s="89"/>
      <c r="L4" s="89"/>
      <c r="M4" s="89"/>
      <c r="N4" s="89"/>
      <c r="O4" s="89"/>
      <c r="P4" s="89"/>
      <c r="Q4" s="89"/>
      <c r="R4" s="89"/>
      <c r="S4" s="89"/>
      <c r="T4" s="89"/>
      <c r="U4" s="89"/>
      <c r="V4" s="89"/>
      <c r="Z4" s="90" t="s">
        <v>33</v>
      </c>
      <c r="AA4" s="90"/>
      <c r="AB4" s="90"/>
      <c r="AC4" s="90"/>
      <c r="AD4" s="90"/>
      <c r="AE4" s="90"/>
      <c r="AF4" s="90"/>
      <c r="AG4" s="90"/>
      <c r="AI4" s="90" t="s">
        <v>34</v>
      </c>
      <c r="AJ4" s="90"/>
      <c r="AL4" s="91" t="n">
        <v>36465</v>
      </c>
      <c r="AM4" s="0" t="n">
        <v>0.5</v>
      </c>
      <c r="AN4" s="0" t="n">
        <v>0.34</v>
      </c>
      <c r="BA4" s="92" t="e">
        <f aca="false">SUM(BA7:BA25)</f>
        <v>#NAME?</v>
      </c>
      <c r="BB4" s="66"/>
    </row>
    <row r="5" customFormat="false" ht="15.75" hidden="false" customHeight="false" outlineLevel="0" collapsed="false">
      <c r="A5" s="93"/>
      <c r="B5" s="93"/>
      <c r="C5" s="93"/>
      <c r="D5" s="93"/>
      <c r="E5" s="93" t="s">
        <v>35</v>
      </c>
      <c r="F5" s="93" t="s">
        <v>36</v>
      </c>
      <c r="G5" s="93" t="s">
        <v>37</v>
      </c>
      <c r="H5" s="94" t="s">
        <v>38</v>
      </c>
      <c r="I5" s="95" t="s">
        <v>39</v>
      </c>
      <c r="J5" s="95"/>
      <c r="K5" s="95" t="s">
        <v>28</v>
      </c>
      <c r="L5" s="95" t="s">
        <v>40</v>
      </c>
      <c r="M5" s="95" t="s">
        <v>41</v>
      </c>
      <c r="N5" s="95" t="s">
        <v>42</v>
      </c>
      <c r="O5" s="95" t="s">
        <v>43</v>
      </c>
      <c r="P5" s="95" t="s">
        <v>29</v>
      </c>
      <c r="Q5" s="94" t="s">
        <v>44</v>
      </c>
      <c r="R5" s="93" t="s">
        <v>45</v>
      </c>
      <c r="S5" s="95"/>
      <c r="T5" s="95"/>
      <c r="U5" s="96"/>
      <c r="V5" s="95"/>
      <c r="Z5" s="97" t="s">
        <v>17</v>
      </c>
      <c r="AA5" s="98"/>
      <c r="AB5" s="99"/>
      <c r="AC5" s="99"/>
      <c r="AD5" s="99"/>
      <c r="AE5" s="99"/>
      <c r="AF5" s="99"/>
      <c r="AG5" s="100"/>
      <c r="AI5" s="97" t="s">
        <v>17</v>
      </c>
      <c r="AJ5" s="101" t="s">
        <v>46</v>
      </c>
      <c r="AL5" s="91" t="n">
        <v>36495</v>
      </c>
      <c r="AM5" s="0" t="n">
        <v>0.6</v>
      </c>
      <c r="AP5" s="0" t="s">
        <v>47</v>
      </c>
      <c r="AU5" s="102"/>
      <c r="AV5" s="103" t="s">
        <v>48</v>
      </c>
      <c r="AW5" s="104"/>
      <c r="AX5" s="104"/>
      <c r="AY5" s="104"/>
      <c r="AZ5" s="104"/>
      <c r="BA5" s="103" t="s">
        <v>49</v>
      </c>
      <c r="BB5" s="105"/>
      <c r="BH5" s="106" t="s">
        <v>50</v>
      </c>
    </row>
    <row r="6" customFormat="false" ht="16.5" hidden="false" customHeight="false" outlineLevel="0" collapsed="false">
      <c r="A6" s="107" t="s">
        <v>51</v>
      </c>
      <c r="B6" s="107" t="s">
        <v>52</v>
      </c>
      <c r="C6" s="107" t="s">
        <v>53</v>
      </c>
      <c r="D6" s="107" t="s">
        <v>17</v>
      </c>
      <c r="E6" s="107" t="s">
        <v>54</v>
      </c>
      <c r="F6" s="107" t="s">
        <v>55</v>
      </c>
      <c r="G6" s="107" t="s">
        <v>56</v>
      </c>
      <c r="H6" s="107" t="s">
        <v>56</v>
      </c>
      <c r="I6" s="107" t="s">
        <v>56</v>
      </c>
      <c r="J6" s="107" t="s">
        <v>57</v>
      </c>
      <c r="K6" s="107" t="s">
        <v>56</v>
      </c>
      <c r="L6" s="107" t="s">
        <v>58</v>
      </c>
      <c r="M6" s="107" t="s">
        <v>59</v>
      </c>
      <c r="N6" s="107" t="s">
        <v>60</v>
      </c>
      <c r="O6" s="107" t="s">
        <v>61</v>
      </c>
      <c r="P6" s="107" t="s">
        <v>60</v>
      </c>
      <c r="Q6" s="107" t="s">
        <v>62</v>
      </c>
      <c r="R6" s="107" t="s">
        <v>63</v>
      </c>
      <c r="S6" s="107" t="s">
        <v>64</v>
      </c>
      <c r="T6" s="107" t="s">
        <v>65</v>
      </c>
      <c r="U6" s="108" t="s">
        <v>46</v>
      </c>
      <c r="V6" s="107" t="s">
        <v>8</v>
      </c>
      <c r="Z6" s="109"/>
      <c r="AA6" s="110" t="s">
        <v>66</v>
      </c>
      <c r="AB6" s="111" t="s">
        <v>67</v>
      </c>
      <c r="AC6" s="111" t="s">
        <v>68</v>
      </c>
      <c r="AD6" s="111" t="s">
        <v>69</v>
      </c>
      <c r="AE6" s="111" t="s">
        <v>70</v>
      </c>
      <c r="AF6" s="111" t="s">
        <v>71</v>
      </c>
      <c r="AG6" s="112" t="s">
        <v>72</v>
      </c>
      <c r="AI6" s="109"/>
      <c r="AJ6" s="113"/>
      <c r="AL6" s="91" t="n">
        <v>36526</v>
      </c>
      <c r="AM6" s="0" t="n">
        <v>0.58</v>
      </c>
      <c r="AP6" s="0" t="s">
        <v>73</v>
      </c>
      <c r="AQ6" s="0" t="s">
        <v>74</v>
      </c>
      <c r="AR6" s="0" t="s">
        <v>75</v>
      </c>
      <c r="AS6" s="0" t="s">
        <v>76</v>
      </c>
      <c r="AT6" s="0" t="s">
        <v>77</v>
      </c>
      <c r="AU6" s="114" t="s">
        <v>78</v>
      </c>
      <c r="AV6" s="115" t="s">
        <v>79</v>
      </c>
      <c r="AW6" s="115" t="s">
        <v>80</v>
      </c>
      <c r="AX6" s="115" t="s">
        <v>81</v>
      </c>
      <c r="AY6" s="115" t="s">
        <v>82</v>
      </c>
      <c r="AZ6" s="115" t="s">
        <v>83</v>
      </c>
      <c r="BA6" s="115" t="s">
        <v>84</v>
      </c>
      <c r="BB6" s="116"/>
      <c r="BH6" s="117"/>
      <c r="BI6" s="118"/>
      <c r="BJ6" s="119" t="s">
        <v>78</v>
      </c>
      <c r="BK6" s="118"/>
      <c r="BL6" s="120"/>
    </row>
    <row r="7" customFormat="false" ht="12.75" hidden="false" customHeight="false" outlineLevel="0" collapsed="false">
      <c r="A7" s="121" t="s">
        <v>85</v>
      </c>
      <c r="B7" s="122" t="s">
        <v>86</v>
      </c>
      <c r="C7" s="7" t="s">
        <v>72</v>
      </c>
      <c r="D7" s="91" t="n">
        <v>36647</v>
      </c>
      <c r="E7" s="91" t="n">
        <f aca="false">+WORKDAY(D7,-6)</f>
        <v>36637</v>
      </c>
      <c r="F7" s="123" t="n">
        <v>150000</v>
      </c>
      <c r="G7" s="42" t="n">
        <v>2.1</v>
      </c>
      <c r="H7" s="42" t="n">
        <v>2.4</v>
      </c>
      <c r="I7" s="124" t="n">
        <f aca="false">VLOOKUP(D7,NGPrices,2,FALSE())</f>
        <v>3.158</v>
      </c>
      <c r="J7" s="125" t="n">
        <f aca="false">HLOOKUP(C7,Prices,VLOOKUP(D7,move_down,2,FALSE()),FALSE())</f>
        <v>0.005</v>
      </c>
      <c r="K7" s="2" t="n">
        <f aca="false">J7+I7</f>
        <v>3.163</v>
      </c>
      <c r="L7" s="126" t="n">
        <f aca="false">VLOOKUP(D7,NGPrices,4,FALSE())</f>
        <v>0.062683518517613</v>
      </c>
      <c r="M7" s="127" t="n">
        <f aca="false">WORKDAY(D7,-3)-B$3</f>
        <v>9</v>
      </c>
      <c r="N7" s="126" t="n">
        <v>0</v>
      </c>
      <c r="O7" s="2" t="n">
        <f aca="false">HLOOKUP(C7,VOLS,VLOOKUP(D7,move_down,2,FALSE()),FALSE())</f>
        <v>0.41</v>
      </c>
      <c r="P7" s="128" t="n">
        <v>0.26</v>
      </c>
      <c r="Q7" s="129" t="n">
        <v>0.001</v>
      </c>
      <c r="R7" s="91" t="n">
        <f aca="false">WORKDAY(D7,-3)</f>
        <v>36642</v>
      </c>
      <c r="S7" s="130" t="e">
        <f aca="false">xXCOL2($K7:$K12,$L7:$L12,$O7:$O12,$M7:$M12,$P7,$Q7,$E7-$B$3,$H7,$G7,$N7,45,0)</f>
        <v>#NAME?</v>
      </c>
      <c r="T7" s="126" t="e">
        <f aca="false">xXCOL2($K7:$K12,$L7:$L12,$O7:$O12,$M7:$M12,$P7,$Q7,$E7-$B$3,$H7,$G7,$N7,45,1)</f>
        <v>#NAME?</v>
      </c>
      <c r="U7" s="131" t="e">
        <f aca="false">$T$7*F7</f>
        <v>#NAME?</v>
      </c>
      <c r="V7" s="132" t="e">
        <f aca="false">S7*SUM(F7:F12)</f>
        <v>#NAME?</v>
      </c>
      <c r="X7" s="0" t="str">
        <f aca="false">D7&amp;C7</f>
        <v>36647IF-HPL/SHPCHAN</v>
      </c>
      <c r="Z7" s="133" t="n">
        <v>36192</v>
      </c>
      <c r="AA7" s="134" t="n">
        <f aca="false">SUMIF($X:$X,CONCATENATE($Z7,AA$6),$U:$U)</f>
        <v>0</v>
      </c>
      <c r="AB7" s="134" t="n">
        <f aca="false">SUMIF($X:$X,CONCATENATE($Z7,AB$6),$U:$U)</f>
        <v>0</v>
      </c>
      <c r="AC7" s="134" t="n">
        <f aca="false">SUMIF($X:$X,CONCATENATE($Z7,AC$6),$U:$U)</f>
        <v>0</v>
      </c>
      <c r="AD7" s="134" t="n">
        <f aca="false">SUMIF($X:$X,CONCATENATE($Z7,AD$6),$U:$U)</f>
        <v>0</v>
      </c>
      <c r="AE7" s="134" t="n">
        <f aca="false">SUMIF($X:$X,CONCATENATE($Z7,AE$6),$U:$U)</f>
        <v>0</v>
      </c>
      <c r="AF7" s="134" t="n">
        <f aca="false">SUMIF($X:$X,CONCATENATE($Z7,AF$6),$U:$U)</f>
        <v>0</v>
      </c>
      <c r="AG7" s="135" t="n">
        <f aca="false">SUMIF($X:$X,CONCATENATE($Z7,AG$6),$U:$U)</f>
        <v>0</v>
      </c>
      <c r="AI7" s="133" t="n">
        <v>36192</v>
      </c>
      <c r="AJ7" s="135" t="n">
        <f aca="false">SUM(AA7:AG7)</f>
        <v>0</v>
      </c>
      <c r="AL7" s="91" t="n">
        <v>36557</v>
      </c>
      <c r="AM7" s="0" t="n">
        <v>0.53</v>
      </c>
      <c r="AP7" s="0" t="n">
        <f aca="false">(VLOOKUP(D7,NGPREVPRICES,2,FALSE())+HLOOKUP(C7,PREVCURVES,VLOOKUP(D7,MOVE_DOWN2,2,FALSE()),FALSE()))</f>
        <v>3.0855</v>
      </c>
      <c r="AQ7" s="0" t="n">
        <f aca="false">VLOOKUP(D7,NGPREVPRICES,4,FALSE())</f>
        <v>0.062586250879323</v>
      </c>
      <c r="AR7" s="136" t="n">
        <f aca="false">HLOOKUP(C7,PREVVOLS,VLOOKUP(D7,MOVE_DOWN2,2,FALSE()),FALSE())</f>
        <v>0.355</v>
      </c>
      <c r="AS7" s="137" t="n">
        <f aca="false">WORKDAY(D7,-3)-$AP$2</f>
        <v>12</v>
      </c>
      <c r="AT7" s="0" t="s">
        <v>87</v>
      </c>
      <c r="AU7" s="0" t="str">
        <f aca="false">C7</f>
        <v>IF-HPL/SHPCHAN</v>
      </c>
      <c r="AV7" s="138" t="e">
        <f aca="false">xXCOL2(K7:K12,AQ7:AQ12,AR7:AR12,AS7:AS12,P7,Q7,E7-$AP$2,H7,G7,N7,45,0)*(SUM(F7:F12))-BA7</f>
        <v>#NAME?</v>
      </c>
      <c r="AW7" s="138" t="e">
        <f aca="false">xXCOL2(AP7:AP12,L7:L12,AR7:AR12,AS7:AS12,P7,Q7,E7-$AP$2,H7,G7,N7,45,0)*(SUM(F7:F12))-BA7</f>
        <v>#NAME?</v>
      </c>
      <c r="AX7" s="139" t="e">
        <f aca="false">(BA7/VLOOKUP(D7,discount,3,FALSE()))-(BA7/VLOOKUP(D7,discount,2,FALSE()))</f>
        <v>#NAME?</v>
      </c>
      <c r="AY7" s="138" t="e">
        <f aca="false">xXCOL2(AP7:AP12,AQ7:AQ12,AR7:AR12,AS7:AS12,P7,Q7,E7-$AP$2,H7,G7,N7,45,0)*(SUM(F7:F12))-BA7</f>
        <v>#NAME?</v>
      </c>
      <c r="AZ7" s="138" t="e">
        <f aca="false">xXCOL2(AP7:AP12,AQ7:AQ12,AR7:AR12,M7:M12,P7,Q7,E7-$B$3,H7,G7,N7,45,0)*(SUM(F7:F12))-BA7</f>
        <v>#NAME?</v>
      </c>
      <c r="BA7" s="137" t="e">
        <f aca="false">xXCOL2(AP7:AP12,AQ7:AQ12,AR7:AR12,AS7:AS12,P7,Q7,E7-$AP$2,H7,G7,N7,45,0)*(SUM(F7:F12))</f>
        <v>#NAME?</v>
      </c>
      <c r="BB7" s="140" t="e">
        <f aca="false">V7-BA7</f>
        <v>#NAME?</v>
      </c>
      <c r="BH7" s="119" t="s">
        <v>77</v>
      </c>
      <c r="BI7" s="119" t="s">
        <v>88</v>
      </c>
      <c r="BJ7" s="117" t="s">
        <v>72</v>
      </c>
      <c r="BK7" s="118" t="s">
        <v>89</v>
      </c>
      <c r="BL7" s="141" t="s">
        <v>90</v>
      </c>
    </row>
    <row r="8" customFormat="false" ht="12.75" hidden="false" customHeight="false" outlineLevel="0" collapsed="false">
      <c r="A8" s="121" t="s">
        <v>85</v>
      </c>
      <c r="B8" s="122" t="s">
        <v>86</v>
      </c>
      <c r="C8" s="7" t="s">
        <v>72</v>
      </c>
      <c r="D8" s="91" t="n">
        <v>36678</v>
      </c>
      <c r="E8" s="91"/>
      <c r="F8" s="123" t="n">
        <v>150000</v>
      </c>
      <c r="G8" s="42" t="n">
        <v>2.1</v>
      </c>
      <c r="H8" s="42" t="n">
        <v>2.4</v>
      </c>
      <c r="I8" s="124" t="n">
        <f aca="false">VLOOKUP(D8,NGPrices,2,FALSE())</f>
        <v>3.172</v>
      </c>
      <c r="J8" s="125" t="n">
        <f aca="false">HLOOKUP(C8,Prices,VLOOKUP(D8,move_down,2,FALSE()),FALSE())</f>
        <v>0.015</v>
      </c>
      <c r="K8" s="2" t="n">
        <f aca="false">J8+I8</f>
        <v>3.187</v>
      </c>
      <c r="L8" s="126" t="n">
        <f aca="false">VLOOKUP(D8,NGPrices,4,FALSE())</f>
        <v>0.063039999833066</v>
      </c>
      <c r="M8" s="127" t="n">
        <f aca="false">WORKDAY(D8,-3)-B$3</f>
        <v>42</v>
      </c>
      <c r="N8" s="126"/>
      <c r="O8" s="2" t="n">
        <f aca="false">HLOOKUP(C8,VOLS,VLOOKUP(D8,move_down,2,FALSE()),FALSE())</f>
        <v>0.383</v>
      </c>
      <c r="P8" s="128"/>
      <c r="Q8" s="129"/>
      <c r="R8" s="91" t="n">
        <f aca="false">WORKDAY(D8,-3)</f>
        <v>36675</v>
      </c>
      <c r="S8" s="130"/>
      <c r="T8" s="142"/>
      <c r="U8" s="131" t="e">
        <f aca="false">$T$7*F8</f>
        <v>#NAME?</v>
      </c>
      <c r="V8" s="132"/>
      <c r="X8" s="0" t="str">
        <f aca="false">D8&amp;C8</f>
        <v>36678IF-HPL/SHPCHAN</v>
      </c>
      <c r="Z8" s="143" t="n">
        <f aca="false">EOMONTH(Z7,0)+1</f>
        <v>36220</v>
      </c>
      <c r="AA8" s="134" t="n">
        <f aca="false">SUMIF($X:$X,CONCATENATE($Z8,AA$6),$U:$U)</f>
        <v>0</v>
      </c>
      <c r="AB8" s="134" t="n">
        <f aca="false">SUMIF($X:$X,CONCATENATE($Z8,AB$6),$U:$U)</f>
        <v>0</v>
      </c>
      <c r="AC8" s="134" t="n">
        <f aca="false">SUMIF($X:$X,CONCATENATE($Z8,AC$6),$U:$U)</f>
        <v>0</v>
      </c>
      <c r="AD8" s="134" t="n">
        <f aca="false">SUMIF($X:$X,CONCATENATE($Z8,AD$6),$U:$U)</f>
        <v>0</v>
      </c>
      <c r="AE8" s="134" t="n">
        <f aca="false">SUMIF($X:$X,CONCATENATE($Z8,AE$6),$U:$U)</f>
        <v>0</v>
      </c>
      <c r="AF8" s="134" t="n">
        <f aca="false">SUMIF($X:$X,CONCATENATE($Z8,AF$6),$U:$U)</f>
        <v>0</v>
      </c>
      <c r="AG8" s="135" t="n">
        <f aca="false">SUMIF($X:$X,CONCATENATE($Z8,AG$6),$U:$U)</f>
        <v>0</v>
      </c>
      <c r="AI8" s="143" t="n">
        <f aca="false">EOMONTH(AI7,0)+1</f>
        <v>36220</v>
      </c>
      <c r="AJ8" s="135" t="n">
        <f aca="false">SUM(AA8:AG8)</f>
        <v>0</v>
      </c>
      <c r="AL8" s="91" t="n">
        <v>36586</v>
      </c>
      <c r="AM8" s="0" t="n">
        <v>0.44</v>
      </c>
      <c r="AP8" s="0" t="n">
        <f aca="false">(VLOOKUP(D8,NGPREVPRICES,2,FALSE())+HLOOKUP(C8,PREVCURVES,VLOOKUP(D8,MOVE_DOWN2,2,FALSE()),FALSE()))</f>
        <v>3.1065</v>
      </c>
      <c r="AQ8" s="0" t="n">
        <f aca="false">VLOOKUP(D8,NGPREVPRICES,4,FALSE())</f>
        <v>0.063014700465</v>
      </c>
      <c r="AR8" s="136" t="n">
        <f aca="false">HLOOKUP(C8,PREVVOLS,VLOOKUP(D8,MOVE_DOWN2,2,FALSE()),FALSE())</f>
        <v>0.373</v>
      </c>
      <c r="AS8" s="137" t="n">
        <f aca="false">WORKDAY(D8,-3)-$AP$2</f>
        <v>45</v>
      </c>
      <c r="BB8" s="66"/>
      <c r="BH8" s="117" t="s">
        <v>87</v>
      </c>
      <c r="BI8" s="117" t="s">
        <v>91</v>
      </c>
      <c r="BJ8" s="144" t="n">
        <v>0</v>
      </c>
      <c r="BK8" s="145"/>
      <c r="BL8" s="146" t="n">
        <v>0</v>
      </c>
    </row>
    <row r="9" customFormat="false" ht="12.75" hidden="false" customHeight="false" outlineLevel="0" collapsed="false">
      <c r="A9" s="121" t="s">
        <v>85</v>
      </c>
      <c r="B9" s="122" t="s">
        <v>86</v>
      </c>
      <c r="C9" s="7" t="s">
        <v>72</v>
      </c>
      <c r="D9" s="91" t="n">
        <v>36708</v>
      </c>
      <c r="E9" s="91"/>
      <c r="F9" s="123" t="n">
        <v>150000</v>
      </c>
      <c r="G9" s="42" t="n">
        <v>2.1</v>
      </c>
      <c r="H9" s="42" t="n">
        <v>2.4</v>
      </c>
      <c r="I9" s="124" t="n">
        <f aca="false">VLOOKUP(D9,NGPrices,2,FALSE())</f>
        <v>3.181</v>
      </c>
      <c r="J9" s="125" t="n">
        <f aca="false">HLOOKUP(C9,Prices,VLOOKUP(D9,move_down,2,FALSE()),FALSE())</f>
        <v>0.0225</v>
      </c>
      <c r="K9" s="2" t="n">
        <f aca="false">J9+I9</f>
        <v>3.2035</v>
      </c>
      <c r="L9" s="126" t="n">
        <f aca="false">VLOOKUP(D9,NGPrices,4,FALSE())</f>
        <v>0.063695649345076</v>
      </c>
      <c r="M9" s="127" t="n">
        <f aca="false">WORKDAY(D9,-3)-B$3</f>
        <v>72</v>
      </c>
      <c r="N9" s="126"/>
      <c r="O9" s="2" t="n">
        <f aca="false">HLOOKUP(C9,VOLS,VLOOKUP(D9,move_down,2,FALSE()),FALSE())</f>
        <v>0.395</v>
      </c>
      <c r="P9" s="128"/>
      <c r="Q9" s="129"/>
      <c r="R9" s="91" t="n">
        <f aca="false">WORKDAY(D9,-3)</f>
        <v>36705</v>
      </c>
      <c r="S9" s="130"/>
      <c r="T9" s="142"/>
      <c r="U9" s="131" t="e">
        <f aca="false">$T$7*F9</f>
        <v>#NAME?</v>
      </c>
      <c r="V9" s="132"/>
      <c r="X9" s="0" t="str">
        <f aca="false">D9&amp;C9</f>
        <v>36708IF-HPL/SHPCHAN</v>
      </c>
      <c r="Z9" s="143" t="n">
        <f aca="false">EOMONTH(Z8,0)+1</f>
        <v>36251</v>
      </c>
      <c r="AA9" s="134" t="n">
        <f aca="false">SUMIF($X:$X,CONCATENATE($Z9,AA$6),$U:$U)</f>
        <v>0</v>
      </c>
      <c r="AB9" s="134" t="n">
        <f aca="false">SUMIF($X:$X,CONCATENATE($Z9,AB$6),$U:$U)</f>
        <v>0</v>
      </c>
      <c r="AC9" s="134" t="n">
        <f aca="false">SUMIF($X:$X,CONCATENATE($Z9,AC$6),$U:$U)</f>
        <v>0</v>
      </c>
      <c r="AD9" s="134" t="n">
        <f aca="false">SUMIF($X:$X,CONCATENATE($Z9,AD$6),$U:$U)</f>
        <v>0</v>
      </c>
      <c r="AE9" s="134" t="n">
        <f aca="false">SUMIF($X:$X,CONCATENATE($Z9,AE$6),$U:$U)</f>
        <v>0</v>
      </c>
      <c r="AF9" s="134" t="n">
        <f aca="false">SUMIF($X:$X,CONCATENATE($Z9,AF$6),$U:$U)</f>
        <v>0</v>
      </c>
      <c r="AG9" s="135" t="n">
        <f aca="false">SUMIF($X:$X,CONCATENATE($Z9,AG$6),$U:$U)</f>
        <v>0</v>
      </c>
      <c r="AI9" s="143" t="n">
        <f aca="false">EOMONTH(AI8,0)+1</f>
        <v>36251</v>
      </c>
      <c r="AJ9" s="135" t="n">
        <f aca="false">SUM(AA9:AG9)</f>
        <v>0</v>
      </c>
      <c r="AL9" s="91" t="n">
        <v>36617</v>
      </c>
      <c r="AP9" s="0" t="n">
        <f aca="false">(VLOOKUP(D9,NGPREVPRICES,2,FALSE())+HLOOKUP(C9,PREVCURVES,VLOOKUP(D9,MOVE_DOWN2,2,FALSE()),FALSE()))</f>
        <v>3.1245</v>
      </c>
      <c r="AQ9" s="0" t="n">
        <f aca="false">VLOOKUP(D9,NGPREVPRICES,4,FALSE())</f>
        <v>0.063649858745369</v>
      </c>
      <c r="AR9" s="136" t="n">
        <f aca="false">HLOOKUP(C9,PREVVOLS,VLOOKUP(D9,MOVE_DOWN2,2,FALSE()),FALSE())</f>
        <v>0.385</v>
      </c>
      <c r="AS9" s="137" t="n">
        <f aca="false">WORKDAY(D9,-3)-$AP$2</f>
        <v>75</v>
      </c>
      <c r="BB9" s="66"/>
      <c r="BH9" s="147"/>
      <c r="BI9" s="148" t="s">
        <v>92</v>
      </c>
      <c r="BJ9" s="149" t="n">
        <v>0</v>
      </c>
      <c r="BK9" s="150"/>
      <c r="BL9" s="151" t="n">
        <v>0</v>
      </c>
    </row>
    <row r="10" customFormat="false" ht="12.75" hidden="false" customHeight="false" outlineLevel="0" collapsed="false">
      <c r="A10" s="121" t="s">
        <v>85</v>
      </c>
      <c r="B10" s="122" t="s">
        <v>86</v>
      </c>
      <c r="C10" s="7" t="s">
        <v>72</v>
      </c>
      <c r="D10" s="91" t="n">
        <v>36739</v>
      </c>
      <c r="E10" s="91"/>
      <c r="F10" s="123" t="n">
        <v>150000</v>
      </c>
      <c r="G10" s="42" t="n">
        <v>2.1</v>
      </c>
      <c r="H10" s="42" t="n">
        <v>2.4</v>
      </c>
      <c r="I10" s="124" t="n">
        <f aca="false">VLOOKUP(D10,NGPrices,2,FALSE())</f>
        <v>3.183</v>
      </c>
      <c r="J10" s="125" t="n">
        <f aca="false">HLOOKUP(C10,Prices,VLOOKUP(D10,move_down,2,FALSE()),FALSE())</f>
        <v>0.025</v>
      </c>
      <c r="K10" s="2" t="n">
        <f aca="false">J10+I10</f>
        <v>3.208</v>
      </c>
      <c r="L10" s="126" t="n">
        <f aca="false">VLOOKUP(D10,NGPrices,4,FALSE())</f>
        <v>0.064500399973534</v>
      </c>
      <c r="M10" s="127" t="n">
        <f aca="false">WORKDAY(D10,-3)-B$3</f>
        <v>101</v>
      </c>
      <c r="N10" s="126"/>
      <c r="O10" s="2" t="n">
        <f aca="false">HLOOKUP(C10,VOLS,VLOOKUP(D10,move_down,2,FALSE()),FALSE())</f>
        <v>0.413</v>
      </c>
      <c r="P10" s="128"/>
      <c r="Q10" s="129"/>
      <c r="R10" s="91" t="n">
        <f aca="false">WORKDAY(D10,-3)</f>
        <v>36734</v>
      </c>
      <c r="S10" s="130"/>
      <c r="T10" s="142"/>
      <c r="U10" s="131" t="e">
        <f aca="false">$T$7*F10</f>
        <v>#NAME?</v>
      </c>
      <c r="V10" s="132"/>
      <c r="X10" s="0" t="str">
        <f aca="false">D10&amp;C10</f>
        <v>36739IF-HPL/SHPCHAN</v>
      </c>
      <c r="Z10" s="143" t="n">
        <f aca="false">EOMONTH(Z9,0)+1</f>
        <v>36281</v>
      </c>
      <c r="AA10" s="134" t="n">
        <f aca="false">SUMIF($X:$X,CONCATENATE($Z10,AA$6),$U:$U)</f>
        <v>0</v>
      </c>
      <c r="AB10" s="134" t="n">
        <f aca="false">SUMIF($X:$X,CONCATENATE($Z10,AB$6),$U:$U)</f>
        <v>0</v>
      </c>
      <c r="AC10" s="134" t="n">
        <f aca="false">SUMIF($X:$X,CONCATENATE($Z10,AC$6),$U:$U)</f>
        <v>0</v>
      </c>
      <c r="AD10" s="134" t="n">
        <f aca="false">SUMIF($X:$X,CONCATENATE($Z10,AD$6),$U:$U)</f>
        <v>0</v>
      </c>
      <c r="AE10" s="134" t="n">
        <f aca="false">SUMIF($X:$X,CONCATENATE($Z10,AE$6),$U:$U)</f>
        <v>0</v>
      </c>
      <c r="AF10" s="134" t="n">
        <f aca="false">SUMIF($X:$X,CONCATENATE($Z10,AF$6),$U:$U)</f>
        <v>0</v>
      </c>
      <c r="AG10" s="135" t="n">
        <f aca="false">SUMIF($X:$X,CONCATENATE($Z10,AG$6),$U:$U)</f>
        <v>0</v>
      </c>
      <c r="AI10" s="143" t="n">
        <f aca="false">EOMONTH(AI9,0)+1</f>
        <v>36281</v>
      </c>
      <c r="AJ10" s="135" t="n">
        <f aca="false">SUM(AA10:AG10)</f>
        <v>0</v>
      </c>
      <c r="AL10" s="91" t="n">
        <v>36647</v>
      </c>
      <c r="AP10" s="0" t="n">
        <f aca="false">(VLOOKUP(D10,NGPREVPRICES,2,FALSE())+HLOOKUP(C10,PREVCURVES,VLOOKUP(D10,MOVE_DOWN2,2,FALSE()),FALSE()))</f>
        <v>3.13</v>
      </c>
      <c r="AQ10" s="0" t="n">
        <f aca="false">VLOOKUP(D10,NGPREVPRICES,4,FALSE())</f>
        <v>0.064474341076842</v>
      </c>
      <c r="AR10" s="136" t="n">
        <f aca="false">HLOOKUP(C10,PREVVOLS,VLOOKUP(D10,MOVE_DOWN2,2,FALSE()),FALSE())</f>
        <v>0.403</v>
      </c>
      <c r="AS10" s="137" t="n">
        <f aca="false">WORKDAY(D10,-3)-$AP$2</f>
        <v>104</v>
      </c>
      <c r="BB10" s="66"/>
      <c r="BH10" s="147"/>
      <c r="BI10" s="148" t="s">
        <v>93</v>
      </c>
      <c r="BJ10" s="149" t="n">
        <v>0</v>
      </c>
      <c r="BK10" s="150"/>
      <c r="BL10" s="151" t="n">
        <v>0</v>
      </c>
    </row>
    <row r="11" customFormat="false" ht="12.75" hidden="false" customHeight="false" outlineLevel="0" collapsed="false">
      <c r="A11" s="121" t="s">
        <v>85</v>
      </c>
      <c r="B11" s="122" t="s">
        <v>86</v>
      </c>
      <c r="C11" s="7" t="s">
        <v>72</v>
      </c>
      <c r="D11" s="91" t="n">
        <v>36770</v>
      </c>
      <c r="E11" s="91"/>
      <c r="F11" s="123" t="n">
        <v>150000</v>
      </c>
      <c r="G11" s="42" t="n">
        <v>2.1</v>
      </c>
      <c r="H11" s="42" t="n">
        <v>2.4</v>
      </c>
      <c r="I11" s="124" t="n">
        <f aca="false">VLOOKUP(D11,NGPrices,2,FALSE())</f>
        <v>3.173</v>
      </c>
      <c r="J11" s="125" t="n">
        <f aca="false">HLOOKUP(C11,Prices,VLOOKUP(D11,move_down,2,FALSE()),FALSE())</f>
        <v>0.0175</v>
      </c>
      <c r="K11" s="2" t="n">
        <f aca="false">J11+I11</f>
        <v>3.1905</v>
      </c>
      <c r="L11" s="126" t="n">
        <f aca="false">VLOOKUP(D11,NGPrices,4,FALSE())</f>
        <v>0.065221012015627</v>
      </c>
      <c r="M11" s="127" t="n">
        <f aca="false">WORKDAY(D11,-3)-B$3</f>
        <v>134</v>
      </c>
      <c r="N11" s="126"/>
      <c r="O11" s="2" t="n">
        <f aca="false">HLOOKUP(C11,VOLS,VLOOKUP(D11,move_down,2,FALSE()),FALSE())</f>
        <v>0.42</v>
      </c>
      <c r="P11" s="128"/>
      <c r="Q11" s="129"/>
      <c r="R11" s="91" t="n">
        <f aca="false">WORKDAY(D11,-3)</f>
        <v>36767</v>
      </c>
      <c r="S11" s="130"/>
      <c r="T11" s="142"/>
      <c r="U11" s="131" t="e">
        <f aca="false">$T$7*F11</f>
        <v>#NAME?</v>
      </c>
      <c r="V11" s="132"/>
      <c r="X11" s="0" t="str">
        <f aca="false">D11&amp;C11</f>
        <v>36770IF-HPL/SHPCHAN</v>
      </c>
      <c r="Z11" s="143" t="n">
        <f aca="false">EOMONTH(Z10,0)+1</f>
        <v>36312</v>
      </c>
      <c r="AA11" s="134" t="n">
        <f aca="false">SUMIF($X:$X,CONCATENATE($Z11,AA$6),$U:$U)</f>
        <v>0</v>
      </c>
      <c r="AB11" s="134" t="n">
        <f aca="false">SUMIF($X:$X,CONCATENATE($Z11,AB$6),$U:$U)</f>
        <v>0</v>
      </c>
      <c r="AC11" s="134" t="n">
        <f aca="false">SUMIF($X:$X,CONCATENATE($Z11,AC$6),$U:$U)</f>
        <v>0</v>
      </c>
      <c r="AD11" s="134" t="n">
        <f aca="false">SUMIF($X:$X,CONCATENATE($Z11,AD$6),$U:$U)</f>
        <v>0</v>
      </c>
      <c r="AE11" s="134" t="n">
        <f aca="false">SUMIF($X:$X,CONCATENATE($Z11,AE$6),$U:$U)</f>
        <v>0</v>
      </c>
      <c r="AF11" s="134" t="n">
        <f aca="false">SUMIF($X:$X,CONCATENATE($Z11,AF$6),$U:$U)</f>
        <v>0</v>
      </c>
      <c r="AG11" s="135" t="n">
        <f aca="false">SUMIF($X:$X,CONCATENATE($Z11,AG$6),$U:$U)</f>
        <v>0</v>
      </c>
      <c r="AI11" s="143" t="n">
        <f aca="false">EOMONTH(AI10,0)+1</f>
        <v>36312</v>
      </c>
      <c r="AJ11" s="135" t="n">
        <f aca="false">SUM(AA11:AG11)</f>
        <v>0</v>
      </c>
      <c r="AL11" s="91" t="n">
        <v>36678</v>
      </c>
      <c r="AP11" s="0" t="n">
        <f aca="false">(VLOOKUP(D11,NGPREVPRICES,2,FALSE())+HLOOKUP(C11,PREVCURVES,VLOOKUP(D11,MOVE_DOWN2,2,FALSE()),FALSE()))</f>
        <v>3.116</v>
      </c>
      <c r="AQ11" s="0" t="n">
        <f aca="false">VLOOKUP(D11,NGPREVPRICES,4,FALSE())</f>
        <v>0.065225433954021</v>
      </c>
      <c r="AR11" s="136" t="n">
        <f aca="false">HLOOKUP(C11,PREVVOLS,VLOOKUP(D11,MOVE_DOWN2,2,FALSE()),FALSE())</f>
        <v>0.41</v>
      </c>
      <c r="AS11" s="137" t="n">
        <f aca="false">WORKDAY(D11,-3)-$AP$2</f>
        <v>137</v>
      </c>
      <c r="BB11" s="66"/>
      <c r="BH11" s="147"/>
      <c r="BI11" s="148" t="s">
        <v>94</v>
      </c>
      <c r="BJ11" s="149" t="n">
        <v>0</v>
      </c>
      <c r="BK11" s="150"/>
      <c r="BL11" s="151" t="n">
        <v>0</v>
      </c>
    </row>
    <row r="12" customFormat="false" ht="12.75" hidden="false" customHeight="false" outlineLevel="0" collapsed="false">
      <c r="A12" s="121" t="s">
        <v>85</v>
      </c>
      <c r="B12" s="122" t="s">
        <v>86</v>
      </c>
      <c r="C12" s="7" t="s">
        <v>72</v>
      </c>
      <c r="D12" s="91" t="n">
        <v>36800</v>
      </c>
      <c r="E12" s="91"/>
      <c r="F12" s="123" t="n">
        <v>150000</v>
      </c>
      <c r="G12" s="42" t="n">
        <v>2.1</v>
      </c>
      <c r="H12" s="42" t="n">
        <v>2.4</v>
      </c>
      <c r="I12" s="124" t="n">
        <f aca="false">VLOOKUP(D12,NGPrices,2,FALSE())</f>
        <v>3.18</v>
      </c>
      <c r="J12" s="125" t="n">
        <f aca="false">HLOOKUP(C12,Prices,VLOOKUP(D12,move_down,2,FALSE()),FALSE())</f>
        <v>0.0075</v>
      </c>
      <c r="K12" s="2" t="n">
        <f aca="false">J12+I12</f>
        <v>3.1875</v>
      </c>
      <c r="L12" s="126" t="n">
        <f aca="false">VLOOKUP(D12,NGPrices,4,FALSE())</f>
        <v>0.065817989695161</v>
      </c>
      <c r="M12" s="127" t="n">
        <f aca="false">WORKDAY(D12,-3)-B$3</f>
        <v>163</v>
      </c>
      <c r="N12" s="126"/>
      <c r="O12" s="2" t="n">
        <f aca="false">HLOOKUP(C12,VOLS,VLOOKUP(D12,move_down,2,FALSE()),FALSE())</f>
        <v>0.423</v>
      </c>
      <c r="P12" s="128"/>
      <c r="Q12" s="129"/>
      <c r="R12" s="91" t="n">
        <f aca="false">WORKDAY(D12,-3)</f>
        <v>36796</v>
      </c>
      <c r="S12" s="130"/>
      <c r="T12" s="142"/>
      <c r="U12" s="131" t="e">
        <f aca="false">$T$7*F12</f>
        <v>#NAME?</v>
      </c>
      <c r="V12" s="132"/>
      <c r="X12" s="0" t="str">
        <f aca="false">D12&amp;C12</f>
        <v>36800IF-HPL/SHPCHAN</v>
      </c>
      <c r="Z12" s="143" t="n">
        <f aca="false">EOMONTH(Z11,0)+1</f>
        <v>36342</v>
      </c>
      <c r="AA12" s="134" t="n">
        <f aca="false">SUMIF($X:$X,CONCATENATE($Z12,AA$6),$U:$U)</f>
        <v>0</v>
      </c>
      <c r="AB12" s="134" t="n">
        <f aca="false">SUMIF($X:$X,CONCATENATE($Z12,AB$6),$U:$U)</f>
        <v>0</v>
      </c>
      <c r="AC12" s="134" t="n">
        <f aca="false">SUMIF($X:$X,CONCATENATE($Z12,AC$6),$U:$U)</f>
        <v>0</v>
      </c>
      <c r="AD12" s="134" t="n">
        <f aca="false">SUMIF($X:$X,CONCATENATE($Z12,AD$6),$U:$U)</f>
        <v>0</v>
      </c>
      <c r="AE12" s="134" t="n">
        <f aca="false">SUMIF($X:$X,CONCATENATE($Z12,AE$6),$U:$U)</f>
        <v>0</v>
      </c>
      <c r="AF12" s="134" t="n">
        <f aca="false">SUMIF($X:$X,CONCATENATE($Z12,AF$6),$U:$U)</f>
        <v>0</v>
      </c>
      <c r="AG12" s="135" t="n">
        <f aca="false">SUMIF($X:$X,CONCATENATE($Z12,AG$6),$U:$U)</f>
        <v>0</v>
      </c>
      <c r="AI12" s="143" t="n">
        <f aca="false">EOMONTH(AI11,0)+1</f>
        <v>36342</v>
      </c>
      <c r="AJ12" s="135" t="n">
        <f aca="false">SUM(AA12:AG12)</f>
        <v>0</v>
      </c>
      <c r="AL12" s="91" t="n">
        <v>36708</v>
      </c>
      <c r="AP12" s="0" t="n">
        <f aca="false">(VLOOKUP(D12,NGPREVPRICES,2,FALSE())+HLOOKUP(C12,PREVCURVES,VLOOKUP(D12,MOVE_DOWN2,2,FALSE()),FALSE()))</f>
        <v>3.116</v>
      </c>
      <c r="AQ12" s="0" t="n">
        <f aca="false">VLOOKUP(D12,NGPREVPRICES,4,FALSE())</f>
        <v>0.065854112767072</v>
      </c>
      <c r="AR12" s="136" t="n">
        <f aca="false">HLOOKUP(C12,PREVVOLS,VLOOKUP(D12,MOVE_DOWN2,2,FALSE()),FALSE())</f>
        <v>0.413</v>
      </c>
      <c r="AS12" s="137" t="n">
        <f aca="false">WORKDAY(D12,-3)-$AP$2</f>
        <v>166</v>
      </c>
      <c r="BB12" s="66"/>
      <c r="BH12" s="147"/>
      <c r="BI12" s="148" t="s">
        <v>95</v>
      </c>
      <c r="BJ12" s="149" t="n">
        <v>0</v>
      </c>
      <c r="BK12" s="150"/>
      <c r="BL12" s="151" t="n">
        <v>0</v>
      </c>
    </row>
    <row r="13" customFormat="false" ht="12.75" hidden="false" customHeight="false" outlineLevel="0" collapsed="false">
      <c r="A13" s="121" t="s">
        <v>85</v>
      </c>
      <c r="B13" s="122" t="s">
        <v>96</v>
      </c>
      <c r="C13" s="7" t="s">
        <v>72</v>
      </c>
      <c r="D13" s="91" t="n">
        <v>36647</v>
      </c>
      <c r="E13" s="91" t="n">
        <f aca="false">+WORKDAY(D13,-6)</f>
        <v>36637</v>
      </c>
      <c r="F13" s="123" t="n">
        <v>150000</v>
      </c>
      <c r="G13" s="42" t="n">
        <v>2.1</v>
      </c>
      <c r="H13" s="42" t="n">
        <v>2.4</v>
      </c>
      <c r="I13" s="124" t="n">
        <f aca="false">VLOOKUP(D13,NGPrices,2,FALSE())</f>
        <v>3.158</v>
      </c>
      <c r="J13" s="125" t="n">
        <f aca="false">HLOOKUP(C13,Prices,VLOOKUP(D13,move_down,2,FALSE()),FALSE())</f>
        <v>0.005</v>
      </c>
      <c r="K13" s="2" t="n">
        <f aca="false">J13+I13</f>
        <v>3.163</v>
      </c>
      <c r="L13" s="126" t="n">
        <f aca="false">VLOOKUP(D13,NGPrices,4,FALSE())</f>
        <v>0.062683518517613</v>
      </c>
      <c r="M13" s="127" t="n">
        <f aca="false">WORKDAY(D13,-3)-B$3</f>
        <v>9</v>
      </c>
      <c r="N13" s="126" t="n">
        <v>0</v>
      </c>
      <c r="O13" s="2" t="n">
        <f aca="false">HLOOKUP(C13,VOLS,VLOOKUP(D13,move_down,2,FALSE()),FALSE())</f>
        <v>0.41</v>
      </c>
      <c r="P13" s="128" t="n">
        <v>0.26</v>
      </c>
      <c r="Q13" s="129" t="n">
        <v>0.001</v>
      </c>
      <c r="R13" s="91" t="n">
        <f aca="false">WORKDAY(D13,-3)</f>
        <v>36642</v>
      </c>
      <c r="S13" s="130" t="e">
        <f aca="false">xXCOL2($K13:$K18,$L13:$L18,$O13:$O18,$M13:$M18,$P13,$Q13,$E13-$B$3,$H13,$G13,$N13,45,0)</f>
        <v>#NAME?</v>
      </c>
      <c r="T13" s="126" t="e">
        <f aca="false">xXCOL2($K13:$K18,$L13:$L18,$O13:$O18,$M13:$M18,$P13,$Q13,$E13-$B$3,$H13,$G13,$N13,45,1)</f>
        <v>#NAME?</v>
      </c>
      <c r="U13" s="131" t="e">
        <f aca="false">$T$13*F13</f>
        <v>#NAME?</v>
      </c>
      <c r="V13" s="132" t="e">
        <f aca="false">S13*SUM(F13:F18)</f>
        <v>#NAME?</v>
      </c>
      <c r="X13" s="0" t="str">
        <f aca="false">D13&amp;C13</f>
        <v>36647IF-HPL/SHPCHAN</v>
      </c>
      <c r="Z13" s="143" t="n">
        <f aca="false">EOMONTH(Z12,0)+1</f>
        <v>36373</v>
      </c>
      <c r="AA13" s="134" t="n">
        <f aca="false">SUMIF($X:$X,CONCATENATE($Z13,AA$6),$U:$U)</f>
        <v>0</v>
      </c>
      <c r="AB13" s="134" t="n">
        <f aca="false">SUMIF($X:$X,CONCATENATE($Z13,AB$6),$U:$U)</f>
        <v>0</v>
      </c>
      <c r="AC13" s="134" t="n">
        <f aca="false">SUMIF($X:$X,CONCATENATE($Z13,AC$6),$U:$U)</f>
        <v>0</v>
      </c>
      <c r="AD13" s="134" t="n">
        <f aca="false">SUMIF($X:$X,CONCATENATE($Z13,AD$6),$U:$U)</f>
        <v>0</v>
      </c>
      <c r="AE13" s="134" t="n">
        <f aca="false">SUMIF($X:$X,CONCATENATE($Z13,AE$6),$U:$U)</f>
        <v>0</v>
      </c>
      <c r="AF13" s="134" t="n">
        <f aca="false">SUMIF($X:$X,CONCATENATE($Z13,AF$6),$U:$U)</f>
        <v>0</v>
      </c>
      <c r="AG13" s="135" t="n">
        <f aca="false">SUMIF($X:$X,CONCATENATE($Z13,AG$6),$U:$U)</f>
        <v>0</v>
      </c>
      <c r="AI13" s="143" t="n">
        <f aca="false">EOMONTH(AI12,0)+1</f>
        <v>36373</v>
      </c>
      <c r="AJ13" s="135" t="n">
        <f aca="false">SUM(AA13:AG13)</f>
        <v>0</v>
      </c>
      <c r="AL13" s="91" t="n">
        <v>36739</v>
      </c>
      <c r="AP13" s="0" t="n">
        <f aca="false">(VLOOKUP(D13,NGPREVPRICES,2,FALSE())+HLOOKUP(C13,PREVCURVES,VLOOKUP(D13,MOVE_DOWN2,2,FALSE()),FALSE()))</f>
        <v>3.0855</v>
      </c>
      <c r="AQ13" s="0" t="n">
        <f aca="false">VLOOKUP(D13,NGPREVPRICES,4,FALSE())</f>
        <v>0.062586250879323</v>
      </c>
      <c r="AR13" s="136" t="n">
        <f aca="false">HLOOKUP(C13,PREVVOLS,VLOOKUP(D13,MOVE_DOWN2,2,FALSE()),FALSE())</f>
        <v>0.355</v>
      </c>
      <c r="AS13" s="137" t="n">
        <f aca="false">WORKDAY(D13,-3)-$AP$2</f>
        <v>12</v>
      </c>
      <c r="AT13" s="0" t="s">
        <v>87</v>
      </c>
      <c r="AU13" s="0" t="str">
        <f aca="false">C13</f>
        <v>IF-HPL/SHPCHAN</v>
      </c>
      <c r="AV13" s="138" t="e">
        <f aca="false">xXCOL2(K13:K18,AQ13:AQ18,AR13:AR18,AS13:AS18,P13,Q13,E13-$AP$2,H13,G13,N13,45,0)*(SUM(F13:F18))-BA13</f>
        <v>#NAME?</v>
      </c>
      <c r="AW13" s="138" t="e">
        <f aca="false">xXCOL2(AP13:AP18,L13:L18,AR13:AR18,AS13:AS18,P13,Q13,E13-$AP$2,H13,G13,N13,45,0)*(SUM(F13:F18))-BA13</f>
        <v>#NAME?</v>
      </c>
      <c r="AX13" s="139" t="e">
        <f aca="false">(BA13/VLOOKUP(D13,discount,3,FALSE()))-(BA13/VLOOKUP(D13,discount,2,FALSE()))</f>
        <v>#NAME?</v>
      </c>
      <c r="AY13" s="138" t="e">
        <f aca="false">xXCOL2(AP13:AP18,AQ13:AQ18,AR13:AR18,AS13:AS18,P7,Q13,E13-$AP$2,H13,G13,N13,45,0)*(SUM(F13:F18))-BA13</f>
        <v>#NAME?</v>
      </c>
      <c r="AZ13" s="138" t="e">
        <f aca="false">xXCOL2(AP13:AP18,AQ13:AQ18,AR13:AR18,M13:M18,P13,Q13,E13-$B$3,H13,G13,N13,45,0)*(SUM(F13:F18))-BA13</f>
        <v>#NAME?</v>
      </c>
      <c r="BA13" s="137" t="e">
        <f aca="false">xXCOL2(AP13:AP18,AQ13:AQ18,AR13:AR18,AS13:AS18,P13,Q13,E13-$AP$2,H13,G13,N13,45,0)*(SUM(F13:F18))</f>
        <v>#NAME?</v>
      </c>
      <c r="BB13" s="140" t="e">
        <f aca="false">V13-BA13</f>
        <v>#NAME?</v>
      </c>
      <c r="BH13" s="117" t="s">
        <v>89</v>
      </c>
      <c r="BI13" s="117" t="s">
        <v>91</v>
      </c>
      <c r="BJ13" s="144"/>
      <c r="BK13" s="145"/>
      <c r="BL13" s="146"/>
    </row>
    <row r="14" customFormat="false" ht="12.75" hidden="false" customHeight="false" outlineLevel="0" collapsed="false">
      <c r="A14" s="121" t="s">
        <v>85</v>
      </c>
      <c r="B14" s="122" t="s">
        <v>96</v>
      </c>
      <c r="C14" s="7" t="s">
        <v>72</v>
      </c>
      <c r="D14" s="91" t="n">
        <v>36678</v>
      </c>
      <c r="E14" s="91"/>
      <c r="F14" s="123" t="n">
        <v>150000</v>
      </c>
      <c r="G14" s="42" t="n">
        <v>2.1</v>
      </c>
      <c r="H14" s="42" t="n">
        <v>2.4</v>
      </c>
      <c r="I14" s="124" t="n">
        <f aca="false">VLOOKUP(D14,NGPrices,2,FALSE())</f>
        <v>3.172</v>
      </c>
      <c r="J14" s="125" t="n">
        <f aca="false">HLOOKUP(C14,Prices,VLOOKUP(D14,move_down,2,FALSE()),FALSE())</f>
        <v>0.015</v>
      </c>
      <c r="K14" s="2" t="n">
        <f aca="false">J14+I14</f>
        <v>3.187</v>
      </c>
      <c r="L14" s="126" t="n">
        <f aca="false">VLOOKUP(D14,NGPrices,4,FALSE())</f>
        <v>0.063039999833066</v>
      </c>
      <c r="M14" s="127" t="n">
        <f aca="false">WORKDAY(D14,-3)-B$3</f>
        <v>42</v>
      </c>
      <c r="N14" s="126"/>
      <c r="O14" s="2" t="n">
        <f aca="false">HLOOKUP(C14,VOLS,VLOOKUP(D14,move_down,2,FALSE()),FALSE())</f>
        <v>0.383</v>
      </c>
      <c r="P14" s="128"/>
      <c r="Q14" s="129"/>
      <c r="R14" s="91" t="n">
        <f aca="false">WORKDAY(D14,-3)</f>
        <v>36675</v>
      </c>
      <c r="S14" s="130"/>
      <c r="T14" s="142"/>
      <c r="U14" s="131" t="e">
        <f aca="false">$T$13*F14</f>
        <v>#NAME?</v>
      </c>
      <c r="V14" s="132"/>
      <c r="X14" s="0" t="str">
        <f aca="false">D14&amp;C14</f>
        <v>36678IF-HPL/SHPCHAN</v>
      </c>
      <c r="Z14" s="143" t="n">
        <f aca="false">EOMONTH(Z13,0)+1</f>
        <v>36404</v>
      </c>
      <c r="AA14" s="134" t="n">
        <f aca="false">SUMIF($X:$X,CONCATENATE($Z14,AA$6),$U:$U)</f>
        <v>0</v>
      </c>
      <c r="AB14" s="134" t="n">
        <f aca="false">SUMIF($X:$X,CONCATENATE($Z14,AB$6),$U:$U)</f>
        <v>0</v>
      </c>
      <c r="AC14" s="134" t="n">
        <f aca="false">SUMIF($X:$X,CONCATENATE($Z14,AC$6),$U:$U)</f>
        <v>0</v>
      </c>
      <c r="AD14" s="134" t="n">
        <f aca="false">SUMIF($X:$X,CONCATENATE($Z14,AD$6),$U:$U)</f>
        <v>0</v>
      </c>
      <c r="AE14" s="134" t="n">
        <f aca="false">SUMIF($X:$X,CONCATENATE($Z14,AE$6),$U:$U)</f>
        <v>0</v>
      </c>
      <c r="AF14" s="134" t="n">
        <f aca="false">SUMIF($X:$X,CONCATENATE($Z14,AF$6),$U:$U)</f>
        <v>0</v>
      </c>
      <c r="AG14" s="135" t="n">
        <f aca="false">SUMIF($X:$X,CONCATENATE($Z14,AG$6),$U:$U)</f>
        <v>0</v>
      </c>
      <c r="AI14" s="143" t="n">
        <f aca="false">EOMONTH(AI13,0)+1</f>
        <v>36404</v>
      </c>
      <c r="AJ14" s="135" t="n">
        <f aca="false">SUM(AA14:AG14)</f>
        <v>0</v>
      </c>
      <c r="AL14" s="91" t="n">
        <v>36770</v>
      </c>
      <c r="AP14" s="0" t="n">
        <f aca="false">(VLOOKUP(D14,NGPREVPRICES,2,FALSE())+HLOOKUP(C14,PREVCURVES,VLOOKUP(D14,MOVE_DOWN2,2,FALSE()),FALSE()))</f>
        <v>3.1065</v>
      </c>
      <c r="AQ14" s="0" t="n">
        <f aca="false">VLOOKUP(D14,NGPREVPRICES,4,FALSE())</f>
        <v>0.063014700465</v>
      </c>
      <c r="AR14" s="136" t="n">
        <f aca="false">HLOOKUP(C14,PREVVOLS,VLOOKUP(D14,MOVE_DOWN2,2,FALSE()),FALSE())</f>
        <v>0.373</v>
      </c>
      <c r="AS14" s="137" t="n">
        <f aca="false">WORKDAY(D14,-3)-$AP$2</f>
        <v>45</v>
      </c>
      <c r="BB14" s="66"/>
      <c r="BH14" s="147"/>
      <c r="BI14" s="148" t="s">
        <v>92</v>
      </c>
      <c r="BJ14" s="149"/>
      <c r="BK14" s="150"/>
      <c r="BL14" s="151"/>
    </row>
    <row r="15" customFormat="false" ht="12.75" hidden="false" customHeight="false" outlineLevel="0" collapsed="false">
      <c r="A15" s="121" t="s">
        <v>85</v>
      </c>
      <c r="B15" s="122" t="s">
        <v>96</v>
      </c>
      <c r="C15" s="7" t="s">
        <v>72</v>
      </c>
      <c r="D15" s="91" t="n">
        <v>36708</v>
      </c>
      <c r="E15" s="91"/>
      <c r="F15" s="123" t="n">
        <v>150000</v>
      </c>
      <c r="G15" s="42" t="n">
        <v>2.1</v>
      </c>
      <c r="H15" s="42" t="n">
        <v>2.4</v>
      </c>
      <c r="I15" s="124" t="n">
        <f aca="false">VLOOKUP(D15,NGPrices,2,FALSE())</f>
        <v>3.181</v>
      </c>
      <c r="J15" s="125" t="n">
        <f aca="false">HLOOKUP(C15,Prices,VLOOKUP(D15,move_down,2,FALSE()),FALSE())</f>
        <v>0.0225</v>
      </c>
      <c r="K15" s="2" t="n">
        <f aca="false">J15+I15</f>
        <v>3.2035</v>
      </c>
      <c r="L15" s="126" t="n">
        <f aca="false">VLOOKUP(D15,NGPrices,4,FALSE())</f>
        <v>0.063695649345076</v>
      </c>
      <c r="M15" s="127" t="n">
        <f aca="false">WORKDAY(D15,-3)-B$3</f>
        <v>72</v>
      </c>
      <c r="N15" s="126"/>
      <c r="O15" s="2" t="n">
        <f aca="false">HLOOKUP(C15,VOLS,VLOOKUP(D15,move_down,2,FALSE()),FALSE())</f>
        <v>0.395</v>
      </c>
      <c r="P15" s="128"/>
      <c r="Q15" s="129"/>
      <c r="R15" s="91" t="n">
        <f aca="false">WORKDAY(D15,-3)</f>
        <v>36705</v>
      </c>
      <c r="S15" s="130"/>
      <c r="T15" s="142"/>
      <c r="U15" s="131" t="e">
        <f aca="false">$T$13*F15</f>
        <v>#NAME?</v>
      </c>
      <c r="V15" s="132"/>
      <c r="X15" s="0" t="str">
        <f aca="false">D15&amp;C15</f>
        <v>36708IF-HPL/SHPCHAN</v>
      </c>
      <c r="Z15" s="143" t="n">
        <f aca="false">EOMONTH(Z14,0)+1</f>
        <v>36434</v>
      </c>
      <c r="AA15" s="134" t="n">
        <f aca="false">SUMIF($X:$X,CONCATENATE($Z15,AA$6),$U:$U)</f>
        <v>0</v>
      </c>
      <c r="AB15" s="134" t="n">
        <f aca="false">SUMIF($X:$X,CONCATENATE($Z15,AB$6),$U:$U)</f>
        <v>0</v>
      </c>
      <c r="AC15" s="134" t="n">
        <f aca="false">SUMIF($X:$X,CONCATENATE($Z15,AC$6),$U:$U)</f>
        <v>0</v>
      </c>
      <c r="AD15" s="134" t="n">
        <f aca="false">SUMIF($X:$X,CONCATENATE($Z15,AD$6),$U:$U)</f>
        <v>0</v>
      </c>
      <c r="AE15" s="134" t="n">
        <f aca="false">SUMIF($X:$X,CONCATENATE($Z15,AE$6),$U:$U)</f>
        <v>0</v>
      </c>
      <c r="AF15" s="134" t="n">
        <f aca="false">SUMIF($X:$X,CONCATENATE($Z15,AF$6),$U:$U)</f>
        <v>0</v>
      </c>
      <c r="AG15" s="135" t="n">
        <f aca="false">SUMIF($X:$X,CONCATENATE($Z15,AG$6),$U:$U)</f>
        <v>0</v>
      </c>
      <c r="AI15" s="143" t="n">
        <f aca="false">EOMONTH(AI14,0)+1</f>
        <v>36434</v>
      </c>
      <c r="AJ15" s="135" t="n">
        <f aca="false">SUM(AA15:AG15)</f>
        <v>0</v>
      </c>
      <c r="AL15" s="91" t="n">
        <v>36800</v>
      </c>
      <c r="AP15" s="0" t="n">
        <f aca="false">(VLOOKUP(D15,NGPREVPRICES,2,FALSE())+HLOOKUP(C15,PREVCURVES,VLOOKUP(D15,MOVE_DOWN2,2,FALSE()),FALSE()))</f>
        <v>3.1245</v>
      </c>
      <c r="AQ15" s="0" t="n">
        <f aca="false">VLOOKUP(D15,NGPREVPRICES,4,FALSE())</f>
        <v>0.063649858745369</v>
      </c>
      <c r="AR15" s="136" t="n">
        <f aca="false">HLOOKUP(C15,PREVVOLS,VLOOKUP(D15,MOVE_DOWN2,2,FALSE()),FALSE())</f>
        <v>0.385</v>
      </c>
      <c r="AS15" s="137" t="n">
        <f aca="false">WORKDAY(D15,-3)-$AP$2</f>
        <v>75</v>
      </c>
      <c r="BB15" s="66"/>
      <c r="BH15" s="147"/>
      <c r="BI15" s="148" t="s">
        <v>93</v>
      </c>
      <c r="BJ15" s="149"/>
      <c r="BK15" s="150"/>
      <c r="BL15" s="151"/>
    </row>
    <row r="16" customFormat="false" ht="12.75" hidden="false" customHeight="false" outlineLevel="0" collapsed="false">
      <c r="A16" s="121" t="s">
        <v>85</v>
      </c>
      <c r="B16" s="122" t="s">
        <v>96</v>
      </c>
      <c r="C16" s="7" t="s">
        <v>72</v>
      </c>
      <c r="D16" s="91" t="n">
        <v>36739</v>
      </c>
      <c r="E16" s="91"/>
      <c r="F16" s="123" t="n">
        <v>150000</v>
      </c>
      <c r="G16" s="42" t="n">
        <v>2.1</v>
      </c>
      <c r="H16" s="42" t="n">
        <v>2.4</v>
      </c>
      <c r="I16" s="124" t="n">
        <f aca="false">VLOOKUP(D16,NGPrices,2,FALSE())</f>
        <v>3.183</v>
      </c>
      <c r="J16" s="125" t="n">
        <f aca="false">HLOOKUP(C16,Prices,VLOOKUP(D16,move_down,2,FALSE()),FALSE())</f>
        <v>0.025</v>
      </c>
      <c r="K16" s="2" t="n">
        <f aca="false">J16+I16</f>
        <v>3.208</v>
      </c>
      <c r="L16" s="126" t="n">
        <f aca="false">VLOOKUP(D16,NGPrices,4,FALSE())</f>
        <v>0.064500399973534</v>
      </c>
      <c r="M16" s="127" t="n">
        <f aca="false">WORKDAY(D16,-3)-B$3</f>
        <v>101</v>
      </c>
      <c r="N16" s="126"/>
      <c r="O16" s="2" t="n">
        <f aca="false">HLOOKUP(C16,VOLS,VLOOKUP(D16,move_down,2,FALSE()),FALSE())</f>
        <v>0.413</v>
      </c>
      <c r="P16" s="128"/>
      <c r="Q16" s="129"/>
      <c r="R16" s="91" t="n">
        <f aca="false">WORKDAY(D16,-3)</f>
        <v>36734</v>
      </c>
      <c r="S16" s="130"/>
      <c r="T16" s="142"/>
      <c r="U16" s="131" t="e">
        <f aca="false">$T$13*F16</f>
        <v>#NAME?</v>
      </c>
      <c r="V16" s="132"/>
      <c r="X16" s="0" t="str">
        <f aca="false">D16&amp;C16</f>
        <v>36739IF-HPL/SHPCHAN</v>
      </c>
      <c r="Z16" s="143" t="n">
        <f aca="false">EOMONTH(Z15,0)+1</f>
        <v>36465</v>
      </c>
      <c r="AA16" s="134" t="n">
        <f aca="false">SUMIF($X:$X,CONCATENATE($Z16,AA$6),$U:$U)</f>
        <v>0</v>
      </c>
      <c r="AB16" s="134" t="n">
        <f aca="false">SUMIF($X:$X,CONCATENATE($Z16,AB$6),$U:$U)</f>
        <v>0</v>
      </c>
      <c r="AC16" s="134" t="n">
        <f aca="false">SUMIF($X:$X,CONCATENATE($Z16,AC$6),$U:$U)</f>
        <v>0</v>
      </c>
      <c r="AD16" s="134" t="n">
        <f aca="false">SUMIF($X:$X,CONCATENATE($Z16,AD$6),$U:$U)</f>
        <v>0</v>
      </c>
      <c r="AE16" s="134" t="n">
        <f aca="false">SUMIF($X:$X,CONCATENATE($Z16,AE$6),$U:$U)</f>
        <v>0</v>
      </c>
      <c r="AF16" s="134" t="n">
        <f aca="false">SUMIF($X:$X,CONCATENATE($Z16,AF$6),$U:$U)</f>
        <v>0</v>
      </c>
      <c r="AG16" s="135" t="n">
        <f aca="false">SUMIF($X:$X,CONCATENATE($Z16,AG$6),$U:$U)</f>
        <v>0</v>
      </c>
      <c r="AI16" s="143" t="n">
        <f aca="false">EOMONTH(AI15,0)+1</f>
        <v>36465</v>
      </c>
      <c r="AJ16" s="135" t="n">
        <f aca="false">SUM(AA16:AG16)</f>
        <v>0</v>
      </c>
      <c r="AP16" s="0" t="n">
        <f aca="false">(VLOOKUP(D16,NGPREVPRICES,2,FALSE())+HLOOKUP(C16,PREVCURVES,VLOOKUP(D16,MOVE_DOWN2,2,FALSE()),FALSE()))</f>
        <v>3.13</v>
      </c>
      <c r="AQ16" s="0" t="n">
        <f aca="false">VLOOKUP(D16,NGPREVPRICES,4,FALSE())</f>
        <v>0.064474341076842</v>
      </c>
      <c r="AR16" s="136" t="n">
        <f aca="false">HLOOKUP(C16,PREVVOLS,VLOOKUP(D16,MOVE_DOWN2,2,FALSE()),FALSE())</f>
        <v>0.403</v>
      </c>
      <c r="AS16" s="137" t="n">
        <f aca="false">WORKDAY(D16,-3)-$AP$2</f>
        <v>104</v>
      </c>
      <c r="BB16" s="66"/>
      <c r="BH16" s="147"/>
      <c r="BI16" s="148" t="s">
        <v>94</v>
      </c>
      <c r="BJ16" s="149"/>
      <c r="BK16" s="150"/>
      <c r="BL16" s="151"/>
    </row>
    <row r="17" customFormat="false" ht="12.75" hidden="false" customHeight="false" outlineLevel="0" collapsed="false">
      <c r="A17" s="121" t="s">
        <v>85</v>
      </c>
      <c r="B17" s="122" t="s">
        <v>96</v>
      </c>
      <c r="C17" s="7" t="s">
        <v>72</v>
      </c>
      <c r="D17" s="91" t="n">
        <v>36770</v>
      </c>
      <c r="E17" s="91"/>
      <c r="F17" s="123" t="n">
        <v>150000</v>
      </c>
      <c r="G17" s="42" t="n">
        <v>2.1</v>
      </c>
      <c r="H17" s="42" t="n">
        <v>2.4</v>
      </c>
      <c r="I17" s="124" t="n">
        <f aca="false">VLOOKUP(D17,NGPrices,2,FALSE())</f>
        <v>3.173</v>
      </c>
      <c r="J17" s="125" t="n">
        <f aca="false">HLOOKUP(C17,Prices,VLOOKUP(D17,move_down,2,FALSE()),FALSE())</f>
        <v>0.0175</v>
      </c>
      <c r="K17" s="2" t="n">
        <f aca="false">J17+I17</f>
        <v>3.1905</v>
      </c>
      <c r="L17" s="126" t="n">
        <f aca="false">VLOOKUP(D17,NGPrices,4,FALSE())</f>
        <v>0.065221012015627</v>
      </c>
      <c r="M17" s="127" t="n">
        <f aca="false">WORKDAY(D17,-3)-B$3</f>
        <v>134</v>
      </c>
      <c r="N17" s="126"/>
      <c r="O17" s="2" t="n">
        <f aca="false">HLOOKUP(C17,VOLS,VLOOKUP(D17,move_down,2,FALSE()),FALSE())</f>
        <v>0.42</v>
      </c>
      <c r="P17" s="128"/>
      <c r="Q17" s="129"/>
      <c r="R17" s="91" t="n">
        <f aca="false">WORKDAY(D17,-3)</f>
        <v>36767</v>
      </c>
      <c r="S17" s="130"/>
      <c r="T17" s="142"/>
      <c r="U17" s="131" t="e">
        <f aca="false">$T$13*F17</f>
        <v>#NAME?</v>
      </c>
      <c r="V17" s="132"/>
      <c r="X17" s="0" t="str">
        <f aca="false">D17&amp;C17</f>
        <v>36770IF-HPL/SHPCHAN</v>
      </c>
      <c r="Z17" s="143" t="n">
        <f aca="false">EOMONTH(Z16,0)+1</f>
        <v>36495</v>
      </c>
      <c r="AA17" s="134" t="n">
        <f aca="false">SUMIF($X:$X,CONCATENATE($Z17,AA$6),$U:$U)</f>
        <v>0</v>
      </c>
      <c r="AB17" s="134" t="n">
        <f aca="false">SUMIF($X:$X,CONCATENATE($Z17,AB$6),$U:$U)</f>
        <v>0</v>
      </c>
      <c r="AC17" s="134" t="n">
        <f aca="false">SUMIF($X:$X,CONCATENATE($Z17,AC$6),$U:$U)</f>
        <v>0</v>
      </c>
      <c r="AD17" s="134" t="n">
        <f aca="false">SUMIF($X:$X,CONCATENATE($Z17,AD$6),$U:$U)</f>
        <v>0</v>
      </c>
      <c r="AE17" s="134" t="n">
        <f aca="false">SUMIF($X:$X,CONCATENATE($Z17,AE$6),$U:$U)</f>
        <v>0</v>
      </c>
      <c r="AF17" s="134" t="n">
        <f aca="false">SUMIF($X:$X,CONCATENATE($Z17,AF$6),$U:$U)</f>
        <v>0</v>
      </c>
      <c r="AG17" s="135" t="n">
        <f aca="false">SUMIF($X:$X,CONCATENATE($Z17,AG$6),$U:$U)</f>
        <v>0</v>
      </c>
      <c r="AI17" s="143" t="n">
        <f aca="false">EOMONTH(AI16,0)+1</f>
        <v>36495</v>
      </c>
      <c r="AJ17" s="135" t="n">
        <f aca="false">SUM(AA17:AG17)</f>
        <v>0</v>
      </c>
      <c r="AP17" s="0" t="n">
        <f aca="false">(VLOOKUP(D17,NGPREVPRICES,2,FALSE())+HLOOKUP(C17,PREVCURVES,VLOOKUP(D17,MOVE_DOWN2,2,FALSE()),FALSE()))</f>
        <v>3.116</v>
      </c>
      <c r="AQ17" s="0" t="n">
        <f aca="false">VLOOKUP(D17,NGPREVPRICES,4,FALSE())</f>
        <v>0.065225433954021</v>
      </c>
      <c r="AR17" s="136" t="n">
        <f aca="false">HLOOKUP(C17,PREVVOLS,VLOOKUP(D17,MOVE_DOWN2,2,FALSE()),FALSE())</f>
        <v>0.41</v>
      </c>
      <c r="AS17" s="137" t="n">
        <f aca="false">WORKDAY(D17,-3)-$AP$2</f>
        <v>137</v>
      </c>
      <c r="BB17" s="66"/>
      <c r="BH17" s="147"/>
      <c r="BI17" s="148" t="s">
        <v>95</v>
      </c>
      <c r="BJ17" s="149"/>
      <c r="BK17" s="150"/>
      <c r="BL17" s="151"/>
    </row>
    <row r="18" customFormat="false" ht="12.75" hidden="false" customHeight="false" outlineLevel="0" collapsed="false">
      <c r="A18" s="121" t="s">
        <v>85</v>
      </c>
      <c r="B18" s="122" t="s">
        <v>96</v>
      </c>
      <c r="C18" s="7" t="s">
        <v>72</v>
      </c>
      <c r="D18" s="91" t="n">
        <v>36800</v>
      </c>
      <c r="E18" s="91"/>
      <c r="F18" s="123" t="n">
        <v>150000</v>
      </c>
      <c r="G18" s="42" t="n">
        <v>2.1</v>
      </c>
      <c r="H18" s="42" t="n">
        <v>2.4</v>
      </c>
      <c r="I18" s="124" t="n">
        <f aca="false">VLOOKUP(D18,NGPrices,2,FALSE())</f>
        <v>3.18</v>
      </c>
      <c r="J18" s="125" t="n">
        <f aca="false">HLOOKUP(C18,Prices,VLOOKUP(D18,move_down,2,FALSE()),FALSE())</f>
        <v>0.0075</v>
      </c>
      <c r="K18" s="2" t="n">
        <f aca="false">J18+I18</f>
        <v>3.1875</v>
      </c>
      <c r="L18" s="126" t="n">
        <f aca="false">VLOOKUP(D18,NGPrices,4,FALSE())</f>
        <v>0.065817989695161</v>
      </c>
      <c r="M18" s="127" t="n">
        <f aca="false">WORKDAY(D18,-3)-B$3</f>
        <v>163</v>
      </c>
      <c r="N18" s="126"/>
      <c r="O18" s="2" t="n">
        <f aca="false">HLOOKUP(C18,VOLS,VLOOKUP(D18,move_down,2,FALSE()),FALSE())</f>
        <v>0.423</v>
      </c>
      <c r="P18" s="128"/>
      <c r="Q18" s="129"/>
      <c r="R18" s="91" t="n">
        <f aca="false">WORKDAY(D18,-3)</f>
        <v>36796</v>
      </c>
      <c r="S18" s="130"/>
      <c r="T18" s="142"/>
      <c r="U18" s="131" t="e">
        <f aca="false">$T$13*F18</f>
        <v>#NAME?</v>
      </c>
      <c r="V18" s="132"/>
      <c r="X18" s="0" t="str">
        <f aca="false">D18&amp;C18</f>
        <v>36800IF-HPL/SHPCHAN</v>
      </c>
      <c r="Z18" s="143" t="n">
        <f aca="false">EOMONTH(Z17,0)+1</f>
        <v>36526</v>
      </c>
      <c r="AA18" s="134" t="n">
        <f aca="false">SUMIF($X:$X,CONCATENATE($Z18,AA$6),$U:$U)</f>
        <v>0</v>
      </c>
      <c r="AB18" s="134" t="n">
        <f aca="false">SUMIF($X:$X,CONCATENATE($Z18,AB$6),$U:$U)</f>
        <v>0</v>
      </c>
      <c r="AC18" s="134" t="n">
        <f aca="false">SUMIF($X:$X,CONCATENATE($Z18,AC$6),$U:$U)</f>
        <v>0</v>
      </c>
      <c r="AD18" s="134" t="n">
        <f aca="false">SUMIF($X:$X,CONCATENATE($Z18,AD$6),$U:$U)</f>
        <v>0</v>
      </c>
      <c r="AE18" s="134" t="n">
        <f aca="false">SUMIF($X:$X,CONCATENATE($Z18,AE$6),$U:$U)</f>
        <v>0</v>
      </c>
      <c r="AF18" s="134" t="n">
        <f aca="false">SUMIF($X:$X,CONCATENATE($Z18,AF$6),$U:$U)</f>
        <v>0</v>
      </c>
      <c r="AG18" s="135" t="n">
        <f aca="false">SUMIF($X:$X,CONCATENATE($Z18,AG$6),$U:$U)</f>
        <v>0</v>
      </c>
      <c r="AI18" s="143" t="n">
        <f aca="false">EOMONTH(AI17,0)+1</f>
        <v>36526</v>
      </c>
      <c r="AJ18" s="135" t="n">
        <f aca="false">SUM(AA18:AG18)</f>
        <v>0</v>
      </c>
      <c r="AP18" s="0" t="n">
        <f aca="false">(VLOOKUP(D18,NGPREVPRICES,2,FALSE())+HLOOKUP(C18,PREVCURVES,VLOOKUP(D18,MOVE_DOWN2,2,FALSE()),FALSE()))</f>
        <v>3.116</v>
      </c>
      <c r="AQ18" s="0" t="n">
        <f aca="false">VLOOKUP(D18,NGPREVPRICES,4,FALSE())</f>
        <v>0.065854112767072</v>
      </c>
      <c r="AR18" s="136" t="n">
        <f aca="false">HLOOKUP(C18,PREVVOLS,VLOOKUP(D18,MOVE_DOWN2,2,FALSE()),FALSE())</f>
        <v>0.413</v>
      </c>
      <c r="AS18" s="137" t="n">
        <f aca="false">WORKDAY(D18,-3)-$AP$2</f>
        <v>166</v>
      </c>
      <c r="BB18" s="66"/>
      <c r="BH18" s="117" t="s">
        <v>97</v>
      </c>
      <c r="BI18" s="152"/>
      <c r="BJ18" s="144" t="n">
        <v>0</v>
      </c>
      <c r="BK18" s="145"/>
      <c r="BL18" s="146" t="n">
        <v>0</v>
      </c>
    </row>
    <row r="19" customFormat="false" ht="12.75" hidden="false" customHeight="false" outlineLevel="0" collapsed="false">
      <c r="A19" s="121" t="s">
        <v>85</v>
      </c>
      <c r="B19" s="122" t="s">
        <v>86</v>
      </c>
      <c r="C19" s="7" t="s">
        <v>72</v>
      </c>
      <c r="D19" s="91" t="n">
        <v>36647</v>
      </c>
      <c r="E19" s="91" t="n">
        <f aca="false">+WORKDAY(D19,-6)</f>
        <v>36637</v>
      </c>
      <c r="F19" s="123" t="n">
        <v>-150000</v>
      </c>
      <c r="G19" s="42" t="n">
        <v>2.1</v>
      </c>
      <c r="H19" s="42" t="n">
        <v>2.4</v>
      </c>
      <c r="I19" s="124" t="n">
        <f aca="false">VLOOKUP(D19,NGPrices,2,FALSE())</f>
        <v>3.158</v>
      </c>
      <c r="J19" s="125" t="n">
        <f aca="false">HLOOKUP(C19,Prices,VLOOKUP(D19,move_down,2,FALSE()),FALSE())</f>
        <v>0.005</v>
      </c>
      <c r="K19" s="2" t="n">
        <f aca="false">J19+I19</f>
        <v>3.163</v>
      </c>
      <c r="L19" s="126" t="n">
        <f aca="false">VLOOKUP(D19,NGPrices,4,FALSE())</f>
        <v>0.062683518517613</v>
      </c>
      <c r="M19" s="127" t="n">
        <f aca="false">WORKDAY(D19,-3)-B$3</f>
        <v>9</v>
      </c>
      <c r="N19" s="126" t="n">
        <v>0</v>
      </c>
      <c r="O19" s="2" t="n">
        <f aca="false">HLOOKUP(C19,VOLS,VLOOKUP(D19,move_down,2,FALSE()),FALSE())</f>
        <v>0.41</v>
      </c>
      <c r="P19" s="128" t="n">
        <v>0.26</v>
      </c>
      <c r="Q19" s="129" t="n">
        <v>0.001</v>
      </c>
      <c r="R19" s="91" t="n">
        <f aca="false">WORKDAY(D19,-3)</f>
        <v>36642</v>
      </c>
      <c r="S19" s="130" t="e">
        <f aca="false">xXCOL2($K19:$K24,$L19:$L24,$O19:$O24,$M19:$M24,$P19,$Q19,$E19-$B$3,$H19,$G19,$N19,45,0)</f>
        <v>#NAME?</v>
      </c>
      <c r="T19" s="126" t="e">
        <f aca="false">xXCOL2($K19:$K24,$L19:$L24,$O19:$O24,$M19:$M24,$P19,$Q19,$E19-$B$3,$H19,$G19,$N19,45,1)</f>
        <v>#NAME?</v>
      </c>
      <c r="U19" s="131" t="e">
        <f aca="false">$T$13*F19</f>
        <v>#NAME?</v>
      </c>
      <c r="V19" s="132" t="e">
        <f aca="false">S19*SUM(F19:F24)</f>
        <v>#NAME?</v>
      </c>
      <c r="X19" s="0" t="str">
        <f aca="false">D19&amp;C19</f>
        <v>36647IF-HPL/SHPCHAN</v>
      </c>
      <c r="Z19" s="143" t="n">
        <f aca="false">EOMONTH(Z18,0)+1</f>
        <v>36557</v>
      </c>
      <c r="AA19" s="134" t="n">
        <f aca="false">SUMIF($X:$X,CONCATENATE($Z19,AA$6),$U:$U)</f>
        <v>0</v>
      </c>
      <c r="AB19" s="134" t="n">
        <f aca="false">SUMIF($X:$X,CONCATENATE($Z19,AB$6),$U:$U)</f>
        <v>0</v>
      </c>
      <c r="AC19" s="134" t="n">
        <f aca="false">SUMIF($X:$X,CONCATENATE($Z19,AC$6),$U:$U)</f>
        <v>0</v>
      </c>
      <c r="AD19" s="134" t="n">
        <f aca="false">SUMIF($X:$X,CONCATENATE($Z19,AD$6),$U:$U)</f>
        <v>0</v>
      </c>
      <c r="AE19" s="134" t="n">
        <f aca="false">SUMIF($X:$X,CONCATENATE($Z19,AE$6),$U:$U)</f>
        <v>0</v>
      </c>
      <c r="AF19" s="134" t="n">
        <f aca="false">SUMIF($X:$X,CONCATENATE($Z19,AF$6),$U:$U)</f>
        <v>0</v>
      </c>
      <c r="AG19" s="135" t="n">
        <f aca="false">SUMIF($X:$X,CONCATENATE($Z19,AG$6),$U:$U)</f>
        <v>0</v>
      </c>
      <c r="AI19" s="143" t="n">
        <f aca="false">EOMONTH(AI18,0)+1</f>
        <v>36557</v>
      </c>
      <c r="AJ19" s="135" t="n">
        <f aca="false">SUM(AA19:AG19)</f>
        <v>0</v>
      </c>
      <c r="AP19" s="0" t="n">
        <f aca="false">(VLOOKUP(D19,NGPREVPRICES,2,FALSE())+HLOOKUP(C19,PREVCURVES,VLOOKUP(D19,MOVE_DOWN2,2,FALSE()),FALSE()))</f>
        <v>3.0855</v>
      </c>
      <c r="AQ19" s="0" t="n">
        <f aca="false">VLOOKUP(D19,NGPREVPRICES,4,FALSE())</f>
        <v>0.062586250879323</v>
      </c>
      <c r="AR19" s="136" t="n">
        <f aca="false">HLOOKUP(C19,PREVVOLS,VLOOKUP(D19,MOVE_DOWN2,2,FALSE()),FALSE())</f>
        <v>0.355</v>
      </c>
      <c r="AS19" s="137" t="n">
        <f aca="false">WORKDAY(D19,-3)-$AP$2</f>
        <v>12</v>
      </c>
      <c r="AT19" s="0" t="s">
        <v>87</v>
      </c>
      <c r="AU19" s="0" t="str">
        <f aca="false">C19</f>
        <v>IF-HPL/SHPCHAN</v>
      </c>
      <c r="AV19" s="138" t="e">
        <f aca="false">xXCOL2(K19:K24,AQ19:AQ24,AR19:AR24,AS19:AS24,P19,Q19,E19-$AP$2,H19,G19,N19,45,0)*(SUM(F19:F24))-BA19</f>
        <v>#NAME?</v>
      </c>
      <c r="AW19" s="138" t="e">
        <f aca="false">xXCOL2(AP19:AP24,L19:L24,AR19:AR24,AS19:AS24,P19,Q19,E19-$AP$2,H19,G19,N19,45,0)*(SUM(F19:F24))-BA19</f>
        <v>#NAME?</v>
      </c>
      <c r="AX19" s="139" t="e">
        <f aca="false">(BA19/VLOOKUP(D19,discount,3,FALSE()))-(BA19/VLOOKUP(D19,discount,2,FALSE()))</f>
        <v>#NAME?</v>
      </c>
      <c r="AY19" s="138" t="e">
        <f aca="false">xXCOL2(AP19:AP24,AQ19:AQ24,AR19:AR24,AS19:AS24,P13,Q19,E19-$AP$2,H19,G19,N19,45,0)*(SUM(F19:F24))-BA19</f>
        <v>#NAME?</v>
      </c>
      <c r="AZ19" s="138" t="e">
        <f aca="false">xXCOL2(AP19:AP24,AQ19:AQ24,AR19:AR24,M19:M24,P19,Q19,E19-$B$3,H19,G19,N19,45,0)*(SUM(F19:F24))-BA19</f>
        <v>#NAME?</v>
      </c>
      <c r="BA19" s="137" t="e">
        <f aca="false">xXCOL2(AP19:AP24,AQ19:AQ24,AR19:AR24,AS19:AS24,P19,Q19,E19-$AP$2,H19,G19,N19,45,0)*(SUM(F19:F24))</f>
        <v>#NAME?</v>
      </c>
      <c r="BB19" s="140" t="e">
        <f aca="false">V19-BA19</f>
        <v>#NAME?</v>
      </c>
      <c r="BH19" s="117" t="s">
        <v>98</v>
      </c>
      <c r="BI19" s="152"/>
      <c r="BJ19" s="144" t="n">
        <v>0</v>
      </c>
      <c r="BK19" s="145"/>
      <c r="BL19" s="146" t="n">
        <v>0</v>
      </c>
    </row>
    <row r="20" customFormat="false" ht="12.75" hidden="false" customHeight="false" outlineLevel="0" collapsed="false">
      <c r="A20" s="121" t="s">
        <v>85</v>
      </c>
      <c r="B20" s="122" t="s">
        <v>86</v>
      </c>
      <c r="C20" s="7" t="s">
        <v>72</v>
      </c>
      <c r="D20" s="91" t="n">
        <v>36678</v>
      </c>
      <c r="E20" s="91"/>
      <c r="F20" s="123" t="n">
        <v>-150000</v>
      </c>
      <c r="G20" s="42" t="n">
        <v>2.1</v>
      </c>
      <c r="H20" s="42" t="n">
        <v>2.4</v>
      </c>
      <c r="I20" s="124" t="n">
        <f aca="false">VLOOKUP(D20,NGPrices,2,FALSE())</f>
        <v>3.172</v>
      </c>
      <c r="J20" s="125" t="n">
        <f aca="false">HLOOKUP(C20,Prices,VLOOKUP(D20,move_down,2,FALSE()),FALSE())</f>
        <v>0.015</v>
      </c>
      <c r="K20" s="2" t="n">
        <f aca="false">J20+I20</f>
        <v>3.187</v>
      </c>
      <c r="L20" s="126" t="n">
        <f aca="false">VLOOKUP(D20,NGPrices,4,FALSE())</f>
        <v>0.063039999833066</v>
      </c>
      <c r="M20" s="127" t="n">
        <f aca="false">WORKDAY(D20,-3)-B$3</f>
        <v>42</v>
      </c>
      <c r="N20" s="126"/>
      <c r="O20" s="2" t="n">
        <f aca="false">HLOOKUP(C20,VOLS,VLOOKUP(D20,move_down,2,FALSE()),FALSE())</f>
        <v>0.383</v>
      </c>
      <c r="P20" s="128"/>
      <c r="Q20" s="129"/>
      <c r="R20" s="91" t="n">
        <f aca="false">WORKDAY(D20,-3)</f>
        <v>36675</v>
      </c>
      <c r="S20" s="130"/>
      <c r="T20" s="142"/>
      <c r="U20" s="131" t="e">
        <f aca="false">$T$13*F20</f>
        <v>#NAME?</v>
      </c>
      <c r="V20" s="132"/>
      <c r="X20" s="0" t="str">
        <f aca="false">D20&amp;C20</f>
        <v>36678IF-HPL/SHPCHAN</v>
      </c>
      <c r="Z20" s="143" t="n">
        <f aca="false">EOMONTH(Z19,0)+1</f>
        <v>36586</v>
      </c>
      <c r="AA20" s="134" t="n">
        <f aca="false">SUMIF($X:$X,CONCATENATE($Z20,AA$6),$U:$U)</f>
        <v>0</v>
      </c>
      <c r="AB20" s="134" t="n">
        <f aca="false">SUMIF($X:$X,CONCATENATE($Z20,AB$6),$U:$U)</f>
        <v>0</v>
      </c>
      <c r="AC20" s="134" t="n">
        <f aca="false">SUMIF($X:$X,CONCATENATE($Z20,AC$6),$U:$U)</f>
        <v>0</v>
      </c>
      <c r="AD20" s="134" t="n">
        <f aca="false">SUMIF($X:$X,CONCATENATE($Z20,AD$6),$U:$U)</f>
        <v>0</v>
      </c>
      <c r="AE20" s="134" t="n">
        <f aca="false">SUMIF($X:$X,CONCATENATE($Z20,AE$6),$U:$U)</f>
        <v>0</v>
      </c>
      <c r="AF20" s="134" t="n">
        <f aca="false">SUMIF($X:$X,CONCATENATE($Z20,AF$6),$U:$U)</f>
        <v>0</v>
      </c>
      <c r="AG20" s="135" t="n">
        <f aca="false">SUMIF($X:$X,CONCATENATE($Z20,AG$6),$U:$U)</f>
        <v>0</v>
      </c>
      <c r="AI20" s="143" t="n">
        <f aca="false">EOMONTH(AI19,0)+1</f>
        <v>36586</v>
      </c>
      <c r="AJ20" s="135" t="n">
        <f aca="false">SUM(AA20:AG20)</f>
        <v>0</v>
      </c>
      <c r="AP20" s="0" t="n">
        <f aca="false">(VLOOKUP(D20,NGPREVPRICES,2,FALSE())+HLOOKUP(C20,PREVCURVES,VLOOKUP(D20,MOVE_DOWN2,2,FALSE()),FALSE()))</f>
        <v>3.1065</v>
      </c>
      <c r="AQ20" s="0" t="n">
        <f aca="false">VLOOKUP(D20,NGPREVPRICES,4,FALSE())</f>
        <v>0.063014700465</v>
      </c>
      <c r="AR20" s="136" t="n">
        <f aca="false">HLOOKUP(C20,PREVVOLS,VLOOKUP(D20,MOVE_DOWN2,2,FALSE()),FALSE())</f>
        <v>0.373</v>
      </c>
      <c r="AS20" s="137" t="n">
        <f aca="false">WORKDAY(D20,-3)-$AP$2</f>
        <v>45</v>
      </c>
      <c r="BH20" s="117" t="s">
        <v>99</v>
      </c>
      <c r="BI20" s="152"/>
      <c r="BJ20" s="144" t="n">
        <v>0</v>
      </c>
      <c r="BK20" s="145"/>
      <c r="BL20" s="146" t="n">
        <v>0</v>
      </c>
    </row>
    <row r="21" customFormat="false" ht="12.75" hidden="false" customHeight="false" outlineLevel="0" collapsed="false">
      <c r="A21" s="121" t="s">
        <v>85</v>
      </c>
      <c r="B21" s="122" t="s">
        <v>86</v>
      </c>
      <c r="C21" s="7" t="s">
        <v>72</v>
      </c>
      <c r="D21" s="91" t="n">
        <v>36708</v>
      </c>
      <c r="E21" s="91"/>
      <c r="F21" s="123" t="n">
        <v>-150000</v>
      </c>
      <c r="G21" s="42" t="n">
        <v>2.1</v>
      </c>
      <c r="H21" s="42" t="n">
        <v>2.4</v>
      </c>
      <c r="I21" s="124" t="n">
        <f aca="false">VLOOKUP(D21,NGPrices,2,FALSE())</f>
        <v>3.181</v>
      </c>
      <c r="J21" s="125" t="n">
        <f aca="false">HLOOKUP(C21,Prices,VLOOKUP(D21,move_down,2,FALSE()),FALSE())</f>
        <v>0.0225</v>
      </c>
      <c r="K21" s="2" t="n">
        <f aca="false">J21+I21</f>
        <v>3.2035</v>
      </c>
      <c r="L21" s="126" t="n">
        <f aca="false">VLOOKUP(D21,NGPrices,4,FALSE())</f>
        <v>0.063695649345076</v>
      </c>
      <c r="M21" s="127" t="n">
        <f aca="false">WORKDAY(D21,-3)-B$3</f>
        <v>72</v>
      </c>
      <c r="N21" s="126"/>
      <c r="O21" s="2" t="n">
        <f aca="false">HLOOKUP(C21,VOLS,VLOOKUP(D21,move_down,2,FALSE()),FALSE())</f>
        <v>0.395</v>
      </c>
      <c r="P21" s="128"/>
      <c r="Q21" s="129"/>
      <c r="R21" s="91" t="n">
        <f aca="false">WORKDAY(D21,-3)</f>
        <v>36705</v>
      </c>
      <c r="S21" s="130"/>
      <c r="T21" s="142"/>
      <c r="U21" s="131" t="e">
        <f aca="false">$T$13*F21</f>
        <v>#NAME?</v>
      </c>
      <c r="V21" s="132"/>
      <c r="X21" s="0" t="str">
        <f aca="false">D21&amp;C21</f>
        <v>36708IF-HPL/SHPCHAN</v>
      </c>
      <c r="Z21" s="143" t="n">
        <f aca="false">EOMONTH(Z20,0)+1</f>
        <v>36617</v>
      </c>
      <c r="AA21" s="134" t="n">
        <f aca="false">SUMIF($X:$X,CONCATENATE($Z21,AA$6),$U:$U)</f>
        <v>0</v>
      </c>
      <c r="AB21" s="134" t="n">
        <f aca="false">SUMIF($X:$X,CONCATENATE($Z21,AB$6),$U:$U)</f>
        <v>0</v>
      </c>
      <c r="AC21" s="134" t="n">
        <f aca="false">SUMIF($X:$X,CONCATENATE($Z21,AC$6),$U:$U)</f>
        <v>0</v>
      </c>
      <c r="AD21" s="134" t="n">
        <f aca="false">SUMIF($X:$X,CONCATENATE($Z21,AD$6),$U:$U)</f>
        <v>0</v>
      </c>
      <c r="AE21" s="134" t="n">
        <f aca="false">SUMIF($X:$X,CONCATENATE($Z21,AE$6),$U:$U)</f>
        <v>0</v>
      </c>
      <c r="AF21" s="134" t="n">
        <f aca="false">SUMIF($X:$X,CONCATENATE($Z21,AF$6),$U:$U)</f>
        <v>0</v>
      </c>
      <c r="AG21" s="135" t="n">
        <f aca="false">SUMIF($X:$X,CONCATENATE($Z21,AG$6),$U:$U)</f>
        <v>0</v>
      </c>
      <c r="AI21" s="143" t="n">
        <f aca="false">EOMONTH(AI20,0)+1</f>
        <v>36617</v>
      </c>
      <c r="AJ21" s="135" t="n">
        <f aca="false">SUM(AA21:AG21)</f>
        <v>0</v>
      </c>
      <c r="AP21" s="0" t="n">
        <f aca="false">(VLOOKUP(D21,NGPREVPRICES,2,FALSE())+HLOOKUP(C21,PREVCURVES,VLOOKUP(D21,MOVE_DOWN2,2,FALSE()),FALSE()))</f>
        <v>3.1245</v>
      </c>
      <c r="AQ21" s="0" t="n">
        <f aca="false">VLOOKUP(D21,NGPREVPRICES,4,FALSE())</f>
        <v>0.063649858745369</v>
      </c>
      <c r="AR21" s="136" t="n">
        <f aca="false">HLOOKUP(C21,PREVVOLS,VLOOKUP(D21,MOVE_DOWN2,2,FALSE()),FALSE())</f>
        <v>0.385</v>
      </c>
      <c r="AS21" s="137" t="n">
        <f aca="false">WORKDAY(D21,-3)-$AP$2</f>
        <v>75</v>
      </c>
      <c r="BH21" s="117" t="s">
        <v>100</v>
      </c>
      <c r="BI21" s="152"/>
      <c r="BJ21" s="144" t="n">
        <v>0</v>
      </c>
      <c r="BK21" s="145"/>
      <c r="BL21" s="146" t="n">
        <v>0</v>
      </c>
    </row>
    <row r="22" customFormat="false" ht="12.75" hidden="false" customHeight="false" outlineLevel="0" collapsed="false">
      <c r="A22" s="121" t="s">
        <v>85</v>
      </c>
      <c r="B22" s="122" t="s">
        <v>86</v>
      </c>
      <c r="C22" s="7" t="s">
        <v>72</v>
      </c>
      <c r="D22" s="91" t="n">
        <v>36739</v>
      </c>
      <c r="E22" s="91"/>
      <c r="F22" s="123" t="n">
        <v>-150000</v>
      </c>
      <c r="G22" s="42" t="n">
        <v>2.1</v>
      </c>
      <c r="H22" s="42" t="n">
        <v>2.4</v>
      </c>
      <c r="I22" s="124" t="n">
        <f aca="false">VLOOKUP(D22,NGPrices,2,FALSE())</f>
        <v>3.183</v>
      </c>
      <c r="J22" s="125" t="n">
        <f aca="false">HLOOKUP(C22,Prices,VLOOKUP(D22,move_down,2,FALSE()),FALSE())</f>
        <v>0.025</v>
      </c>
      <c r="K22" s="2" t="n">
        <f aca="false">J22+I22</f>
        <v>3.208</v>
      </c>
      <c r="L22" s="126" t="n">
        <f aca="false">VLOOKUP(D22,NGPrices,4,FALSE())</f>
        <v>0.064500399973534</v>
      </c>
      <c r="M22" s="127" t="n">
        <f aca="false">WORKDAY(D22,-3)-B$3</f>
        <v>101</v>
      </c>
      <c r="N22" s="126"/>
      <c r="O22" s="2" t="n">
        <f aca="false">HLOOKUP(C22,VOLS,VLOOKUP(D22,move_down,2,FALSE()),FALSE())</f>
        <v>0.413</v>
      </c>
      <c r="P22" s="128"/>
      <c r="Q22" s="129"/>
      <c r="R22" s="91" t="n">
        <f aca="false">WORKDAY(D22,-3)</f>
        <v>36734</v>
      </c>
      <c r="S22" s="130"/>
      <c r="T22" s="142"/>
      <c r="U22" s="131" t="e">
        <f aca="false">$T$13*F22</f>
        <v>#NAME?</v>
      </c>
      <c r="V22" s="132"/>
      <c r="X22" s="0" t="str">
        <f aca="false">D22&amp;C22</f>
        <v>36739IF-HPL/SHPCHAN</v>
      </c>
      <c r="Z22" s="143" t="n">
        <f aca="false">EOMONTH(Z21,0)+1</f>
        <v>36647</v>
      </c>
      <c r="AA22" s="134" t="n">
        <f aca="false">SUMIF($X:$X,CONCATENATE($Z22,AA$6),$U:$U)</f>
        <v>0</v>
      </c>
      <c r="AB22" s="134" t="n">
        <f aca="false">SUMIF($X:$X,CONCATENATE($Z22,AB$6),$U:$U)</f>
        <v>0</v>
      </c>
      <c r="AC22" s="134" t="n">
        <f aca="false">SUMIF($X:$X,CONCATENATE($Z22,AC$6),$U:$U)</f>
        <v>0</v>
      </c>
      <c r="AD22" s="134" t="n">
        <f aca="false">SUMIF($X:$X,CONCATENATE($Z22,AD$6),$U:$U)</f>
        <v>0</v>
      </c>
      <c r="AE22" s="134" t="n">
        <f aca="false">SUMIF($X:$X,CONCATENATE($Z22,AE$6),$U:$U)</f>
        <v>0</v>
      </c>
      <c r="AF22" s="134" t="n">
        <f aca="false">SUMIF($X:$X,CONCATENATE($Z22,AF$6),$U:$U)</f>
        <v>0</v>
      </c>
      <c r="AG22" s="135" t="e">
        <f aca="false">SUMIF($X:$X,CONCATENATE($Z22,AG$6),$U:$U)</f>
        <v>#NAME?</v>
      </c>
      <c r="AI22" s="143" t="n">
        <f aca="false">EOMONTH(AI21,0)+1</f>
        <v>36647</v>
      </c>
      <c r="AJ22" s="135" t="e">
        <f aca="false">SUM(AA22:AG22)</f>
        <v>#NAME?</v>
      </c>
      <c r="AP22" s="0" t="n">
        <f aca="false">(VLOOKUP(D22,NGPREVPRICES,2,FALSE())+HLOOKUP(C22,PREVCURVES,VLOOKUP(D22,MOVE_DOWN2,2,FALSE()),FALSE()))</f>
        <v>3.13</v>
      </c>
      <c r="AQ22" s="0" t="n">
        <f aca="false">VLOOKUP(D22,NGPREVPRICES,4,FALSE())</f>
        <v>0.064474341076842</v>
      </c>
      <c r="AR22" s="136" t="n">
        <f aca="false">HLOOKUP(C22,PREVVOLS,VLOOKUP(D22,MOVE_DOWN2,2,FALSE()),FALSE())</f>
        <v>0.403</v>
      </c>
      <c r="AS22" s="137" t="n">
        <f aca="false">WORKDAY(D22,-3)-$AP$2</f>
        <v>104</v>
      </c>
      <c r="BH22" s="153" t="s">
        <v>101</v>
      </c>
      <c r="BI22" s="154"/>
      <c r="BJ22" s="155" t="n">
        <v>0</v>
      </c>
      <c r="BK22" s="156"/>
      <c r="BL22" s="157" t="n">
        <v>0</v>
      </c>
    </row>
    <row r="23" customFormat="false" ht="12.75" hidden="false" customHeight="false" outlineLevel="0" collapsed="false">
      <c r="A23" s="121" t="s">
        <v>85</v>
      </c>
      <c r="B23" s="122" t="s">
        <v>86</v>
      </c>
      <c r="C23" s="7" t="s">
        <v>72</v>
      </c>
      <c r="D23" s="91" t="n">
        <v>36770</v>
      </c>
      <c r="E23" s="91"/>
      <c r="F23" s="123" t="n">
        <v>-150000</v>
      </c>
      <c r="G23" s="42" t="n">
        <v>2.1</v>
      </c>
      <c r="H23" s="42" t="n">
        <v>2.4</v>
      </c>
      <c r="I23" s="124" t="n">
        <f aca="false">VLOOKUP(D23,NGPrices,2,FALSE())</f>
        <v>3.173</v>
      </c>
      <c r="J23" s="125" t="n">
        <f aca="false">HLOOKUP(C23,Prices,VLOOKUP(D23,move_down,2,FALSE()),FALSE())</f>
        <v>0.0175</v>
      </c>
      <c r="K23" s="2" t="n">
        <f aca="false">J23+I23</f>
        <v>3.1905</v>
      </c>
      <c r="L23" s="126" t="n">
        <f aca="false">VLOOKUP(D23,NGPrices,4,FALSE())</f>
        <v>0.065221012015627</v>
      </c>
      <c r="M23" s="127" t="n">
        <f aca="false">WORKDAY(D23,-3)-B$3</f>
        <v>134</v>
      </c>
      <c r="N23" s="126"/>
      <c r="O23" s="2" t="n">
        <f aca="false">HLOOKUP(C23,VOLS,VLOOKUP(D23,move_down,2,FALSE()),FALSE())</f>
        <v>0.42</v>
      </c>
      <c r="P23" s="128"/>
      <c r="Q23" s="129"/>
      <c r="R23" s="91" t="n">
        <f aca="false">WORKDAY(D23,-3)</f>
        <v>36767</v>
      </c>
      <c r="S23" s="130"/>
      <c r="T23" s="142"/>
      <c r="U23" s="131" t="e">
        <f aca="false">$T$13*F23</f>
        <v>#NAME?</v>
      </c>
      <c r="V23" s="132"/>
      <c r="X23" s="0" t="str">
        <f aca="false">D23&amp;C23</f>
        <v>36770IF-HPL/SHPCHAN</v>
      </c>
      <c r="Z23" s="143" t="n">
        <f aca="false">EOMONTH(Z22,0)+1</f>
        <v>36678</v>
      </c>
      <c r="AA23" s="134" t="n">
        <f aca="false">SUMIF($X:$X,CONCATENATE($Z23,AA$6),$U:$U)</f>
        <v>0</v>
      </c>
      <c r="AB23" s="134" t="n">
        <f aca="false">SUMIF($X:$X,CONCATENATE($Z23,AB$6),$U:$U)</f>
        <v>0</v>
      </c>
      <c r="AC23" s="134" t="n">
        <f aca="false">SUMIF($X:$X,CONCATENATE($Z23,AC$6),$U:$U)</f>
        <v>0</v>
      </c>
      <c r="AD23" s="134" t="n">
        <f aca="false">SUMIF($X:$X,CONCATENATE($Z23,AD$6),$U:$U)</f>
        <v>0</v>
      </c>
      <c r="AE23" s="134" t="n">
        <f aca="false">SUMIF($X:$X,CONCATENATE($Z23,AE$6),$U:$U)</f>
        <v>0</v>
      </c>
      <c r="AF23" s="134" t="n">
        <f aca="false">SUMIF($X:$X,CONCATENATE($Z23,AF$6),$U:$U)</f>
        <v>0</v>
      </c>
      <c r="AG23" s="135" t="e">
        <f aca="false">SUMIF($X:$X,CONCATENATE($Z23,AG$6),$U:$U)</f>
        <v>#NAME?</v>
      </c>
      <c r="AI23" s="143" t="n">
        <f aca="false">EOMONTH(AI22,0)+1</f>
        <v>36678</v>
      </c>
      <c r="AJ23" s="135" t="e">
        <f aca="false">SUM(AA23:AG23)</f>
        <v>#NAME?</v>
      </c>
      <c r="AP23" s="0" t="n">
        <f aca="false">(VLOOKUP(D23,NGPREVPRICES,2,FALSE())+HLOOKUP(C23,PREVCURVES,VLOOKUP(D23,MOVE_DOWN2,2,FALSE()),FALSE()))</f>
        <v>3.116</v>
      </c>
      <c r="AQ23" s="0" t="n">
        <f aca="false">VLOOKUP(D23,NGPREVPRICES,4,FALSE())</f>
        <v>0.065225433954021</v>
      </c>
      <c r="AR23" s="136" t="n">
        <f aca="false">HLOOKUP(C23,PREVVOLS,VLOOKUP(D23,MOVE_DOWN2,2,FALSE()),FALSE())</f>
        <v>0.41</v>
      </c>
      <c r="AS23" s="137" t="n">
        <f aca="false">WORKDAY(D23,-3)-$AP$2</f>
        <v>137</v>
      </c>
    </row>
    <row r="24" customFormat="false" ht="12.75" hidden="false" customHeight="false" outlineLevel="0" collapsed="false">
      <c r="A24" s="121" t="s">
        <v>85</v>
      </c>
      <c r="B24" s="122" t="s">
        <v>86</v>
      </c>
      <c r="C24" s="7" t="s">
        <v>72</v>
      </c>
      <c r="D24" s="91" t="n">
        <v>36800</v>
      </c>
      <c r="E24" s="91"/>
      <c r="F24" s="123" t="n">
        <v>-150000</v>
      </c>
      <c r="G24" s="42" t="n">
        <v>2.1</v>
      </c>
      <c r="H24" s="42" t="n">
        <v>2.4</v>
      </c>
      <c r="I24" s="124" t="n">
        <f aca="false">VLOOKUP(D24,NGPrices,2,FALSE())</f>
        <v>3.18</v>
      </c>
      <c r="J24" s="125" t="n">
        <f aca="false">HLOOKUP(C24,Prices,VLOOKUP(D24,move_down,2,FALSE()),FALSE())</f>
        <v>0.0075</v>
      </c>
      <c r="K24" s="2" t="n">
        <f aca="false">J24+I24</f>
        <v>3.1875</v>
      </c>
      <c r="L24" s="126" t="n">
        <f aca="false">VLOOKUP(D24,NGPrices,4,FALSE())</f>
        <v>0.065817989695161</v>
      </c>
      <c r="M24" s="127" t="n">
        <f aca="false">WORKDAY(D24,-3)-B$3</f>
        <v>163</v>
      </c>
      <c r="N24" s="126"/>
      <c r="O24" s="2" t="n">
        <f aca="false">HLOOKUP(C24,VOLS,VLOOKUP(D24,move_down,2,FALSE()),FALSE())</f>
        <v>0.423</v>
      </c>
      <c r="P24" s="128"/>
      <c r="Q24" s="129"/>
      <c r="R24" s="91" t="n">
        <f aca="false">WORKDAY(D24,-3)</f>
        <v>36796</v>
      </c>
      <c r="S24" s="130"/>
      <c r="T24" s="142"/>
      <c r="U24" s="131" t="e">
        <f aca="false">$T$13*F24</f>
        <v>#NAME?</v>
      </c>
      <c r="V24" s="132"/>
      <c r="X24" s="0" t="str">
        <f aca="false">D24&amp;C24</f>
        <v>36800IF-HPL/SHPCHAN</v>
      </c>
      <c r="Z24" s="143" t="n">
        <f aca="false">EOMONTH(Z23,0)+1</f>
        <v>36708</v>
      </c>
      <c r="AA24" s="134" t="n">
        <f aca="false">SUMIF($X:$X,CONCATENATE($Z24,AA$6),$U:$U)</f>
        <v>0</v>
      </c>
      <c r="AB24" s="134" t="n">
        <f aca="false">SUMIF($X:$X,CONCATENATE($Z24,AB$6),$U:$U)</f>
        <v>0</v>
      </c>
      <c r="AC24" s="134" t="n">
        <f aca="false">SUMIF($X:$X,CONCATENATE($Z24,AC$6),$U:$U)</f>
        <v>0</v>
      </c>
      <c r="AD24" s="134" t="n">
        <f aca="false">SUMIF($X:$X,CONCATENATE($Z24,AD$6),$U:$U)</f>
        <v>0</v>
      </c>
      <c r="AE24" s="134" t="n">
        <f aca="false">SUMIF($X:$X,CONCATENATE($Z24,AE$6),$U:$U)</f>
        <v>0</v>
      </c>
      <c r="AF24" s="134" t="n">
        <f aca="false">SUMIF($X:$X,CONCATENATE($Z24,AF$6),$U:$U)</f>
        <v>0</v>
      </c>
      <c r="AG24" s="135" t="e">
        <f aca="false">SUMIF($X:$X,CONCATENATE($Z24,AG$6),$U:$U)</f>
        <v>#NAME?</v>
      </c>
      <c r="AI24" s="143" t="n">
        <f aca="false">EOMONTH(AI23,0)+1</f>
        <v>36708</v>
      </c>
      <c r="AJ24" s="135" t="e">
        <f aca="false">SUM(AA24:AG24)</f>
        <v>#NAME?</v>
      </c>
      <c r="AP24" s="0" t="n">
        <f aca="false">(VLOOKUP(D24,NGPREVPRICES,2,FALSE())+HLOOKUP(C24,PREVCURVES,VLOOKUP(D24,MOVE_DOWN2,2,FALSE()),FALSE()))</f>
        <v>3.116</v>
      </c>
      <c r="AQ24" s="0" t="n">
        <f aca="false">VLOOKUP(D24,NGPREVPRICES,4,FALSE())</f>
        <v>0.065854112767072</v>
      </c>
      <c r="AR24" s="136" t="n">
        <f aca="false">HLOOKUP(C24,PREVVOLS,VLOOKUP(D24,MOVE_DOWN2,2,FALSE()),FALSE())</f>
        <v>0.413</v>
      </c>
      <c r="AS24" s="137" t="n">
        <f aca="false">WORKDAY(D24,-3)-$AP$2</f>
        <v>166</v>
      </c>
      <c r="BH24" s="153" t="s">
        <v>102</v>
      </c>
      <c r="BI24" s="158"/>
      <c r="BJ24" s="158"/>
      <c r="BK24" s="158"/>
      <c r="BL24" s="159" t="n">
        <f aca="false">SUM(BL18:BL23)</f>
        <v>0</v>
      </c>
    </row>
    <row r="25" customFormat="false" ht="12.75" hidden="false" customHeight="false" outlineLevel="0" collapsed="false">
      <c r="A25" s="121" t="s">
        <v>85</v>
      </c>
      <c r="B25" s="122" t="s">
        <v>96</v>
      </c>
      <c r="C25" s="7" t="s">
        <v>72</v>
      </c>
      <c r="D25" s="91" t="n">
        <v>36647</v>
      </c>
      <c r="E25" s="91" t="n">
        <f aca="false">+WORKDAY(D25,-6)</f>
        <v>36637</v>
      </c>
      <c r="F25" s="123" t="n">
        <v>-150000</v>
      </c>
      <c r="G25" s="42" t="n">
        <v>2.1</v>
      </c>
      <c r="H25" s="42" t="n">
        <v>2.4</v>
      </c>
      <c r="I25" s="124" t="n">
        <f aca="false">VLOOKUP(D25,NGPrices,2,FALSE())</f>
        <v>3.158</v>
      </c>
      <c r="J25" s="125" t="n">
        <f aca="false">HLOOKUP(C25,Prices,VLOOKUP(D25,move_down,2,FALSE()),FALSE())</f>
        <v>0.005</v>
      </c>
      <c r="K25" s="2" t="n">
        <f aca="false">J25+I25</f>
        <v>3.163</v>
      </c>
      <c r="L25" s="126" t="n">
        <f aca="false">VLOOKUP(D25,NGPrices,4,FALSE())</f>
        <v>0.062683518517613</v>
      </c>
      <c r="M25" s="127" t="n">
        <f aca="false">WORKDAY(D25,-3)-B$3</f>
        <v>9</v>
      </c>
      <c r="N25" s="126" t="n">
        <v>0</v>
      </c>
      <c r="O25" s="2" t="n">
        <f aca="false">HLOOKUP(C25,VOLS,VLOOKUP(D25,move_down,2,FALSE()),FALSE())</f>
        <v>0.41</v>
      </c>
      <c r="P25" s="128" t="n">
        <v>0.26</v>
      </c>
      <c r="Q25" s="129" t="n">
        <v>0.001</v>
      </c>
      <c r="R25" s="91" t="n">
        <f aca="false">WORKDAY(D25,-3)</f>
        <v>36642</v>
      </c>
      <c r="S25" s="130" t="e">
        <f aca="false">xXCOL2($K25:$K30,$L25:$L30,$O25:$O30,$M25:$M30,$P25,$Q25,$E25-$B$3,$H25,$G25,$N25,45,0)</f>
        <v>#NAME?</v>
      </c>
      <c r="T25" s="126" t="e">
        <f aca="false">xXCOL2($K25:$K30,$L25:$L30,$O25:$O30,$M25:$M30,$P25,$Q25,$E25-$B$3,$H25,$G25,$N25,45,1)</f>
        <v>#NAME?</v>
      </c>
      <c r="U25" s="131" t="e">
        <f aca="false">$T$13*F25</f>
        <v>#NAME?</v>
      </c>
      <c r="V25" s="132" t="e">
        <f aca="false">S25*SUM(F25:F30)</f>
        <v>#NAME?</v>
      </c>
      <c r="X25" s="0" t="str">
        <f aca="false">D25&amp;C25</f>
        <v>36647IF-HPL/SHPCHAN</v>
      </c>
      <c r="Z25" s="143" t="n">
        <f aca="false">EOMONTH(Z24,0)+1</f>
        <v>36739</v>
      </c>
      <c r="AA25" s="134" t="n">
        <f aca="false">SUMIF($X:$X,CONCATENATE($Z25,AA$6),$U:$U)</f>
        <v>0</v>
      </c>
      <c r="AB25" s="134" t="n">
        <f aca="false">SUMIF($X:$X,CONCATENATE($Z25,AB$6),$U:$U)</f>
        <v>0</v>
      </c>
      <c r="AC25" s="134" t="n">
        <f aca="false">SUMIF($X:$X,CONCATENATE($Z25,AC$6),$U:$U)</f>
        <v>0</v>
      </c>
      <c r="AD25" s="134" t="n">
        <f aca="false">SUMIF($X:$X,CONCATENATE($Z25,AD$6),$U:$U)</f>
        <v>0</v>
      </c>
      <c r="AE25" s="134" t="n">
        <f aca="false">SUMIF($X:$X,CONCATENATE($Z25,AE$6),$U:$U)</f>
        <v>0</v>
      </c>
      <c r="AF25" s="134" t="n">
        <f aca="false">SUMIF($X:$X,CONCATENATE($Z25,AF$6),$U:$U)</f>
        <v>0</v>
      </c>
      <c r="AG25" s="135" t="e">
        <f aca="false">SUMIF($X:$X,CONCATENATE($Z25,AG$6),$U:$U)</f>
        <v>#NAME?</v>
      </c>
      <c r="AI25" s="143" t="n">
        <f aca="false">EOMONTH(AI24,0)+1</f>
        <v>36739</v>
      </c>
      <c r="AJ25" s="135" t="e">
        <f aca="false">SUM(AA25:AG25)</f>
        <v>#NAME?</v>
      </c>
      <c r="AP25" s="0" t="n">
        <f aca="false">(VLOOKUP(D25,NGPREVPRICES,2,FALSE())+HLOOKUP(C25,PREVCURVES,VLOOKUP(D25,MOVE_DOWN2,2,FALSE()),FALSE()))</f>
        <v>3.0855</v>
      </c>
      <c r="AQ25" s="0" t="n">
        <f aca="false">VLOOKUP(D25,NGPREVPRICES,4,FALSE())</f>
        <v>0.062586250879323</v>
      </c>
      <c r="AR25" s="136" t="n">
        <f aca="false">HLOOKUP(C25,PREVVOLS,VLOOKUP(D25,MOVE_DOWN2,2,FALSE()),FALSE())</f>
        <v>0.355</v>
      </c>
      <c r="AS25" s="137" t="n">
        <f aca="false">WORKDAY(D25,-3)-$AP$2</f>
        <v>12</v>
      </c>
      <c r="AT25" s="0" t="s">
        <v>87</v>
      </c>
      <c r="AU25" s="0" t="str">
        <f aca="false">C25</f>
        <v>IF-HPL/SHPCHAN</v>
      </c>
      <c r="AV25" s="138" t="e">
        <f aca="false">xXCOL2(K25:K30,AQ25:AQ30,AR25:AR30,AS25:AS30,P25,Q25,E25-$AP$2,H25,G25,N25,45,0)*(SUM(F25:F30))-BA25</f>
        <v>#NAME?</v>
      </c>
      <c r="AW25" s="138" t="e">
        <f aca="false">xXCOL2(AP25:AP30,L25:L30,AR25:AR30,AS25:AS30,P25,Q25,E25-$AP$2,H25,G25,N25,45,0)*(SUM(F25:F30))-BA25</f>
        <v>#NAME?</v>
      </c>
      <c r="AX25" s="139" t="e">
        <f aca="false">(BA25/VLOOKUP(D25,discount,3,FALSE()))-(BA25/VLOOKUP(D25,discount,2,FALSE()))</f>
        <v>#NAME?</v>
      </c>
      <c r="AY25" s="138" t="e">
        <f aca="false">xXCOL2(AP25:AP30,AQ25:AQ30,AR25:AR30,AS25:AS30,P19,Q25,E25-$AP$2,H25,G25,N25,45,0)*(SUM(F25:F30))-BA25</f>
        <v>#NAME?</v>
      </c>
      <c r="AZ25" s="138" t="e">
        <f aca="false">xXCOL2(AP25:AP30,AQ25:AQ30,AR25:AR30,M25:M30,P25,Q25,E25-$B$3,H25,G25,N25,45,0)*(SUM(F25:F30))-BA25</f>
        <v>#NAME?</v>
      </c>
      <c r="BA25" s="137" t="e">
        <f aca="false">xXCOL2(AP25:AP30,AQ25:AQ30,AR25:AR30,AS25:AS30,P25,Q25,E25-$AP$2,H25,G25,N25,45,0)*(SUM(F25:F30))</f>
        <v>#NAME?</v>
      </c>
      <c r="BB25" s="140" t="e">
        <f aca="false">V25-BA25</f>
        <v>#NAME?</v>
      </c>
    </row>
    <row r="26" customFormat="false" ht="12.75" hidden="false" customHeight="false" outlineLevel="0" collapsed="false">
      <c r="A26" s="121" t="s">
        <v>85</v>
      </c>
      <c r="B26" s="122" t="s">
        <v>96</v>
      </c>
      <c r="C26" s="7" t="s">
        <v>72</v>
      </c>
      <c r="D26" s="91" t="n">
        <v>36678</v>
      </c>
      <c r="E26" s="91"/>
      <c r="F26" s="123" t="n">
        <v>-150000</v>
      </c>
      <c r="G26" s="42" t="n">
        <v>2.1</v>
      </c>
      <c r="H26" s="42" t="n">
        <v>2.4</v>
      </c>
      <c r="I26" s="124" t="n">
        <f aca="false">VLOOKUP(D26,NGPrices,2,FALSE())</f>
        <v>3.172</v>
      </c>
      <c r="J26" s="125" t="n">
        <f aca="false">HLOOKUP(C26,Prices,VLOOKUP(D26,move_down,2,FALSE()),FALSE())</f>
        <v>0.015</v>
      </c>
      <c r="K26" s="2" t="n">
        <f aca="false">J26+I26</f>
        <v>3.187</v>
      </c>
      <c r="L26" s="126" t="n">
        <f aca="false">VLOOKUP(D26,NGPrices,4,FALSE())</f>
        <v>0.063039999833066</v>
      </c>
      <c r="M26" s="127" t="n">
        <f aca="false">WORKDAY(D26,-3)-B$3</f>
        <v>42</v>
      </c>
      <c r="N26" s="126"/>
      <c r="O26" s="2" t="n">
        <f aca="false">HLOOKUP(C26,VOLS,VLOOKUP(D26,move_down,2,FALSE()),FALSE())</f>
        <v>0.383</v>
      </c>
      <c r="P26" s="128"/>
      <c r="Q26" s="129"/>
      <c r="R26" s="91" t="n">
        <f aca="false">WORKDAY(D26,-3)</f>
        <v>36675</v>
      </c>
      <c r="S26" s="130"/>
      <c r="T26" s="142"/>
      <c r="U26" s="131" t="e">
        <f aca="false">$T$13*F26</f>
        <v>#NAME?</v>
      </c>
      <c r="V26" s="132"/>
      <c r="X26" s="0" t="str">
        <f aca="false">D26&amp;C26</f>
        <v>36678IF-HPL/SHPCHAN</v>
      </c>
      <c r="Z26" s="143" t="n">
        <f aca="false">EOMONTH(Z23,0)+1</f>
        <v>36708</v>
      </c>
      <c r="AA26" s="134" t="n">
        <f aca="false">SUMIF($X:$X,CONCATENATE($Z26,AA$6),$U:$U)</f>
        <v>0</v>
      </c>
      <c r="AB26" s="134" t="n">
        <f aca="false">SUMIF($X:$X,CONCATENATE($Z26,AB$6),$U:$U)</f>
        <v>0</v>
      </c>
      <c r="AC26" s="134" t="n">
        <f aca="false">SUMIF($X:$X,CONCATENATE($Z26,AC$6),$U:$U)</f>
        <v>0</v>
      </c>
      <c r="AD26" s="134" t="n">
        <f aca="false">SUMIF($X:$X,CONCATENATE($Z26,AD$6),$U:$U)</f>
        <v>0</v>
      </c>
      <c r="AE26" s="134" t="n">
        <f aca="false">SUMIF($X:$X,CONCATENATE($Z26,AE$6),$U:$U)</f>
        <v>0</v>
      </c>
      <c r="AF26" s="134" t="n">
        <f aca="false">SUMIF($X:$X,CONCATENATE($Z26,AF$6),$U:$U)</f>
        <v>0</v>
      </c>
      <c r="AG26" s="135" t="e">
        <f aca="false">SUMIF($X:$X,CONCATENATE($Z26,AG$6),$U:$U)</f>
        <v>#NAME?</v>
      </c>
      <c r="AI26" s="143" t="n">
        <f aca="false">EOMONTH(AI23,0)+1</f>
        <v>36708</v>
      </c>
      <c r="AJ26" s="135" t="e">
        <f aca="false">SUM(AA26:AG26)</f>
        <v>#NAME?</v>
      </c>
      <c r="AP26" s="0" t="n">
        <f aca="false">(VLOOKUP(D26,NGPREVPRICES,2,FALSE())+HLOOKUP(C26,PREVCURVES,VLOOKUP(D26,MOVE_DOWN2,2,FALSE()),FALSE()))</f>
        <v>3.1065</v>
      </c>
      <c r="AQ26" s="0" t="n">
        <f aca="false">VLOOKUP(D26,NGPREVPRICES,4,FALSE())</f>
        <v>0.063014700465</v>
      </c>
      <c r="AR26" s="136" t="n">
        <f aca="false">HLOOKUP(C26,PREVVOLS,VLOOKUP(D26,MOVE_DOWN2,2,FALSE()),FALSE())</f>
        <v>0.373</v>
      </c>
      <c r="AS26" s="137" t="n">
        <f aca="false">WORKDAY(D26,-3)-$AP$2</f>
        <v>45</v>
      </c>
    </row>
    <row r="27" customFormat="false" ht="12.75" hidden="false" customHeight="false" outlineLevel="0" collapsed="false">
      <c r="A27" s="121" t="s">
        <v>85</v>
      </c>
      <c r="B27" s="122" t="s">
        <v>96</v>
      </c>
      <c r="C27" s="7" t="s">
        <v>72</v>
      </c>
      <c r="D27" s="91" t="n">
        <v>36708</v>
      </c>
      <c r="E27" s="91"/>
      <c r="F27" s="123" t="n">
        <v>-150000</v>
      </c>
      <c r="G27" s="42" t="n">
        <v>2.1</v>
      </c>
      <c r="H27" s="42" t="n">
        <v>2.4</v>
      </c>
      <c r="I27" s="124" t="n">
        <f aca="false">VLOOKUP(D27,NGPrices,2,FALSE())</f>
        <v>3.181</v>
      </c>
      <c r="J27" s="125" t="n">
        <f aca="false">HLOOKUP(C27,Prices,VLOOKUP(D27,move_down,2,FALSE()),FALSE())</f>
        <v>0.0225</v>
      </c>
      <c r="K27" s="2" t="n">
        <f aca="false">J27+I27</f>
        <v>3.2035</v>
      </c>
      <c r="L27" s="126" t="n">
        <f aca="false">VLOOKUP(D27,NGPrices,4,FALSE())</f>
        <v>0.063695649345076</v>
      </c>
      <c r="M27" s="127" t="n">
        <f aca="false">WORKDAY(D27,-3)-B$3</f>
        <v>72</v>
      </c>
      <c r="N27" s="126"/>
      <c r="O27" s="2" t="n">
        <f aca="false">HLOOKUP(C27,VOLS,VLOOKUP(D27,move_down,2,FALSE()),FALSE())</f>
        <v>0.395</v>
      </c>
      <c r="P27" s="128"/>
      <c r="Q27" s="129"/>
      <c r="R27" s="91" t="n">
        <f aca="false">WORKDAY(D27,-3)</f>
        <v>36705</v>
      </c>
      <c r="S27" s="130"/>
      <c r="T27" s="142"/>
      <c r="U27" s="131" t="e">
        <f aca="false">$T$13*F27</f>
        <v>#NAME?</v>
      </c>
      <c r="V27" s="132"/>
      <c r="X27" s="0" t="str">
        <f aca="false">D27&amp;C27</f>
        <v>36708IF-HPL/SHPCHAN</v>
      </c>
      <c r="Z27" s="143" t="n">
        <f aca="false">EOMONTH(Z26,0)+1</f>
        <v>36739</v>
      </c>
      <c r="AA27" s="134" t="n">
        <f aca="false">SUMIF($X:$X,CONCATENATE($Z27,AA$6),$U:$U)</f>
        <v>0</v>
      </c>
      <c r="AB27" s="134" t="n">
        <f aca="false">SUMIF($X:$X,CONCATENATE($Z27,AB$6),$U:$U)</f>
        <v>0</v>
      </c>
      <c r="AC27" s="134" t="n">
        <f aca="false">SUMIF($X:$X,CONCATENATE($Z27,AC$6),$U:$U)</f>
        <v>0</v>
      </c>
      <c r="AD27" s="134" t="n">
        <f aca="false">SUMIF($X:$X,CONCATENATE($Z27,AD$6),$U:$U)</f>
        <v>0</v>
      </c>
      <c r="AE27" s="134" t="n">
        <f aca="false">SUMIF($X:$X,CONCATENATE($Z27,AE$6),$U:$U)</f>
        <v>0</v>
      </c>
      <c r="AF27" s="134" t="n">
        <f aca="false">SUMIF($X:$X,CONCATENATE($Z27,AF$6),$U:$U)</f>
        <v>0</v>
      </c>
      <c r="AG27" s="135" t="e">
        <f aca="false">SUMIF($X:$X,CONCATENATE($Z27,AG$6),$U:$U)</f>
        <v>#NAME?</v>
      </c>
      <c r="AI27" s="143" t="n">
        <f aca="false">EOMONTH(AI26,0)+1</f>
        <v>36739</v>
      </c>
      <c r="AJ27" s="135" t="e">
        <f aca="false">SUM(AA27:AG27)</f>
        <v>#NAME?</v>
      </c>
      <c r="AP27" s="0" t="n">
        <f aca="false">(VLOOKUP(D27,NGPREVPRICES,2,FALSE())+HLOOKUP(C27,PREVCURVES,VLOOKUP(D27,MOVE_DOWN2,2,FALSE()),FALSE()))</f>
        <v>3.1245</v>
      </c>
      <c r="AQ27" s="0" t="n">
        <f aca="false">VLOOKUP(D27,NGPREVPRICES,4,FALSE())</f>
        <v>0.063649858745369</v>
      </c>
      <c r="AR27" s="136" t="n">
        <f aca="false">HLOOKUP(C27,PREVVOLS,VLOOKUP(D27,MOVE_DOWN2,2,FALSE()),FALSE())</f>
        <v>0.385</v>
      </c>
      <c r="AS27" s="137" t="n">
        <f aca="false">WORKDAY(D27,-3)-$AP$2</f>
        <v>75</v>
      </c>
    </row>
    <row r="28" customFormat="false" ht="12.75" hidden="false" customHeight="false" outlineLevel="0" collapsed="false">
      <c r="A28" s="121" t="s">
        <v>85</v>
      </c>
      <c r="B28" s="122" t="s">
        <v>96</v>
      </c>
      <c r="C28" s="7" t="s">
        <v>72</v>
      </c>
      <c r="D28" s="91" t="n">
        <v>36739</v>
      </c>
      <c r="E28" s="91"/>
      <c r="F28" s="123" t="n">
        <v>-150000</v>
      </c>
      <c r="G28" s="42" t="n">
        <v>2.1</v>
      </c>
      <c r="H28" s="42" t="n">
        <v>2.4</v>
      </c>
      <c r="I28" s="124" t="n">
        <f aca="false">VLOOKUP(D28,NGPrices,2,FALSE())</f>
        <v>3.183</v>
      </c>
      <c r="J28" s="125" t="n">
        <f aca="false">HLOOKUP(C28,Prices,VLOOKUP(D28,move_down,2,FALSE()),FALSE())</f>
        <v>0.025</v>
      </c>
      <c r="K28" s="2" t="n">
        <f aca="false">J28+I28</f>
        <v>3.208</v>
      </c>
      <c r="L28" s="126" t="n">
        <f aca="false">VLOOKUP(D28,NGPrices,4,FALSE())</f>
        <v>0.064500399973534</v>
      </c>
      <c r="M28" s="127" t="n">
        <f aca="false">WORKDAY(D28,-3)-B$3</f>
        <v>101</v>
      </c>
      <c r="N28" s="126"/>
      <c r="O28" s="2" t="n">
        <f aca="false">HLOOKUP(C28,VOLS,VLOOKUP(D28,move_down,2,FALSE()),FALSE())</f>
        <v>0.413</v>
      </c>
      <c r="P28" s="128"/>
      <c r="Q28" s="129"/>
      <c r="R28" s="91" t="n">
        <f aca="false">WORKDAY(D28,-3)</f>
        <v>36734</v>
      </c>
      <c r="S28" s="130"/>
      <c r="T28" s="142"/>
      <c r="U28" s="131" t="e">
        <f aca="false">$T$13*F28</f>
        <v>#NAME?</v>
      </c>
      <c r="V28" s="132"/>
      <c r="X28" s="0" t="str">
        <f aca="false">D28&amp;C28</f>
        <v>36739IF-HPL/SHPCHAN</v>
      </c>
      <c r="Z28" s="143" t="n">
        <f aca="false">EOMONTH(Z27,0)+1</f>
        <v>36770</v>
      </c>
      <c r="AA28" s="134" t="n">
        <f aca="false">SUMIF($X:$X,CONCATENATE($Z28,AA$6),$U:$U)</f>
        <v>0</v>
      </c>
      <c r="AB28" s="134" t="n">
        <f aca="false">SUMIF($X:$X,CONCATENATE($Z28,AB$6),$U:$U)</f>
        <v>0</v>
      </c>
      <c r="AC28" s="134" t="n">
        <f aca="false">SUMIF($X:$X,CONCATENATE($Z28,AC$6),$U:$U)</f>
        <v>0</v>
      </c>
      <c r="AD28" s="134" t="n">
        <f aca="false">SUMIF($X:$X,CONCATENATE($Z28,AD$6),$U:$U)</f>
        <v>0</v>
      </c>
      <c r="AE28" s="134" t="n">
        <f aca="false">SUMIF($X:$X,CONCATENATE($Z28,AE$6),$U:$U)</f>
        <v>0</v>
      </c>
      <c r="AF28" s="134" t="n">
        <f aca="false">SUMIF($X:$X,CONCATENATE($Z28,AF$6),$U:$U)</f>
        <v>0</v>
      </c>
      <c r="AG28" s="135" t="e">
        <f aca="false">SUMIF($X:$X,CONCATENATE($Z28,AG$6),$U:$U)</f>
        <v>#NAME?</v>
      </c>
      <c r="AI28" s="143" t="n">
        <f aca="false">EOMONTH(AI27,0)+1</f>
        <v>36770</v>
      </c>
      <c r="AJ28" s="135" t="e">
        <f aca="false">SUM(AA28:AG28)</f>
        <v>#NAME?</v>
      </c>
      <c r="AP28" s="0" t="n">
        <f aca="false">(VLOOKUP(D28,NGPREVPRICES,2,FALSE())+HLOOKUP(C28,PREVCURVES,VLOOKUP(D28,MOVE_DOWN2,2,FALSE()),FALSE()))</f>
        <v>3.13</v>
      </c>
      <c r="AQ28" s="0" t="n">
        <f aca="false">VLOOKUP(D28,NGPREVPRICES,4,FALSE())</f>
        <v>0.064474341076842</v>
      </c>
      <c r="AR28" s="136" t="n">
        <f aca="false">HLOOKUP(C28,PREVVOLS,VLOOKUP(D28,MOVE_DOWN2,2,FALSE()),FALSE())</f>
        <v>0.403</v>
      </c>
      <c r="AS28" s="137" t="n">
        <f aca="false">WORKDAY(D28,-3)-$AP$2</f>
        <v>104</v>
      </c>
    </row>
    <row r="29" customFormat="false" ht="12.75" hidden="false" customHeight="false" outlineLevel="0" collapsed="false">
      <c r="A29" s="121" t="s">
        <v>85</v>
      </c>
      <c r="B29" s="122" t="s">
        <v>96</v>
      </c>
      <c r="C29" s="7" t="s">
        <v>72</v>
      </c>
      <c r="D29" s="91" t="n">
        <v>36770</v>
      </c>
      <c r="E29" s="91"/>
      <c r="F29" s="123" t="n">
        <v>-150000</v>
      </c>
      <c r="G29" s="42" t="n">
        <v>2.1</v>
      </c>
      <c r="H29" s="42" t="n">
        <v>2.4</v>
      </c>
      <c r="I29" s="124" t="n">
        <f aca="false">VLOOKUP(D29,NGPrices,2,FALSE())</f>
        <v>3.173</v>
      </c>
      <c r="J29" s="125" t="n">
        <f aca="false">HLOOKUP(C29,Prices,VLOOKUP(D29,move_down,2,FALSE()),FALSE())</f>
        <v>0.0175</v>
      </c>
      <c r="K29" s="2" t="n">
        <f aca="false">J29+I29</f>
        <v>3.1905</v>
      </c>
      <c r="L29" s="126" t="n">
        <f aca="false">VLOOKUP(D29,NGPrices,4,FALSE())</f>
        <v>0.065221012015627</v>
      </c>
      <c r="M29" s="127" t="n">
        <f aca="false">WORKDAY(D29,-3)-B$3</f>
        <v>134</v>
      </c>
      <c r="N29" s="126"/>
      <c r="O29" s="2" t="n">
        <f aca="false">HLOOKUP(C29,VOLS,VLOOKUP(D29,move_down,2,FALSE()),FALSE())</f>
        <v>0.42</v>
      </c>
      <c r="P29" s="128"/>
      <c r="Q29" s="129"/>
      <c r="R29" s="91" t="n">
        <f aca="false">WORKDAY(D29,-3)</f>
        <v>36767</v>
      </c>
      <c r="S29" s="130"/>
      <c r="T29" s="142"/>
      <c r="U29" s="131" t="e">
        <f aca="false">$T$13*F29</f>
        <v>#NAME?</v>
      </c>
      <c r="V29" s="132"/>
      <c r="X29" s="0" t="str">
        <f aca="false">D29&amp;C29</f>
        <v>36770IF-HPL/SHPCHAN</v>
      </c>
      <c r="Z29" s="143" t="n">
        <f aca="false">EOMONTH(Z28,0)+1</f>
        <v>36800</v>
      </c>
      <c r="AA29" s="134" t="n">
        <f aca="false">SUMIF($X:$X,CONCATENATE($Z29,AA$6),$U:$U)</f>
        <v>0</v>
      </c>
      <c r="AB29" s="134" t="n">
        <f aca="false">SUMIF($X:$X,CONCATENATE($Z29,AB$6),$U:$U)</f>
        <v>0</v>
      </c>
      <c r="AC29" s="134" t="n">
        <f aca="false">SUMIF($X:$X,CONCATENATE($Z29,AC$6),$U:$U)</f>
        <v>0</v>
      </c>
      <c r="AD29" s="134" t="n">
        <f aca="false">SUMIF($X:$X,CONCATENATE($Z29,AD$6),$U:$U)</f>
        <v>0</v>
      </c>
      <c r="AE29" s="134" t="n">
        <f aca="false">SUMIF($X:$X,CONCATENATE($Z29,AE$6),$U:$U)</f>
        <v>0</v>
      </c>
      <c r="AF29" s="134" t="n">
        <f aca="false">SUMIF($X:$X,CONCATENATE($Z29,AF$6),$U:$U)</f>
        <v>0</v>
      </c>
      <c r="AG29" s="135" t="e">
        <f aca="false">SUMIF($X:$X,CONCATENATE($Z29,AG$6),$U:$U)</f>
        <v>#NAME?</v>
      </c>
      <c r="AI29" s="143" t="n">
        <f aca="false">EOMONTH(AI28,0)+1</f>
        <v>36800</v>
      </c>
      <c r="AJ29" s="135" t="e">
        <f aca="false">SUM(AA29:AG29)</f>
        <v>#NAME?</v>
      </c>
      <c r="AP29" s="0" t="n">
        <f aca="false">(VLOOKUP(D29,NGPREVPRICES,2,FALSE())+HLOOKUP(C29,PREVCURVES,VLOOKUP(D29,MOVE_DOWN2,2,FALSE()),FALSE()))</f>
        <v>3.116</v>
      </c>
      <c r="AQ29" s="0" t="n">
        <f aca="false">VLOOKUP(D29,NGPREVPRICES,4,FALSE())</f>
        <v>0.065225433954021</v>
      </c>
      <c r="AR29" s="136" t="n">
        <f aca="false">HLOOKUP(C29,PREVVOLS,VLOOKUP(D29,MOVE_DOWN2,2,FALSE()),FALSE())</f>
        <v>0.41</v>
      </c>
      <c r="AS29" s="137" t="n">
        <f aca="false">WORKDAY(D29,-3)-$AP$2</f>
        <v>137</v>
      </c>
    </row>
    <row r="30" customFormat="false" ht="12.75" hidden="false" customHeight="false" outlineLevel="0" collapsed="false">
      <c r="A30" s="121" t="s">
        <v>85</v>
      </c>
      <c r="B30" s="122" t="s">
        <v>96</v>
      </c>
      <c r="C30" s="7" t="s">
        <v>72</v>
      </c>
      <c r="D30" s="91" t="n">
        <v>36800</v>
      </c>
      <c r="E30" s="91"/>
      <c r="F30" s="123" t="n">
        <v>-150000</v>
      </c>
      <c r="G30" s="42" t="n">
        <v>2.1</v>
      </c>
      <c r="H30" s="42" t="n">
        <v>2.4</v>
      </c>
      <c r="I30" s="124" t="n">
        <f aca="false">VLOOKUP(D30,NGPrices,2,FALSE())</f>
        <v>3.18</v>
      </c>
      <c r="J30" s="125" t="n">
        <f aca="false">HLOOKUP(C30,Prices,VLOOKUP(D30,move_down,2,FALSE()),FALSE())</f>
        <v>0.0075</v>
      </c>
      <c r="K30" s="2" t="n">
        <f aca="false">J30+I30</f>
        <v>3.1875</v>
      </c>
      <c r="L30" s="126" t="n">
        <f aca="false">VLOOKUP(D30,NGPrices,4,FALSE())</f>
        <v>0.065817989695161</v>
      </c>
      <c r="M30" s="127" t="n">
        <f aca="false">WORKDAY(D30,-3)-B$3</f>
        <v>163</v>
      </c>
      <c r="N30" s="126"/>
      <c r="O30" s="2" t="n">
        <f aca="false">HLOOKUP(C30,VOLS,VLOOKUP(D30,move_down,2,FALSE()),FALSE())</f>
        <v>0.423</v>
      </c>
      <c r="P30" s="128"/>
      <c r="Q30" s="129"/>
      <c r="R30" s="91" t="n">
        <f aca="false">WORKDAY(D30,-3)</f>
        <v>36796</v>
      </c>
      <c r="S30" s="130"/>
      <c r="T30" s="142"/>
      <c r="U30" s="131" t="e">
        <f aca="false">$T$13*F30</f>
        <v>#NAME?</v>
      </c>
      <c r="V30" s="132"/>
      <c r="X30" s="0" t="str">
        <f aca="false">D30&amp;C30</f>
        <v>36800IF-HPL/SHPCHAN</v>
      </c>
      <c r="Z30" s="143" t="n">
        <f aca="false">EOMONTH(Z29,0)+1</f>
        <v>36831</v>
      </c>
      <c r="AA30" s="134" t="n">
        <f aca="false">SUMIF($X:$X,CONCATENATE($Z30,AA$6),$U:$U)</f>
        <v>0</v>
      </c>
      <c r="AB30" s="134" t="n">
        <f aca="false">SUMIF($X:$X,CONCATENATE($Z30,AB$6),$U:$U)</f>
        <v>0</v>
      </c>
      <c r="AC30" s="134" t="n">
        <f aca="false">SUMIF($X:$X,CONCATENATE($Z30,AC$6),$U:$U)</f>
        <v>0</v>
      </c>
      <c r="AD30" s="134" t="n">
        <f aca="false">SUMIF($X:$X,CONCATENATE($Z30,AD$6),$U:$U)</f>
        <v>0</v>
      </c>
      <c r="AE30" s="134" t="n">
        <f aca="false">SUMIF($X:$X,CONCATENATE($Z30,AE$6),$U:$U)</f>
        <v>0</v>
      </c>
      <c r="AF30" s="134" t="n">
        <f aca="false">SUMIF($X:$X,CONCATENATE($Z30,AF$6),$U:$U)</f>
        <v>0</v>
      </c>
      <c r="AG30" s="135" t="n">
        <f aca="false">SUMIF($X:$X,CONCATENATE($Z30,AG$6),$U:$U)</f>
        <v>0</v>
      </c>
      <c r="AI30" s="143" t="n">
        <f aca="false">EOMONTH(AI29,0)+1</f>
        <v>36831</v>
      </c>
      <c r="AJ30" s="135" t="n">
        <f aca="false">SUM(AA30:AG30)</f>
        <v>0</v>
      </c>
      <c r="AP30" s="0" t="n">
        <f aca="false">(VLOOKUP(D30,NGPREVPRICES,2,FALSE())+HLOOKUP(C30,PREVCURVES,VLOOKUP(D30,MOVE_DOWN2,2,FALSE()),FALSE()))</f>
        <v>3.116</v>
      </c>
      <c r="AQ30" s="0" t="n">
        <f aca="false">VLOOKUP(D30,NGPREVPRICES,4,FALSE())</f>
        <v>0.065854112767072</v>
      </c>
      <c r="AR30" s="136" t="n">
        <f aca="false">HLOOKUP(C30,PREVVOLS,VLOOKUP(D30,MOVE_DOWN2,2,FALSE()),FALSE())</f>
        <v>0.413</v>
      </c>
      <c r="AS30" s="137" t="n">
        <f aca="false">WORKDAY(D30,-3)-$AP$2</f>
        <v>166</v>
      </c>
    </row>
    <row r="31" customFormat="false" ht="12.75" hidden="false" customHeight="false" outlineLevel="0" collapsed="false">
      <c r="A31" s="2"/>
      <c r="B31" s="122"/>
      <c r="C31" s="7"/>
      <c r="D31" s="91"/>
      <c r="E31" s="2"/>
      <c r="F31" s="123"/>
      <c r="I31" s="124"/>
      <c r="J31" s="125"/>
      <c r="K31" s="2"/>
      <c r="L31" s="126"/>
      <c r="M31" s="127"/>
      <c r="O31" s="2"/>
      <c r="R31" s="91"/>
      <c r="T31" s="160"/>
      <c r="U31" s="131"/>
      <c r="Z31" s="143" t="n">
        <f aca="false">EOMONTH(Z30,0)+1</f>
        <v>36861</v>
      </c>
      <c r="AA31" s="134" t="n">
        <f aca="false">SUMIF($X:$X,CONCATENATE($Z31,AA$6),$U:$U)</f>
        <v>0</v>
      </c>
      <c r="AB31" s="134" t="n">
        <f aca="false">SUMIF($X:$X,CONCATENATE($Z31,AB$6),$U:$U)</f>
        <v>0</v>
      </c>
      <c r="AC31" s="134" t="n">
        <f aca="false">SUMIF($X:$X,CONCATENATE($Z31,AC$6),$U:$U)</f>
        <v>0</v>
      </c>
      <c r="AD31" s="134" t="n">
        <f aca="false">SUMIF($X:$X,CONCATENATE($Z31,AD$6),$U:$U)</f>
        <v>0</v>
      </c>
      <c r="AE31" s="134" t="n">
        <f aca="false">SUMIF($X:$X,CONCATENATE($Z31,AE$6),$U:$U)</f>
        <v>0</v>
      </c>
      <c r="AF31" s="134" t="n">
        <f aca="false">SUMIF($X:$X,CONCATENATE($Z31,AF$6),$U:$U)</f>
        <v>0</v>
      </c>
      <c r="AG31" s="135" t="n">
        <f aca="false">SUMIF($X:$X,CONCATENATE($Z31,AG$6),$U:$U)</f>
        <v>0</v>
      </c>
      <c r="AI31" s="143" t="n">
        <f aca="false">EOMONTH(AI30,0)+1</f>
        <v>36861</v>
      </c>
      <c r="AJ31" s="135" t="n">
        <f aca="false">SUM(AA31:AG31)</f>
        <v>0</v>
      </c>
      <c r="BG31" s="161"/>
      <c r="BM31" s="162"/>
      <c r="BN31" s="162"/>
      <c r="BO31" s="162"/>
      <c r="BP31" s="162"/>
      <c r="BQ31" s="162"/>
      <c r="BR31" s="162"/>
    </row>
    <row r="32" customFormat="false" ht="12.75" hidden="false" customHeight="false" outlineLevel="0" collapsed="false">
      <c r="A32" s="2"/>
      <c r="B32" s="2"/>
      <c r="C32" s="2"/>
      <c r="D32" s="2"/>
      <c r="E32" s="2"/>
      <c r="T32" s="160"/>
      <c r="Z32" s="143" t="n">
        <f aca="false">EOMONTH(Z31,0)+1</f>
        <v>36892</v>
      </c>
      <c r="AA32" s="134" t="n">
        <f aca="false">SUMIF($X:$X,CONCATENATE($Z32,AA$6),$U:$U)</f>
        <v>0</v>
      </c>
      <c r="AB32" s="134" t="n">
        <f aca="false">SUMIF($X:$X,CONCATENATE($Z32,AB$6),$U:$U)</f>
        <v>0</v>
      </c>
      <c r="AC32" s="134" t="n">
        <f aca="false">SUMIF($X:$X,CONCATENATE($Z32,AC$6),$U:$U)</f>
        <v>0</v>
      </c>
      <c r="AD32" s="134" t="n">
        <f aca="false">SUMIF($X:$X,CONCATENATE($Z32,AD$6),$U:$U)</f>
        <v>0</v>
      </c>
      <c r="AE32" s="134" t="n">
        <f aca="false">SUMIF($X:$X,CONCATENATE($Z32,AE$6),$U:$U)</f>
        <v>0</v>
      </c>
      <c r="AF32" s="134" t="n">
        <f aca="false">SUMIF($X:$X,CONCATENATE($Z32,AF$6),$U:$U)</f>
        <v>0</v>
      </c>
      <c r="AG32" s="135" t="n">
        <f aca="false">SUMIF($X:$X,CONCATENATE($Z32,AG$6),$U:$U)</f>
        <v>0</v>
      </c>
      <c r="AI32" s="143" t="n">
        <f aca="false">EOMONTH(AI31,0)+1</f>
        <v>36892</v>
      </c>
      <c r="AJ32" s="135" t="n">
        <f aca="false">SUM(AA32:AG32)</f>
        <v>0</v>
      </c>
    </row>
    <row r="33" customFormat="false" ht="12.75" hidden="false" customHeight="false" outlineLevel="0" collapsed="false">
      <c r="A33" s="2"/>
      <c r="B33" s="2"/>
      <c r="C33" s="2"/>
      <c r="D33" s="2"/>
      <c r="E33" s="2"/>
      <c r="T33" s="160"/>
      <c r="Z33" s="143" t="n">
        <f aca="false">EOMONTH(Z32,0)+1</f>
        <v>36923</v>
      </c>
      <c r="AA33" s="134" t="n">
        <f aca="false">SUMIF($X:$X,CONCATENATE($Z33,AA$6),$U:$U)</f>
        <v>0</v>
      </c>
      <c r="AB33" s="134" t="n">
        <f aca="false">SUMIF($X:$X,CONCATENATE($Z33,AB$6),$U:$U)</f>
        <v>0</v>
      </c>
      <c r="AC33" s="134" t="n">
        <f aca="false">SUMIF($X:$X,CONCATENATE($Z33,AC$6),$U:$U)</f>
        <v>0</v>
      </c>
      <c r="AD33" s="134" t="n">
        <f aca="false">SUMIF($X:$X,CONCATENATE($Z33,AD$6),$U:$U)</f>
        <v>0</v>
      </c>
      <c r="AE33" s="134" t="n">
        <f aca="false">SUMIF($X:$X,CONCATENATE($Z33,AE$6),$U:$U)</f>
        <v>0</v>
      </c>
      <c r="AF33" s="134" t="n">
        <f aca="false">SUMIF($X:$X,CONCATENATE($Z33,AF$6),$U:$U)</f>
        <v>0</v>
      </c>
      <c r="AG33" s="135" t="n">
        <f aca="false">SUMIF($X:$X,CONCATENATE($Z33,AG$6),$U:$U)</f>
        <v>0</v>
      </c>
      <c r="AI33" s="143" t="n">
        <f aca="false">EOMONTH(AI32,0)+1</f>
        <v>36923</v>
      </c>
      <c r="AJ33" s="135" t="n">
        <f aca="false">SUM(AA33:AG33)</f>
        <v>0</v>
      </c>
    </row>
    <row r="34" customFormat="false" ht="12.75" hidden="false" customHeight="false" outlineLevel="0" collapsed="false">
      <c r="A34" s="2"/>
      <c r="B34" s="2"/>
      <c r="C34" s="2"/>
      <c r="D34" s="2"/>
      <c r="E34" s="2"/>
      <c r="T34" s="160"/>
      <c r="Z34" s="143" t="n">
        <f aca="false">EOMONTH(Z33,0)+1</f>
        <v>36951</v>
      </c>
      <c r="AA34" s="134" t="n">
        <f aca="false">SUMIF($X:$X,CONCATENATE($Z34,AA$6),$U:$U)</f>
        <v>0</v>
      </c>
      <c r="AB34" s="134" t="n">
        <f aca="false">SUMIF($X:$X,CONCATENATE($Z34,AB$6),$U:$U)</f>
        <v>0</v>
      </c>
      <c r="AC34" s="134" t="n">
        <f aca="false">SUMIF($X:$X,CONCATENATE($Z34,AC$6),$U:$U)</f>
        <v>0</v>
      </c>
      <c r="AD34" s="134" t="n">
        <f aca="false">SUMIF($X:$X,CONCATENATE($Z34,AD$6),$U:$U)</f>
        <v>0</v>
      </c>
      <c r="AE34" s="134" t="n">
        <f aca="false">SUMIF($X:$X,CONCATENATE($Z34,AE$6),$U:$U)</f>
        <v>0</v>
      </c>
      <c r="AF34" s="134" t="n">
        <f aca="false">SUMIF($X:$X,CONCATENATE($Z34,AF$6),$U:$U)</f>
        <v>0</v>
      </c>
      <c r="AG34" s="135" t="n">
        <f aca="false">SUMIF($X:$X,CONCATENATE($Z34,AG$6),$U:$U)</f>
        <v>0</v>
      </c>
      <c r="AI34" s="143" t="n">
        <f aca="false">EOMONTH(AI33,0)+1</f>
        <v>36951</v>
      </c>
      <c r="AJ34" s="135" t="n">
        <f aca="false">SUM(AA34:AG34)</f>
        <v>0</v>
      </c>
    </row>
    <row r="35" customFormat="false" ht="12.75" hidden="false" customHeight="false" outlineLevel="0" collapsed="false">
      <c r="A35" s="2"/>
      <c r="B35" s="2"/>
      <c r="C35" s="2"/>
      <c r="D35" s="2"/>
      <c r="E35" s="2"/>
      <c r="T35" s="160"/>
      <c r="Z35" s="143" t="n">
        <f aca="false">EOMONTH(Z34,0)+1</f>
        <v>36982</v>
      </c>
      <c r="AA35" s="134" t="n">
        <f aca="false">SUMIF($X:$X,CONCATENATE($Z35,AA$6),$U:$U)</f>
        <v>0</v>
      </c>
      <c r="AB35" s="134" t="n">
        <f aca="false">SUMIF($X:$X,CONCATENATE($Z35,AB$6),$U:$U)</f>
        <v>0</v>
      </c>
      <c r="AC35" s="134" t="n">
        <f aca="false">SUMIF($X:$X,CONCATENATE($Z35,AC$6),$U:$U)</f>
        <v>0</v>
      </c>
      <c r="AD35" s="134" t="n">
        <f aca="false">SUMIF($X:$X,CONCATENATE($Z35,AD$6),$U:$U)</f>
        <v>0</v>
      </c>
      <c r="AE35" s="134" t="n">
        <f aca="false">SUMIF($X:$X,CONCATENATE($Z35,AE$6),$U:$U)</f>
        <v>0</v>
      </c>
      <c r="AF35" s="134" t="n">
        <f aca="false">SUMIF($X:$X,CONCATENATE($Z35,AF$6),$U:$U)</f>
        <v>0</v>
      </c>
      <c r="AG35" s="135" t="n">
        <f aca="false">SUMIF($X:$X,CONCATENATE($Z35,AG$6),$U:$U)</f>
        <v>0</v>
      </c>
      <c r="AI35" s="143" t="n">
        <f aca="false">EOMONTH(AI34,0)+1</f>
        <v>36982</v>
      </c>
      <c r="AJ35" s="135" t="n">
        <f aca="false">SUM(AA35:AG35)</f>
        <v>0</v>
      </c>
    </row>
    <row r="36" customFormat="false" ht="12.75" hidden="false" customHeight="false" outlineLevel="0" collapsed="false">
      <c r="A36" s="2"/>
      <c r="B36" s="2"/>
      <c r="C36" s="2"/>
      <c r="D36" s="2"/>
      <c r="E36" s="2"/>
      <c r="T36" s="160"/>
      <c r="Z36" s="143" t="n">
        <f aca="false">EOMONTH(Z35,0)+1</f>
        <v>37012</v>
      </c>
      <c r="AA36" s="134" t="n">
        <f aca="false">SUMIF($X:$X,CONCATENATE($Z36,AA$6),$U:$U)</f>
        <v>0</v>
      </c>
      <c r="AB36" s="134" t="n">
        <f aca="false">SUMIF($X:$X,CONCATENATE($Z36,AB$6),$U:$U)</f>
        <v>0</v>
      </c>
      <c r="AC36" s="134" t="n">
        <f aca="false">SUMIF($X:$X,CONCATENATE($Z36,AC$6),$U:$U)</f>
        <v>0</v>
      </c>
      <c r="AD36" s="134" t="n">
        <f aca="false">SUMIF($X:$X,CONCATENATE($Z36,AD$6),$U:$U)</f>
        <v>0</v>
      </c>
      <c r="AE36" s="134" t="n">
        <f aca="false">SUMIF($X:$X,CONCATENATE($Z36,AE$6),$U:$U)</f>
        <v>0</v>
      </c>
      <c r="AF36" s="134" t="n">
        <f aca="false">SUMIF($X:$X,CONCATENATE($Z36,AF$6),$U:$U)</f>
        <v>0</v>
      </c>
      <c r="AG36" s="135" t="n">
        <f aca="false">SUMIF($X:$X,CONCATENATE($Z36,AG$6),$U:$U)</f>
        <v>0</v>
      </c>
      <c r="AI36" s="143" t="n">
        <f aca="false">EOMONTH(AI35,0)+1</f>
        <v>37012</v>
      </c>
      <c r="AJ36" s="135" t="n">
        <f aca="false">SUM(AA36:AG36)</f>
        <v>0</v>
      </c>
    </row>
    <row r="37" customFormat="false" ht="12.75" hidden="false" customHeight="false" outlineLevel="0" collapsed="false">
      <c r="A37" s="2"/>
      <c r="B37" s="2"/>
      <c r="C37" s="2"/>
      <c r="D37" s="2"/>
      <c r="E37" s="2"/>
      <c r="T37" s="160"/>
      <c r="Z37" s="143" t="n">
        <f aca="false">EOMONTH(Z36,0)+1</f>
        <v>37043</v>
      </c>
      <c r="AA37" s="134" t="n">
        <f aca="false">SUMIF($X:$X,CONCATENATE($Z37,AA$6),$U:$U)</f>
        <v>0</v>
      </c>
      <c r="AB37" s="134" t="n">
        <f aca="false">SUMIF($X:$X,CONCATENATE($Z37,AB$6),$U:$U)</f>
        <v>0</v>
      </c>
      <c r="AC37" s="134" t="n">
        <f aca="false">SUMIF($X:$X,CONCATENATE($Z37,AC$6),$U:$U)</f>
        <v>0</v>
      </c>
      <c r="AD37" s="134" t="n">
        <f aca="false">SUMIF($X:$X,CONCATENATE($Z37,AD$6),$U:$U)</f>
        <v>0</v>
      </c>
      <c r="AE37" s="134" t="n">
        <f aca="false">SUMIF($X:$X,CONCATENATE($Z37,AE$6),$U:$U)</f>
        <v>0</v>
      </c>
      <c r="AF37" s="134" t="n">
        <f aca="false">SUMIF($X:$X,CONCATENATE($Z37,AF$6),$U:$U)</f>
        <v>0</v>
      </c>
      <c r="AG37" s="135" t="n">
        <f aca="false">SUMIF($X:$X,CONCATENATE($Z37,AG$6),$U:$U)</f>
        <v>0</v>
      </c>
      <c r="AI37" s="143" t="n">
        <f aca="false">EOMONTH(AI36,0)+1</f>
        <v>37043</v>
      </c>
      <c r="AJ37" s="135" t="n">
        <f aca="false">SUM(AA37:AG37)</f>
        <v>0</v>
      </c>
    </row>
    <row r="38" customFormat="false" ht="12.75" hidden="false" customHeight="false" outlineLevel="0" collapsed="false">
      <c r="A38" s="2"/>
      <c r="B38" s="2"/>
      <c r="C38" s="2"/>
      <c r="D38" s="2"/>
      <c r="E38" s="2"/>
      <c r="T38" s="160"/>
      <c r="Z38" s="143" t="n">
        <f aca="false">EOMONTH(Z37,0)+1</f>
        <v>37073</v>
      </c>
      <c r="AA38" s="134" t="n">
        <f aca="false">SUMIF($X:$X,CONCATENATE($Z38,AA$6),$U:$U)</f>
        <v>0</v>
      </c>
      <c r="AB38" s="134" t="n">
        <f aca="false">SUMIF($X:$X,CONCATENATE($Z38,AB$6),$U:$U)</f>
        <v>0</v>
      </c>
      <c r="AC38" s="134" t="n">
        <f aca="false">SUMIF($X:$X,CONCATENATE($Z38,AC$6),$U:$U)</f>
        <v>0</v>
      </c>
      <c r="AD38" s="134" t="n">
        <f aca="false">SUMIF($X:$X,CONCATENATE($Z38,AD$6),$U:$U)</f>
        <v>0</v>
      </c>
      <c r="AE38" s="134" t="n">
        <f aca="false">SUMIF($X:$X,CONCATENATE($Z38,AE$6),$U:$U)</f>
        <v>0</v>
      </c>
      <c r="AF38" s="134" t="n">
        <f aca="false">SUMIF($X:$X,CONCATENATE($Z38,AF$6),$U:$U)</f>
        <v>0</v>
      </c>
      <c r="AG38" s="135" t="n">
        <f aca="false">SUMIF($X:$X,CONCATENATE($Z38,AG$6),$U:$U)</f>
        <v>0</v>
      </c>
      <c r="AI38" s="143" t="n">
        <f aca="false">EOMONTH(AI37,0)+1</f>
        <v>37073</v>
      </c>
      <c r="AJ38" s="135" t="n">
        <f aca="false">SUM(AA38:AG38)</f>
        <v>0</v>
      </c>
    </row>
    <row r="39" customFormat="false" ht="12.75" hidden="false" customHeight="false" outlineLevel="0" collapsed="false">
      <c r="A39" s="2"/>
      <c r="B39" s="2"/>
      <c r="C39" s="2"/>
      <c r="D39" s="2"/>
      <c r="E39" s="2"/>
      <c r="T39" s="160"/>
      <c r="Z39" s="143" t="n">
        <f aca="false">EOMONTH(Z38,0)+1</f>
        <v>37104</v>
      </c>
      <c r="AA39" s="134" t="n">
        <f aca="false">SUMIF($X:$X,CONCATENATE($Z39,AA$6),$U:$U)</f>
        <v>0</v>
      </c>
      <c r="AB39" s="134" t="n">
        <f aca="false">SUMIF($X:$X,CONCATENATE($Z39,AB$6),$U:$U)</f>
        <v>0</v>
      </c>
      <c r="AC39" s="134" t="n">
        <f aca="false">SUMIF($X:$X,CONCATENATE($Z39,AC$6),$U:$U)</f>
        <v>0</v>
      </c>
      <c r="AD39" s="134" t="n">
        <f aca="false">SUMIF($X:$X,CONCATENATE($Z39,AD$6),$U:$U)</f>
        <v>0</v>
      </c>
      <c r="AE39" s="134" t="n">
        <f aca="false">SUMIF($X:$X,CONCATENATE($Z39,AE$6),$U:$U)</f>
        <v>0</v>
      </c>
      <c r="AF39" s="134" t="n">
        <f aca="false">SUMIF($X:$X,CONCATENATE($Z39,AF$6),$U:$U)</f>
        <v>0</v>
      </c>
      <c r="AG39" s="135" t="n">
        <f aca="false">SUMIF($X:$X,CONCATENATE($Z39,AG$6),$U:$U)</f>
        <v>0</v>
      </c>
      <c r="AI39" s="143" t="n">
        <f aca="false">EOMONTH(AI38,0)+1</f>
        <v>37104</v>
      </c>
      <c r="AJ39" s="135" t="n">
        <f aca="false">SUM(AA39:AG39)</f>
        <v>0</v>
      </c>
    </row>
    <row r="40" customFormat="false" ht="12.75" hidden="false" customHeight="false" outlineLevel="0" collapsed="false">
      <c r="A40" s="2"/>
      <c r="B40" s="2"/>
      <c r="C40" s="2"/>
      <c r="D40" s="2"/>
      <c r="E40" s="2"/>
      <c r="T40" s="160"/>
      <c r="Z40" s="143" t="n">
        <f aca="false">EOMONTH(Z39,0)+1</f>
        <v>37135</v>
      </c>
      <c r="AA40" s="134" t="n">
        <f aca="false">SUMIF($X:$X,CONCATENATE($Z40,AA$6),$U:$U)</f>
        <v>0</v>
      </c>
      <c r="AB40" s="134" t="n">
        <f aca="false">SUMIF($X:$X,CONCATENATE($Z40,AB$6),$U:$U)</f>
        <v>0</v>
      </c>
      <c r="AC40" s="134" t="n">
        <f aca="false">SUMIF($X:$X,CONCATENATE($Z40,AC$6),$U:$U)</f>
        <v>0</v>
      </c>
      <c r="AD40" s="134" t="n">
        <f aca="false">SUMIF($X:$X,CONCATENATE($Z40,AD$6),$U:$U)</f>
        <v>0</v>
      </c>
      <c r="AE40" s="134" t="n">
        <f aca="false">SUMIF($X:$X,CONCATENATE($Z40,AE$6),$U:$U)</f>
        <v>0</v>
      </c>
      <c r="AF40" s="134" t="n">
        <f aca="false">SUMIF($X:$X,CONCATENATE($Z40,AF$6),$U:$U)</f>
        <v>0</v>
      </c>
      <c r="AG40" s="135" t="n">
        <f aca="false">SUMIF($X:$X,CONCATENATE($Z40,AG$6),$U:$U)</f>
        <v>0</v>
      </c>
      <c r="AI40" s="143" t="n">
        <f aca="false">EOMONTH(AI39,0)+1</f>
        <v>37135</v>
      </c>
      <c r="AJ40" s="135" t="n">
        <f aca="false">SUM(AA40:AG40)</f>
        <v>0</v>
      </c>
    </row>
    <row r="41" customFormat="false" ht="12.75" hidden="false" customHeight="false" outlineLevel="0" collapsed="false">
      <c r="A41" s="2"/>
      <c r="B41" s="2"/>
      <c r="C41" s="2"/>
      <c r="D41" s="2"/>
      <c r="E41" s="2"/>
      <c r="T41" s="160"/>
      <c r="Z41" s="143" t="n">
        <f aca="false">EOMONTH(Z40,0)+1</f>
        <v>37165</v>
      </c>
      <c r="AA41" s="134" t="n">
        <f aca="false">SUMIF($X:$X,CONCATENATE($Z41,AA$6),$U:$U)</f>
        <v>0</v>
      </c>
      <c r="AB41" s="134" t="n">
        <f aca="false">SUMIF($X:$X,CONCATENATE($Z41,AB$6),$U:$U)</f>
        <v>0</v>
      </c>
      <c r="AC41" s="134" t="n">
        <f aca="false">SUMIF($X:$X,CONCATENATE($Z41,AC$6),$U:$U)</f>
        <v>0</v>
      </c>
      <c r="AD41" s="134" t="n">
        <f aca="false">SUMIF($X:$X,CONCATENATE($Z41,AD$6),$U:$U)</f>
        <v>0</v>
      </c>
      <c r="AE41" s="134" t="n">
        <f aca="false">SUMIF($X:$X,CONCATENATE($Z41,AE$6),$U:$U)</f>
        <v>0</v>
      </c>
      <c r="AF41" s="134" t="n">
        <f aca="false">SUMIF($X:$X,CONCATENATE($Z41,AF$6),$U:$U)</f>
        <v>0</v>
      </c>
      <c r="AG41" s="135" t="n">
        <f aca="false">SUMIF($X:$X,CONCATENATE($Z41,AG$6),$U:$U)</f>
        <v>0</v>
      </c>
      <c r="AI41" s="143" t="n">
        <f aca="false">EOMONTH(AI40,0)+1</f>
        <v>37165</v>
      </c>
      <c r="AJ41" s="135" t="n">
        <f aca="false">SUM(AA41:AG41)</f>
        <v>0</v>
      </c>
    </row>
    <row r="42" customFormat="false" ht="12.75" hidden="false" customHeight="false" outlineLevel="0" collapsed="false">
      <c r="A42" s="2"/>
      <c r="B42" s="2"/>
      <c r="C42" s="2"/>
      <c r="D42" s="2"/>
      <c r="E42" s="2"/>
      <c r="T42" s="160"/>
      <c r="Z42" s="143" t="n">
        <f aca="false">EOMONTH(Z41,0)+1</f>
        <v>37196</v>
      </c>
      <c r="AA42" s="134" t="n">
        <f aca="false">SUMIF($X:$X,CONCATENATE($Z42,AA$6),$U:$U)</f>
        <v>0</v>
      </c>
      <c r="AB42" s="134" t="n">
        <f aca="false">SUMIF($X:$X,CONCATENATE($Z42,AB$6),$U:$U)</f>
        <v>0</v>
      </c>
      <c r="AC42" s="134" t="n">
        <f aca="false">SUMIF($X:$X,CONCATENATE($Z42,AC$6),$U:$U)</f>
        <v>0</v>
      </c>
      <c r="AD42" s="134" t="n">
        <f aca="false">SUMIF($X:$X,CONCATENATE($Z42,AD$6),$U:$U)</f>
        <v>0</v>
      </c>
      <c r="AE42" s="134" t="n">
        <f aca="false">SUMIF($X:$X,CONCATENATE($Z42,AE$6),$U:$U)</f>
        <v>0</v>
      </c>
      <c r="AF42" s="134" t="n">
        <f aca="false">SUMIF($X:$X,CONCATENATE($Z42,AF$6),$U:$U)</f>
        <v>0</v>
      </c>
      <c r="AG42" s="135" t="n">
        <f aca="false">SUMIF($X:$X,CONCATENATE($Z42,AG$6),$U:$U)</f>
        <v>0</v>
      </c>
      <c r="AI42" s="143" t="n">
        <f aca="false">EOMONTH(AI41,0)+1</f>
        <v>37196</v>
      </c>
      <c r="AJ42" s="135" t="n">
        <f aca="false">SUM(AA42:AG42)</f>
        <v>0</v>
      </c>
    </row>
    <row r="43" customFormat="false" ht="12.75" hidden="false" customHeight="false" outlineLevel="0" collapsed="false">
      <c r="A43" s="2"/>
      <c r="B43" s="2"/>
      <c r="C43" s="2"/>
      <c r="D43" s="2"/>
      <c r="E43" s="2"/>
      <c r="T43" s="160"/>
      <c r="Z43" s="143" t="n">
        <f aca="false">EOMONTH(Z42,0)+1</f>
        <v>37226</v>
      </c>
      <c r="AA43" s="134" t="n">
        <f aca="false">SUMIF($X:$X,CONCATENATE($Z43,AA$6),$U:$U)</f>
        <v>0</v>
      </c>
      <c r="AB43" s="134" t="n">
        <f aca="false">SUMIF($X:$X,CONCATENATE($Z43,AB$6),$U:$U)</f>
        <v>0</v>
      </c>
      <c r="AC43" s="134" t="n">
        <f aca="false">SUMIF($X:$X,CONCATENATE($Z43,AC$6),$U:$U)</f>
        <v>0</v>
      </c>
      <c r="AD43" s="134" t="n">
        <f aca="false">SUMIF($X:$X,CONCATENATE($Z43,AD$6),$U:$U)</f>
        <v>0</v>
      </c>
      <c r="AE43" s="134" t="n">
        <f aca="false">SUMIF($X:$X,CONCATENATE($Z43,AE$6),$U:$U)</f>
        <v>0</v>
      </c>
      <c r="AF43" s="134" t="n">
        <f aca="false">SUMIF($X:$X,CONCATENATE($Z43,AF$6),$U:$U)</f>
        <v>0</v>
      </c>
      <c r="AG43" s="135" t="n">
        <f aca="false">SUMIF($X:$X,CONCATENATE($Z43,AG$6),$U:$U)</f>
        <v>0</v>
      </c>
      <c r="AI43" s="143" t="n">
        <f aca="false">EOMONTH(AI42,0)+1</f>
        <v>37226</v>
      </c>
      <c r="AJ43" s="135" t="n">
        <f aca="false">SUM(AA43:AG43)</f>
        <v>0</v>
      </c>
    </row>
    <row r="44" customFormat="false" ht="12.75" hidden="false" customHeight="false" outlineLevel="0" collapsed="false">
      <c r="A44" s="2"/>
      <c r="B44" s="2"/>
      <c r="C44" s="2"/>
      <c r="D44" s="2"/>
      <c r="E44" s="2"/>
      <c r="T44" s="160"/>
      <c r="Z44" s="143" t="n">
        <f aca="false">EOMONTH(Z43,0)+1</f>
        <v>37257</v>
      </c>
      <c r="AA44" s="134" t="n">
        <f aca="false">SUMIF($X:$X,CONCATENATE($Z44,AA$6),$U:$U)</f>
        <v>0</v>
      </c>
      <c r="AB44" s="134" t="n">
        <f aca="false">SUMIF($X:$X,CONCATENATE($Z44,AB$6),$U:$U)</f>
        <v>0</v>
      </c>
      <c r="AC44" s="134" t="n">
        <f aca="false">SUMIF($X:$X,CONCATENATE($Z44,AC$6),$U:$U)</f>
        <v>0</v>
      </c>
      <c r="AD44" s="134" t="n">
        <f aca="false">SUMIF($X:$X,CONCATENATE($Z44,AD$6),$U:$U)</f>
        <v>0</v>
      </c>
      <c r="AE44" s="134" t="n">
        <f aca="false">SUMIF($X:$X,CONCATENATE($Z44,AE$6),$U:$U)</f>
        <v>0</v>
      </c>
      <c r="AF44" s="134" t="n">
        <f aca="false">SUMIF($X:$X,CONCATENATE($Z44,AF$6),$U:$U)</f>
        <v>0</v>
      </c>
      <c r="AG44" s="135" t="n">
        <f aca="false">SUMIF($X:$X,CONCATENATE($Z44,AG$6),$U:$U)</f>
        <v>0</v>
      </c>
      <c r="AI44" s="143" t="n">
        <f aca="false">EOMONTH(AI43,0)+1</f>
        <v>37257</v>
      </c>
      <c r="AJ44" s="135" t="n">
        <f aca="false">SUM(AA44:AG44)</f>
        <v>0</v>
      </c>
    </row>
    <row r="45" customFormat="false" ht="12.75" hidden="false" customHeight="false" outlineLevel="0" collapsed="false">
      <c r="A45" s="2"/>
      <c r="B45" s="2"/>
      <c r="C45" s="2"/>
      <c r="D45" s="2"/>
      <c r="E45" s="2"/>
      <c r="T45" s="160"/>
      <c r="Z45" s="143" t="n">
        <f aca="false">EOMONTH(Z44,0)+1</f>
        <v>37288</v>
      </c>
      <c r="AA45" s="134" t="n">
        <f aca="false">SUMIF($X:$X,CONCATENATE($Z45,AA$6),$U:$U)</f>
        <v>0</v>
      </c>
      <c r="AB45" s="134" t="n">
        <f aca="false">SUMIF($X:$X,CONCATENATE($Z45,AB$6),$U:$U)</f>
        <v>0</v>
      </c>
      <c r="AC45" s="134" t="n">
        <f aca="false">SUMIF($X:$X,CONCATENATE($Z45,AC$6),$U:$U)</f>
        <v>0</v>
      </c>
      <c r="AD45" s="134" t="n">
        <f aca="false">SUMIF($X:$X,CONCATENATE($Z45,AD$6),$U:$U)</f>
        <v>0</v>
      </c>
      <c r="AE45" s="134" t="n">
        <f aca="false">SUMIF($X:$X,CONCATENATE($Z45,AE$6),$U:$U)</f>
        <v>0</v>
      </c>
      <c r="AF45" s="134" t="n">
        <f aca="false">SUMIF($X:$X,CONCATENATE($Z45,AF$6),$U:$U)</f>
        <v>0</v>
      </c>
      <c r="AG45" s="135" t="n">
        <f aca="false">SUMIF($X:$X,CONCATENATE($Z45,AG$6),$U:$U)</f>
        <v>0</v>
      </c>
      <c r="AI45" s="143" t="n">
        <f aca="false">EOMONTH(AI44,0)+1</f>
        <v>37288</v>
      </c>
      <c r="AJ45" s="135" t="n">
        <f aca="false">SUM(AA45:AG45)</f>
        <v>0</v>
      </c>
    </row>
    <row r="46" customFormat="false" ht="12.75" hidden="false" customHeight="false" outlineLevel="0" collapsed="false">
      <c r="A46" s="2"/>
      <c r="B46" s="2"/>
      <c r="C46" s="2"/>
      <c r="D46" s="2"/>
      <c r="E46" s="2"/>
      <c r="T46" s="160"/>
      <c r="Z46" s="143" t="n">
        <f aca="false">EOMONTH(Z45,0)+1</f>
        <v>37316</v>
      </c>
      <c r="AA46" s="134" t="n">
        <f aca="false">SUMIF($X:$X,CONCATENATE($Z46,AA$6),$U:$U)</f>
        <v>0</v>
      </c>
      <c r="AB46" s="134" t="n">
        <f aca="false">SUMIF($X:$X,CONCATENATE($Z46,AB$6),$U:$U)</f>
        <v>0</v>
      </c>
      <c r="AC46" s="134" t="n">
        <f aca="false">SUMIF($X:$X,CONCATENATE($Z46,AC$6),$U:$U)</f>
        <v>0</v>
      </c>
      <c r="AD46" s="134" t="n">
        <f aca="false">SUMIF($X:$X,CONCATENATE($Z46,AD$6),$U:$U)</f>
        <v>0</v>
      </c>
      <c r="AE46" s="134" t="n">
        <f aca="false">SUMIF($X:$X,CONCATENATE($Z46,AE$6),$U:$U)</f>
        <v>0</v>
      </c>
      <c r="AF46" s="134" t="n">
        <f aca="false">SUMIF($X:$X,CONCATENATE($Z46,AF$6),$U:$U)</f>
        <v>0</v>
      </c>
      <c r="AG46" s="135" t="n">
        <f aca="false">SUMIF($X:$X,CONCATENATE($Z46,AG$6),$U:$U)</f>
        <v>0</v>
      </c>
      <c r="AI46" s="143" t="n">
        <f aca="false">EOMONTH(AI45,0)+1</f>
        <v>37316</v>
      </c>
      <c r="AJ46" s="135" t="n">
        <f aca="false">SUM(AA46:AG46)</f>
        <v>0</v>
      </c>
    </row>
    <row r="47" customFormat="false" ht="12.75" hidden="false" customHeight="false" outlineLevel="0" collapsed="false">
      <c r="A47" s="2"/>
      <c r="B47" s="2"/>
      <c r="C47" s="2"/>
      <c r="D47" s="2"/>
      <c r="E47" s="2"/>
      <c r="T47" s="160"/>
      <c r="Z47" s="143" t="n">
        <f aca="false">EOMONTH(Z46,0)+1</f>
        <v>37347</v>
      </c>
      <c r="AA47" s="134" t="n">
        <f aca="false">SUMIF($X:$X,CONCATENATE($Z47,AA$6),$U:$U)</f>
        <v>0</v>
      </c>
      <c r="AB47" s="134" t="n">
        <f aca="false">SUMIF($X:$X,CONCATENATE($Z47,AB$6),$U:$U)</f>
        <v>0</v>
      </c>
      <c r="AC47" s="134" t="n">
        <f aca="false">SUMIF($X:$X,CONCATENATE($Z47,AC$6),$U:$U)</f>
        <v>0</v>
      </c>
      <c r="AD47" s="134" t="n">
        <f aca="false">SUMIF($X:$X,CONCATENATE($Z47,AD$6),$U:$U)</f>
        <v>0</v>
      </c>
      <c r="AE47" s="134" t="n">
        <f aca="false">SUMIF($X:$X,CONCATENATE($Z47,AE$6),$U:$U)</f>
        <v>0</v>
      </c>
      <c r="AF47" s="134" t="n">
        <f aca="false">SUMIF($X:$X,CONCATENATE($Z47,AF$6),$U:$U)</f>
        <v>0</v>
      </c>
      <c r="AG47" s="135" t="n">
        <f aca="false">SUMIF($X:$X,CONCATENATE($Z47,AG$6),$U:$U)</f>
        <v>0</v>
      </c>
      <c r="AI47" s="143" t="n">
        <f aca="false">EOMONTH(AI46,0)+1</f>
        <v>37347</v>
      </c>
      <c r="AJ47" s="135" t="n">
        <f aca="false">SUM(AA47:AG47)</f>
        <v>0</v>
      </c>
    </row>
    <row r="48" customFormat="false" ht="12.75" hidden="false" customHeight="false" outlineLevel="0" collapsed="false">
      <c r="T48" s="160"/>
      <c r="Z48" s="143" t="n">
        <f aca="false">EOMONTH(Z47,0)+1</f>
        <v>37377</v>
      </c>
      <c r="AA48" s="134" t="n">
        <f aca="false">SUMIF($X:$X,CONCATENATE($Z48,AA$6),$U:$U)</f>
        <v>0</v>
      </c>
      <c r="AB48" s="134" t="n">
        <f aca="false">SUMIF($X:$X,CONCATENATE($Z48,AB$6),$U:$U)</f>
        <v>0</v>
      </c>
      <c r="AC48" s="134" t="n">
        <f aca="false">SUMIF($X:$X,CONCATENATE($Z48,AC$6),$U:$U)</f>
        <v>0</v>
      </c>
      <c r="AD48" s="134" t="n">
        <f aca="false">SUMIF($X:$X,CONCATENATE($Z48,AD$6),$U:$U)</f>
        <v>0</v>
      </c>
      <c r="AE48" s="134" t="n">
        <f aca="false">SUMIF($X:$X,CONCATENATE($Z48,AE$6),$U:$U)</f>
        <v>0</v>
      </c>
      <c r="AF48" s="134" t="n">
        <f aca="false">SUMIF($X:$X,CONCATENATE($Z48,AF$6),$U:$U)</f>
        <v>0</v>
      </c>
      <c r="AG48" s="135" t="n">
        <f aca="false">SUMIF($X:$X,CONCATENATE($Z48,AG$6),$U:$U)</f>
        <v>0</v>
      </c>
      <c r="AI48" s="143" t="n">
        <f aca="false">EOMONTH(AI47,0)+1</f>
        <v>37377</v>
      </c>
      <c r="AJ48" s="135" t="n">
        <f aca="false">SUM(AA48:AG48)</f>
        <v>0</v>
      </c>
    </row>
    <row r="49" customFormat="false" ht="12.75" hidden="false" customHeight="false" outlineLevel="0" collapsed="false">
      <c r="T49" s="160"/>
      <c r="Z49" s="143" t="n">
        <f aca="false">EOMONTH(Z48,0)+1</f>
        <v>37408</v>
      </c>
      <c r="AA49" s="134" t="n">
        <f aca="false">SUMIF($X:$X,CONCATENATE($Z49,AA$6),$U:$U)</f>
        <v>0</v>
      </c>
      <c r="AB49" s="134" t="n">
        <f aca="false">SUMIF($X:$X,CONCATENATE($Z49,AB$6),$U:$U)</f>
        <v>0</v>
      </c>
      <c r="AC49" s="134" t="n">
        <f aca="false">SUMIF($X:$X,CONCATENATE($Z49,AC$6),$U:$U)</f>
        <v>0</v>
      </c>
      <c r="AD49" s="134" t="n">
        <f aca="false">SUMIF($X:$X,CONCATENATE($Z49,AD$6),$U:$U)</f>
        <v>0</v>
      </c>
      <c r="AE49" s="134" t="n">
        <f aca="false">SUMIF($X:$X,CONCATENATE($Z49,AE$6),$U:$U)</f>
        <v>0</v>
      </c>
      <c r="AF49" s="134" t="n">
        <f aca="false">SUMIF($X:$X,CONCATENATE($Z49,AF$6),$U:$U)</f>
        <v>0</v>
      </c>
      <c r="AG49" s="135" t="n">
        <f aca="false">SUMIF($X:$X,CONCATENATE($Z49,AG$6),$U:$U)</f>
        <v>0</v>
      </c>
      <c r="AI49" s="143" t="n">
        <f aca="false">EOMONTH(AI48,0)+1</f>
        <v>37408</v>
      </c>
      <c r="AJ49" s="135" t="n">
        <f aca="false">SUM(AA49:AG49)</f>
        <v>0</v>
      </c>
    </row>
    <row r="50" customFormat="false" ht="12.75" hidden="false" customHeight="false" outlineLevel="0" collapsed="false">
      <c r="T50" s="160"/>
      <c r="Z50" s="143" t="n">
        <f aca="false">EOMONTH(Z49,0)+1</f>
        <v>37438</v>
      </c>
      <c r="AA50" s="134" t="n">
        <f aca="false">SUMIF($X:$X,CONCATENATE($Z50,AA$6),$U:$U)</f>
        <v>0</v>
      </c>
      <c r="AB50" s="134" t="n">
        <f aca="false">SUMIF($X:$X,CONCATENATE($Z50,AB$6),$U:$U)</f>
        <v>0</v>
      </c>
      <c r="AC50" s="134" t="n">
        <f aca="false">SUMIF($X:$X,CONCATENATE($Z50,AC$6),$U:$U)</f>
        <v>0</v>
      </c>
      <c r="AD50" s="134" t="n">
        <f aca="false">SUMIF($X:$X,CONCATENATE($Z50,AD$6),$U:$U)</f>
        <v>0</v>
      </c>
      <c r="AE50" s="134" t="n">
        <f aca="false">SUMIF($X:$X,CONCATENATE($Z50,AE$6),$U:$U)</f>
        <v>0</v>
      </c>
      <c r="AF50" s="134" t="n">
        <f aca="false">SUMIF($X:$X,CONCATENATE($Z50,AF$6),$U:$U)</f>
        <v>0</v>
      </c>
      <c r="AG50" s="135" t="n">
        <f aca="false">SUMIF($X:$X,CONCATENATE($Z50,AG$6),$U:$U)</f>
        <v>0</v>
      </c>
      <c r="AI50" s="143" t="n">
        <f aca="false">EOMONTH(AI49,0)+1</f>
        <v>37438</v>
      </c>
      <c r="AJ50" s="135" t="n">
        <f aca="false">SUM(AA50:AG50)</f>
        <v>0</v>
      </c>
    </row>
    <row r="51" customFormat="false" ht="12.75" hidden="false" customHeight="false" outlineLevel="0" collapsed="false">
      <c r="T51" s="160"/>
      <c r="Z51" s="143" t="n">
        <f aca="false">EOMONTH(Z50,0)+1</f>
        <v>37469</v>
      </c>
      <c r="AA51" s="134" t="n">
        <f aca="false">SUMIF($X:$X,CONCATENATE($Z51,AA$6),$U:$U)</f>
        <v>0</v>
      </c>
      <c r="AB51" s="134" t="n">
        <f aca="false">SUMIF($X:$X,CONCATENATE($Z51,AB$6),$U:$U)</f>
        <v>0</v>
      </c>
      <c r="AC51" s="134" t="n">
        <f aca="false">SUMIF($X:$X,CONCATENATE($Z51,AC$6),$U:$U)</f>
        <v>0</v>
      </c>
      <c r="AD51" s="134" t="n">
        <f aca="false">SUMIF($X:$X,CONCATENATE($Z51,AD$6),$U:$U)</f>
        <v>0</v>
      </c>
      <c r="AE51" s="134" t="n">
        <f aca="false">SUMIF($X:$X,CONCATENATE($Z51,AE$6),$U:$U)</f>
        <v>0</v>
      </c>
      <c r="AF51" s="134" t="n">
        <f aca="false">SUMIF($X:$X,CONCATENATE($Z51,AF$6),$U:$U)</f>
        <v>0</v>
      </c>
      <c r="AG51" s="135" t="n">
        <f aca="false">SUMIF($X:$X,CONCATENATE($Z51,AG$6),$U:$U)</f>
        <v>0</v>
      </c>
      <c r="AI51" s="143" t="n">
        <f aca="false">EOMONTH(AI50,0)+1</f>
        <v>37469</v>
      </c>
      <c r="AJ51" s="135" t="n">
        <f aca="false">SUM(AA51:AG51)</f>
        <v>0</v>
      </c>
    </row>
    <row r="52" customFormat="false" ht="12.75" hidden="false" customHeight="false" outlineLevel="0" collapsed="false">
      <c r="T52" s="160"/>
      <c r="Z52" s="143" t="n">
        <f aca="false">EOMONTH(Z51,0)+1</f>
        <v>37500</v>
      </c>
      <c r="AA52" s="134" t="n">
        <f aca="false">SUMIF($X:$X,CONCATENATE($Z52,AA$6),$U:$U)</f>
        <v>0</v>
      </c>
      <c r="AB52" s="134" t="n">
        <f aca="false">SUMIF($X:$X,CONCATENATE($Z52,AB$6),$U:$U)</f>
        <v>0</v>
      </c>
      <c r="AC52" s="134" t="n">
        <f aca="false">SUMIF($X:$X,CONCATENATE($Z52,AC$6),$U:$U)</f>
        <v>0</v>
      </c>
      <c r="AD52" s="134" t="n">
        <f aca="false">SUMIF($X:$X,CONCATENATE($Z52,AD$6),$U:$U)</f>
        <v>0</v>
      </c>
      <c r="AE52" s="134" t="n">
        <f aca="false">SUMIF($X:$X,CONCATENATE($Z52,AE$6),$U:$U)</f>
        <v>0</v>
      </c>
      <c r="AF52" s="134" t="n">
        <f aca="false">SUMIF($X:$X,CONCATENATE($Z52,AF$6),$U:$U)</f>
        <v>0</v>
      </c>
      <c r="AG52" s="135" t="n">
        <f aca="false">SUMIF($X:$X,CONCATENATE($Z52,AG$6),$U:$U)</f>
        <v>0</v>
      </c>
      <c r="AI52" s="143" t="n">
        <f aca="false">EOMONTH(AI51,0)+1</f>
        <v>37500</v>
      </c>
      <c r="AJ52" s="135" t="n">
        <f aca="false">SUM(AA52:AG52)</f>
        <v>0</v>
      </c>
    </row>
    <row r="53" customFormat="false" ht="12.75" hidden="false" customHeight="false" outlineLevel="0" collapsed="false">
      <c r="T53" s="160"/>
      <c r="Z53" s="143" t="n">
        <f aca="false">EOMONTH(Z52,0)+1</f>
        <v>37530</v>
      </c>
      <c r="AA53" s="134" t="n">
        <f aca="false">SUMIF($X:$X,CONCATENATE($Z53,AA$6),$U:$U)</f>
        <v>0</v>
      </c>
      <c r="AB53" s="134" t="n">
        <f aca="false">SUMIF($X:$X,CONCATENATE($Z53,AB$6),$U:$U)</f>
        <v>0</v>
      </c>
      <c r="AC53" s="134" t="n">
        <f aca="false">SUMIF($X:$X,CONCATENATE($Z53,AC$6),$U:$U)</f>
        <v>0</v>
      </c>
      <c r="AD53" s="134" t="n">
        <f aca="false">SUMIF($X:$X,CONCATENATE($Z53,AD$6),$U:$U)</f>
        <v>0</v>
      </c>
      <c r="AE53" s="134" t="n">
        <f aca="false">SUMIF($X:$X,CONCATENATE($Z53,AE$6),$U:$U)</f>
        <v>0</v>
      </c>
      <c r="AF53" s="134" t="n">
        <f aca="false">SUMIF($X:$X,CONCATENATE($Z53,AF$6),$U:$U)</f>
        <v>0</v>
      </c>
      <c r="AG53" s="135" t="n">
        <f aca="false">SUMIF($X:$X,CONCATENATE($Z53,AG$6),$U:$U)</f>
        <v>0</v>
      </c>
      <c r="AI53" s="143" t="n">
        <f aca="false">EOMONTH(AI52,0)+1</f>
        <v>37530</v>
      </c>
      <c r="AJ53" s="135" t="n">
        <f aca="false">SUM(AA53:AG53)</f>
        <v>0</v>
      </c>
    </row>
    <row r="54" customFormat="false" ht="12.75" hidden="false" customHeight="false" outlineLevel="0" collapsed="false">
      <c r="T54" s="160"/>
      <c r="Z54" s="143" t="n">
        <f aca="false">EOMONTH(Z53,0)+1</f>
        <v>37561</v>
      </c>
      <c r="AA54" s="134" t="n">
        <f aca="false">SUMIF($X:$X,CONCATENATE($Z54,AA$6),$U:$U)</f>
        <v>0</v>
      </c>
      <c r="AB54" s="134" t="n">
        <f aca="false">SUMIF($X:$X,CONCATENATE($Z54,AB$6),$U:$U)</f>
        <v>0</v>
      </c>
      <c r="AC54" s="134" t="n">
        <f aca="false">SUMIF($X:$X,CONCATENATE($Z54,AC$6),$U:$U)</f>
        <v>0</v>
      </c>
      <c r="AD54" s="134" t="n">
        <f aca="false">SUMIF($X:$X,CONCATENATE($Z54,AD$6),$U:$U)</f>
        <v>0</v>
      </c>
      <c r="AE54" s="134" t="n">
        <f aca="false">SUMIF($X:$X,CONCATENATE($Z54,AE$6),$U:$U)</f>
        <v>0</v>
      </c>
      <c r="AF54" s="134" t="n">
        <f aca="false">SUMIF($X:$X,CONCATENATE($Z54,AF$6),$U:$U)</f>
        <v>0</v>
      </c>
      <c r="AG54" s="135" t="n">
        <f aca="false">SUMIF($X:$X,CONCATENATE($Z54,AG$6),$U:$U)</f>
        <v>0</v>
      </c>
      <c r="AI54" s="143" t="n">
        <f aca="false">EOMONTH(AI53,0)+1</f>
        <v>37561</v>
      </c>
      <c r="AJ54" s="135" t="n">
        <f aca="false">SUM(AA54:AG54)</f>
        <v>0</v>
      </c>
    </row>
    <row r="55" customFormat="false" ht="12.75" hidden="false" customHeight="false" outlineLevel="0" collapsed="false">
      <c r="Z55" s="143" t="n">
        <f aca="false">EOMONTH(Z54,0)+1</f>
        <v>37591</v>
      </c>
      <c r="AA55" s="134" t="n">
        <f aca="false">SUMIF($X:$X,CONCATENATE($Z55,AA$6),$U:$U)</f>
        <v>0</v>
      </c>
      <c r="AB55" s="134" t="n">
        <f aca="false">SUMIF($X:$X,CONCATENATE($Z55,AB$6),$U:$U)</f>
        <v>0</v>
      </c>
      <c r="AC55" s="134" t="n">
        <f aca="false">SUMIF($X:$X,CONCATENATE($Z55,AC$6),$U:$U)</f>
        <v>0</v>
      </c>
      <c r="AD55" s="134" t="n">
        <f aca="false">SUMIF($X:$X,CONCATENATE($Z55,AD$6),$U:$U)</f>
        <v>0</v>
      </c>
      <c r="AE55" s="134" t="n">
        <f aca="false">SUMIF($X:$X,CONCATENATE($Z55,AE$6),$U:$U)</f>
        <v>0</v>
      </c>
      <c r="AF55" s="134" t="n">
        <f aca="false">SUMIF($X:$X,CONCATENATE($Z55,AF$6),$U:$U)</f>
        <v>0</v>
      </c>
      <c r="AG55" s="135" t="n">
        <f aca="false">SUMIF($X:$X,CONCATENATE($Z55,AG$6),$U:$U)</f>
        <v>0</v>
      </c>
      <c r="AI55" s="143" t="n">
        <f aca="false">EOMONTH(AI54,0)+1</f>
        <v>37591</v>
      </c>
      <c r="AJ55" s="135" t="n">
        <f aca="false">SUM(AA55:AG55)</f>
        <v>0</v>
      </c>
    </row>
    <row r="56" customFormat="false" ht="12.75" hidden="false" customHeight="false" outlineLevel="0" collapsed="false">
      <c r="Z56" s="143" t="n">
        <f aca="false">EOMONTH(Z55,0)+1</f>
        <v>37622</v>
      </c>
      <c r="AA56" s="134" t="n">
        <f aca="false">SUMIF($X:$X,CONCATENATE($Z56,AA$6),$U:$U)</f>
        <v>0</v>
      </c>
      <c r="AB56" s="134" t="n">
        <f aca="false">SUMIF($X:$X,CONCATENATE($Z56,AB$6),$U:$U)</f>
        <v>0</v>
      </c>
      <c r="AC56" s="134" t="n">
        <f aca="false">SUMIF($X:$X,CONCATENATE($Z56,AC$6),$U:$U)</f>
        <v>0</v>
      </c>
      <c r="AD56" s="134" t="n">
        <f aca="false">SUMIF($X:$X,CONCATENATE($Z56,AD$6),$U:$U)</f>
        <v>0</v>
      </c>
      <c r="AE56" s="134" t="n">
        <f aca="false">SUMIF($X:$X,CONCATENATE($Z56,AE$6),$U:$U)</f>
        <v>0</v>
      </c>
      <c r="AF56" s="134" t="n">
        <f aca="false">SUMIF($X:$X,CONCATENATE($Z56,AF$6),$U:$U)</f>
        <v>0</v>
      </c>
      <c r="AG56" s="135" t="n">
        <f aca="false">SUMIF($X:$X,CONCATENATE($Z56,AG$6),$U:$U)</f>
        <v>0</v>
      </c>
      <c r="AI56" s="143" t="n">
        <f aca="false">EOMONTH(AI55,0)+1</f>
        <v>37622</v>
      </c>
      <c r="AJ56" s="135" t="n">
        <f aca="false">SUM(AA56:AG56)</f>
        <v>0</v>
      </c>
    </row>
    <row r="57" customFormat="false" ht="12.75" hidden="false" customHeight="false" outlineLevel="0" collapsed="false">
      <c r="Z57" s="143" t="n">
        <f aca="false">EOMONTH(Z56,0)+1</f>
        <v>37653</v>
      </c>
      <c r="AA57" s="134" t="n">
        <f aca="false">SUMIF($X:$X,CONCATENATE($Z57,AA$6),$U:$U)</f>
        <v>0</v>
      </c>
      <c r="AB57" s="134" t="n">
        <f aca="false">SUMIF($X:$X,CONCATENATE($Z57,AB$6),$U:$U)</f>
        <v>0</v>
      </c>
      <c r="AC57" s="134" t="n">
        <f aca="false">SUMIF($X:$X,CONCATENATE($Z57,AC$6),$U:$U)</f>
        <v>0</v>
      </c>
      <c r="AD57" s="134" t="n">
        <f aca="false">SUMIF($X:$X,CONCATENATE($Z57,AD$6),$U:$U)</f>
        <v>0</v>
      </c>
      <c r="AE57" s="134" t="n">
        <f aca="false">SUMIF($X:$X,CONCATENATE($Z57,AE$6),$U:$U)</f>
        <v>0</v>
      </c>
      <c r="AF57" s="134" t="n">
        <f aca="false">SUMIF($X:$X,CONCATENATE($Z57,AF$6),$U:$U)</f>
        <v>0</v>
      </c>
      <c r="AG57" s="135" t="n">
        <f aca="false">SUMIF($X:$X,CONCATENATE($Z57,AG$6),$U:$U)</f>
        <v>0</v>
      </c>
      <c r="AI57" s="143" t="n">
        <f aca="false">EOMONTH(AI56,0)+1</f>
        <v>37653</v>
      </c>
      <c r="AJ57" s="135" t="n">
        <f aca="false">SUM(AA57:AG57)</f>
        <v>0</v>
      </c>
    </row>
    <row r="58" customFormat="false" ht="12.75" hidden="false" customHeight="false" outlineLevel="0" collapsed="false">
      <c r="Z58" s="143" t="n">
        <f aca="false">EOMONTH(Z57,0)+1</f>
        <v>37681</v>
      </c>
      <c r="AA58" s="134" t="n">
        <f aca="false">SUMIF($X:$X,CONCATENATE($Z58,AA$6),$U:$U)</f>
        <v>0</v>
      </c>
      <c r="AB58" s="134" t="n">
        <f aca="false">SUMIF($X:$X,CONCATENATE($Z58,AB$6),$U:$U)</f>
        <v>0</v>
      </c>
      <c r="AC58" s="134" t="n">
        <f aca="false">SUMIF($X:$X,CONCATENATE($Z58,AC$6),$U:$U)</f>
        <v>0</v>
      </c>
      <c r="AD58" s="134" t="n">
        <f aca="false">SUMIF($X:$X,CONCATENATE($Z58,AD$6),$U:$U)</f>
        <v>0</v>
      </c>
      <c r="AE58" s="134" t="n">
        <f aca="false">SUMIF($X:$X,CONCATENATE($Z58,AE$6),$U:$U)</f>
        <v>0</v>
      </c>
      <c r="AF58" s="134" t="n">
        <f aca="false">SUMIF($X:$X,CONCATENATE($Z58,AF$6),$U:$U)</f>
        <v>0</v>
      </c>
      <c r="AG58" s="135" t="n">
        <f aca="false">SUMIF($X:$X,CONCATENATE($Z58,AG$6),$U:$U)</f>
        <v>0</v>
      </c>
      <c r="AI58" s="143" t="n">
        <f aca="false">EOMONTH(AI57,0)+1</f>
        <v>37681</v>
      </c>
      <c r="AJ58" s="135" t="n">
        <f aca="false">SUM(AA58:AG58)</f>
        <v>0</v>
      </c>
    </row>
    <row r="59" customFormat="false" ht="12.75" hidden="false" customHeight="false" outlineLevel="0" collapsed="false">
      <c r="Z59" s="143" t="n">
        <f aca="false">EOMONTH(Z58,0)+1</f>
        <v>37712</v>
      </c>
      <c r="AA59" s="134" t="n">
        <f aca="false">SUMIF($X:$X,CONCATENATE($Z59,AA$6),$U:$U)</f>
        <v>0</v>
      </c>
      <c r="AB59" s="134" t="n">
        <f aca="false">SUMIF($X:$X,CONCATENATE($Z59,AB$6),$U:$U)</f>
        <v>0</v>
      </c>
      <c r="AC59" s="134" t="n">
        <f aca="false">SUMIF($X:$X,CONCATENATE($Z59,AC$6),$U:$U)</f>
        <v>0</v>
      </c>
      <c r="AD59" s="134" t="n">
        <f aca="false">SUMIF($X:$X,CONCATENATE($Z59,AD$6),$U:$U)</f>
        <v>0</v>
      </c>
      <c r="AE59" s="134" t="n">
        <f aca="false">SUMIF($X:$X,CONCATENATE($Z59,AE$6),$U:$U)</f>
        <v>0</v>
      </c>
      <c r="AF59" s="134" t="n">
        <f aca="false">SUMIF($X:$X,CONCATENATE($Z59,AF$6),$U:$U)</f>
        <v>0</v>
      </c>
      <c r="AG59" s="135" t="n">
        <f aca="false">SUMIF($X:$X,CONCATENATE($Z59,AG$6),$U:$U)</f>
        <v>0</v>
      </c>
      <c r="AI59" s="143" t="n">
        <f aca="false">EOMONTH(AI58,0)+1</f>
        <v>37712</v>
      </c>
      <c r="AJ59" s="135" t="n">
        <f aca="false">SUM(AA59:AG59)</f>
        <v>0</v>
      </c>
    </row>
    <row r="60" customFormat="false" ht="12.75" hidden="false" customHeight="false" outlineLevel="0" collapsed="false">
      <c r="Z60" s="143" t="n">
        <f aca="false">EOMONTH(Z59,0)+1</f>
        <v>37742</v>
      </c>
      <c r="AA60" s="134" t="n">
        <f aca="false">SUMIF($X:$X,CONCATENATE($Z60,AA$6),$U:$U)</f>
        <v>0</v>
      </c>
      <c r="AB60" s="134" t="n">
        <f aca="false">SUMIF($X:$X,CONCATENATE($Z60,AB$6),$U:$U)</f>
        <v>0</v>
      </c>
      <c r="AC60" s="134" t="n">
        <f aca="false">SUMIF($X:$X,CONCATENATE($Z60,AC$6),$U:$U)</f>
        <v>0</v>
      </c>
      <c r="AD60" s="134" t="n">
        <f aca="false">SUMIF($X:$X,CONCATENATE($Z60,AD$6),$U:$U)</f>
        <v>0</v>
      </c>
      <c r="AE60" s="134" t="n">
        <f aca="false">SUMIF($X:$X,CONCATENATE($Z60,AE$6),$U:$U)</f>
        <v>0</v>
      </c>
      <c r="AF60" s="134" t="n">
        <f aca="false">SUMIF($X:$X,CONCATENATE($Z60,AF$6),$U:$U)</f>
        <v>0</v>
      </c>
      <c r="AG60" s="135" t="n">
        <f aca="false">SUMIF($X:$X,CONCATENATE($Z60,AG$6),$U:$U)</f>
        <v>0</v>
      </c>
      <c r="AI60" s="143" t="n">
        <f aca="false">EOMONTH(AI59,0)+1</f>
        <v>37742</v>
      </c>
      <c r="AJ60" s="135" t="n">
        <f aca="false">SUM(AA60:AG60)</f>
        <v>0</v>
      </c>
    </row>
    <row r="61" customFormat="false" ht="12.75" hidden="false" customHeight="false" outlineLevel="0" collapsed="false">
      <c r="Z61" s="143" t="n">
        <f aca="false">EOMONTH(Z60,0)+1</f>
        <v>37773</v>
      </c>
      <c r="AA61" s="134" t="n">
        <f aca="false">SUMIF($X:$X,CONCATENATE($Z61,AA$6),$U:$U)</f>
        <v>0</v>
      </c>
      <c r="AB61" s="134" t="n">
        <f aca="false">SUMIF($X:$X,CONCATENATE($Z61,AB$6),$U:$U)</f>
        <v>0</v>
      </c>
      <c r="AC61" s="134" t="n">
        <f aca="false">SUMIF($X:$X,CONCATENATE($Z61,AC$6),$U:$U)</f>
        <v>0</v>
      </c>
      <c r="AD61" s="134" t="n">
        <f aca="false">SUMIF($X:$X,CONCATENATE($Z61,AD$6),$U:$U)</f>
        <v>0</v>
      </c>
      <c r="AE61" s="134" t="n">
        <f aca="false">SUMIF($X:$X,CONCATENATE($Z61,AE$6),$U:$U)</f>
        <v>0</v>
      </c>
      <c r="AF61" s="134" t="n">
        <f aca="false">SUMIF($X:$X,CONCATENATE($Z61,AF$6),$U:$U)</f>
        <v>0</v>
      </c>
      <c r="AG61" s="135" t="n">
        <f aca="false">SUMIF($X:$X,CONCATENATE($Z61,AG$6),$U:$U)</f>
        <v>0</v>
      </c>
      <c r="AI61" s="143" t="n">
        <f aca="false">EOMONTH(AI60,0)+1</f>
        <v>37773</v>
      </c>
      <c r="AJ61" s="135" t="n">
        <f aca="false">SUM(AA61:AG61)</f>
        <v>0</v>
      </c>
    </row>
    <row r="62" customFormat="false" ht="12.75" hidden="false" customHeight="false" outlineLevel="0" collapsed="false">
      <c r="Z62" s="143" t="n">
        <f aca="false">EOMONTH(Z61,0)+1</f>
        <v>37803</v>
      </c>
      <c r="AA62" s="134" t="n">
        <f aca="false">SUMIF($X:$X,CONCATENATE($Z62,AA$6),$U:$U)</f>
        <v>0</v>
      </c>
      <c r="AB62" s="134" t="n">
        <f aca="false">SUMIF($X:$X,CONCATENATE($Z62,AB$6),$U:$U)</f>
        <v>0</v>
      </c>
      <c r="AC62" s="134" t="n">
        <f aca="false">SUMIF($X:$X,CONCATENATE($Z62,AC$6),$U:$U)</f>
        <v>0</v>
      </c>
      <c r="AD62" s="134" t="n">
        <f aca="false">SUMIF($X:$X,CONCATENATE($Z62,AD$6),$U:$U)</f>
        <v>0</v>
      </c>
      <c r="AE62" s="134" t="n">
        <f aca="false">SUMIF($X:$X,CONCATENATE($Z62,AE$6),$U:$U)</f>
        <v>0</v>
      </c>
      <c r="AF62" s="134" t="n">
        <f aca="false">SUMIF($X:$X,CONCATENATE($Z62,AF$6),$U:$U)</f>
        <v>0</v>
      </c>
      <c r="AG62" s="135" t="n">
        <f aca="false">SUMIF($X:$X,CONCATENATE($Z62,AG$6),$U:$U)</f>
        <v>0</v>
      </c>
      <c r="AI62" s="143" t="n">
        <f aca="false">EOMONTH(AI61,0)+1</f>
        <v>37803</v>
      </c>
      <c r="AJ62" s="135" t="n">
        <f aca="false">SUM(AA62:AG62)</f>
        <v>0</v>
      </c>
    </row>
    <row r="63" customFormat="false" ht="12.75" hidden="false" customHeight="false" outlineLevel="0" collapsed="false">
      <c r="Z63" s="143" t="n">
        <f aca="false">EOMONTH(Z62,0)+1</f>
        <v>37834</v>
      </c>
      <c r="AA63" s="134" t="n">
        <f aca="false">SUMIF($X:$X,CONCATENATE($Z63,AA$6),$U:$U)</f>
        <v>0</v>
      </c>
      <c r="AB63" s="134" t="n">
        <f aca="false">SUMIF($X:$X,CONCATENATE($Z63,AB$6),$U:$U)</f>
        <v>0</v>
      </c>
      <c r="AC63" s="134" t="n">
        <f aca="false">SUMIF($X:$X,CONCATENATE($Z63,AC$6),$U:$U)</f>
        <v>0</v>
      </c>
      <c r="AD63" s="134" t="n">
        <f aca="false">SUMIF($X:$X,CONCATENATE($Z63,AD$6),$U:$U)</f>
        <v>0</v>
      </c>
      <c r="AE63" s="134" t="n">
        <f aca="false">SUMIF($X:$X,CONCATENATE($Z63,AE$6),$U:$U)</f>
        <v>0</v>
      </c>
      <c r="AF63" s="134" t="n">
        <f aca="false">SUMIF($X:$X,CONCATENATE($Z63,AF$6),$U:$U)</f>
        <v>0</v>
      </c>
      <c r="AG63" s="135" t="n">
        <f aca="false">SUMIF($X:$X,CONCATENATE($Z63,AG$6),$U:$U)</f>
        <v>0</v>
      </c>
      <c r="AI63" s="143" t="n">
        <f aca="false">EOMONTH(AI62,0)+1</f>
        <v>37834</v>
      </c>
      <c r="AJ63" s="135" t="n">
        <f aca="false">SUM(AA63:AG63)</f>
        <v>0</v>
      </c>
    </row>
    <row r="64" customFormat="false" ht="12.75" hidden="false" customHeight="false" outlineLevel="0" collapsed="false">
      <c r="Z64" s="143" t="n">
        <f aca="false">EOMONTH(Z63,0)+1</f>
        <v>37865</v>
      </c>
      <c r="AA64" s="134" t="n">
        <f aca="false">SUMIF($X:$X,CONCATENATE($Z64,AA$6),$U:$U)</f>
        <v>0</v>
      </c>
      <c r="AB64" s="134" t="n">
        <f aca="false">SUMIF($X:$X,CONCATENATE($Z64,AB$6),$U:$U)</f>
        <v>0</v>
      </c>
      <c r="AC64" s="134" t="n">
        <f aca="false">SUMIF($X:$X,CONCATENATE($Z64,AC$6),$U:$U)</f>
        <v>0</v>
      </c>
      <c r="AD64" s="134" t="n">
        <f aca="false">SUMIF($X:$X,CONCATENATE($Z64,AD$6),$U:$U)</f>
        <v>0</v>
      </c>
      <c r="AE64" s="134" t="n">
        <f aca="false">SUMIF($X:$X,CONCATENATE($Z64,AE$6),$U:$U)</f>
        <v>0</v>
      </c>
      <c r="AF64" s="134" t="n">
        <f aca="false">SUMIF($X:$X,CONCATENATE($Z64,AF$6),$U:$U)</f>
        <v>0</v>
      </c>
      <c r="AG64" s="135" t="n">
        <f aca="false">SUMIF($X:$X,CONCATENATE($Z64,AG$6),$U:$U)</f>
        <v>0</v>
      </c>
      <c r="AI64" s="143" t="n">
        <f aca="false">EOMONTH(AI63,0)+1</f>
        <v>37865</v>
      </c>
      <c r="AJ64" s="135" t="n">
        <f aca="false">SUM(AA64:AG64)</f>
        <v>0</v>
      </c>
    </row>
    <row r="65" customFormat="false" ht="12.75" hidden="false" customHeight="false" outlineLevel="0" collapsed="false">
      <c r="Z65" s="143" t="n">
        <f aca="false">EOMONTH(Z64,0)+1</f>
        <v>37895</v>
      </c>
      <c r="AA65" s="134" t="n">
        <f aca="false">SUMIF($X:$X,CONCATENATE($Z65,AA$6),$U:$U)</f>
        <v>0</v>
      </c>
      <c r="AB65" s="134" t="n">
        <f aca="false">SUMIF($X:$X,CONCATENATE($Z65,AB$6),$U:$U)</f>
        <v>0</v>
      </c>
      <c r="AC65" s="134" t="n">
        <f aca="false">SUMIF($X:$X,CONCATENATE($Z65,AC$6),$U:$U)</f>
        <v>0</v>
      </c>
      <c r="AD65" s="134" t="n">
        <f aca="false">SUMIF($X:$X,CONCATENATE($Z65,AD$6),$U:$U)</f>
        <v>0</v>
      </c>
      <c r="AE65" s="134" t="n">
        <f aca="false">SUMIF($X:$X,CONCATENATE($Z65,AE$6),$U:$U)</f>
        <v>0</v>
      </c>
      <c r="AF65" s="134" t="n">
        <f aca="false">SUMIF($X:$X,CONCATENATE($Z65,AF$6),$U:$U)</f>
        <v>0</v>
      </c>
      <c r="AG65" s="135" t="n">
        <f aca="false">SUMIF($X:$X,CONCATENATE($Z65,AG$6),$U:$U)</f>
        <v>0</v>
      </c>
      <c r="AI65" s="143" t="n">
        <f aca="false">EOMONTH(AI64,0)+1</f>
        <v>37895</v>
      </c>
      <c r="AJ65" s="135" t="n">
        <f aca="false">SUM(AA65:AG65)</f>
        <v>0</v>
      </c>
    </row>
    <row r="66" customFormat="false" ht="12.75" hidden="false" customHeight="false" outlineLevel="0" collapsed="false">
      <c r="Z66" s="143" t="n">
        <f aca="false">EOMONTH(Z65,0)+1</f>
        <v>37926</v>
      </c>
      <c r="AA66" s="134" t="n">
        <f aca="false">SUMIF($X:$X,CONCATENATE($Z66,AA$6),$U:$U)</f>
        <v>0</v>
      </c>
      <c r="AB66" s="134" t="n">
        <f aca="false">SUMIF($X:$X,CONCATENATE($Z66,AB$6),$U:$U)</f>
        <v>0</v>
      </c>
      <c r="AC66" s="134" t="n">
        <f aca="false">SUMIF($X:$X,CONCATENATE($Z66,AC$6),$U:$U)</f>
        <v>0</v>
      </c>
      <c r="AD66" s="134" t="n">
        <f aca="false">SUMIF($X:$X,CONCATENATE($Z66,AD$6),$U:$U)</f>
        <v>0</v>
      </c>
      <c r="AE66" s="134" t="n">
        <f aca="false">SUMIF($X:$X,CONCATENATE($Z66,AE$6),$U:$U)</f>
        <v>0</v>
      </c>
      <c r="AF66" s="134" t="n">
        <f aca="false">SUMIF($X:$X,CONCATENATE($Z66,AF$6),$U:$U)</f>
        <v>0</v>
      </c>
      <c r="AG66" s="135" t="n">
        <f aca="false">SUMIF($X:$X,CONCATENATE($Z66,AG$6),$U:$U)</f>
        <v>0</v>
      </c>
      <c r="AI66" s="143" t="n">
        <f aca="false">EOMONTH(AI65,0)+1</f>
        <v>37926</v>
      </c>
      <c r="AJ66" s="135" t="n">
        <f aca="false">SUM(AA66:AG66)</f>
        <v>0</v>
      </c>
    </row>
    <row r="67" customFormat="false" ht="12.75" hidden="false" customHeight="false" outlineLevel="0" collapsed="false">
      <c r="Z67" s="143" t="n">
        <f aca="false">EOMONTH(Z66,0)+1</f>
        <v>37956</v>
      </c>
      <c r="AA67" s="134" t="n">
        <f aca="false">SUMIF($X:$X,CONCATENATE($Z67,AA$6),$U:$U)</f>
        <v>0</v>
      </c>
      <c r="AB67" s="134" t="n">
        <f aca="false">SUMIF($X:$X,CONCATENATE($Z67,AB$6),$U:$U)</f>
        <v>0</v>
      </c>
      <c r="AC67" s="134" t="n">
        <f aca="false">SUMIF($X:$X,CONCATENATE($Z67,AC$6),$U:$U)</f>
        <v>0</v>
      </c>
      <c r="AD67" s="134" t="n">
        <f aca="false">SUMIF($X:$X,CONCATENATE($Z67,AD$6),$U:$U)</f>
        <v>0</v>
      </c>
      <c r="AE67" s="134" t="n">
        <f aca="false">SUMIF($X:$X,CONCATENATE($Z67,AE$6),$U:$U)</f>
        <v>0</v>
      </c>
      <c r="AF67" s="134" t="n">
        <f aca="false">SUMIF($X:$X,CONCATENATE($Z67,AF$6),$U:$U)</f>
        <v>0</v>
      </c>
      <c r="AG67" s="135" t="n">
        <f aca="false">SUMIF($X:$X,CONCATENATE($Z67,AG$6),$U:$U)</f>
        <v>0</v>
      </c>
      <c r="AI67" s="143" t="n">
        <f aca="false">EOMONTH(AI66,0)+1</f>
        <v>37956</v>
      </c>
      <c r="AJ67" s="135" t="n">
        <f aca="false">SUM(AA67:AG67)</f>
        <v>0</v>
      </c>
    </row>
    <row r="68" customFormat="false" ht="12.75" hidden="false" customHeight="false" outlineLevel="0" collapsed="false">
      <c r="Z68" s="143" t="n">
        <f aca="false">EOMONTH(Z67,0)+1</f>
        <v>37987</v>
      </c>
      <c r="AA68" s="134" t="n">
        <f aca="false">SUMIF($X:$X,CONCATENATE($Z68,AA$6),$U:$U)</f>
        <v>0</v>
      </c>
      <c r="AB68" s="134" t="n">
        <f aca="false">SUMIF($X:$X,CONCATENATE($Z68,AB$6),$U:$U)</f>
        <v>0</v>
      </c>
      <c r="AC68" s="134" t="n">
        <f aca="false">SUMIF($X:$X,CONCATENATE($Z68,AC$6),$U:$U)</f>
        <v>0</v>
      </c>
      <c r="AD68" s="134" t="n">
        <f aca="false">SUMIF($X:$X,CONCATENATE($Z68,AD$6),$U:$U)</f>
        <v>0</v>
      </c>
      <c r="AE68" s="134" t="n">
        <f aca="false">SUMIF($X:$X,CONCATENATE($Z68,AE$6),$U:$U)</f>
        <v>0</v>
      </c>
      <c r="AF68" s="134" t="n">
        <f aca="false">SUMIF($X:$X,CONCATENATE($Z68,AF$6),$U:$U)</f>
        <v>0</v>
      </c>
      <c r="AG68" s="135" t="n">
        <f aca="false">SUMIF($X:$X,CONCATENATE($Z68,AG$6),$U:$U)</f>
        <v>0</v>
      </c>
      <c r="AI68" s="143" t="n">
        <f aca="false">EOMONTH(AI67,0)+1</f>
        <v>37987</v>
      </c>
      <c r="AJ68" s="135" t="n">
        <f aca="false">SUM(AA68:AG68)</f>
        <v>0</v>
      </c>
    </row>
    <row r="69" customFormat="false" ht="12.75" hidden="false" customHeight="false" outlineLevel="0" collapsed="false">
      <c r="Z69" s="143" t="n">
        <f aca="false">EOMONTH(Z68,0)+1</f>
        <v>38018</v>
      </c>
      <c r="AA69" s="134" t="n">
        <f aca="false">SUMIF($X:$X,CONCATENATE($Z69,AA$6),$U:$U)</f>
        <v>0</v>
      </c>
      <c r="AB69" s="134" t="n">
        <f aca="false">SUMIF($X:$X,CONCATENATE($Z69,AB$6),$U:$U)</f>
        <v>0</v>
      </c>
      <c r="AC69" s="134" t="n">
        <f aca="false">SUMIF($X:$X,CONCATENATE($Z69,AC$6),$U:$U)</f>
        <v>0</v>
      </c>
      <c r="AD69" s="134" t="n">
        <f aca="false">SUMIF($X:$X,CONCATENATE($Z69,AD$6),$U:$U)</f>
        <v>0</v>
      </c>
      <c r="AE69" s="134" t="n">
        <f aca="false">SUMIF($X:$X,CONCATENATE($Z69,AE$6),$U:$U)</f>
        <v>0</v>
      </c>
      <c r="AF69" s="134" t="n">
        <f aca="false">SUMIF($X:$X,CONCATENATE($Z69,AF$6),$U:$U)</f>
        <v>0</v>
      </c>
      <c r="AG69" s="135" t="n">
        <f aca="false">SUMIF($X:$X,CONCATENATE($Z69,AG$6),$U:$U)</f>
        <v>0</v>
      </c>
      <c r="AI69" s="143" t="n">
        <f aca="false">EOMONTH(AI68,0)+1</f>
        <v>38018</v>
      </c>
      <c r="AJ69" s="135" t="n">
        <f aca="false">SUM(AA69:AG69)</f>
        <v>0</v>
      </c>
    </row>
    <row r="70" customFormat="false" ht="12.75" hidden="false" customHeight="false" outlineLevel="0" collapsed="false">
      <c r="Z70" s="143" t="n">
        <f aca="false">EOMONTH(Z69,0)+1</f>
        <v>38047</v>
      </c>
      <c r="AA70" s="134" t="n">
        <f aca="false">SUMIF($X:$X,CONCATENATE($Z70,AA$6),$U:$U)</f>
        <v>0</v>
      </c>
      <c r="AB70" s="134" t="n">
        <f aca="false">SUMIF($X:$X,CONCATENATE($Z70,AB$6),$U:$U)</f>
        <v>0</v>
      </c>
      <c r="AC70" s="134" t="n">
        <f aca="false">SUMIF($X:$X,CONCATENATE($Z70,AC$6),$U:$U)</f>
        <v>0</v>
      </c>
      <c r="AD70" s="134" t="n">
        <f aca="false">SUMIF($X:$X,CONCATENATE($Z70,AD$6),$U:$U)</f>
        <v>0</v>
      </c>
      <c r="AE70" s="134" t="n">
        <f aca="false">SUMIF($X:$X,CONCATENATE($Z70,AE$6),$U:$U)</f>
        <v>0</v>
      </c>
      <c r="AF70" s="134" t="n">
        <f aca="false">SUMIF($X:$X,CONCATENATE($Z70,AF$6),$U:$U)</f>
        <v>0</v>
      </c>
      <c r="AG70" s="135" t="n">
        <f aca="false">SUMIF($X:$X,CONCATENATE($Z70,AG$6),$U:$U)</f>
        <v>0</v>
      </c>
      <c r="AI70" s="143" t="n">
        <f aca="false">EOMONTH(AI69,0)+1</f>
        <v>38047</v>
      </c>
      <c r="AJ70" s="135" t="n">
        <f aca="false">SUM(AA70:AG70)</f>
        <v>0</v>
      </c>
    </row>
    <row r="71" customFormat="false" ht="12.75" hidden="false" customHeight="false" outlineLevel="0" collapsed="false">
      <c r="Z71" s="143" t="n">
        <f aca="false">EOMONTH(Z70,0)+1</f>
        <v>38078</v>
      </c>
      <c r="AA71" s="134" t="n">
        <f aca="false">SUMIF($X:$X,CONCATENATE($Z71,AA$6),$U:$U)</f>
        <v>0</v>
      </c>
      <c r="AB71" s="134" t="n">
        <f aca="false">SUMIF($X:$X,CONCATENATE($Z71,AB$6),$U:$U)</f>
        <v>0</v>
      </c>
      <c r="AC71" s="134" t="n">
        <f aca="false">SUMIF($X:$X,CONCATENATE($Z71,AC$6),$U:$U)</f>
        <v>0</v>
      </c>
      <c r="AD71" s="134" t="n">
        <f aca="false">SUMIF($X:$X,CONCATENATE($Z71,AD$6),$U:$U)</f>
        <v>0</v>
      </c>
      <c r="AE71" s="134" t="n">
        <f aca="false">SUMIF($X:$X,CONCATENATE($Z71,AE$6),$U:$U)</f>
        <v>0</v>
      </c>
      <c r="AF71" s="134" t="n">
        <f aca="false">SUMIF($X:$X,CONCATENATE($Z71,AF$6),$U:$U)</f>
        <v>0</v>
      </c>
      <c r="AG71" s="135" t="n">
        <f aca="false">SUMIF($X:$X,CONCATENATE($Z71,AG$6),$U:$U)</f>
        <v>0</v>
      </c>
      <c r="AI71" s="143" t="n">
        <f aca="false">EOMONTH(AI70,0)+1</f>
        <v>38078</v>
      </c>
      <c r="AJ71" s="135" t="n">
        <f aca="false">SUM(AA71:AG71)</f>
        <v>0</v>
      </c>
    </row>
    <row r="72" customFormat="false" ht="12.75" hidden="false" customHeight="false" outlineLevel="0" collapsed="false">
      <c r="Z72" s="143" t="n">
        <f aca="false">EOMONTH(Z71,0)+1</f>
        <v>38108</v>
      </c>
      <c r="AA72" s="134" t="n">
        <f aca="false">SUMIF($X:$X,CONCATENATE($Z72,AA$6),$U:$U)</f>
        <v>0</v>
      </c>
      <c r="AB72" s="134" t="n">
        <f aca="false">SUMIF($X:$X,CONCATENATE($Z72,AB$6),$U:$U)</f>
        <v>0</v>
      </c>
      <c r="AC72" s="134" t="n">
        <f aca="false">SUMIF($X:$X,CONCATENATE($Z72,AC$6),$U:$U)</f>
        <v>0</v>
      </c>
      <c r="AD72" s="134" t="n">
        <f aca="false">SUMIF($X:$X,CONCATENATE($Z72,AD$6),$U:$U)</f>
        <v>0</v>
      </c>
      <c r="AE72" s="134" t="n">
        <f aca="false">SUMIF($X:$X,CONCATENATE($Z72,AE$6),$U:$U)</f>
        <v>0</v>
      </c>
      <c r="AF72" s="134" t="n">
        <f aca="false">SUMIF($X:$X,CONCATENATE($Z72,AF$6),$U:$U)</f>
        <v>0</v>
      </c>
      <c r="AG72" s="135" t="n">
        <f aca="false">SUMIF($X:$X,CONCATENATE($Z72,AG$6),$U:$U)</f>
        <v>0</v>
      </c>
      <c r="AI72" s="143" t="n">
        <f aca="false">EOMONTH(AI71,0)+1</f>
        <v>38108</v>
      </c>
      <c r="AJ72" s="135" t="n">
        <f aca="false">SUM(AA72:AG72)</f>
        <v>0</v>
      </c>
    </row>
    <row r="73" customFormat="false" ht="12.75" hidden="false" customHeight="false" outlineLevel="0" collapsed="false">
      <c r="Z73" s="143" t="n">
        <f aca="false">EOMONTH(Z72,0)+1</f>
        <v>38139</v>
      </c>
      <c r="AA73" s="134" t="n">
        <f aca="false">SUMIF($X:$X,CONCATENATE($Z73,AA$6),$U:$U)</f>
        <v>0</v>
      </c>
      <c r="AB73" s="134" t="n">
        <f aca="false">SUMIF($X:$X,CONCATENATE($Z73,AB$6),$U:$U)</f>
        <v>0</v>
      </c>
      <c r="AC73" s="134" t="n">
        <f aca="false">SUMIF($X:$X,CONCATENATE($Z73,AC$6),$U:$U)</f>
        <v>0</v>
      </c>
      <c r="AD73" s="134" t="n">
        <f aca="false">SUMIF($X:$X,CONCATENATE($Z73,AD$6),$U:$U)</f>
        <v>0</v>
      </c>
      <c r="AE73" s="134" t="n">
        <f aca="false">SUMIF($X:$X,CONCATENATE($Z73,AE$6),$U:$U)</f>
        <v>0</v>
      </c>
      <c r="AF73" s="134" t="n">
        <f aca="false">SUMIF($X:$X,CONCATENATE($Z73,AF$6),$U:$U)</f>
        <v>0</v>
      </c>
      <c r="AG73" s="135" t="n">
        <f aca="false">SUMIF($X:$X,CONCATENATE($Z73,AG$6),$U:$U)</f>
        <v>0</v>
      </c>
      <c r="AI73" s="143" t="n">
        <f aca="false">EOMONTH(AI72,0)+1</f>
        <v>38139</v>
      </c>
      <c r="AJ73" s="135" t="n">
        <f aca="false">SUM(AA73:AG73)</f>
        <v>0</v>
      </c>
    </row>
    <row r="74" customFormat="false" ht="12.75" hidden="false" customHeight="false" outlineLevel="0" collapsed="false">
      <c r="Z74" s="143" t="n">
        <f aca="false">EOMONTH(Z73,0)+1</f>
        <v>38169</v>
      </c>
      <c r="AA74" s="134" t="n">
        <f aca="false">SUMIF($X:$X,CONCATENATE($Z74,AA$6),$U:$U)</f>
        <v>0</v>
      </c>
      <c r="AB74" s="134" t="n">
        <f aca="false">SUMIF($X:$X,CONCATENATE($Z74,AB$6),$U:$U)</f>
        <v>0</v>
      </c>
      <c r="AC74" s="134" t="n">
        <f aca="false">SUMIF($X:$X,CONCATENATE($Z74,AC$6),$U:$U)</f>
        <v>0</v>
      </c>
      <c r="AD74" s="134" t="n">
        <f aca="false">SUMIF($X:$X,CONCATENATE($Z74,AD$6),$U:$U)</f>
        <v>0</v>
      </c>
      <c r="AE74" s="134" t="n">
        <f aca="false">SUMIF($X:$X,CONCATENATE($Z74,AE$6),$U:$U)</f>
        <v>0</v>
      </c>
      <c r="AF74" s="134" t="n">
        <f aca="false">SUMIF($X:$X,CONCATENATE($Z74,AF$6),$U:$U)</f>
        <v>0</v>
      </c>
      <c r="AG74" s="135" t="n">
        <f aca="false">SUMIF($X:$X,CONCATENATE($Z74,AG$6),$U:$U)</f>
        <v>0</v>
      </c>
      <c r="AI74" s="143" t="n">
        <f aca="false">EOMONTH(AI73,0)+1</f>
        <v>38169</v>
      </c>
      <c r="AJ74" s="135" t="n">
        <f aca="false">SUM(AA74:AG74)</f>
        <v>0</v>
      </c>
    </row>
    <row r="75" customFormat="false" ht="12.75" hidden="false" customHeight="false" outlineLevel="0" collapsed="false">
      <c r="Z75" s="143" t="n">
        <f aca="false">EOMONTH(Z74,0)+1</f>
        <v>38200</v>
      </c>
      <c r="AA75" s="134" t="n">
        <f aca="false">SUMIF($X:$X,CONCATENATE($Z75,AA$6),$U:$U)</f>
        <v>0</v>
      </c>
      <c r="AB75" s="134" t="n">
        <f aca="false">SUMIF($X:$X,CONCATENATE($Z75,AB$6),$U:$U)</f>
        <v>0</v>
      </c>
      <c r="AC75" s="134" t="n">
        <f aca="false">SUMIF($X:$X,CONCATENATE($Z75,AC$6),$U:$U)</f>
        <v>0</v>
      </c>
      <c r="AD75" s="134" t="n">
        <f aca="false">SUMIF($X:$X,CONCATENATE($Z75,AD$6),$U:$U)</f>
        <v>0</v>
      </c>
      <c r="AE75" s="134" t="n">
        <f aca="false">SUMIF($X:$X,CONCATENATE($Z75,AE$6),$U:$U)</f>
        <v>0</v>
      </c>
      <c r="AF75" s="134" t="n">
        <f aca="false">SUMIF($X:$X,CONCATENATE($Z75,AF$6),$U:$U)</f>
        <v>0</v>
      </c>
      <c r="AG75" s="135" t="n">
        <f aca="false">SUMIF($X:$X,CONCATENATE($Z75,AG$6),$U:$U)</f>
        <v>0</v>
      </c>
      <c r="AI75" s="143" t="n">
        <f aca="false">EOMONTH(AI74,0)+1</f>
        <v>38200</v>
      </c>
      <c r="AJ75" s="135" t="n">
        <f aca="false">SUM(AA75:AG75)</f>
        <v>0</v>
      </c>
    </row>
    <row r="76" customFormat="false" ht="12.75" hidden="false" customHeight="false" outlineLevel="0" collapsed="false">
      <c r="Z76" s="143" t="n">
        <f aca="false">EOMONTH(Z75,0)+1</f>
        <v>38231</v>
      </c>
      <c r="AA76" s="134" t="n">
        <f aca="false">SUMIF($X:$X,CONCATENATE($Z76,AA$6),$U:$U)</f>
        <v>0</v>
      </c>
      <c r="AB76" s="134" t="n">
        <f aca="false">SUMIF($X:$X,CONCATENATE($Z76,AB$6),$U:$U)</f>
        <v>0</v>
      </c>
      <c r="AC76" s="134" t="n">
        <f aca="false">SUMIF($X:$X,CONCATENATE($Z76,AC$6),$U:$U)</f>
        <v>0</v>
      </c>
      <c r="AD76" s="134" t="n">
        <f aca="false">SUMIF($X:$X,CONCATENATE($Z76,AD$6),$U:$U)</f>
        <v>0</v>
      </c>
      <c r="AE76" s="134" t="n">
        <f aca="false">SUMIF($X:$X,CONCATENATE($Z76,AE$6),$U:$U)</f>
        <v>0</v>
      </c>
      <c r="AF76" s="134" t="n">
        <f aca="false">SUMIF($X:$X,CONCATENATE($Z76,AF$6),$U:$U)</f>
        <v>0</v>
      </c>
      <c r="AG76" s="135" t="n">
        <f aca="false">SUMIF($X:$X,CONCATENATE($Z76,AG$6),$U:$U)</f>
        <v>0</v>
      </c>
      <c r="AI76" s="143" t="n">
        <f aca="false">EOMONTH(AI75,0)+1</f>
        <v>38231</v>
      </c>
      <c r="AJ76" s="135" t="n">
        <f aca="false">SUM(AA76:AG76)</f>
        <v>0</v>
      </c>
    </row>
    <row r="77" customFormat="false" ht="12.75" hidden="false" customHeight="false" outlineLevel="0" collapsed="false">
      <c r="Z77" s="143" t="n">
        <f aca="false">EOMONTH(Z76,0)+1</f>
        <v>38261</v>
      </c>
      <c r="AA77" s="134" t="n">
        <f aca="false">SUMIF($X:$X,CONCATENATE($Z77,AA$6),$U:$U)</f>
        <v>0</v>
      </c>
      <c r="AB77" s="134" t="n">
        <f aca="false">SUMIF($X:$X,CONCATENATE($Z77,AB$6),$U:$U)</f>
        <v>0</v>
      </c>
      <c r="AC77" s="134" t="n">
        <f aca="false">SUMIF($X:$X,CONCATENATE($Z77,AC$6),$U:$U)</f>
        <v>0</v>
      </c>
      <c r="AD77" s="134" t="n">
        <f aca="false">SUMIF($X:$X,CONCATENATE($Z77,AD$6),$U:$U)</f>
        <v>0</v>
      </c>
      <c r="AE77" s="134" t="n">
        <f aca="false">SUMIF($X:$X,CONCATENATE($Z77,AE$6),$U:$U)</f>
        <v>0</v>
      </c>
      <c r="AF77" s="134" t="n">
        <f aca="false">SUMIF($X:$X,CONCATENATE($Z77,AF$6),$U:$U)</f>
        <v>0</v>
      </c>
      <c r="AG77" s="135" t="n">
        <f aca="false">SUMIF($X:$X,CONCATENATE($Z77,AG$6),$U:$U)</f>
        <v>0</v>
      </c>
      <c r="AI77" s="143" t="n">
        <f aca="false">EOMONTH(AI76,0)+1</f>
        <v>38261</v>
      </c>
      <c r="AJ77" s="135" t="n">
        <f aca="false">SUM(AA77:AG77)</f>
        <v>0</v>
      </c>
    </row>
    <row r="78" customFormat="false" ht="12.75" hidden="false" customHeight="false" outlineLevel="0" collapsed="false">
      <c r="Z78" s="143" t="n">
        <f aca="false">EOMONTH(Z77,0)+1</f>
        <v>38292</v>
      </c>
      <c r="AA78" s="134" t="n">
        <f aca="false">SUMIF($X:$X,CONCATENATE($Z78,AA$6),$U:$U)</f>
        <v>0</v>
      </c>
      <c r="AB78" s="134" t="n">
        <f aca="false">SUMIF($X:$X,CONCATENATE($Z78,AB$6),$U:$U)</f>
        <v>0</v>
      </c>
      <c r="AC78" s="134" t="n">
        <f aca="false">SUMIF($X:$X,CONCATENATE($Z78,AC$6),$U:$U)</f>
        <v>0</v>
      </c>
      <c r="AD78" s="134" t="n">
        <f aca="false">SUMIF($X:$X,CONCATENATE($Z78,AD$6),$U:$U)</f>
        <v>0</v>
      </c>
      <c r="AE78" s="134" t="n">
        <f aca="false">SUMIF($X:$X,CONCATENATE($Z78,AE$6),$U:$U)</f>
        <v>0</v>
      </c>
      <c r="AF78" s="134" t="n">
        <f aca="false">SUMIF($X:$X,CONCATENATE($Z78,AF$6),$U:$U)</f>
        <v>0</v>
      </c>
      <c r="AG78" s="135" t="n">
        <f aca="false">SUMIF($X:$X,CONCATENATE($Z78,AG$6),$U:$U)</f>
        <v>0</v>
      </c>
      <c r="AI78" s="143" t="n">
        <f aca="false">EOMONTH(AI77,0)+1</f>
        <v>38292</v>
      </c>
      <c r="AJ78" s="135" t="n">
        <f aca="false">SUM(AA78:AG78)</f>
        <v>0</v>
      </c>
    </row>
    <row r="79" customFormat="false" ht="12.75" hidden="false" customHeight="false" outlineLevel="0" collapsed="false">
      <c r="Z79" s="143" t="n">
        <f aca="false">EOMONTH(Z78,0)+1</f>
        <v>38322</v>
      </c>
      <c r="AA79" s="134" t="n">
        <f aca="false">SUMIF($X:$X,CONCATENATE($Z79,AA$6),$U:$U)</f>
        <v>0</v>
      </c>
      <c r="AB79" s="134" t="n">
        <f aca="false">SUMIF($X:$X,CONCATENATE($Z79,AB$6),$U:$U)</f>
        <v>0</v>
      </c>
      <c r="AC79" s="134" t="n">
        <f aca="false">SUMIF($X:$X,CONCATENATE($Z79,AC$6),$U:$U)</f>
        <v>0</v>
      </c>
      <c r="AD79" s="134" t="n">
        <f aca="false">SUMIF($X:$X,CONCATENATE($Z79,AD$6),$U:$U)</f>
        <v>0</v>
      </c>
      <c r="AE79" s="134" t="n">
        <f aca="false">SUMIF($X:$X,CONCATENATE($Z79,AE$6),$U:$U)</f>
        <v>0</v>
      </c>
      <c r="AF79" s="134" t="n">
        <f aca="false">SUMIF($X:$X,CONCATENATE($Z79,AF$6),$U:$U)</f>
        <v>0</v>
      </c>
      <c r="AG79" s="135" t="n">
        <f aca="false">SUMIF($X:$X,CONCATENATE($Z79,AG$6),$U:$U)</f>
        <v>0</v>
      </c>
      <c r="AI79" s="143" t="n">
        <f aca="false">EOMONTH(AI78,0)+1</f>
        <v>38322</v>
      </c>
      <c r="AJ79" s="135" t="n">
        <f aca="false">SUM(AA79:AG79)</f>
        <v>0</v>
      </c>
    </row>
    <row r="80" customFormat="false" ht="12.75" hidden="false" customHeight="false" outlineLevel="0" collapsed="false">
      <c r="Z80" s="143" t="n">
        <f aca="false">EOMONTH(Z79,0)+1</f>
        <v>38353</v>
      </c>
      <c r="AA80" s="134" t="n">
        <f aca="false">SUMIF($X:$X,CONCATENATE($Z80,AA$6),$U:$U)</f>
        <v>0</v>
      </c>
      <c r="AB80" s="134" t="n">
        <f aca="false">SUMIF($X:$X,CONCATENATE($Z80,AB$6),$U:$U)</f>
        <v>0</v>
      </c>
      <c r="AC80" s="134" t="n">
        <f aca="false">SUMIF($X:$X,CONCATENATE($Z80,AC$6),$U:$U)</f>
        <v>0</v>
      </c>
      <c r="AD80" s="134" t="n">
        <f aca="false">SUMIF($X:$X,CONCATENATE($Z80,AD$6),$U:$U)</f>
        <v>0</v>
      </c>
      <c r="AE80" s="134" t="n">
        <f aca="false">SUMIF($X:$X,CONCATENATE($Z80,AE$6),$U:$U)</f>
        <v>0</v>
      </c>
      <c r="AF80" s="134" t="n">
        <f aca="false">SUMIF($X:$X,CONCATENATE($Z80,AF$6),$U:$U)</f>
        <v>0</v>
      </c>
      <c r="AG80" s="135" t="n">
        <f aca="false">SUMIF($X:$X,CONCATENATE($Z80,AG$6),$U:$U)</f>
        <v>0</v>
      </c>
      <c r="AI80" s="143" t="n">
        <f aca="false">EOMONTH(AI79,0)+1</f>
        <v>38353</v>
      </c>
      <c r="AJ80" s="135" t="n">
        <f aca="false">SUM(AA80:AG80)</f>
        <v>0</v>
      </c>
    </row>
    <row r="81" customFormat="false" ht="12.75" hidden="false" customHeight="false" outlineLevel="0" collapsed="false">
      <c r="Z81" s="143" t="n">
        <f aca="false">EOMONTH(Z80,0)+1</f>
        <v>38384</v>
      </c>
      <c r="AA81" s="134" t="n">
        <f aca="false">SUMIF($X:$X,CONCATENATE($Z81,AA$6),$U:$U)</f>
        <v>0</v>
      </c>
      <c r="AB81" s="134" t="n">
        <f aca="false">SUMIF($X:$X,CONCATENATE($Z81,AB$6),$U:$U)</f>
        <v>0</v>
      </c>
      <c r="AC81" s="134" t="n">
        <f aca="false">SUMIF($X:$X,CONCATENATE($Z81,AC$6),$U:$U)</f>
        <v>0</v>
      </c>
      <c r="AD81" s="134" t="n">
        <f aca="false">SUMIF($X:$X,CONCATENATE($Z81,AD$6),$U:$U)</f>
        <v>0</v>
      </c>
      <c r="AE81" s="134" t="n">
        <f aca="false">SUMIF($X:$X,CONCATENATE($Z81,AE$6),$U:$U)</f>
        <v>0</v>
      </c>
      <c r="AF81" s="134" t="n">
        <f aca="false">SUMIF($X:$X,CONCATENATE($Z81,AF$6),$U:$U)</f>
        <v>0</v>
      </c>
      <c r="AG81" s="135" t="n">
        <f aca="false">SUMIF($X:$X,CONCATENATE($Z81,AG$6),$U:$U)</f>
        <v>0</v>
      </c>
      <c r="AI81" s="143" t="n">
        <f aca="false">EOMONTH(AI80,0)+1</f>
        <v>38384</v>
      </c>
      <c r="AJ81" s="135" t="n">
        <f aca="false">SUM(AA81:AG81)</f>
        <v>0</v>
      </c>
    </row>
    <row r="82" customFormat="false" ht="12.75" hidden="false" customHeight="false" outlineLevel="0" collapsed="false">
      <c r="Z82" s="143" t="n">
        <f aca="false">EOMONTH(Z81,0)+1</f>
        <v>38412</v>
      </c>
      <c r="AA82" s="134" t="n">
        <f aca="false">SUMIF($X:$X,CONCATENATE($Z82,AA$6),$U:$U)</f>
        <v>0</v>
      </c>
      <c r="AB82" s="134" t="n">
        <f aca="false">SUMIF($X:$X,CONCATENATE($Z82,AB$6),$U:$U)</f>
        <v>0</v>
      </c>
      <c r="AC82" s="134" t="n">
        <f aca="false">SUMIF($X:$X,CONCATENATE($Z82,AC$6),$U:$U)</f>
        <v>0</v>
      </c>
      <c r="AD82" s="134" t="n">
        <f aca="false">SUMIF($X:$X,CONCATENATE($Z82,AD$6),$U:$U)</f>
        <v>0</v>
      </c>
      <c r="AE82" s="134" t="n">
        <f aca="false">SUMIF($X:$X,CONCATENATE($Z82,AE$6),$U:$U)</f>
        <v>0</v>
      </c>
      <c r="AF82" s="134" t="n">
        <f aca="false">SUMIF($X:$X,CONCATENATE($Z82,AF$6),$U:$U)</f>
        <v>0</v>
      </c>
      <c r="AG82" s="135" t="n">
        <f aca="false">SUMIF($X:$X,CONCATENATE($Z82,AG$6),$U:$U)</f>
        <v>0</v>
      </c>
      <c r="AI82" s="143" t="n">
        <f aca="false">EOMONTH(AI81,0)+1</f>
        <v>38412</v>
      </c>
      <c r="AJ82" s="135" t="n">
        <f aca="false">SUM(AA82:AG82)</f>
        <v>0</v>
      </c>
    </row>
    <row r="83" customFormat="false" ht="12.75" hidden="false" customHeight="false" outlineLevel="0" collapsed="false">
      <c r="Z83" s="143" t="n">
        <f aca="false">EOMONTH(Z82,0)+1</f>
        <v>38443</v>
      </c>
      <c r="AA83" s="134" t="n">
        <f aca="false">SUMIF($X:$X,CONCATENATE($Z83,AA$6),$U:$U)</f>
        <v>0</v>
      </c>
      <c r="AB83" s="134" t="n">
        <f aca="false">SUMIF($X:$X,CONCATENATE($Z83,AB$6),$U:$U)</f>
        <v>0</v>
      </c>
      <c r="AC83" s="134" t="n">
        <f aca="false">SUMIF($X:$X,CONCATENATE($Z83,AC$6),$U:$U)</f>
        <v>0</v>
      </c>
      <c r="AD83" s="134" t="n">
        <f aca="false">SUMIF($X:$X,CONCATENATE($Z83,AD$6),$U:$U)</f>
        <v>0</v>
      </c>
      <c r="AE83" s="134" t="n">
        <f aca="false">SUMIF($X:$X,CONCATENATE($Z83,AE$6),$U:$U)</f>
        <v>0</v>
      </c>
      <c r="AF83" s="134" t="n">
        <f aca="false">SUMIF($X:$X,CONCATENATE($Z83,AF$6),$U:$U)</f>
        <v>0</v>
      </c>
      <c r="AG83" s="135" t="n">
        <f aca="false">SUMIF($X:$X,CONCATENATE($Z83,AG$6),$U:$U)</f>
        <v>0</v>
      </c>
      <c r="AI83" s="143" t="n">
        <f aca="false">EOMONTH(AI82,0)+1</f>
        <v>38443</v>
      </c>
      <c r="AJ83" s="135" t="n">
        <f aca="false">SUM(AA83:AG83)</f>
        <v>0</v>
      </c>
    </row>
    <row r="84" customFormat="false" ht="12.75" hidden="false" customHeight="false" outlineLevel="0" collapsed="false">
      <c r="Z84" s="143" t="n">
        <f aca="false">EOMONTH(Z83,0)+1</f>
        <v>38473</v>
      </c>
      <c r="AA84" s="134" t="n">
        <f aca="false">SUMIF($X:$X,CONCATENATE($Z84,AA$6),$U:$U)</f>
        <v>0</v>
      </c>
      <c r="AB84" s="134" t="n">
        <f aca="false">SUMIF($X:$X,CONCATENATE($Z84,AB$6),$U:$U)</f>
        <v>0</v>
      </c>
      <c r="AC84" s="134" t="n">
        <f aca="false">SUMIF($X:$X,CONCATENATE($Z84,AC$6),$U:$U)</f>
        <v>0</v>
      </c>
      <c r="AD84" s="134" t="n">
        <f aca="false">SUMIF($X:$X,CONCATENATE($Z84,AD$6),$U:$U)</f>
        <v>0</v>
      </c>
      <c r="AE84" s="134" t="n">
        <f aca="false">SUMIF($X:$X,CONCATENATE($Z84,AE$6),$U:$U)</f>
        <v>0</v>
      </c>
      <c r="AF84" s="134" t="n">
        <f aca="false">SUMIF($X:$X,CONCATENATE($Z84,AF$6),$U:$U)</f>
        <v>0</v>
      </c>
      <c r="AG84" s="135" t="n">
        <f aca="false">SUMIF($X:$X,CONCATENATE($Z84,AG$6),$U:$U)</f>
        <v>0</v>
      </c>
      <c r="AI84" s="143" t="n">
        <f aca="false">EOMONTH(AI83,0)+1</f>
        <v>38473</v>
      </c>
      <c r="AJ84" s="135" t="n">
        <f aca="false">SUM(AA84:AG84)</f>
        <v>0</v>
      </c>
    </row>
    <row r="85" customFormat="false" ht="12.75" hidden="false" customHeight="false" outlineLevel="0" collapsed="false">
      <c r="Z85" s="143" t="n">
        <f aca="false">EOMONTH(Z84,0)+1</f>
        <v>38504</v>
      </c>
      <c r="AA85" s="134" t="n">
        <f aca="false">SUMIF($X:$X,CONCATENATE($Z85,AA$6),$U:$U)</f>
        <v>0</v>
      </c>
      <c r="AB85" s="134" t="n">
        <f aca="false">SUMIF($X:$X,CONCATENATE($Z85,AB$6),$U:$U)</f>
        <v>0</v>
      </c>
      <c r="AC85" s="134" t="n">
        <f aca="false">SUMIF($X:$X,CONCATENATE($Z85,AC$6),$U:$U)</f>
        <v>0</v>
      </c>
      <c r="AD85" s="134" t="n">
        <f aca="false">SUMIF($X:$X,CONCATENATE($Z85,AD$6),$U:$U)</f>
        <v>0</v>
      </c>
      <c r="AE85" s="134" t="n">
        <f aca="false">SUMIF($X:$X,CONCATENATE($Z85,AE$6),$U:$U)</f>
        <v>0</v>
      </c>
      <c r="AF85" s="134" t="n">
        <f aca="false">SUMIF($X:$X,CONCATENATE($Z85,AF$6),$U:$U)</f>
        <v>0</v>
      </c>
      <c r="AG85" s="135" t="n">
        <f aca="false">SUMIF($X:$X,CONCATENATE($Z85,AG$6),$U:$U)</f>
        <v>0</v>
      </c>
      <c r="AI85" s="143" t="n">
        <f aca="false">EOMONTH(AI84,0)+1</f>
        <v>38504</v>
      </c>
      <c r="AJ85" s="135" t="n">
        <f aca="false">SUM(AA85:AG85)</f>
        <v>0</v>
      </c>
    </row>
    <row r="86" customFormat="false" ht="12.75" hidden="false" customHeight="false" outlineLevel="0" collapsed="false">
      <c r="Z86" s="143" t="n">
        <f aca="false">EOMONTH(Z85,0)+1</f>
        <v>38534</v>
      </c>
      <c r="AA86" s="134" t="n">
        <f aca="false">SUMIF($X:$X,CONCATENATE($Z86,AA$6),$U:$U)</f>
        <v>0</v>
      </c>
      <c r="AB86" s="134" t="n">
        <f aca="false">SUMIF($X:$X,CONCATENATE($Z86,AB$6),$U:$U)</f>
        <v>0</v>
      </c>
      <c r="AC86" s="134" t="n">
        <f aca="false">SUMIF($X:$X,CONCATENATE($Z86,AC$6),$U:$U)</f>
        <v>0</v>
      </c>
      <c r="AD86" s="134" t="n">
        <f aca="false">SUMIF($X:$X,CONCATENATE($Z86,AD$6),$U:$U)</f>
        <v>0</v>
      </c>
      <c r="AE86" s="134" t="n">
        <f aca="false">SUMIF($X:$X,CONCATENATE($Z86,AE$6),$U:$U)</f>
        <v>0</v>
      </c>
      <c r="AF86" s="134" t="n">
        <f aca="false">SUMIF($X:$X,CONCATENATE($Z86,AF$6),$U:$U)</f>
        <v>0</v>
      </c>
      <c r="AG86" s="135" t="n">
        <f aca="false">SUMIF($X:$X,CONCATENATE($Z86,AG$6),$U:$U)</f>
        <v>0</v>
      </c>
      <c r="AI86" s="143" t="n">
        <f aca="false">EOMONTH(AI85,0)+1</f>
        <v>38534</v>
      </c>
      <c r="AJ86" s="135" t="n">
        <f aca="false">SUM(AA86:AG86)</f>
        <v>0</v>
      </c>
    </row>
    <row r="87" customFormat="false" ht="12.75" hidden="false" customHeight="false" outlineLevel="0" collapsed="false">
      <c r="Z87" s="143" t="n">
        <f aca="false">EOMONTH(Z86,0)+1</f>
        <v>38565</v>
      </c>
      <c r="AA87" s="134" t="n">
        <f aca="false">SUMIF($X:$X,CONCATENATE($Z87,AA$6),$U:$U)</f>
        <v>0</v>
      </c>
      <c r="AB87" s="134" t="n">
        <f aca="false">SUMIF($X:$X,CONCATENATE($Z87,AB$6),$U:$U)</f>
        <v>0</v>
      </c>
      <c r="AC87" s="134" t="n">
        <f aca="false">SUMIF($X:$X,CONCATENATE($Z87,AC$6),$U:$U)</f>
        <v>0</v>
      </c>
      <c r="AD87" s="134" t="n">
        <f aca="false">SUMIF($X:$X,CONCATENATE($Z87,AD$6),$U:$U)</f>
        <v>0</v>
      </c>
      <c r="AE87" s="134" t="n">
        <f aca="false">SUMIF($X:$X,CONCATENATE($Z87,AE$6),$U:$U)</f>
        <v>0</v>
      </c>
      <c r="AF87" s="134" t="n">
        <f aca="false">SUMIF($X:$X,CONCATENATE($Z87,AF$6),$U:$U)</f>
        <v>0</v>
      </c>
      <c r="AG87" s="135" t="n">
        <f aca="false">SUMIF($X:$X,CONCATENATE($Z87,AG$6),$U:$U)</f>
        <v>0</v>
      </c>
      <c r="AI87" s="143" t="n">
        <f aca="false">EOMONTH(AI86,0)+1</f>
        <v>38565</v>
      </c>
      <c r="AJ87" s="135" t="n">
        <f aca="false">SUM(AA87:AG87)</f>
        <v>0</v>
      </c>
    </row>
    <row r="88" customFormat="false" ht="12.75" hidden="false" customHeight="false" outlineLevel="0" collapsed="false">
      <c r="Z88" s="143" t="n">
        <f aca="false">EOMONTH(Z87,0)+1</f>
        <v>38596</v>
      </c>
      <c r="AA88" s="134" t="n">
        <f aca="false">SUMIF($X:$X,CONCATENATE($Z88,AA$6),$U:$U)</f>
        <v>0</v>
      </c>
      <c r="AB88" s="134" t="n">
        <f aca="false">SUMIF($X:$X,CONCATENATE($Z88,AB$6),$U:$U)</f>
        <v>0</v>
      </c>
      <c r="AC88" s="134" t="n">
        <f aca="false">SUMIF($X:$X,CONCATENATE($Z88,AC$6),$U:$U)</f>
        <v>0</v>
      </c>
      <c r="AD88" s="134" t="n">
        <f aca="false">SUMIF($X:$X,CONCATENATE($Z88,AD$6),$U:$U)</f>
        <v>0</v>
      </c>
      <c r="AE88" s="134" t="n">
        <f aca="false">SUMIF($X:$X,CONCATENATE($Z88,AE$6),$U:$U)</f>
        <v>0</v>
      </c>
      <c r="AF88" s="134" t="n">
        <f aca="false">SUMIF($X:$X,CONCATENATE($Z88,AF$6),$U:$U)</f>
        <v>0</v>
      </c>
      <c r="AG88" s="135" t="n">
        <f aca="false">SUMIF($X:$X,CONCATENATE($Z88,AG$6),$U:$U)</f>
        <v>0</v>
      </c>
      <c r="AI88" s="143" t="n">
        <f aca="false">EOMONTH(AI87,0)+1</f>
        <v>38596</v>
      </c>
      <c r="AJ88" s="135" t="n">
        <f aca="false">SUM(AA88:AG88)</f>
        <v>0</v>
      </c>
    </row>
    <row r="89" customFormat="false" ht="12.75" hidden="false" customHeight="false" outlineLevel="0" collapsed="false">
      <c r="Z89" s="143" t="n">
        <f aca="false">EOMONTH(Z88,0)+1</f>
        <v>38626</v>
      </c>
      <c r="AA89" s="134" t="n">
        <f aca="false">SUMIF($X:$X,CONCATENATE($Z89,AA$6),$U:$U)</f>
        <v>0</v>
      </c>
      <c r="AB89" s="134" t="n">
        <f aca="false">SUMIF($X:$X,CONCATENATE($Z89,AB$6),$U:$U)</f>
        <v>0</v>
      </c>
      <c r="AC89" s="134" t="n">
        <f aca="false">SUMIF($X:$X,CONCATENATE($Z89,AC$6),$U:$U)</f>
        <v>0</v>
      </c>
      <c r="AD89" s="134" t="n">
        <f aca="false">SUMIF($X:$X,CONCATENATE($Z89,AD$6),$U:$U)</f>
        <v>0</v>
      </c>
      <c r="AE89" s="134" t="n">
        <f aca="false">SUMIF($X:$X,CONCATENATE($Z89,AE$6),$U:$U)</f>
        <v>0</v>
      </c>
      <c r="AF89" s="134" t="n">
        <f aca="false">SUMIF($X:$X,CONCATENATE($Z89,AF$6),$U:$U)</f>
        <v>0</v>
      </c>
      <c r="AG89" s="135" t="n">
        <f aca="false">SUMIF($X:$X,CONCATENATE($Z89,AG$6),$U:$U)</f>
        <v>0</v>
      </c>
      <c r="AI89" s="143" t="n">
        <f aca="false">EOMONTH(AI88,0)+1</f>
        <v>38626</v>
      </c>
      <c r="AJ89" s="135" t="n">
        <f aca="false">SUM(AA89:AG89)</f>
        <v>0</v>
      </c>
    </row>
    <row r="90" customFormat="false" ht="12.75" hidden="false" customHeight="false" outlineLevel="0" collapsed="false">
      <c r="Z90" s="143" t="n">
        <f aca="false">EOMONTH(Z89,0)+1</f>
        <v>38657</v>
      </c>
      <c r="AA90" s="134" t="n">
        <f aca="false">SUMIF($X:$X,CONCATENATE($Z90,AA$6),$U:$U)</f>
        <v>0</v>
      </c>
      <c r="AB90" s="134" t="n">
        <f aca="false">SUMIF($X:$X,CONCATENATE($Z90,AB$6),$U:$U)</f>
        <v>0</v>
      </c>
      <c r="AC90" s="134" t="n">
        <f aca="false">SUMIF($X:$X,CONCATENATE($Z90,AC$6),$U:$U)</f>
        <v>0</v>
      </c>
      <c r="AD90" s="134" t="n">
        <f aca="false">SUMIF($X:$X,CONCATENATE($Z90,AD$6),$U:$U)</f>
        <v>0</v>
      </c>
      <c r="AE90" s="134" t="n">
        <f aca="false">SUMIF($X:$X,CONCATENATE($Z90,AE$6),$U:$U)</f>
        <v>0</v>
      </c>
      <c r="AF90" s="134" t="n">
        <f aca="false">SUMIF($X:$X,CONCATENATE($Z90,AF$6),$U:$U)</f>
        <v>0</v>
      </c>
      <c r="AG90" s="135" t="n">
        <f aca="false">SUMIF($X:$X,CONCATENATE($Z90,AG$6),$U:$U)</f>
        <v>0</v>
      </c>
      <c r="AI90" s="143" t="n">
        <f aca="false">EOMONTH(AI89,0)+1</f>
        <v>38657</v>
      </c>
      <c r="AJ90" s="135" t="n">
        <f aca="false">SUM(AA90:AG90)</f>
        <v>0</v>
      </c>
    </row>
    <row r="91" customFormat="false" ht="12.75" hidden="false" customHeight="false" outlineLevel="0" collapsed="false">
      <c r="Z91" s="143" t="n">
        <f aca="false">EOMONTH(Z90,0)+1</f>
        <v>38687</v>
      </c>
      <c r="AA91" s="134" t="n">
        <f aca="false">SUMIF($X:$X,CONCATENATE($Z91,AA$6),$U:$U)</f>
        <v>0</v>
      </c>
      <c r="AB91" s="134" t="n">
        <f aca="false">SUMIF($X:$X,CONCATENATE($Z91,AB$6),$U:$U)</f>
        <v>0</v>
      </c>
      <c r="AC91" s="134" t="n">
        <f aca="false">SUMIF($X:$X,CONCATENATE($Z91,AC$6),$U:$U)</f>
        <v>0</v>
      </c>
      <c r="AD91" s="134" t="n">
        <f aca="false">SUMIF($X:$X,CONCATENATE($Z91,AD$6),$U:$U)</f>
        <v>0</v>
      </c>
      <c r="AE91" s="134" t="n">
        <f aca="false">SUMIF($X:$X,CONCATENATE($Z91,AE$6),$U:$U)</f>
        <v>0</v>
      </c>
      <c r="AF91" s="134" t="n">
        <f aca="false">SUMIF($X:$X,CONCATENATE($Z91,AF$6),$U:$U)</f>
        <v>0</v>
      </c>
      <c r="AG91" s="135" t="n">
        <f aca="false">SUMIF($X:$X,CONCATENATE($Z91,AG$6),$U:$U)</f>
        <v>0</v>
      </c>
      <c r="AI91" s="143" t="n">
        <f aca="false">EOMONTH(AI90,0)+1</f>
        <v>38687</v>
      </c>
      <c r="AJ91" s="135" t="n">
        <f aca="false">SUM(AA91:AG91)</f>
        <v>0</v>
      </c>
    </row>
    <row r="92" customFormat="false" ht="12.75" hidden="false" customHeight="false" outlineLevel="0" collapsed="false">
      <c r="Z92" s="143" t="n">
        <f aca="false">EOMONTH(Z91,0)+1</f>
        <v>38718</v>
      </c>
      <c r="AA92" s="134" t="n">
        <f aca="false">SUMIF($X:$X,CONCATENATE($Z92,AA$6),$U:$U)</f>
        <v>0</v>
      </c>
      <c r="AB92" s="134" t="n">
        <f aca="false">SUMIF($X:$X,CONCATENATE($Z92,AB$6),$U:$U)</f>
        <v>0</v>
      </c>
      <c r="AC92" s="134" t="n">
        <f aca="false">SUMIF($X:$X,CONCATENATE($Z92,AC$6),$U:$U)</f>
        <v>0</v>
      </c>
      <c r="AD92" s="134" t="n">
        <f aca="false">SUMIF($X:$X,CONCATENATE($Z92,AD$6),$U:$U)</f>
        <v>0</v>
      </c>
      <c r="AE92" s="134" t="n">
        <f aca="false">SUMIF($X:$X,CONCATENATE($Z92,AE$6),$U:$U)</f>
        <v>0</v>
      </c>
      <c r="AF92" s="134" t="n">
        <f aca="false">SUMIF($X:$X,CONCATENATE($Z92,AF$6),$U:$U)</f>
        <v>0</v>
      </c>
      <c r="AG92" s="135" t="n">
        <f aca="false">SUMIF($X:$X,CONCATENATE($Z92,AG$6),$U:$U)</f>
        <v>0</v>
      </c>
      <c r="AI92" s="143" t="n">
        <f aca="false">EOMONTH(AI91,0)+1</f>
        <v>38718</v>
      </c>
      <c r="AJ92" s="135" t="n">
        <f aca="false">SUM(AA92:AG92)</f>
        <v>0</v>
      </c>
    </row>
    <row r="93" customFormat="false" ht="12.75" hidden="false" customHeight="false" outlineLevel="0" collapsed="false">
      <c r="Z93" s="143" t="n">
        <f aca="false">EOMONTH(Z92,0)+1</f>
        <v>38749</v>
      </c>
      <c r="AA93" s="134" t="n">
        <f aca="false">SUMIF($X:$X,CONCATENATE($Z93,AA$6),$U:$U)</f>
        <v>0</v>
      </c>
      <c r="AB93" s="134" t="n">
        <f aca="false">SUMIF($X:$X,CONCATENATE($Z93,AB$6),$U:$U)</f>
        <v>0</v>
      </c>
      <c r="AC93" s="134" t="n">
        <f aca="false">SUMIF($X:$X,CONCATENATE($Z93,AC$6),$U:$U)</f>
        <v>0</v>
      </c>
      <c r="AD93" s="134" t="n">
        <f aca="false">SUMIF($X:$X,CONCATENATE($Z93,AD$6),$U:$U)</f>
        <v>0</v>
      </c>
      <c r="AE93" s="134" t="n">
        <f aca="false">SUMIF($X:$X,CONCATENATE($Z93,AE$6),$U:$U)</f>
        <v>0</v>
      </c>
      <c r="AF93" s="134" t="n">
        <f aca="false">SUMIF($X:$X,CONCATENATE($Z93,AF$6),$U:$U)</f>
        <v>0</v>
      </c>
      <c r="AG93" s="135" t="n">
        <f aca="false">SUMIF($X:$X,CONCATENATE($Z93,AG$6),$U:$U)</f>
        <v>0</v>
      </c>
      <c r="AI93" s="143" t="n">
        <f aca="false">EOMONTH(AI92,0)+1</f>
        <v>38749</v>
      </c>
      <c r="AJ93" s="135" t="n">
        <f aca="false">SUM(AA93:AG93)</f>
        <v>0</v>
      </c>
    </row>
    <row r="94" customFormat="false" ht="12.75" hidden="false" customHeight="false" outlineLevel="0" collapsed="false">
      <c r="Z94" s="143" t="n">
        <f aca="false">EOMONTH(Z93,0)+1</f>
        <v>38777</v>
      </c>
      <c r="AA94" s="134" t="n">
        <f aca="false">SUMIF($X:$X,CONCATENATE($Z94,AA$6),$U:$U)</f>
        <v>0</v>
      </c>
      <c r="AB94" s="134" t="n">
        <f aca="false">SUMIF($X:$X,CONCATENATE($Z94,AB$6),$U:$U)</f>
        <v>0</v>
      </c>
      <c r="AC94" s="134" t="n">
        <f aca="false">SUMIF($X:$X,CONCATENATE($Z94,AC$6),$U:$U)</f>
        <v>0</v>
      </c>
      <c r="AD94" s="134" t="n">
        <f aca="false">SUMIF($X:$X,CONCATENATE($Z94,AD$6),$U:$U)</f>
        <v>0</v>
      </c>
      <c r="AE94" s="134" t="n">
        <f aca="false">SUMIF($X:$X,CONCATENATE($Z94,AE$6),$U:$U)</f>
        <v>0</v>
      </c>
      <c r="AF94" s="134" t="n">
        <f aca="false">SUMIF($X:$X,CONCATENATE($Z94,AF$6),$U:$U)</f>
        <v>0</v>
      </c>
      <c r="AG94" s="135" t="n">
        <f aca="false">SUMIF($X:$X,CONCATENATE($Z94,AG$6),$U:$U)</f>
        <v>0</v>
      </c>
      <c r="AI94" s="143" t="n">
        <f aca="false">EOMONTH(AI93,0)+1</f>
        <v>38777</v>
      </c>
      <c r="AJ94" s="135" t="n">
        <f aca="false">SUM(AA94:AG94)</f>
        <v>0</v>
      </c>
    </row>
    <row r="95" customFormat="false" ht="12.75" hidden="false" customHeight="false" outlineLevel="0" collapsed="false">
      <c r="Z95" s="143" t="n">
        <f aca="false">EOMONTH(Z94,0)+1</f>
        <v>38808</v>
      </c>
      <c r="AA95" s="134" t="n">
        <f aca="false">SUMIF($X:$X,CONCATENATE($Z95,AA$6),$U:$U)</f>
        <v>0</v>
      </c>
      <c r="AB95" s="134" t="n">
        <f aca="false">SUMIF($X:$X,CONCATENATE($Z95,AB$6),$U:$U)</f>
        <v>0</v>
      </c>
      <c r="AC95" s="134" t="n">
        <f aca="false">SUMIF($X:$X,CONCATENATE($Z95,AC$6),$U:$U)</f>
        <v>0</v>
      </c>
      <c r="AD95" s="134" t="n">
        <f aca="false">SUMIF($X:$X,CONCATENATE($Z95,AD$6),$U:$U)</f>
        <v>0</v>
      </c>
      <c r="AE95" s="134" t="n">
        <f aca="false">SUMIF($X:$X,CONCATENATE($Z95,AE$6),$U:$U)</f>
        <v>0</v>
      </c>
      <c r="AF95" s="134" t="n">
        <f aca="false">SUMIF($X:$X,CONCATENATE($Z95,AF$6),$U:$U)</f>
        <v>0</v>
      </c>
      <c r="AG95" s="135" t="n">
        <f aca="false">SUMIF($X:$X,CONCATENATE($Z95,AG$6),$U:$U)</f>
        <v>0</v>
      </c>
      <c r="AI95" s="143" t="n">
        <f aca="false">EOMONTH(AI94,0)+1</f>
        <v>38808</v>
      </c>
      <c r="AJ95" s="135" t="n">
        <f aca="false">SUM(AA95:AG95)</f>
        <v>0</v>
      </c>
    </row>
    <row r="96" customFormat="false" ht="12.75" hidden="false" customHeight="false" outlineLevel="0" collapsed="false">
      <c r="Z96" s="143" t="n">
        <f aca="false">EOMONTH(Z95,0)+1</f>
        <v>38838</v>
      </c>
      <c r="AA96" s="134" t="n">
        <f aca="false">SUMIF($X:$X,CONCATENATE($Z96,AA$6),$U:$U)</f>
        <v>0</v>
      </c>
      <c r="AB96" s="134" t="n">
        <f aca="false">SUMIF($X:$X,CONCATENATE($Z96,AB$6),$U:$U)</f>
        <v>0</v>
      </c>
      <c r="AC96" s="134" t="n">
        <f aca="false">SUMIF($X:$X,CONCATENATE($Z96,AC$6),$U:$U)</f>
        <v>0</v>
      </c>
      <c r="AD96" s="134" t="n">
        <f aca="false">SUMIF($X:$X,CONCATENATE($Z96,AD$6),$U:$U)</f>
        <v>0</v>
      </c>
      <c r="AE96" s="134" t="n">
        <f aca="false">SUMIF($X:$X,CONCATENATE($Z96,AE$6),$U:$U)</f>
        <v>0</v>
      </c>
      <c r="AF96" s="134" t="n">
        <f aca="false">SUMIF($X:$X,CONCATENATE($Z96,AF$6),$U:$U)</f>
        <v>0</v>
      </c>
      <c r="AG96" s="135" t="n">
        <f aca="false">SUMIF($X:$X,CONCATENATE($Z96,AG$6),$U:$U)</f>
        <v>0</v>
      </c>
      <c r="AI96" s="143" t="n">
        <f aca="false">EOMONTH(AI95,0)+1</f>
        <v>38838</v>
      </c>
      <c r="AJ96" s="135" t="n">
        <f aca="false">SUM(AA96:AG96)</f>
        <v>0</v>
      </c>
    </row>
    <row r="97" customFormat="false" ht="12.75" hidden="false" customHeight="false" outlineLevel="0" collapsed="false">
      <c r="Z97" s="143" t="n">
        <f aca="false">EOMONTH(Z96,0)+1</f>
        <v>38869</v>
      </c>
      <c r="AA97" s="134" t="n">
        <f aca="false">SUMIF($X:$X,CONCATENATE($Z97,AA$6),$U:$U)</f>
        <v>0</v>
      </c>
      <c r="AB97" s="134" t="n">
        <f aca="false">SUMIF($X:$X,CONCATENATE($Z97,AB$6),$U:$U)</f>
        <v>0</v>
      </c>
      <c r="AC97" s="134" t="n">
        <f aca="false">SUMIF($X:$X,CONCATENATE($Z97,AC$6),$U:$U)</f>
        <v>0</v>
      </c>
      <c r="AD97" s="134" t="n">
        <f aca="false">SUMIF($X:$X,CONCATENATE($Z97,AD$6),$U:$U)</f>
        <v>0</v>
      </c>
      <c r="AE97" s="134" t="n">
        <f aca="false">SUMIF($X:$X,CONCATENATE($Z97,AE$6),$U:$U)</f>
        <v>0</v>
      </c>
      <c r="AF97" s="134" t="n">
        <f aca="false">SUMIF($X:$X,CONCATENATE($Z97,AF$6),$U:$U)</f>
        <v>0</v>
      </c>
      <c r="AG97" s="135" t="n">
        <f aca="false">SUMIF($X:$X,CONCATENATE($Z97,AG$6),$U:$U)</f>
        <v>0</v>
      </c>
      <c r="AI97" s="143" t="n">
        <f aca="false">EOMONTH(AI96,0)+1</f>
        <v>38869</v>
      </c>
      <c r="AJ97" s="135" t="n">
        <f aca="false">SUM(AA97:AG97)</f>
        <v>0</v>
      </c>
    </row>
    <row r="98" customFormat="false" ht="12.75" hidden="false" customHeight="false" outlineLevel="0" collapsed="false">
      <c r="Z98" s="143" t="n">
        <f aca="false">EOMONTH(Z97,0)+1</f>
        <v>38899</v>
      </c>
      <c r="AA98" s="134" t="n">
        <f aca="false">SUMIF($X:$X,CONCATENATE($Z98,AA$6),$U:$U)</f>
        <v>0</v>
      </c>
      <c r="AB98" s="134" t="n">
        <f aca="false">SUMIF($X:$X,CONCATENATE($Z98,AB$6),$U:$U)</f>
        <v>0</v>
      </c>
      <c r="AC98" s="134" t="n">
        <f aca="false">SUMIF($X:$X,CONCATENATE($Z98,AC$6),$U:$U)</f>
        <v>0</v>
      </c>
      <c r="AD98" s="134" t="n">
        <f aca="false">SUMIF($X:$X,CONCATENATE($Z98,AD$6),$U:$U)</f>
        <v>0</v>
      </c>
      <c r="AE98" s="134" t="n">
        <f aca="false">SUMIF($X:$X,CONCATENATE($Z98,AE$6),$U:$U)</f>
        <v>0</v>
      </c>
      <c r="AF98" s="134" t="n">
        <f aca="false">SUMIF($X:$X,CONCATENATE($Z98,AF$6),$U:$U)</f>
        <v>0</v>
      </c>
      <c r="AG98" s="135" t="n">
        <f aca="false">SUMIF($X:$X,CONCATENATE($Z98,AG$6),$U:$U)</f>
        <v>0</v>
      </c>
      <c r="AI98" s="143" t="n">
        <f aca="false">EOMONTH(AI97,0)+1</f>
        <v>38899</v>
      </c>
      <c r="AJ98" s="135" t="n">
        <f aca="false">SUM(AA98:AG98)</f>
        <v>0</v>
      </c>
    </row>
    <row r="99" customFormat="false" ht="12.75" hidden="false" customHeight="false" outlineLevel="0" collapsed="false">
      <c r="Z99" s="143" t="n">
        <f aca="false">EOMONTH(Z98,0)+1</f>
        <v>38930</v>
      </c>
      <c r="AA99" s="134" t="n">
        <f aca="false">SUMIF($X:$X,CONCATENATE($Z99,AA$6),$U:$U)</f>
        <v>0</v>
      </c>
      <c r="AB99" s="134" t="n">
        <f aca="false">SUMIF($X:$X,CONCATENATE($Z99,AB$6),$U:$U)</f>
        <v>0</v>
      </c>
      <c r="AC99" s="134" t="n">
        <f aca="false">SUMIF($X:$X,CONCATENATE($Z99,AC$6),$U:$U)</f>
        <v>0</v>
      </c>
      <c r="AD99" s="134" t="n">
        <f aca="false">SUMIF($X:$X,CONCATENATE($Z99,AD$6),$U:$U)</f>
        <v>0</v>
      </c>
      <c r="AE99" s="134" t="n">
        <f aca="false">SUMIF($X:$X,CONCATENATE($Z99,AE$6),$U:$U)</f>
        <v>0</v>
      </c>
      <c r="AF99" s="134" t="n">
        <f aca="false">SUMIF($X:$X,CONCATENATE($Z99,AF$6),$U:$U)</f>
        <v>0</v>
      </c>
      <c r="AG99" s="135" t="n">
        <f aca="false">SUMIF($X:$X,CONCATENATE($Z99,AG$6),$U:$U)</f>
        <v>0</v>
      </c>
      <c r="AI99" s="143" t="n">
        <f aca="false">EOMONTH(AI98,0)+1</f>
        <v>38930</v>
      </c>
      <c r="AJ99" s="135" t="n">
        <f aca="false">SUM(AA99:AG99)</f>
        <v>0</v>
      </c>
    </row>
    <row r="100" customFormat="false" ht="12.75" hidden="false" customHeight="false" outlineLevel="0" collapsed="false">
      <c r="Z100" s="143" t="n">
        <f aca="false">EOMONTH(Z99,0)+1</f>
        <v>38961</v>
      </c>
      <c r="AA100" s="134" t="n">
        <f aca="false">SUMIF($X:$X,CONCATENATE($Z100,AA$6),$U:$U)</f>
        <v>0</v>
      </c>
      <c r="AB100" s="134" t="n">
        <f aca="false">SUMIF($X:$X,CONCATENATE($Z100,AB$6),$U:$U)</f>
        <v>0</v>
      </c>
      <c r="AC100" s="134" t="n">
        <f aca="false">SUMIF($X:$X,CONCATENATE($Z100,AC$6),$U:$U)</f>
        <v>0</v>
      </c>
      <c r="AD100" s="134" t="n">
        <f aca="false">SUMIF($X:$X,CONCATENATE($Z100,AD$6),$U:$U)</f>
        <v>0</v>
      </c>
      <c r="AE100" s="134" t="n">
        <f aca="false">SUMIF($X:$X,CONCATENATE($Z100,AE$6),$U:$U)</f>
        <v>0</v>
      </c>
      <c r="AF100" s="134" t="n">
        <f aca="false">SUMIF($X:$X,CONCATENATE($Z100,AF$6),$U:$U)</f>
        <v>0</v>
      </c>
      <c r="AG100" s="135" t="n">
        <f aca="false">SUMIF($X:$X,CONCATENATE($Z100,AG$6),$U:$U)</f>
        <v>0</v>
      </c>
      <c r="AI100" s="143" t="n">
        <f aca="false">EOMONTH(AI99,0)+1</f>
        <v>38961</v>
      </c>
      <c r="AJ100" s="135" t="n">
        <f aca="false">SUM(AA100:AG100)</f>
        <v>0</v>
      </c>
    </row>
    <row r="101" customFormat="false" ht="12.75" hidden="false" customHeight="false" outlineLevel="0" collapsed="false">
      <c r="Z101" s="143" t="n">
        <f aca="false">EOMONTH(Z100,0)+1</f>
        <v>38991</v>
      </c>
      <c r="AA101" s="134" t="n">
        <f aca="false">SUMIF($X:$X,CONCATENATE($Z101,AA$6),$U:$U)</f>
        <v>0</v>
      </c>
      <c r="AB101" s="134" t="n">
        <f aca="false">SUMIF($X:$X,CONCATENATE($Z101,AB$6),$U:$U)</f>
        <v>0</v>
      </c>
      <c r="AC101" s="134" t="n">
        <f aca="false">SUMIF($X:$X,CONCATENATE($Z101,AC$6),$U:$U)</f>
        <v>0</v>
      </c>
      <c r="AD101" s="134" t="n">
        <f aca="false">SUMIF($X:$X,CONCATENATE($Z101,AD$6),$U:$U)</f>
        <v>0</v>
      </c>
      <c r="AE101" s="134" t="n">
        <f aca="false">SUMIF($X:$X,CONCATENATE($Z101,AE$6),$U:$U)</f>
        <v>0</v>
      </c>
      <c r="AF101" s="134" t="n">
        <f aca="false">SUMIF($X:$X,CONCATENATE($Z101,AF$6),$U:$U)</f>
        <v>0</v>
      </c>
      <c r="AG101" s="135" t="n">
        <f aca="false">SUMIF($X:$X,CONCATENATE($Z101,AG$6),$U:$U)</f>
        <v>0</v>
      </c>
      <c r="AI101" s="143" t="n">
        <f aca="false">EOMONTH(AI100,0)+1</f>
        <v>38991</v>
      </c>
      <c r="AJ101" s="135" t="n">
        <f aca="false">SUM(AA101:AG101)</f>
        <v>0</v>
      </c>
    </row>
    <row r="102" customFormat="false" ht="12.75" hidden="false" customHeight="false" outlineLevel="0" collapsed="false">
      <c r="Z102" s="143" t="n">
        <f aca="false">EOMONTH(Z101,0)+1</f>
        <v>39022</v>
      </c>
      <c r="AA102" s="134" t="n">
        <f aca="false">SUMIF($X:$X,CONCATENATE($Z102,AA$6),$U:$U)</f>
        <v>0</v>
      </c>
      <c r="AB102" s="134" t="n">
        <f aca="false">SUMIF($X:$X,CONCATENATE($Z102,AB$6),$U:$U)</f>
        <v>0</v>
      </c>
      <c r="AC102" s="134" t="n">
        <f aca="false">SUMIF($X:$X,CONCATENATE($Z102,AC$6),$U:$U)</f>
        <v>0</v>
      </c>
      <c r="AD102" s="134" t="n">
        <f aca="false">SUMIF($X:$X,CONCATENATE($Z102,AD$6),$U:$U)</f>
        <v>0</v>
      </c>
      <c r="AE102" s="134" t="n">
        <f aca="false">SUMIF($X:$X,CONCATENATE($Z102,AE$6),$U:$U)</f>
        <v>0</v>
      </c>
      <c r="AF102" s="134" t="n">
        <f aca="false">SUMIF($X:$X,CONCATENATE($Z102,AF$6),$U:$U)</f>
        <v>0</v>
      </c>
      <c r="AG102" s="135" t="n">
        <f aca="false">SUMIF($X:$X,CONCATENATE($Z102,AG$6),$U:$U)</f>
        <v>0</v>
      </c>
      <c r="AI102" s="143" t="n">
        <f aca="false">EOMONTH(AI101,0)+1</f>
        <v>39022</v>
      </c>
      <c r="AJ102" s="135" t="n">
        <f aca="false">SUM(AA102:AG102)</f>
        <v>0</v>
      </c>
    </row>
    <row r="103" customFormat="false" ht="12.75" hidden="false" customHeight="false" outlineLevel="0" collapsed="false">
      <c r="Z103" s="143" t="n">
        <f aca="false">EOMONTH(Z102,0)+1</f>
        <v>39052</v>
      </c>
      <c r="AA103" s="134" t="n">
        <f aca="false">SUMIF($X:$X,CONCATENATE($Z103,AA$6),$U:$U)</f>
        <v>0</v>
      </c>
      <c r="AB103" s="134" t="n">
        <f aca="false">SUMIF($X:$X,CONCATENATE($Z103,AB$6),$U:$U)</f>
        <v>0</v>
      </c>
      <c r="AC103" s="134" t="n">
        <f aca="false">SUMIF($X:$X,CONCATENATE($Z103,AC$6),$U:$U)</f>
        <v>0</v>
      </c>
      <c r="AD103" s="134" t="n">
        <f aca="false">SUMIF($X:$X,CONCATENATE($Z103,AD$6),$U:$U)</f>
        <v>0</v>
      </c>
      <c r="AE103" s="134" t="n">
        <f aca="false">SUMIF($X:$X,CONCATENATE($Z103,AE$6),$U:$U)</f>
        <v>0</v>
      </c>
      <c r="AF103" s="134" t="n">
        <f aca="false">SUMIF($X:$X,CONCATENATE($Z103,AF$6),$U:$U)</f>
        <v>0</v>
      </c>
      <c r="AG103" s="135" t="n">
        <f aca="false">SUMIF($X:$X,CONCATENATE($Z103,AG$6),$U:$U)</f>
        <v>0</v>
      </c>
      <c r="AI103" s="143" t="n">
        <f aca="false">EOMONTH(AI102,0)+1</f>
        <v>39052</v>
      </c>
      <c r="AJ103" s="135" t="n">
        <f aca="false">SUM(AA103:AG103)</f>
        <v>0</v>
      </c>
    </row>
    <row r="104" customFormat="false" ht="12.75" hidden="false" customHeight="false" outlineLevel="0" collapsed="false">
      <c r="Z104" s="143" t="n">
        <f aca="false">EOMONTH(Z103,0)+1</f>
        <v>39083</v>
      </c>
      <c r="AA104" s="134" t="n">
        <f aca="false">SUMIF($X:$X,CONCATENATE($Z104,AA$6),$U:$U)</f>
        <v>0</v>
      </c>
      <c r="AB104" s="134" t="n">
        <f aca="false">SUMIF($X:$X,CONCATENATE($Z104,AB$6),$U:$U)</f>
        <v>0</v>
      </c>
      <c r="AC104" s="134" t="n">
        <f aca="false">SUMIF($X:$X,CONCATENATE($Z104,AC$6),$U:$U)</f>
        <v>0</v>
      </c>
      <c r="AD104" s="134" t="n">
        <f aca="false">SUMIF($X:$X,CONCATENATE($Z104,AD$6),$U:$U)</f>
        <v>0</v>
      </c>
      <c r="AE104" s="134" t="n">
        <f aca="false">SUMIF($X:$X,CONCATENATE($Z104,AE$6),$U:$U)</f>
        <v>0</v>
      </c>
      <c r="AF104" s="134" t="n">
        <f aca="false">SUMIF($X:$X,CONCATENATE($Z104,AF$6),$U:$U)</f>
        <v>0</v>
      </c>
      <c r="AG104" s="135" t="n">
        <f aca="false">SUMIF($X:$X,CONCATENATE($Z104,AG$6),$U:$U)</f>
        <v>0</v>
      </c>
      <c r="AI104" s="143" t="n">
        <f aca="false">EOMONTH(AI103,0)+1</f>
        <v>39083</v>
      </c>
      <c r="AJ104" s="135" t="n">
        <f aca="false">SUM(AA104:AG104)</f>
        <v>0</v>
      </c>
    </row>
    <row r="105" customFormat="false" ht="12.75" hidden="false" customHeight="false" outlineLevel="0" collapsed="false">
      <c r="Z105" s="143" t="n">
        <f aca="false">EOMONTH(Z104,0)+1</f>
        <v>39114</v>
      </c>
      <c r="AA105" s="134" t="n">
        <f aca="false">SUMIF($X:$X,CONCATENATE($Z105,AA$6),$U:$U)</f>
        <v>0</v>
      </c>
      <c r="AB105" s="134" t="n">
        <f aca="false">SUMIF($X:$X,CONCATENATE($Z105,AB$6),$U:$U)</f>
        <v>0</v>
      </c>
      <c r="AC105" s="134" t="n">
        <f aca="false">SUMIF($X:$X,CONCATENATE($Z105,AC$6),$U:$U)</f>
        <v>0</v>
      </c>
      <c r="AD105" s="134" t="n">
        <f aca="false">SUMIF($X:$X,CONCATENATE($Z105,AD$6),$U:$U)</f>
        <v>0</v>
      </c>
      <c r="AE105" s="134" t="n">
        <f aca="false">SUMIF($X:$X,CONCATENATE($Z105,AE$6),$U:$U)</f>
        <v>0</v>
      </c>
      <c r="AF105" s="134" t="n">
        <f aca="false">SUMIF($X:$X,CONCATENATE($Z105,AF$6),$U:$U)</f>
        <v>0</v>
      </c>
      <c r="AG105" s="135" t="n">
        <f aca="false">SUMIF($X:$X,CONCATENATE($Z105,AG$6),$U:$U)</f>
        <v>0</v>
      </c>
      <c r="AI105" s="143" t="n">
        <f aca="false">EOMONTH(AI104,0)+1</f>
        <v>39114</v>
      </c>
      <c r="AJ105" s="135" t="n">
        <f aca="false">SUM(AA105:AG105)</f>
        <v>0</v>
      </c>
    </row>
    <row r="106" customFormat="false" ht="12.75" hidden="false" customHeight="false" outlineLevel="0" collapsed="false">
      <c r="Z106" s="143" t="n">
        <f aca="false">EOMONTH(Z105,0)+1</f>
        <v>39142</v>
      </c>
      <c r="AA106" s="134" t="n">
        <f aca="false">SUMIF($X:$X,CONCATENATE($Z106,AA$6),$U:$U)</f>
        <v>0</v>
      </c>
      <c r="AB106" s="134" t="n">
        <f aca="false">SUMIF($X:$X,CONCATENATE($Z106,AB$6),$U:$U)</f>
        <v>0</v>
      </c>
      <c r="AC106" s="134" t="n">
        <f aca="false">SUMIF($X:$X,CONCATENATE($Z106,AC$6),$U:$U)</f>
        <v>0</v>
      </c>
      <c r="AD106" s="134" t="n">
        <f aca="false">SUMIF($X:$X,CONCATENATE($Z106,AD$6),$U:$U)</f>
        <v>0</v>
      </c>
      <c r="AE106" s="134" t="n">
        <f aca="false">SUMIF($X:$X,CONCATENATE($Z106,AE$6),$U:$U)</f>
        <v>0</v>
      </c>
      <c r="AF106" s="134" t="n">
        <f aca="false">SUMIF($X:$X,CONCATENATE($Z106,AF$6),$U:$U)</f>
        <v>0</v>
      </c>
      <c r="AG106" s="135" t="n">
        <f aca="false">SUMIF($X:$X,CONCATENATE($Z106,AG$6),$U:$U)</f>
        <v>0</v>
      </c>
      <c r="AI106" s="143" t="n">
        <f aca="false">EOMONTH(AI105,0)+1</f>
        <v>39142</v>
      </c>
      <c r="AJ106" s="135" t="n">
        <f aca="false">SUM(AA106:AG106)</f>
        <v>0</v>
      </c>
    </row>
    <row r="107" customFormat="false" ht="12.75" hidden="false" customHeight="false" outlineLevel="0" collapsed="false">
      <c r="Z107" s="143" t="n">
        <f aca="false">EOMONTH(Z106,0)+1</f>
        <v>39173</v>
      </c>
      <c r="AA107" s="134" t="n">
        <f aca="false">SUMIF($X:$X,CONCATENATE($Z107,AA$6),$U:$U)</f>
        <v>0</v>
      </c>
      <c r="AB107" s="134" t="n">
        <f aca="false">SUMIF($X:$X,CONCATENATE($Z107,AB$6),$U:$U)</f>
        <v>0</v>
      </c>
      <c r="AC107" s="134" t="n">
        <f aca="false">SUMIF($X:$X,CONCATENATE($Z107,AC$6),$U:$U)</f>
        <v>0</v>
      </c>
      <c r="AD107" s="134" t="n">
        <f aca="false">SUMIF($X:$X,CONCATENATE($Z107,AD$6),$U:$U)</f>
        <v>0</v>
      </c>
      <c r="AE107" s="134" t="n">
        <f aca="false">SUMIF($X:$X,CONCATENATE($Z107,AE$6),$U:$U)</f>
        <v>0</v>
      </c>
      <c r="AF107" s="134" t="n">
        <f aca="false">SUMIF($X:$X,CONCATENATE($Z107,AF$6),$U:$U)</f>
        <v>0</v>
      </c>
      <c r="AG107" s="135" t="n">
        <f aca="false">SUMIF($X:$X,CONCATENATE($Z107,AG$6),$U:$U)</f>
        <v>0</v>
      </c>
      <c r="AI107" s="143" t="n">
        <f aca="false">EOMONTH(AI106,0)+1</f>
        <v>39173</v>
      </c>
      <c r="AJ107" s="135" t="n">
        <f aca="false">SUM(AA107:AG107)</f>
        <v>0</v>
      </c>
    </row>
    <row r="108" customFormat="false" ht="12.75" hidden="false" customHeight="false" outlineLevel="0" collapsed="false">
      <c r="Z108" s="143" t="n">
        <f aca="false">EOMONTH(Z107,0)+1</f>
        <v>39203</v>
      </c>
      <c r="AA108" s="134" t="n">
        <f aca="false">SUMIF($X:$X,CONCATENATE($Z108,AA$6),$U:$U)</f>
        <v>0</v>
      </c>
      <c r="AB108" s="134" t="n">
        <f aca="false">SUMIF($X:$X,CONCATENATE($Z108,AB$6),$U:$U)</f>
        <v>0</v>
      </c>
      <c r="AC108" s="134" t="n">
        <f aca="false">SUMIF($X:$X,CONCATENATE($Z108,AC$6),$U:$U)</f>
        <v>0</v>
      </c>
      <c r="AD108" s="134" t="n">
        <f aca="false">SUMIF($X:$X,CONCATENATE($Z108,AD$6),$U:$U)</f>
        <v>0</v>
      </c>
      <c r="AE108" s="134" t="n">
        <f aca="false">SUMIF($X:$X,CONCATENATE($Z108,AE$6),$U:$U)</f>
        <v>0</v>
      </c>
      <c r="AF108" s="134" t="n">
        <f aca="false">SUMIF($X:$X,CONCATENATE($Z108,AF$6),$U:$U)</f>
        <v>0</v>
      </c>
      <c r="AG108" s="135" t="n">
        <f aca="false">SUMIF($X:$X,CONCATENATE($Z108,AG$6),$U:$U)</f>
        <v>0</v>
      </c>
      <c r="AI108" s="143" t="n">
        <f aca="false">EOMONTH(AI107,0)+1</f>
        <v>39203</v>
      </c>
      <c r="AJ108" s="135" t="n">
        <f aca="false">SUM(AA108:AG108)</f>
        <v>0</v>
      </c>
    </row>
    <row r="109" customFormat="false" ht="12.75" hidden="false" customHeight="false" outlineLevel="0" collapsed="false">
      <c r="Z109" s="143" t="n">
        <f aca="false">EOMONTH(Z108,0)+1</f>
        <v>39234</v>
      </c>
      <c r="AA109" s="134" t="n">
        <f aca="false">SUMIF($X:$X,CONCATENATE($Z109,AA$6),$U:$U)</f>
        <v>0</v>
      </c>
      <c r="AB109" s="134" t="n">
        <f aca="false">SUMIF($X:$X,CONCATENATE($Z109,AB$6),$U:$U)</f>
        <v>0</v>
      </c>
      <c r="AC109" s="134" t="n">
        <f aca="false">SUMIF($X:$X,CONCATENATE($Z109,AC$6),$U:$U)</f>
        <v>0</v>
      </c>
      <c r="AD109" s="134" t="n">
        <f aca="false">SUMIF($X:$X,CONCATENATE($Z109,AD$6),$U:$U)</f>
        <v>0</v>
      </c>
      <c r="AE109" s="134" t="n">
        <f aca="false">SUMIF($X:$X,CONCATENATE($Z109,AE$6),$U:$U)</f>
        <v>0</v>
      </c>
      <c r="AF109" s="134" t="n">
        <f aca="false">SUMIF($X:$X,CONCATENATE($Z109,AF$6),$U:$U)</f>
        <v>0</v>
      </c>
      <c r="AG109" s="135" t="n">
        <f aca="false">SUMIF($X:$X,CONCATENATE($Z109,AG$6),$U:$U)</f>
        <v>0</v>
      </c>
      <c r="AI109" s="143" t="n">
        <f aca="false">EOMONTH(AI108,0)+1</f>
        <v>39234</v>
      </c>
      <c r="AJ109" s="135" t="n">
        <f aca="false">SUM(AA109:AG109)</f>
        <v>0</v>
      </c>
    </row>
    <row r="110" customFormat="false" ht="12.75" hidden="false" customHeight="false" outlineLevel="0" collapsed="false">
      <c r="Z110" s="143" t="n">
        <f aca="false">EOMONTH(Z109,0)+1</f>
        <v>39264</v>
      </c>
      <c r="AA110" s="134" t="n">
        <f aca="false">SUMIF($X:$X,CONCATENATE($Z110,AA$6),$U:$U)</f>
        <v>0</v>
      </c>
      <c r="AB110" s="134" t="n">
        <f aca="false">SUMIF($X:$X,CONCATENATE($Z110,AB$6),$U:$U)</f>
        <v>0</v>
      </c>
      <c r="AC110" s="134" t="n">
        <f aca="false">SUMIF($X:$X,CONCATENATE($Z110,AC$6),$U:$U)</f>
        <v>0</v>
      </c>
      <c r="AD110" s="134" t="n">
        <f aca="false">SUMIF($X:$X,CONCATENATE($Z110,AD$6),$U:$U)</f>
        <v>0</v>
      </c>
      <c r="AE110" s="134" t="n">
        <f aca="false">SUMIF($X:$X,CONCATENATE($Z110,AE$6),$U:$U)</f>
        <v>0</v>
      </c>
      <c r="AF110" s="134" t="n">
        <f aca="false">SUMIF($X:$X,CONCATENATE($Z110,AF$6),$U:$U)</f>
        <v>0</v>
      </c>
      <c r="AG110" s="135" t="n">
        <f aca="false">SUMIF($X:$X,CONCATENATE($Z110,AG$6),$U:$U)</f>
        <v>0</v>
      </c>
      <c r="AI110" s="143" t="n">
        <f aca="false">EOMONTH(AI109,0)+1</f>
        <v>39264</v>
      </c>
      <c r="AJ110" s="135" t="n">
        <f aca="false">SUM(AA110:AG110)</f>
        <v>0</v>
      </c>
    </row>
    <row r="111" customFormat="false" ht="12.75" hidden="false" customHeight="false" outlineLevel="0" collapsed="false">
      <c r="Z111" s="143" t="n">
        <f aca="false">EOMONTH(Z110,0)+1</f>
        <v>39295</v>
      </c>
      <c r="AA111" s="134" t="n">
        <f aca="false">SUMIF($X:$X,CONCATENATE($Z111,AA$6),$U:$U)</f>
        <v>0</v>
      </c>
      <c r="AB111" s="134" t="n">
        <f aca="false">SUMIF($X:$X,CONCATENATE($Z111,AB$6),$U:$U)</f>
        <v>0</v>
      </c>
      <c r="AC111" s="134" t="n">
        <f aca="false">SUMIF($X:$X,CONCATENATE($Z111,AC$6),$U:$U)</f>
        <v>0</v>
      </c>
      <c r="AD111" s="134" t="n">
        <f aca="false">SUMIF($X:$X,CONCATENATE($Z111,AD$6),$U:$U)</f>
        <v>0</v>
      </c>
      <c r="AE111" s="134" t="n">
        <f aca="false">SUMIF($X:$X,CONCATENATE($Z111,AE$6),$U:$U)</f>
        <v>0</v>
      </c>
      <c r="AF111" s="134" t="n">
        <f aca="false">SUMIF($X:$X,CONCATENATE($Z111,AF$6),$U:$U)</f>
        <v>0</v>
      </c>
      <c r="AG111" s="135" t="n">
        <f aca="false">SUMIF($X:$X,CONCATENATE($Z111,AG$6),$U:$U)</f>
        <v>0</v>
      </c>
      <c r="AI111" s="143" t="n">
        <f aca="false">EOMONTH(AI110,0)+1</f>
        <v>39295</v>
      </c>
      <c r="AJ111" s="135" t="n">
        <f aca="false">SUM(AA111:AG111)</f>
        <v>0</v>
      </c>
    </row>
    <row r="112" customFormat="false" ht="12.75" hidden="false" customHeight="false" outlineLevel="0" collapsed="false">
      <c r="Z112" s="143" t="n">
        <f aca="false">EOMONTH(Z111,0)+1</f>
        <v>39326</v>
      </c>
      <c r="AA112" s="134" t="n">
        <f aca="false">SUMIF($X:$X,CONCATENATE($Z112,AA$6),$U:$U)</f>
        <v>0</v>
      </c>
      <c r="AB112" s="134" t="n">
        <f aca="false">SUMIF($X:$X,CONCATENATE($Z112,AB$6),$U:$U)</f>
        <v>0</v>
      </c>
      <c r="AC112" s="134" t="n">
        <f aca="false">SUMIF($X:$X,CONCATENATE($Z112,AC$6),$U:$U)</f>
        <v>0</v>
      </c>
      <c r="AD112" s="134" t="n">
        <f aca="false">SUMIF($X:$X,CONCATENATE($Z112,AD$6),$U:$U)</f>
        <v>0</v>
      </c>
      <c r="AE112" s="134" t="n">
        <f aca="false">SUMIF($X:$X,CONCATENATE($Z112,AE$6),$U:$U)</f>
        <v>0</v>
      </c>
      <c r="AF112" s="134" t="n">
        <f aca="false">SUMIF($X:$X,CONCATENATE($Z112,AF$6),$U:$U)</f>
        <v>0</v>
      </c>
      <c r="AG112" s="135" t="n">
        <f aca="false">SUMIF($X:$X,CONCATENATE($Z112,AG$6),$U:$U)</f>
        <v>0</v>
      </c>
      <c r="AI112" s="143" t="n">
        <f aca="false">EOMONTH(AI111,0)+1</f>
        <v>39326</v>
      </c>
      <c r="AJ112" s="135" t="n">
        <f aca="false">SUM(AA112:AG112)</f>
        <v>0</v>
      </c>
    </row>
    <row r="113" customFormat="false" ht="12.75" hidden="false" customHeight="false" outlineLevel="0" collapsed="false">
      <c r="Z113" s="143" t="n">
        <f aca="false">EOMONTH(Z112,0)+1</f>
        <v>39356</v>
      </c>
      <c r="AA113" s="134" t="n">
        <f aca="false">SUMIF($X:$X,CONCATENATE($Z113,AA$6),$U:$U)</f>
        <v>0</v>
      </c>
      <c r="AB113" s="134" t="n">
        <f aca="false">SUMIF($X:$X,CONCATENATE($Z113,AB$6),$U:$U)</f>
        <v>0</v>
      </c>
      <c r="AC113" s="134" t="n">
        <f aca="false">SUMIF($X:$X,CONCATENATE($Z113,AC$6),$U:$U)</f>
        <v>0</v>
      </c>
      <c r="AD113" s="134" t="n">
        <f aca="false">SUMIF($X:$X,CONCATENATE($Z113,AD$6),$U:$U)</f>
        <v>0</v>
      </c>
      <c r="AE113" s="134" t="n">
        <f aca="false">SUMIF($X:$X,CONCATENATE($Z113,AE$6),$U:$U)</f>
        <v>0</v>
      </c>
      <c r="AF113" s="134" t="n">
        <f aca="false">SUMIF($X:$X,CONCATENATE($Z113,AF$6),$U:$U)</f>
        <v>0</v>
      </c>
      <c r="AG113" s="135" t="n">
        <f aca="false">SUMIF($X:$X,CONCATENATE($Z113,AG$6),$U:$U)</f>
        <v>0</v>
      </c>
      <c r="AI113" s="143" t="n">
        <f aca="false">EOMONTH(AI112,0)+1</f>
        <v>39356</v>
      </c>
      <c r="AJ113" s="135" t="n">
        <f aca="false">SUM(AA113:AG113)</f>
        <v>0</v>
      </c>
    </row>
    <row r="114" customFormat="false" ht="12.75" hidden="false" customHeight="false" outlineLevel="0" collapsed="false">
      <c r="Z114" s="143" t="n">
        <f aca="false">EOMONTH(Z113,0)+1</f>
        <v>39387</v>
      </c>
      <c r="AA114" s="134" t="n">
        <f aca="false">SUMIF($X:$X,CONCATENATE($Z114,AA$6),$U:$U)</f>
        <v>0</v>
      </c>
      <c r="AB114" s="134" t="n">
        <f aca="false">SUMIF($X:$X,CONCATENATE($Z114,AB$6),$U:$U)</f>
        <v>0</v>
      </c>
      <c r="AC114" s="134" t="n">
        <f aca="false">SUMIF($X:$X,CONCATENATE($Z114,AC$6),$U:$U)</f>
        <v>0</v>
      </c>
      <c r="AD114" s="134" t="n">
        <f aca="false">SUMIF($X:$X,CONCATENATE($Z114,AD$6),$U:$U)</f>
        <v>0</v>
      </c>
      <c r="AE114" s="134" t="n">
        <f aca="false">SUMIF($X:$X,CONCATENATE($Z114,AE$6),$U:$U)</f>
        <v>0</v>
      </c>
      <c r="AF114" s="134" t="n">
        <f aca="false">SUMIF($X:$X,CONCATENATE($Z114,AF$6),$U:$U)</f>
        <v>0</v>
      </c>
      <c r="AG114" s="135" t="n">
        <f aca="false">SUMIF($X:$X,CONCATENATE($Z114,AG$6),$U:$U)</f>
        <v>0</v>
      </c>
      <c r="AI114" s="143" t="n">
        <f aca="false">EOMONTH(AI113,0)+1</f>
        <v>39387</v>
      </c>
      <c r="AJ114" s="135" t="n">
        <f aca="false">SUM(AA114:AG114)</f>
        <v>0</v>
      </c>
    </row>
    <row r="115" customFormat="false" ht="12.75" hidden="false" customHeight="false" outlineLevel="0" collapsed="false">
      <c r="Z115" s="143" t="n">
        <f aca="false">EOMONTH(Z114,0)+1</f>
        <v>39417</v>
      </c>
      <c r="AA115" s="134" t="n">
        <f aca="false">SUMIF($X:$X,CONCATENATE($Z115,AA$6),$U:$U)</f>
        <v>0</v>
      </c>
      <c r="AB115" s="134" t="n">
        <f aca="false">SUMIF($X:$X,CONCATENATE($Z115,AB$6),$U:$U)</f>
        <v>0</v>
      </c>
      <c r="AC115" s="134" t="n">
        <f aca="false">SUMIF($X:$X,CONCATENATE($Z115,AC$6),$U:$U)</f>
        <v>0</v>
      </c>
      <c r="AD115" s="134" t="n">
        <f aca="false">SUMIF($X:$X,CONCATENATE($Z115,AD$6),$U:$U)</f>
        <v>0</v>
      </c>
      <c r="AE115" s="134" t="n">
        <f aca="false">SUMIF($X:$X,CONCATENATE($Z115,AE$6),$U:$U)</f>
        <v>0</v>
      </c>
      <c r="AF115" s="134" t="n">
        <f aca="false">SUMIF($X:$X,CONCATENATE($Z115,AF$6),$U:$U)</f>
        <v>0</v>
      </c>
      <c r="AG115" s="135" t="n">
        <f aca="false">SUMIF($X:$X,CONCATENATE($Z115,AG$6),$U:$U)</f>
        <v>0</v>
      </c>
      <c r="AI115" s="143" t="n">
        <f aca="false">EOMONTH(AI114,0)+1</f>
        <v>39417</v>
      </c>
      <c r="AJ115" s="135" t="n">
        <f aca="false">SUM(AA115:AG115)</f>
        <v>0</v>
      </c>
    </row>
    <row r="116" customFormat="false" ht="12.75" hidden="false" customHeight="false" outlineLevel="0" collapsed="false">
      <c r="Z116" s="143" t="n">
        <f aca="false">EOMONTH(Z115,0)+1</f>
        <v>39448</v>
      </c>
      <c r="AA116" s="134" t="n">
        <f aca="false">SUMIF($X:$X,CONCATENATE($Z116,AA$6),$U:$U)</f>
        <v>0</v>
      </c>
      <c r="AB116" s="134" t="n">
        <f aca="false">SUMIF($X:$X,CONCATENATE($Z116,AB$6),$U:$U)</f>
        <v>0</v>
      </c>
      <c r="AC116" s="134" t="n">
        <f aca="false">SUMIF($X:$X,CONCATENATE($Z116,AC$6),$U:$U)</f>
        <v>0</v>
      </c>
      <c r="AD116" s="134" t="n">
        <f aca="false">SUMIF($X:$X,CONCATENATE($Z116,AD$6),$U:$U)</f>
        <v>0</v>
      </c>
      <c r="AE116" s="134" t="n">
        <f aca="false">SUMIF($X:$X,CONCATENATE($Z116,AE$6),$U:$U)</f>
        <v>0</v>
      </c>
      <c r="AF116" s="134" t="n">
        <f aca="false">SUMIF($X:$X,CONCATENATE($Z116,AF$6),$U:$U)</f>
        <v>0</v>
      </c>
      <c r="AG116" s="135" t="n">
        <f aca="false">SUMIF($X:$X,CONCATENATE($Z116,AG$6),$U:$U)</f>
        <v>0</v>
      </c>
      <c r="AI116" s="143" t="n">
        <f aca="false">EOMONTH(AI115,0)+1</f>
        <v>39448</v>
      </c>
      <c r="AJ116" s="135" t="n">
        <f aca="false">SUM(AA116:AG116)</f>
        <v>0</v>
      </c>
    </row>
    <row r="117" customFormat="false" ht="12.75" hidden="false" customHeight="false" outlineLevel="0" collapsed="false">
      <c r="Z117" s="143" t="n">
        <f aca="false">EOMONTH(Z116,0)+1</f>
        <v>39479</v>
      </c>
      <c r="AA117" s="134" t="n">
        <f aca="false">SUMIF($X:$X,CONCATENATE($Z117,AA$6),$U:$U)</f>
        <v>0</v>
      </c>
      <c r="AB117" s="134" t="n">
        <f aca="false">SUMIF($X:$X,CONCATENATE($Z117,AB$6),$U:$U)</f>
        <v>0</v>
      </c>
      <c r="AC117" s="134" t="n">
        <f aca="false">SUMIF($X:$X,CONCATENATE($Z117,AC$6),$U:$U)</f>
        <v>0</v>
      </c>
      <c r="AD117" s="134" t="n">
        <f aca="false">SUMIF($X:$X,CONCATENATE($Z117,AD$6),$U:$U)</f>
        <v>0</v>
      </c>
      <c r="AE117" s="134" t="n">
        <f aca="false">SUMIF($X:$X,CONCATENATE($Z117,AE$6),$U:$U)</f>
        <v>0</v>
      </c>
      <c r="AF117" s="134" t="n">
        <f aca="false">SUMIF($X:$X,CONCATENATE($Z117,AF$6),$U:$U)</f>
        <v>0</v>
      </c>
      <c r="AG117" s="135" t="n">
        <f aca="false">SUMIF($X:$X,CONCATENATE($Z117,AG$6),$U:$U)</f>
        <v>0</v>
      </c>
      <c r="AI117" s="143" t="n">
        <f aca="false">EOMONTH(AI116,0)+1</f>
        <v>39479</v>
      </c>
      <c r="AJ117" s="135" t="n">
        <f aca="false">SUM(AA117:AG117)</f>
        <v>0</v>
      </c>
    </row>
    <row r="118" customFormat="false" ht="12.75" hidden="false" customHeight="false" outlineLevel="0" collapsed="false">
      <c r="Z118" s="143" t="n">
        <f aca="false">EOMONTH(Z117,0)+1</f>
        <v>39508</v>
      </c>
      <c r="AA118" s="134" t="n">
        <f aca="false">SUMIF($X:$X,CONCATENATE($Z118,AA$6),$U:$U)</f>
        <v>0</v>
      </c>
      <c r="AB118" s="134" t="n">
        <f aca="false">SUMIF($X:$X,CONCATENATE($Z118,AB$6),$U:$U)</f>
        <v>0</v>
      </c>
      <c r="AC118" s="134" t="n">
        <f aca="false">SUMIF($X:$X,CONCATENATE($Z118,AC$6),$U:$U)</f>
        <v>0</v>
      </c>
      <c r="AD118" s="134" t="n">
        <f aca="false">SUMIF($X:$X,CONCATENATE($Z118,AD$6),$U:$U)</f>
        <v>0</v>
      </c>
      <c r="AE118" s="134" t="n">
        <f aca="false">SUMIF($X:$X,CONCATENATE($Z118,AE$6),$U:$U)</f>
        <v>0</v>
      </c>
      <c r="AF118" s="134" t="n">
        <f aca="false">SUMIF($X:$X,CONCATENATE($Z118,AF$6),$U:$U)</f>
        <v>0</v>
      </c>
      <c r="AG118" s="135" t="n">
        <f aca="false">SUMIF($X:$X,CONCATENATE($Z118,AG$6),$U:$U)</f>
        <v>0</v>
      </c>
      <c r="AI118" s="143" t="n">
        <f aca="false">EOMONTH(AI117,0)+1</f>
        <v>39508</v>
      </c>
      <c r="AJ118" s="135" t="n">
        <f aca="false">SUM(AA118:AG118)</f>
        <v>0</v>
      </c>
    </row>
    <row r="119" customFormat="false" ht="12.75" hidden="false" customHeight="false" outlineLevel="0" collapsed="false">
      <c r="Z119" s="143" t="n">
        <f aca="false">EOMONTH(Z118,0)+1</f>
        <v>39539</v>
      </c>
      <c r="AA119" s="134" t="n">
        <f aca="false">SUMIF($X:$X,CONCATENATE($Z119,AA$6),$U:$U)</f>
        <v>0</v>
      </c>
      <c r="AB119" s="134" t="n">
        <f aca="false">SUMIF($X:$X,CONCATENATE($Z119,AB$6),$U:$U)</f>
        <v>0</v>
      </c>
      <c r="AC119" s="134" t="n">
        <f aca="false">SUMIF($X:$X,CONCATENATE($Z119,AC$6),$U:$U)</f>
        <v>0</v>
      </c>
      <c r="AD119" s="134" t="n">
        <f aca="false">SUMIF($X:$X,CONCATENATE($Z119,AD$6),$U:$U)</f>
        <v>0</v>
      </c>
      <c r="AE119" s="134" t="n">
        <f aca="false">SUMIF($X:$X,CONCATENATE($Z119,AE$6),$U:$U)</f>
        <v>0</v>
      </c>
      <c r="AF119" s="134" t="n">
        <f aca="false">SUMIF($X:$X,CONCATENATE($Z119,AF$6),$U:$U)</f>
        <v>0</v>
      </c>
      <c r="AG119" s="135" t="n">
        <f aca="false">SUMIF($X:$X,CONCATENATE($Z119,AG$6),$U:$U)</f>
        <v>0</v>
      </c>
      <c r="AI119" s="143" t="n">
        <f aca="false">EOMONTH(AI118,0)+1</f>
        <v>39539</v>
      </c>
      <c r="AJ119" s="135" t="n">
        <f aca="false">SUM(AA119:AG119)</f>
        <v>0</v>
      </c>
    </row>
    <row r="120" customFormat="false" ht="12.75" hidden="false" customHeight="false" outlineLevel="0" collapsed="false">
      <c r="Z120" s="143" t="n">
        <f aca="false">EOMONTH(Z119,0)+1</f>
        <v>39569</v>
      </c>
      <c r="AA120" s="134" t="n">
        <f aca="false">SUMIF($X:$X,CONCATENATE($Z120,AA$6),$U:$U)</f>
        <v>0</v>
      </c>
      <c r="AB120" s="134" t="n">
        <f aca="false">SUMIF($X:$X,CONCATENATE($Z120,AB$6),$U:$U)</f>
        <v>0</v>
      </c>
      <c r="AC120" s="134" t="n">
        <f aca="false">SUMIF($X:$X,CONCATENATE($Z120,AC$6),$U:$U)</f>
        <v>0</v>
      </c>
      <c r="AD120" s="134" t="n">
        <f aca="false">SUMIF($X:$X,CONCATENATE($Z120,AD$6),$U:$U)</f>
        <v>0</v>
      </c>
      <c r="AE120" s="134" t="n">
        <f aca="false">SUMIF($X:$X,CONCATENATE($Z120,AE$6),$U:$U)</f>
        <v>0</v>
      </c>
      <c r="AF120" s="134" t="n">
        <f aca="false">SUMIF($X:$X,CONCATENATE($Z120,AF$6),$U:$U)</f>
        <v>0</v>
      </c>
      <c r="AG120" s="135" t="n">
        <f aca="false">SUMIF($X:$X,CONCATENATE($Z120,AG$6),$U:$U)</f>
        <v>0</v>
      </c>
      <c r="AI120" s="143" t="n">
        <f aca="false">EOMONTH(AI119,0)+1</f>
        <v>39569</v>
      </c>
      <c r="AJ120" s="135" t="n">
        <f aca="false">SUM(AA120:AG120)</f>
        <v>0</v>
      </c>
    </row>
    <row r="121" customFormat="false" ht="12.75" hidden="false" customHeight="false" outlineLevel="0" collapsed="false">
      <c r="Z121" s="143" t="n">
        <f aca="false">EOMONTH(Z120,0)+1</f>
        <v>39600</v>
      </c>
      <c r="AA121" s="134" t="n">
        <f aca="false">SUMIF($X:$X,CONCATENATE($Z121,AA$6),$U:$U)</f>
        <v>0</v>
      </c>
      <c r="AB121" s="134" t="n">
        <f aca="false">SUMIF($X:$X,CONCATENATE($Z121,AB$6),$U:$U)</f>
        <v>0</v>
      </c>
      <c r="AC121" s="134" t="n">
        <f aca="false">SUMIF($X:$X,CONCATENATE($Z121,AC$6),$U:$U)</f>
        <v>0</v>
      </c>
      <c r="AD121" s="134" t="n">
        <f aca="false">SUMIF($X:$X,CONCATENATE($Z121,AD$6),$U:$U)</f>
        <v>0</v>
      </c>
      <c r="AE121" s="134" t="n">
        <f aca="false">SUMIF($X:$X,CONCATENATE($Z121,AE$6),$U:$U)</f>
        <v>0</v>
      </c>
      <c r="AF121" s="134" t="n">
        <f aca="false">SUMIF($X:$X,CONCATENATE($Z121,AF$6),$U:$U)</f>
        <v>0</v>
      </c>
      <c r="AG121" s="135" t="n">
        <f aca="false">SUMIF($X:$X,CONCATENATE($Z121,AG$6),$U:$U)</f>
        <v>0</v>
      </c>
      <c r="AI121" s="143" t="n">
        <f aca="false">EOMONTH(AI120,0)+1</f>
        <v>39600</v>
      </c>
      <c r="AJ121" s="135" t="n">
        <f aca="false">SUM(AA121:AG121)</f>
        <v>0</v>
      </c>
    </row>
    <row r="122" customFormat="false" ht="12.75" hidden="false" customHeight="false" outlineLevel="0" collapsed="false">
      <c r="Z122" s="143" t="n">
        <f aca="false">EOMONTH(Z121,0)+1</f>
        <v>39630</v>
      </c>
      <c r="AA122" s="134" t="n">
        <f aca="false">SUMIF($X:$X,CONCATENATE($Z122,AA$6),$U:$U)</f>
        <v>0</v>
      </c>
      <c r="AB122" s="134" t="n">
        <f aca="false">SUMIF($X:$X,CONCATENATE($Z122,AB$6),$U:$U)</f>
        <v>0</v>
      </c>
      <c r="AC122" s="134" t="n">
        <f aca="false">SUMIF($X:$X,CONCATENATE($Z122,AC$6),$U:$U)</f>
        <v>0</v>
      </c>
      <c r="AD122" s="134" t="n">
        <f aca="false">SUMIF($X:$X,CONCATENATE($Z122,AD$6),$U:$U)</f>
        <v>0</v>
      </c>
      <c r="AE122" s="134" t="n">
        <f aca="false">SUMIF($X:$X,CONCATENATE($Z122,AE$6),$U:$U)</f>
        <v>0</v>
      </c>
      <c r="AF122" s="134" t="n">
        <f aca="false">SUMIF($X:$X,CONCATENATE($Z122,AF$6),$U:$U)</f>
        <v>0</v>
      </c>
      <c r="AG122" s="135" t="n">
        <f aca="false">SUMIF($X:$X,CONCATENATE($Z122,AG$6),$U:$U)</f>
        <v>0</v>
      </c>
      <c r="AI122" s="143" t="n">
        <f aca="false">EOMONTH(AI121,0)+1</f>
        <v>39630</v>
      </c>
      <c r="AJ122" s="135" t="n">
        <f aca="false">SUM(AA122:AG122)</f>
        <v>0</v>
      </c>
    </row>
    <row r="123" customFormat="false" ht="12.75" hidden="false" customHeight="false" outlineLevel="0" collapsed="false">
      <c r="Z123" s="143" t="n">
        <f aca="false">EOMONTH(Z122,0)+1</f>
        <v>39661</v>
      </c>
      <c r="AA123" s="134" t="n">
        <f aca="false">SUMIF($X:$X,CONCATENATE($Z123,AA$6),$U:$U)</f>
        <v>0</v>
      </c>
      <c r="AB123" s="134" t="n">
        <f aca="false">SUMIF($X:$X,CONCATENATE($Z123,AB$6),$U:$U)</f>
        <v>0</v>
      </c>
      <c r="AC123" s="134" t="n">
        <f aca="false">SUMIF($X:$X,CONCATENATE($Z123,AC$6),$U:$U)</f>
        <v>0</v>
      </c>
      <c r="AD123" s="134" t="n">
        <f aca="false">SUMIF($X:$X,CONCATENATE($Z123,AD$6),$U:$U)</f>
        <v>0</v>
      </c>
      <c r="AE123" s="134" t="n">
        <f aca="false">SUMIF($X:$X,CONCATENATE($Z123,AE$6),$U:$U)</f>
        <v>0</v>
      </c>
      <c r="AF123" s="134" t="n">
        <f aca="false">SUMIF($X:$X,CONCATENATE($Z123,AF$6),$U:$U)</f>
        <v>0</v>
      </c>
      <c r="AG123" s="135" t="n">
        <f aca="false">SUMIF($X:$X,CONCATENATE($Z123,AG$6),$U:$U)</f>
        <v>0</v>
      </c>
      <c r="AI123" s="143" t="n">
        <f aca="false">EOMONTH(AI122,0)+1</f>
        <v>39661</v>
      </c>
      <c r="AJ123" s="135" t="n">
        <f aca="false">SUM(AA123:AG123)</f>
        <v>0</v>
      </c>
    </row>
    <row r="124" customFormat="false" ht="12.75" hidden="false" customHeight="false" outlineLevel="0" collapsed="false">
      <c r="Z124" s="143" t="n">
        <f aca="false">EOMONTH(Z123,0)+1</f>
        <v>39692</v>
      </c>
      <c r="AA124" s="134" t="n">
        <f aca="false">SUMIF($X:$X,CONCATENATE($Z124,AA$6),$U:$U)</f>
        <v>0</v>
      </c>
      <c r="AB124" s="134" t="n">
        <f aca="false">SUMIF($X:$X,CONCATENATE($Z124,AB$6),$U:$U)</f>
        <v>0</v>
      </c>
      <c r="AC124" s="134" t="n">
        <f aca="false">SUMIF($X:$X,CONCATENATE($Z124,AC$6),$U:$U)</f>
        <v>0</v>
      </c>
      <c r="AD124" s="134" t="n">
        <f aca="false">SUMIF($X:$X,CONCATENATE($Z124,AD$6),$U:$U)</f>
        <v>0</v>
      </c>
      <c r="AE124" s="134" t="n">
        <f aca="false">SUMIF($X:$X,CONCATENATE($Z124,AE$6),$U:$U)</f>
        <v>0</v>
      </c>
      <c r="AF124" s="134" t="n">
        <f aca="false">SUMIF($X:$X,CONCATENATE($Z124,AF$6),$U:$U)</f>
        <v>0</v>
      </c>
      <c r="AG124" s="135" t="n">
        <f aca="false">SUMIF($X:$X,CONCATENATE($Z124,AG$6),$U:$U)</f>
        <v>0</v>
      </c>
      <c r="AI124" s="143" t="n">
        <f aca="false">EOMONTH(AI123,0)+1</f>
        <v>39692</v>
      </c>
      <c r="AJ124" s="135" t="n">
        <f aca="false">SUM(AA124:AG124)</f>
        <v>0</v>
      </c>
    </row>
    <row r="125" customFormat="false" ht="12.75" hidden="false" customHeight="false" outlineLevel="0" collapsed="false">
      <c r="Z125" s="143" t="n">
        <f aca="false">EOMONTH(Z124,0)+1</f>
        <v>39722</v>
      </c>
      <c r="AA125" s="134" t="n">
        <f aca="false">SUMIF($X:$X,CONCATENATE($Z125,AA$6),$U:$U)</f>
        <v>0</v>
      </c>
      <c r="AB125" s="134" t="n">
        <f aca="false">SUMIF($X:$X,CONCATENATE($Z125,AB$6),$U:$U)</f>
        <v>0</v>
      </c>
      <c r="AC125" s="134" t="n">
        <f aca="false">SUMIF($X:$X,CONCATENATE($Z125,AC$6),$U:$U)</f>
        <v>0</v>
      </c>
      <c r="AD125" s="134" t="n">
        <f aca="false">SUMIF($X:$X,CONCATENATE($Z125,AD$6),$U:$U)</f>
        <v>0</v>
      </c>
      <c r="AE125" s="134" t="n">
        <f aca="false">SUMIF($X:$X,CONCATENATE($Z125,AE$6),$U:$U)</f>
        <v>0</v>
      </c>
      <c r="AF125" s="134" t="n">
        <f aca="false">SUMIF($X:$X,CONCATENATE($Z125,AF$6),$U:$U)</f>
        <v>0</v>
      </c>
      <c r="AG125" s="135" t="n">
        <f aca="false">SUMIF($X:$X,CONCATENATE($Z125,AG$6),$U:$U)</f>
        <v>0</v>
      </c>
      <c r="AI125" s="143" t="n">
        <f aca="false">EOMONTH(AI124,0)+1</f>
        <v>39722</v>
      </c>
      <c r="AJ125" s="135" t="n">
        <f aca="false">SUM(AA125:AG125)</f>
        <v>0</v>
      </c>
    </row>
    <row r="126" customFormat="false" ht="12.75" hidden="false" customHeight="false" outlineLevel="0" collapsed="false">
      <c r="Z126" s="143" t="n">
        <f aca="false">EOMONTH(Z125,0)+1</f>
        <v>39753</v>
      </c>
      <c r="AA126" s="134" t="n">
        <f aca="false">SUMIF($X:$X,CONCATENATE($Z126,AA$6),$U:$U)</f>
        <v>0</v>
      </c>
      <c r="AB126" s="134" t="n">
        <f aca="false">SUMIF($X:$X,CONCATENATE($Z126,AB$6),$U:$U)</f>
        <v>0</v>
      </c>
      <c r="AC126" s="134" t="n">
        <f aca="false">SUMIF($X:$X,CONCATENATE($Z126,AC$6),$U:$U)</f>
        <v>0</v>
      </c>
      <c r="AD126" s="134" t="n">
        <f aca="false">SUMIF($X:$X,CONCATENATE($Z126,AD$6),$U:$U)</f>
        <v>0</v>
      </c>
      <c r="AE126" s="134" t="n">
        <f aca="false">SUMIF($X:$X,CONCATENATE($Z126,AE$6),$U:$U)</f>
        <v>0</v>
      </c>
      <c r="AF126" s="134" t="n">
        <f aca="false">SUMIF($X:$X,CONCATENATE($Z126,AF$6),$U:$U)</f>
        <v>0</v>
      </c>
      <c r="AG126" s="135" t="n">
        <f aca="false">SUMIF($X:$X,CONCATENATE($Z126,AG$6),$U:$U)</f>
        <v>0</v>
      </c>
      <c r="AI126" s="143" t="n">
        <f aca="false">EOMONTH(AI125,0)+1</f>
        <v>39753</v>
      </c>
      <c r="AJ126" s="135" t="n">
        <f aca="false">SUM(AA126:AG126)</f>
        <v>0</v>
      </c>
    </row>
    <row r="127" customFormat="false" ht="12.75" hidden="false" customHeight="false" outlineLevel="0" collapsed="false">
      <c r="Z127" s="143" t="n">
        <f aca="false">EOMONTH(Z126,0)+1</f>
        <v>39783</v>
      </c>
      <c r="AA127" s="134" t="n">
        <f aca="false">SUMIF($X:$X,CONCATENATE($Z127,AA$6),$U:$U)</f>
        <v>0</v>
      </c>
      <c r="AB127" s="134" t="n">
        <f aca="false">SUMIF($X:$X,CONCATENATE($Z127,AB$6),$U:$U)</f>
        <v>0</v>
      </c>
      <c r="AC127" s="134" t="n">
        <f aca="false">SUMIF($X:$X,CONCATENATE($Z127,AC$6),$U:$U)</f>
        <v>0</v>
      </c>
      <c r="AD127" s="134" t="n">
        <f aca="false">SUMIF($X:$X,CONCATENATE($Z127,AD$6),$U:$U)</f>
        <v>0</v>
      </c>
      <c r="AE127" s="134" t="n">
        <f aca="false">SUMIF($X:$X,CONCATENATE($Z127,AE$6),$U:$U)</f>
        <v>0</v>
      </c>
      <c r="AF127" s="134" t="n">
        <f aca="false">SUMIF($X:$X,CONCATENATE($Z127,AF$6),$U:$U)</f>
        <v>0</v>
      </c>
      <c r="AG127" s="135" t="n">
        <f aca="false">SUMIF($X:$X,CONCATENATE($Z127,AG$6),$U:$U)</f>
        <v>0</v>
      </c>
      <c r="AI127" s="143" t="n">
        <f aca="false">EOMONTH(AI126,0)+1</f>
        <v>39783</v>
      </c>
      <c r="AJ127" s="135" t="n">
        <f aca="false">SUM(AA127:AG127)</f>
        <v>0</v>
      </c>
    </row>
    <row r="128" customFormat="false" ht="12.75" hidden="false" customHeight="false" outlineLevel="0" collapsed="false">
      <c r="Z128" s="143" t="n">
        <f aca="false">EOMONTH(Z127,0)+1</f>
        <v>39814</v>
      </c>
      <c r="AA128" s="134" t="n">
        <f aca="false">SUMIF($X:$X,CONCATENATE($Z128,AA$6),$U:$U)</f>
        <v>0</v>
      </c>
      <c r="AB128" s="134" t="n">
        <f aca="false">SUMIF($X:$X,CONCATENATE($Z128,AB$6),$U:$U)</f>
        <v>0</v>
      </c>
      <c r="AC128" s="134" t="n">
        <f aca="false">SUMIF($X:$X,CONCATENATE($Z128,AC$6),$U:$U)</f>
        <v>0</v>
      </c>
      <c r="AD128" s="134" t="n">
        <f aca="false">SUMIF($X:$X,CONCATENATE($Z128,AD$6),$U:$U)</f>
        <v>0</v>
      </c>
      <c r="AE128" s="134" t="n">
        <f aca="false">SUMIF($X:$X,CONCATENATE($Z128,AE$6),$U:$U)</f>
        <v>0</v>
      </c>
      <c r="AF128" s="134" t="n">
        <f aca="false">SUMIF($X:$X,CONCATENATE($Z128,AF$6),$U:$U)</f>
        <v>0</v>
      </c>
      <c r="AG128" s="135" t="n">
        <f aca="false">SUMIF($X:$X,CONCATENATE($Z128,AG$6),$U:$U)</f>
        <v>0</v>
      </c>
      <c r="AI128" s="143" t="n">
        <f aca="false">EOMONTH(AI127,0)+1</f>
        <v>39814</v>
      </c>
      <c r="AJ128" s="135" t="n">
        <f aca="false">SUM(AA128:AG128)</f>
        <v>0</v>
      </c>
    </row>
    <row r="129" customFormat="false" ht="12.75" hidden="false" customHeight="false" outlineLevel="0" collapsed="false">
      <c r="Z129" s="143" t="n">
        <f aca="false">EOMONTH(Z128,0)+1</f>
        <v>39845</v>
      </c>
      <c r="AA129" s="134" t="n">
        <f aca="false">SUMIF($X:$X,CONCATENATE($Z129,AA$6),$U:$U)</f>
        <v>0</v>
      </c>
      <c r="AB129" s="134" t="n">
        <f aca="false">SUMIF($X:$X,CONCATENATE($Z129,AB$6),$U:$U)</f>
        <v>0</v>
      </c>
      <c r="AC129" s="134" t="n">
        <f aca="false">SUMIF($X:$X,CONCATENATE($Z129,AC$6),$U:$U)</f>
        <v>0</v>
      </c>
      <c r="AD129" s="134" t="n">
        <f aca="false">SUMIF($X:$X,CONCATENATE($Z129,AD$6),$U:$U)</f>
        <v>0</v>
      </c>
      <c r="AE129" s="134" t="n">
        <f aca="false">SUMIF($X:$X,CONCATENATE($Z129,AE$6),$U:$U)</f>
        <v>0</v>
      </c>
      <c r="AF129" s="134" t="n">
        <f aca="false">SUMIF($X:$X,CONCATENATE($Z129,AF$6),$U:$U)</f>
        <v>0</v>
      </c>
      <c r="AG129" s="135" t="n">
        <f aca="false">SUMIF($X:$X,CONCATENATE($Z129,AG$6),$U:$U)</f>
        <v>0</v>
      </c>
      <c r="AI129" s="143" t="n">
        <f aca="false">EOMONTH(AI128,0)+1</f>
        <v>39845</v>
      </c>
      <c r="AJ129" s="135" t="n">
        <f aca="false">SUM(AA129:AG129)</f>
        <v>0</v>
      </c>
    </row>
    <row r="130" customFormat="false" ht="12.75" hidden="false" customHeight="false" outlineLevel="0" collapsed="false">
      <c r="Z130" s="143" t="n">
        <f aca="false">EOMONTH(Z129,0)+1</f>
        <v>39873</v>
      </c>
      <c r="AA130" s="134" t="n">
        <f aca="false">SUMIF($X:$X,CONCATENATE($Z130,AA$6),$U:$U)</f>
        <v>0</v>
      </c>
      <c r="AB130" s="134" t="n">
        <f aca="false">SUMIF($X:$X,CONCATENATE($Z130,AB$6),$U:$U)</f>
        <v>0</v>
      </c>
      <c r="AC130" s="134" t="n">
        <f aca="false">SUMIF($X:$X,CONCATENATE($Z130,AC$6),$U:$U)</f>
        <v>0</v>
      </c>
      <c r="AD130" s="134" t="n">
        <f aca="false">SUMIF($X:$X,CONCATENATE($Z130,AD$6),$U:$U)</f>
        <v>0</v>
      </c>
      <c r="AE130" s="134" t="n">
        <f aca="false">SUMIF($X:$X,CONCATENATE($Z130,AE$6),$U:$U)</f>
        <v>0</v>
      </c>
      <c r="AF130" s="134" t="n">
        <f aca="false">SUMIF($X:$X,CONCATENATE($Z130,AF$6),$U:$U)</f>
        <v>0</v>
      </c>
      <c r="AG130" s="135" t="n">
        <f aca="false">SUMIF($X:$X,CONCATENATE($Z130,AG$6),$U:$U)</f>
        <v>0</v>
      </c>
      <c r="AI130" s="143" t="n">
        <f aca="false">EOMONTH(AI129,0)+1</f>
        <v>39873</v>
      </c>
      <c r="AJ130" s="135" t="n">
        <f aca="false">SUM(AA130:AG130)</f>
        <v>0</v>
      </c>
    </row>
    <row r="131" customFormat="false" ht="12.75" hidden="false" customHeight="false" outlineLevel="0" collapsed="false">
      <c r="Z131" s="143" t="n">
        <f aca="false">EOMONTH(Z130,0)+1</f>
        <v>39904</v>
      </c>
      <c r="AA131" s="134" t="n">
        <f aca="false">SUMIF($X:$X,CONCATENATE($Z131,AA$6),$U:$U)</f>
        <v>0</v>
      </c>
      <c r="AB131" s="134" t="n">
        <f aca="false">SUMIF($X:$X,CONCATENATE($Z131,AB$6),$U:$U)</f>
        <v>0</v>
      </c>
      <c r="AC131" s="134" t="n">
        <f aca="false">SUMIF($X:$X,CONCATENATE($Z131,AC$6),$U:$U)</f>
        <v>0</v>
      </c>
      <c r="AD131" s="134" t="n">
        <f aca="false">SUMIF($X:$X,CONCATENATE($Z131,AD$6),$U:$U)</f>
        <v>0</v>
      </c>
      <c r="AE131" s="134" t="n">
        <f aca="false">SUMIF($X:$X,CONCATENATE($Z131,AE$6),$U:$U)</f>
        <v>0</v>
      </c>
      <c r="AF131" s="134" t="n">
        <f aca="false">SUMIF($X:$X,CONCATENATE($Z131,AF$6),$U:$U)</f>
        <v>0</v>
      </c>
      <c r="AG131" s="135" t="n">
        <f aca="false">SUMIF($X:$X,CONCATENATE($Z131,AG$6),$U:$U)</f>
        <v>0</v>
      </c>
      <c r="AI131" s="143" t="n">
        <f aca="false">EOMONTH(AI130,0)+1</f>
        <v>39904</v>
      </c>
      <c r="AJ131" s="135" t="n">
        <f aca="false">SUM(AA131:AG131)</f>
        <v>0</v>
      </c>
    </row>
    <row r="132" customFormat="false" ht="12.75" hidden="false" customHeight="false" outlineLevel="0" collapsed="false">
      <c r="Z132" s="143" t="n">
        <f aca="false">EOMONTH(Z131,0)+1</f>
        <v>39934</v>
      </c>
      <c r="AA132" s="134" t="n">
        <f aca="false">SUMIF($X:$X,CONCATENATE($Z132,AA$6),$U:$U)</f>
        <v>0</v>
      </c>
      <c r="AB132" s="134" t="n">
        <f aca="false">SUMIF($X:$X,CONCATENATE($Z132,AB$6),$U:$U)</f>
        <v>0</v>
      </c>
      <c r="AC132" s="134" t="n">
        <f aca="false">SUMIF($X:$X,CONCATENATE($Z132,AC$6),$U:$U)</f>
        <v>0</v>
      </c>
      <c r="AD132" s="134" t="n">
        <f aca="false">SUMIF($X:$X,CONCATENATE($Z132,AD$6),$U:$U)</f>
        <v>0</v>
      </c>
      <c r="AE132" s="134" t="n">
        <f aca="false">SUMIF($X:$X,CONCATENATE($Z132,AE$6),$U:$U)</f>
        <v>0</v>
      </c>
      <c r="AF132" s="134" t="n">
        <f aca="false">SUMIF($X:$X,CONCATENATE($Z132,AF$6),$U:$U)</f>
        <v>0</v>
      </c>
      <c r="AG132" s="135" t="n">
        <f aca="false">SUMIF($X:$X,CONCATENATE($Z132,AG$6),$U:$U)</f>
        <v>0</v>
      </c>
      <c r="AI132" s="143" t="n">
        <f aca="false">EOMONTH(AI131,0)+1</f>
        <v>39934</v>
      </c>
      <c r="AJ132" s="135" t="n">
        <f aca="false">SUM(AA132:AG132)</f>
        <v>0</v>
      </c>
    </row>
    <row r="133" customFormat="false" ht="12.75" hidden="false" customHeight="false" outlineLevel="0" collapsed="false">
      <c r="Z133" s="143" t="n">
        <f aca="false">EOMONTH(Z132,0)+1</f>
        <v>39965</v>
      </c>
      <c r="AA133" s="134" t="n">
        <f aca="false">SUMIF($X:$X,CONCATENATE($Z133,AA$6),$U:$U)</f>
        <v>0</v>
      </c>
      <c r="AB133" s="134" t="n">
        <f aca="false">SUMIF($X:$X,CONCATENATE($Z133,AB$6),$U:$U)</f>
        <v>0</v>
      </c>
      <c r="AC133" s="134" t="n">
        <f aca="false">SUMIF($X:$X,CONCATENATE($Z133,AC$6),$U:$U)</f>
        <v>0</v>
      </c>
      <c r="AD133" s="134" t="n">
        <f aca="false">SUMIF($X:$X,CONCATENATE($Z133,AD$6),$U:$U)</f>
        <v>0</v>
      </c>
      <c r="AE133" s="134" t="n">
        <f aca="false">SUMIF($X:$X,CONCATENATE($Z133,AE$6),$U:$U)</f>
        <v>0</v>
      </c>
      <c r="AF133" s="134" t="n">
        <f aca="false">SUMIF($X:$X,CONCATENATE($Z133,AF$6),$U:$U)</f>
        <v>0</v>
      </c>
      <c r="AG133" s="135" t="n">
        <f aca="false">SUMIF($X:$X,CONCATENATE($Z133,AG$6),$U:$U)</f>
        <v>0</v>
      </c>
      <c r="AI133" s="143" t="n">
        <f aca="false">EOMONTH(AI132,0)+1</f>
        <v>39965</v>
      </c>
      <c r="AJ133" s="135" t="n">
        <f aca="false">SUM(AA133:AG133)</f>
        <v>0</v>
      </c>
    </row>
    <row r="134" customFormat="false" ht="12.75" hidden="false" customHeight="false" outlineLevel="0" collapsed="false">
      <c r="Z134" s="143" t="n">
        <f aca="false">EOMONTH(Z133,0)+1</f>
        <v>39995</v>
      </c>
      <c r="AA134" s="134" t="n">
        <f aca="false">SUMIF($X:$X,CONCATENATE($Z134,AA$6),$U:$U)</f>
        <v>0</v>
      </c>
      <c r="AB134" s="134" t="n">
        <f aca="false">SUMIF($X:$X,CONCATENATE($Z134,AB$6),$U:$U)</f>
        <v>0</v>
      </c>
      <c r="AC134" s="134" t="n">
        <f aca="false">SUMIF($X:$X,CONCATENATE($Z134,AC$6),$U:$U)</f>
        <v>0</v>
      </c>
      <c r="AD134" s="134" t="n">
        <f aca="false">SUMIF($X:$X,CONCATENATE($Z134,AD$6),$U:$U)</f>
        <v>0</v>
      </c>
      <c r="AE134" s="134" t="n">
        <f aca="false">SUMIF($X:$X,CONCATENATE($Z134,AE$6),$U:$U)</f>
        <v>0</v>
      </c>
      <c r="AF134" s="134" t="n">
        <f aca="false">SUMIF($X:$X,CONCATENATE($Z134,AF$6),$U:$U)</f>
        <v>0</v>
      </c>
      <c r="AG134" s="135" t="n">
        <f aca="false">SUMIF($X:$X,CONCATENATE($Z134,AG$6),$U:$U)</f>
        <v>0</v>
      </c>
      <c r="AI134" s="143" t="n">
        <f aca="false">EOMONTH(AI133,0)+1</f>
        <v>39995</v>
      </c>
      <c r="AJ134" s="135" t="n">
        <f aca="false">SUM(AA134:AG134)</f>
        <v>0</v>
      </c>
    </row>
    <row r="135" customFormat="false" ht="12.75" hidden="false" customHeight="false" outlineLevel="0" collapsed="false">
      <c r="Z135" s="143" t="n">
        <f aca="false">EOMONTH(Z134,0)+1</f>
        <v>40026</v>
      </c>
      <c r="AA135" s="134" t="n">
        <f aca="false">SUMIF($X:$X,CONCATENATE($Z135,AA$6),$U:$U)</f>
        <v>0</v>
      </c>
      <c r="AB135" s="134" t="n">
        <f aca="false">SUMIF($X:$X,CONCATENATE($Z135,AB$6),$U:$U)</f>
        <v>0</v>
      </c>
      <c r="AC135" s="134" t="n">
        <f aca="false">SUMIF($X:$X,CONCATENATE($Z135,AC$6),$U:$U)</f>
        <v>0</v>
      </c>
      <c r="AD135" s="134" t="n">
        <f aca="false">SUMIF($X:$X,CONCATENATE($Z135,AD$6),$U:$U)</f>
        <v>0</v>
      </c>
      <c r="AE135" s="134" t="n">
        <f aca="false">SUMIF($X:$X,CONCATENATE($Z135,AE$6),$U:$U)</f>
        <v>0</v>
      </c>
      <c r="AF135" s="134" t="n">
        <f aca="false">SUMIF($X:$X,CONCATENATE($Z135,AF$6),$U:$U)</f>
        <v>0</v>
      </c>
      <c r="AG135" s="135" t="n">
        <f aca="false">SUMIF($X:$X,CONCATENATE($Z135,AG$6),$U:$U)</f>
        <v>0</v>
      </c>
      <c r="AI135" s="143" t="n">
        <f aca="false">EOMONTH(AI134,0)+1</f>
        <v>40026</v>
      </c>
      <c r="AJ135" s="135" t="n">
        <f aca="false">SUM(AA135:AG135)</f>
        <v>0</v>
      </c>
    </row>
    <row r="136" customFormat="false" ht="12.75" hidden="false" customHeight="false" outlineLevel="0" collapsed="false">
      <c r="Z136" s="143" t="n">
        <f aca="false">EOMONTH(Z135,0)+1</f>
        <v>40057</v>
      </c>
      <c r="AA136" s="134" t="n">
        <f aca="false">SUMIF($X:$X,CONCATENATE($Z136,AA$6),$U:$U)</f>
        <v>0</v>
      </c>
      <c r="AB136" s="134" t="n">
        <f aca="false">SUMIF($X:$X,CONCATENATE($Z136,AB$6),$U:$U)</f>
        <v>0</v>
      </c>
      <c r="AC136" s="134" t="n">
        <f aca="false">SUMIF($X:$X,CONCATENATE($Z136,AC$6),$U:$U)</f>
        <v>0</v>
      </c>
      <c r="AD136" s="134" t="n">
        <f aca="false">SUMIF($X:$X,CONCATENATE($Z136,AD$6),$U:$U)</f>
        <v>0</v>
      </c>
      <c r="AE136" s="134" t="n">
        <f aca="false">SUMIF($X:$X,CONCATENATE($Z136,AE$6),$U:$U)</f>
        <v>0</v>
      </c>
      <c r="AF136" s="134" t="n">
        <f aca="false">SUMIF($X:$X,CONCATENATE($Z136,AF$6),$U:$U)</f>
        <v>0</v>
      </c>
      <c r="AG136" s="135" t="n">
        <f aca="false">SUMIF($X:$X,CONCATENATE($Z136,AG$6),$U:$U)</f>
        <v>0</v>
      </c>
      <c r="AI136" s="143" t="n">
        <f aca="false">EOMONTH(AI135,0)+1</f>
        <v>40057</v>
      </c>
      <c r="AJ136" s="135" t="n">
        <f aca="false">SUM(AA136:AG136)</f>
        <v>0</v>
      </c>
    </row>
    <row r="137" customFormat="false" ht="12.75" hidden="false" customHeight="false" outlineLevel="0" collapsed="false">
      <c r="Z137" s="143" t="n">
        <f aca="false">EOMONTH(Z136,0)+1</f>
        <v>40087</v>
      </c>
      <c r="AA137" s="134" t="n">
        <f aca="false">SUMIF($X:$X,CONCATENATE($Z137,AA$6),$U:$U)</f>
        <v>0</v>
      </c>
      <c r="AB137" s="134" t="n">
        <f aca="false">SUMIF($X:$X,CONCATENATE($Z137,AB$6),$U:$U)</f>
        <v>0</v>
      </c>
      <c r="AC137" s="134" t="n">
        <f aca="false">SUMIF($X:$X,CONCATENATE($Z137,AC$6),$U:$U)</f>
        <v>0</v>
      </c>
      <c r="AD137" s="134" t="n">
        <f aca="false">SUMIF($X:$X,CONCATENATE($Z137,AD$6),$U:$U)</f>
        <v>0</v>
      </c>
      <c r="AE137" s="134" t="n">
        <f aca="false">SUMIF($X:$X,CONCATENATE($Z137,AE$6),$U:$U)</f>
        <v>0</v>
      </c>
      <c r="AF137" s="134" t="n">
        <f aca="false">SUMIF($X:$X,CONCATENATE($Z137,AF$6),$U:$U)</f>
        <v>0</v>
      </c>
      <c r="AG137" s="135" t="n">
        <f aca="false">SUMIF($X:$X,CONCATENATE($Z137,AG$6),$U:$U)</f>
        <v>0</v>
      </c>
      <c r="AI137" s="143" t="n">
        <f aca="false">EOMONTH(AI136,0)+1</f>
        <v>40087</v>
      </c>
      <c r="AJ137" s="135" t="n">
        <f aca="false">SUM(AA137:AG137)</f>
        <v>0</v>
      </c>
    </row>
    <row r="138" customFormat="false" ht="12.75" hidden="false" customHeight="false" outlineLevel="0" collapsed="false">
      <c r="Z138" s="143" t="n">
        <f aca="false">EOMONTH(Z137,0)+1</f>
        <v>40118</v>
      </c>
      <c r="AA138" s="134" t="n">
        <f aca="false">SUMIF($X:$X,CONCATENATE($Z138,AA$6),$U:$U)</f>
        <v>0</v>
      </c>
      <c r="AB138" s="134" t="n">
        <f aca="false">SUMIF($X:$X,CONCATENATE($Z138,AB$6),$U:$U)</f>
        <v>0</v>
      </c>
      <c r="AC138" s="134" t="n">
        <f aca="false">SUMIF($X:$X,CONCATENATE($Z138,AC$6),$U:$U)</f>
        <v>0</v>
      </c>
      <c r="AD138" s="134" t="n">
        <f aca="false">SUMIF($X:$X,CONCATENATE($Z138,AD$6),$U:$U)</f>
        <v>0</v>
      </c>
      <c r="AE138" s="134" t="n">
        <f aca="false">SUMIF($X:$X,CONCATENATE($Z138,AE$6),$U:$U)</f>
        <v>0</v>
      </c>
      <c r="AF138" s="134" t="n">
        <f aca="false">SUMIF($X:$X,CONCATENATE($Z138,AF$6),$U:$U)</f>
        <v>0</v>
      </c>
      <c r="AG138" s="135" t="n">
        <f aca="false">SUMIF($X:$X,CONCATENATE($Z138,AG$6),$U:$U)</f>
        <v>0</v>
      </c>
      <c r="AI138" s="143" t="n">
        <f aca="false">EOMONTH(AI137,0)+1</f>
        <v>40118</v>
      </c>
      <c r="AJ138" s="135" t="n">
        <f aca="false">SUM(AA138:AG138)</f>
        <v>0</v>
      </c>
    </row>
    <row r="139" customFormat="false" ht="12.75" hidden="false" customHeight="false" outlineLevel="0" collapsed="false">
      <c r="Z139" s="143" t="n">
        <f aca="false">EOMONTH(Z138,0)+1</f>
        <v>40148</v>
      </c>
      <c r="AA139" s="134" t="n">
        <f aca="false">SUMIF($X:$X,CONCATENATE($Z139,AA$6),$U:$U)</f>
        <v>0</v>
      </c>
      <c r="AB139" s="134" t="n">
        <f aca="false">SUMIF($X:$X,CONCATENATE($Z139,AB$6),$U:$U)</f>
        <v>0</v>
      </c>
      <c r="AC139" s="134" t="n">
        <f aca="false">SUMIF($X:$X,CONCATENATE($Z139,AC$6),$U:$U)</f>
        <v>0</v>
      </c>
      <c r="AD139" s="134" t="n">
        <f aca="false">SUMIF($X:$X,CONCATENATE($Z139,AD$6),$U:$U)</f>
        <v>0</v>
      </c>
      <c r="AE139" s="134" t="n">
        <f aca="false">SUMIF($X:$X,CONCATENATE($Z139,AE$6),$U:$U)</f>
        <v>0</v>
      </c>
      <c r="AF139" s="134" t="n">
        <f aca="false">SUMIF($X:$X,CONCATENATE($Z139,AF$6),$U:$U)</f>
        <v>0</v>
      </c>
      <c r="AG139" s="135" t="n">
        <f aca="false">SUMIF($X:$X,CONCATENATE($Z139,AG$6),$U:$U)</f>
        <v>0</v>
      </c>
      <c r="AI139" s="143" t="n">
        <f aca="false">EOMONTH(AI138,0)+1</f>
        <v>40148</v>
      </c>
      <c r="AJ139" s="135" t="n">
        <f aca="false">SUM(AA139:AG139)</f>
        <v>0</v>
      </c>
    </row>
    <row r="140" customFormat="false" ht="12.75" hidden="false" customHeight="false" outlineLevel="0" collapsed="false">
      <c r="Z140" s="143" t="n">
        <f aca="false">EOMONTH(Z139,0)+1</f>
        <v>40179</v>
      </c>
      <c r="AA140" s="134" t="n">
        <f aca="false">SUMIF($X:$X,CONCATENATE($Z140,AA$6),$U:$U)</f>
        <v>0</v>
      </c>
      <c r="AB140" s="134" t="n">
        <f aca="false">SUMIF($X:$X,CONCATENATE($Z140,AB$6),$U:$U)</f>
        <v>0</v>
      </c>
      <c r="AC140" s="134" t="n">
        <f aca="false">SUMIF($X:$X,CONCATENATE($Z140,AC$6),$U:$U)</f>
        <v>0</v>
      </c>
      <c r="AD140" s="134" t="n">
        <f aca="false">SUMIF($X:$X,CONCATENATE($Z140,AD$6),$U:$U)</f>
        <v>0</v>
      </c>
      <c r="AE140" s="134" t="n">
        <f aca="false">SUMIF($X:$X,CONCATENATE($Z140,AE$6),$U:$U)</f>
        <v>0</v>
      </c>
      <c r="AF140" s="134" t="n">
        <f aca="false">SUMIF($X:$X,CONCATENATE($Z140,AF$6),$U:$U)</f>
        <v>0</v>
      </c>
      <c r="AG140" s="135" t="n">
        <f aca="false">SUMIF($X:$X,CONCATENATE($Z140,AG$6),$U:$U)</f>
        <v>0</v>
      </c>
      <c r="AI140" s="143" t="n">
        <f aca="false">EOMONTH(AI139,0)+1</f>
        <v>40179</v>
      </c>
      <c r="AJ140" s="135" t="n">
        <f aca="false">SUM(AA140:AG140)</f>
        <v>0</v>
      </c>
    </row>
    <row r="141" customFormat="false" ht="12.75" hidden="false" customHeight="false" outlineLevel="0" collapsed="false">
      <c r="Z141" s="143" t="n">
        <f aca="false">EOMONTH(Z140,0)+1</f>
        <v>40210</v>
      </c>
      <c r="AA141" s="134" t="n">
        <f aca="false">SUMIF($X:$X,CONCATENATE($Z141,AA$6),$U:$U)</f>
        <v>0</v>
      </c>
      <c r="AB141" s="134" t="n">
        <f aca="false">SUMIF($X:$X,CONCATENATE($Z141,AB$6),$U:$U)</f>
        <v>0</v>
      </c>
      <c r="AC141" s="134" t="n">
        <f aca="false">SUMIF($X:$X,CONCATENATE($Z141,AC$6),$U:$U)</f>
        <v>0</v>
      </c>
      <c r="AD141" s="134" t="n">
        <f aca="false">SUMIF($X:$X,CONCATENATE($Z141,AD$6),$U:$U)</f>
        <v>0</v>
      </c>
      <c r="AE141" s="134" t="n">
        <f aca="false">SUMIF($X:$X,CONCATENATE($Z141,AE$6),$U:$U)</f>
        <v>0</v>
      </c>
      <c r="AF141" s="134" t="n">
        <f aca="false">SUMIF($X:$X,CONCATENATE($Z141,AF$6),$U:$U)</f>
        <v>0</v>
      </c>
      <c r="AG141" s="135" t="n">
        <f aca="false">SUMIF($X:$X,CONCATENATE($Z141,AG$6),$U:$U)</f>
        <v>0</v>
      </c>
      <c r="AI141" s="143" t="n">
        <f aca="false">EOMONTH(AI140,0)+1</f>
        <v>40210</v>
      </c>
      <c r="AJ141" s="135" t="n">
        <f aca="false">SUM(AA141:AG141)</f>
        <v>0</v>
      </c>
    </row>
    <row r="142" customFormat="false" ht="12.75" hidden="false" customHeight="false" outlineLevel="0" collapsed="false">
      <c r="Z142" s="143" t="n">
        <f aca="false">EOMONTH(Z141,0)+1</f>
        <v>40238</v>
      </c>
      <c r="AA142" s="134" t="n">
        <f aca="false">SUMIF($X:$X,CONCATENATE($Z142,AA$6),$U:$U)</f>
        <v>0</v>
      </c>
      <c r="AB142" s="134" t="n">
        <f aca="false">SUMIF($X:$X,CONCATENATE($Z142,AB$6),$U:$U)</f>
        <v>0</v>
      </c>
      <c r="AC142" s="134" t="n">
        <f aca="false">SUMIF($X:$X,CONCATENATE($Z142,AC$6),$U:$U)</f>
        <v>0</v>
      </c>
      <c r="AD142" s="134" t="n">
        <f aca="false">SUMIF($X:$X,CONCATENATE($Z142,AD$6),$U:$U)</f>
        <v>0</v>
      </c>
      <c r="AE142" s="134" t="n">
        <f aca="false">SUMIF($X:$X,CONCATENATE($Z142,AE$6),$U:$U)</f>
        <v>0</v>
      </c>
      <c r="AF142" s="134" t="n">
        <f aca="false">SUMIF($X:$X,CONCATENATE($Z142,AF$6),$U:$U)</f>
        <v>0</v>
      </c>
      <c r="AG142" s="135" t="n">
        <f aca="false">SUMIF($X:$X,CONCATENATE($Z142,AG$6),$U:$U)</f>
        <v>0</v>
      </c>
      <c r="AI142" s="143" t="n">
        <f aca="false">EOMONTH(AI141,0)+1</f>
        <v>40238</v>
      </c>
      <c r="AJ142" s="135" t="n">
        <f aca="false">SUM(AA142:AG142)</f>
        <v>0</v>
      </c>
    </row>
    <row r="143" customFormat="false" ht="12.75" hidden="false" customHeight="false" outlineLevel="0" collapsed="false">
      <c r="Z143" s="143" t="n">
        <f aca="false">EOMONTH(Z142,0)+1</f>
        <v>40269</v>
      </c>
      <c r="AA143" s="134" t="n">
        <f aca="false">SUMIF($X:$X,CONCATENATE($Z143,AA$6),$U:$U)</f>
        <v>0</v>
      </c>
      <c r="AB143" s="134" t="n">
        <f aca="false">SUMIF($X:$X,CONCATENATE($Z143,AB$6),$U:$U)</f>
        <v>0</v>
      </c>
      <c r="AC143" s="134" t="n">
        <f aca="false">SUMIF($X:$X,CONCATENATE($Z143,AC$6),$U:$U)</f>
        <v>0</v>
      </c>
      <c r="AD143" s="134" t="n">
        <f aca="false">SUMIF($X:$X,CONCATENATE($Z143,AD$6),$U:$U)</f>
        <v>0</v>
      </c>
      <c r="AE143" s="134" t="n">
        <f aca="false">SUMIF($X:$X,CONCATENATE($Z143,AE$6),$U:$U)</f>
        <v>0</v>
      </c>
      <c r="AF143" s="134" t="n">
        <f aca="false">SUMIF($X:$X,CONCATENATE($Z143,AF$6),$U:$U)</f>
        <v>0</v>
      </c>
      <c r="AG143" s="135" t="n">
        <f aca="false">SUMIF($X:$X,CONCATENATE($Z143,AG$6),$U:$U)</f>
        <v>0</v>
      </c>
      <c r="AI143" s="143" t="n">
        <f aca="false">EOMONTH(AI142,0)+1</f>
        <v>40269</v>
      </c>
      <c r="AJ143" s="135" t="n">
        <f aca="false">SUM(AA143:AG143)</f>
        <v>0</v>
      </c>
    </row>
    <row r="144" customFormat="false" ht="12.75" hidden="false" customHeight="false" outlineLevel="0" collapsed="false">
      <c r="Z144" s="143" t="n">
        <f aca="false">EOMONTH(Z143,0)+1</f>
        <v>40299</v>
      </c>
      <c r="AA144" s="134" t="n">
        <f aca="false">SUMIF($X:$X,CONCATENATE($Z144,AA$6),$U:$U)</f>
        <v>0</v>
      </c>
      <c r="AB144" s="134" t="n">
        <f aca="false">SUMIF($X:$X,CONCATENATE($Z144,AB$6),$U:$U)</f>
        <v>0</v>
      </c>
      <c r="AC144" s="134" t="n">
        <f aca="false">SUMIF($X:$X,CONCATENATE($Z144,AC$6),$U:$U)</f>
        <v>0</v>
      </c>
      <c r="AD144" s="134" t="n">
        <f aca="false">SUMIF($X:$X,CONCATENATE($Z144,AD$6),$U:$U)</f>
        <v>0</v>
      </c>
      <c r="AE144" s="134" t="n">
        <f aca="false">SUMIF($X:$X,CONCATENATE($Z144,AE$6),$U:$U)</f>
        <v>0</v>
      </c>
      <c r="AF144" s="134" t="n">
        <f aca="false">SUMIF($X:$X,CONCATENATE($Z144,AF$6),$U:$U)</f>
        <v>0</v>
      </c>
      <c r="AG144" s="135" t="n">
        <f aca="false">SUMIF($X:$X,CONCATENATE($Z144,AG$6),$U:$U)</f>
        <v>0</v>
      </c>
      <c r="AI144" s="143" t="n">
        <f aca="false">EOMONTH(AI143,0)+1</f>
        <v>40299</v>
      </c>
      <c r="AJ144" s="135" t="n">
        <f aca="false">SUM(AA144:AG144)</f>
        <v>0</v>
      </c>
    </row>
    <row r="145" customFormat="false" ht="12.75" hidden="false" customHeight="false" outlineLevel="0" collapsed="false">
      <c r="Z145" s="143" t="n">
        <f aca="false">EOMONTH(Z144,0)+1</f>
        <v>40330</v>
      </c>
      <c r="AA145" s="134" t="n">
        <f aca="false">SUMIF($X:$X,CONCATENATE($Z145,AA$6),$U:$U)</f>
        <v>0</v>
      </c>
      <c r="AB145" s="134" t="n">
        <f aca="false">SUMIF($X:$X,CONCATENATE($Z145,AB$6),$U:$U)</f>
        <v>0</v>
      </c>
      <c r="AC145" s="134" t="n">
        <f aca="false">SUMIF($X:$X,CONCATENATE($Z145,AC$6),$U:$U)</f>
        <v>0</v>
      </c>
      <c r="AD145" s="134" t="n">
        <f aca="false">SUMIF($X:$X,CONCATENATE($Z145,AD$6),$U:$U)</f>
        <v>0</v>
      </c>
      <c r="AE145" s="134" t="n">
        <f aca="false">SUMIF($X:$X,CONCATENATE($Z145,AE$6),$U:$U)</f>
        <v>0</v>
      </c>
      <c r="AF145" s="134" t="n">
        <f aca="false">SUMIF($X:$X,CONCATENATE($Z145,AF$6),$U:$U)</f>
        <v>0</v>
      </c>
      <c r="AG145" s="135" t="n">
        <f aca="false">SUMIF($X:$X,CONCATENATE($Z145,AG$6),$U:$U)</f>
        <v>0</v>
      </c>
      <c r="AI145" s="143" t="n">
        <f aca="false">EOMONTH(AI144,0)+1</f>
        <v>40330</v>
      </c>
      <c r="AJ145" s="135" t="n">
        <f aca="false">SUM(AA145:AG145)</f>
        <v>0</v>
      </c>
    </row>
    <row r="146" customFormat="false" ht="12.75" hidden="false" customHeight="false" outlineLevel="0" collapsed="false">
      <c r="Z146" s="143" t="n">
        <f aca="false">EOMONTH(Z145,0)+1</f>
        <v>40360</v>
      </c>
      <c r="AA146" s="134" t="n">
        <f aca="false">SUMIF($X:$X,CONCATENATE($Z146,AA$6),$U:$U)</f>
        <v>0</v>
      </c>
      <c r="AB146" s="134" t="n">
        <f aca="false">SUMIF($X:$X,CONCATENATE($Z146,AB$6),$U:$U)</f>
        <v>0</v>
      </c>
      <c r="AC146" s="134" t="n">
        <f aca="false">SUMIF($X:$X,CONCATENATE($Z146,AC$6),$U:$U)</f>
        <v>0</v>
      </c>
      <c r="AD146" s="134" t="n">
        <f aca="false">SUMIF($X:$X,CONCATENATE($Z146,AD$6),$U:$U)</f>
        <v>0</v>
      </c>
      <c r="AE146" s="134" t="n">
        <f aca="false">SUMIF($X:$X,CONCATENATE($Z146,AE$6),$U:$U)</f>
        <v>0</v>
      </c>
      <c r="AF146" s="134" t="n">
        <f aca="false">SUMIF($X:$X,CONCATENATE($Z146,AF$6),$U:$U)</f>
        <v>0</v>
      </c>
      <c r="AG146" s="135" t="n">
        <f aca="false">SUMIF($X:$X,CONCATENATE($Z146,AG$6),$U:$U)</f>
        <v>0</v>
      </c>
      <c r="AI146" s="143" t="n">
        <f aca="false">EOMONTH(AI145,0)+1</f>
        <v>40360</v>
      </c>
      <c r="AJ146" s="135" t="n">
        <f aca="false">SUM(AA146:AG146)</f>
        <v>0</v>
      </c>
    </row>
    <row r="147" customFormat="false" ht="12.75" hidden="false" customHeight="false" outlineLevel="0" collapsed="false">
      <c r="Z147" s="143" t="n">
        <f aca="false">EOMONTH(Z146,0)+1</f>
        <v>40391</v>
      </c>
      <c r="AA147" s="134" t="n">
        <f aca="false">SUMIF($X:$X,CONCATENATE($Z147,AA$6),$U:$U)</f>
        <v>0</v>
      </c>
      <c r="AB147" s="134" t="n">
        <f aca="false">SUMIF($X:$X,CONCATENATE($Z147,AB$6),$U:$U)</f>
        <v>0</v>
      </c>
      <c r="AC147" s="134" t="n">
        <f aca="false">SUMIF($X:$X,CONCATENATE($Z147,AC$6),$U:$U)</f>
        <v>0</v>
      </c>
      <c r="AD147" s="134" t="n">
        <f aca="false">SUMIF($X:$X,CONCATENATE($Z147,AD$6),$U:$U)</f>
        <v>0</v>
      </c>
      <c r="AE147" s="134" t="n">
        <f aca="false">SUMIF($X:$X,CONCATENATE($Z147,AE$6),$U:$U)</f>
        <v>0</v>
      </c>
      <c r="AF147" s="134" t="n">
        <f aca="false">SUMIF($X:$X,CONCATENATE($Z147,AF$6),$U:$U)</f>
        <v>0</v>
      </c>
      <c r="AG147" s="135" t="n">
        <f aca="false">SUMIF($X:$X,CONCATENATE($Z147,AG$6),$U:$U)</f>
        <v>0</v>
      </c>
      <c r="AI147" s="143" t="n">
        <f aca="false">EOMONTH(AI146,0)+1</f>
        <v>40391</v>
      </c>
      <c r="AJ147" s="135" t="n">
        <f aca="false">SUM(AA147:AG147)</f>
        <v>0</v>
      </c>
    </row>
    <row r="148" customFormat="false" ht="12.75" hidden="false" customHeight="false" outlineLevel="0" collapsed="false">
      <c r="Z148" s="143" t="n">
        <f aca="false">EOMONTH(Z147,0)+1</f>
        <v>40422</v>
      </c>
      <c r="AA148" s="134" t="n">
        <f aca="false">SUMIF($X:$X,CONCATENATE($Z148,AA$6),$U:$U)</f>
        <v>0</v>
      </c>
      <c r="AB148" s="134" t="n">
        <f aca="false">SUMIF($X:$X,CONCATENATE($Z148,AB$6),$U:$U)</f>
        <v>0</v>
      </c>
      <c r="AC148" s="134" t="n">
        <f aca="false">SUMIF($X:$X,CONCATENATE($Z148,AC$6),$U:$U)</f>
        <v>0</v>
      </c>
      <c r="AD148" s="134" t="n">
        <f aca="false">SUMIF($X:$X,CONCATENATE($Z148,AD$6),$U:$U)</f>
        <v>0</v>
      </c>
      <c r="AE148" s="134" t="n">
        <f aca="false">SUMIF($X:$X,CONCATENATE($Z148,AE$6),$U:$U)</f>
        <v>0</v>
      </c>
      <c r="AF148" s="134" t="n">
        <f aca="false">SUMIF($X:$X,CONCATENATE($Z148,AF$6),$U:$U)</f>
        <v>0</v>
      </c>
      <c r="AG148" s="135" t="n">
        <f aca="false">SUMIF($X:$X,CONCATENATE($Z148,AG$6),$U:$U)</f>
        <v>0</v>
      </c>
      <c r="AI148" s="143" t="n">
        <f aca="false">EOMONTH(AI147,0)+1</f>
        <v>40422</v>
      </c>
      <c r="AJ148" s="135" t="n">
        <f aca="false">SUM(AA148:AG148)</f>
        <v>0</v>
      </c>
    </row>
    <row r="149" customFormat="false" ht="12.75" hidden="false" customHeight="false" outlineLevel="0" collapsed="false">
      <c r="Z149" s="143" t="n">
        <f aca="false">EOMONTH(Z148,0)+1</f>
        <v>40452</v>
      </c>
      <c r="AA149" s="134" t="n">
        <f aca="false">SUMIF($X:$X,CONCATENATE($Z149,AA$6),$U:$U)</f>
        <v>0</v>
      </c>
      <c r="AB149" s="134" t="n">
        <f aca="false">SUMIF($X:$X,CONCATENATE($Z149,AB$6),$U:$U)</f>
        <v>0</v>
      </c>
      <c r="AC149" s="134" t="n">
        <f aca="false">SUMIF($X:$X,CONCATENATE($Z149,AC$6),$U:$U)</f>
        <v>0</v>
      </c>
      <c r="AD149" s="134" t="n">
        <f aca="false">SUMIF($X:$X,CONCATENATE($Z149,AD$6),$U:$U)</f>
        <v>0</v>
      </c>
      <c r="AE149" s="134" t="n">
        <f aca="false">SUMIF($X:$X,CONCATENATE($Z149,AE$6),$U:$U)</f>
        <v>0</v>
      </c>
      <c r="AF149" s="134" t="n">
        <f aca="false">SUMIF($X:$X,CONCATENATE($Z149,AF$6),$U:$U)</f>
        <v>0</v>
      </c>
      <c r="AG149" s="135" t="n">
        <f aca="false">SUMIF($X:$X,CONCATENATE($Z149,AG$6),$U:$U)</f>
        <v>0</v>
      </c>
      <c r="AI149" s="143" t="n">
        <f aca="false">EOMONTH(AI148,0)+1</f>
        <v>40452</v>
      </c>
      <c r="AJ149" s="135" t="n">
        <f aca="false">SUM(AA149:AG149)</f>
        <v>0</v>
      </c>
    </row>
    <row r="150" customFormat="false" ht="12.75" hidden="false" customHeight="false" outlineLevel="0" collapsed="false">
      <c r="Z150" s="143" t="n">
        <f aca="false">EOMONTH(Z149,0)+1</f>
        <v>40483</v>
      </c>
      <c r="AA150" s="134" t="n">
        <f aca="false">SUMIF($X:$X,CONCATENATE($Z150,AA$6),$U:$U)</f>
        <v>0</v>
      </c>
      <c r="AB150" s="134" t="n">
        <f aca="false">SUMIF($X:$X,CONCATENATE($Z150,AB$6),$U:$U)</f>
        <v>0</v>
      </c>
      <c r="AC150" s="134" t="n">
        <f aca="false">SUMIF($X:$X,CONCATENATE($Z150,AC$6),$U:$U)</f>
        <v>0</v>
      </c>
      <c r="AD150" s="134" t="n">
        <f aca="false">SUMIF($X:$X,CONCATENATE($Z150,AD$6),$U:$U)</f>
        <v>0</v>
      </c>
      <c r="AE150" s="134" t="n">
        <f aca="false">SUMIF($X:$X,CONCATENATE($Z150,AE$6),$U:$U)</f>
        <v>0</v>
      </c>
      <c r="AF150" s="134" t="n">
        <f aca="false">SUMIF($X:$X,CONCATENATE($Z150,AF$6),$U:$U)</f>
        <v>0</v>
      </c>
      <c r="AG150" s="135" t="n">
        <f aca="false">SUMIF($X:$X,CONCATENATE($Z150,AG$6),$U:$U)</f>
        <v>0</v>
      </c>
      <c r="AI150" s="143" t="n">
        <f aca="false">EOMONTH(AI149,0)+1</f>
        <v>40483</v>
      </c>
      <c r="AJ150" s="135" t="n">
        <f aca="false">SUM(AA150:AG150)</f>
        <v>0</v>
      </c>
    </row>
    <row r="151" customFormat="false" ht="12.75" hidden="false" customHeight="false" outlineLevel="0" collapsed="false">
      <c r="Z151" s="143" t="n">
        <f aca="false">EOMONTH(Z150,0)+1</f>
        <v>40513</v>
      </c>
      <c r="AA151" s="134" t="n">
        <f aca="false">SUMIF($X:$X,CONCATENATE($Z151,AA$6),$U:$U)</f>
        <v>0</v>
      </c>
      <c r="AB151" s="134" t="n">
        <f aca="false">SUMIF($X:$X,CONCATENATE($Z151,AB$6),$U:$U)</f>
        <v>0</v>
      </c>
      <c r="AC151" s="134" t="n">
        <f aca="false">SUMIF($X:$X,CONCATENATE($Z151,AC$6),$U:$U)</f>
        <v>0</v>
      </c>
      <c r="AD151" s="134" t="n">
        <f aca="false">SUMIF($X:$X,CONCATENATE($Z151,AD$6),$U:$U)</f>
        <v>0</v>
      </c>
      <c r="AE151" s="134" t="n">
        <f aca="false">SUMIF($X:$X,CONCATENATE($Z151,AE$6),$U:$U)</f>
        <v>0</v>
      </c>
      <c r="AF151" s="134" t="n">
        <f aca="false">SUMIF($X:$X,CONCATENATE($Z151,AF$6),$U:$U)</f>
        <v>0</v>
      </c>
      <c r="AG151" s="135" t="n">
        <f aca="false">SUMIF($X:$X,CONCATENATE($Z151,AG$6),$U:$U)</f>
        <v>0</v>
      </c>
      <c r="AI151" s="143" t="n">
        <f aca="false">EOMONTH(AI150,0)+1</f>
        <v>40513</v>
      </c>
      <c r="AJ151" s="135" t="n">
        <f aca="false">SUM(AA151:AG151)</f>
        <v>0</v>
      </c>
    </row>
    <row r="152" customFormat="false" ht="12.75" hidden="false" customHeight="false" outlineLevel="0" collapsed="false">
      <c r="Z152" s="143" t="n">
        <f aca="false">EOMONTH(Z151,0)+1</f>
        <v>40544</v>
      </c>
      <c r="AA152" s="134" t="n">
        <f aca="false">SUMIF($X:$X,CONCATENATE($Z152,AA$6),$U:$U)</f>
        <v>0</v>
      </c>
      <c r="AB152" s="134" t="n">
        <f aca="false">SUMIF($X:$X,CONCATENATE($Z152,AB$6),$U:$U)</f>
        <v>0</v>
      </c>
      <c r="AC152" s="134" t="n">
        <f aca="false">SUMIF($X:$X,CONCATENATE($Z152,AC$6),$U:$U)</f>
        <v>0</v>
      </c>
      <c r="AD152" s="134" t="n">
        <f aca="false">SUMIF($X:$X,CONCATENATE($Z152,AD$6),$U:$U)</f>
        <v>0</v>
      </c>
      <c r="AE152" s="134" t="n">
        <f aca="false">SUMIF($X:$X,CONCATENATE($Z152,AE$6),$U:$U)</f>
        <v>0</v>
      </c>
      <c r="AF152" s="134" t="n">
        <f aca="false">SUMIF($X:$X,CONCATENATE($Z152,AF$6),$U:$U)</f>
        <v>0</v>
      </c>
      <c r="AG152" s="135" t="n">
        <f aca="false">SUMIF($X:$X,CONCATENATE($Z152,AG$6),$U:$U)</f>
        <v>0</v>
      </c>
      <c r="AI152" s="143" t="n">
        <f aca="false">EOMONTH(AI151,0)+1</f>
        <v>40544</v>
      </c>
      <c r="AJ152" s="135" t="n">
        <f aca="false">SUM(AA152:AG152)</f>
        <v>0</v>
      </c>
    </row>
    <row r="153" customFormat="false" ht="12.75" hidden="false" customHeight="false" outlineLevel="0" collapsed="false">
      <c r="Z153" s="143" t="n">
        <f aca="false">EOMONTH(Z152,0)+1</f>
        <v>40575</v>
      </c>
      <c r="AA153" s="134" t="n">
        <f aca="false">SUMIF($X:$X,CONCATENATE($Z153,AA$6),$U:$U)</f>
        <v>0</v>
      </c>
      <c r="AB153" s="134" t="n">
        <f aca="false">SUMIF($X:$X,CONCATENATE($Z153,AB$6),$U:$U)</f>
        <v>0</v>
      </c>
      <c r="AC153" s="134" t="n">
        <f aca="false">SUMIF($X:$X,CONCATENATE($Z153,AC$6),$U:$U)</f>
        <v>0</v>
      </c>
      <c r="AD153" s="134" t="n">
        <f aca="false">SUMIF($X:$X,CONCATENATE($Z153,AD$6),$U:$U)</f>
        <v>0</v>
      </c>
      <c r="AE153" s="134" t="n">
        <f aca="false">SUMIF($X:$X,CONCATENATE($Z153,AE$6),$U:$U)</f>
        <v>0</v>
      </c>
      <c r="AF153" s="134" t="n">
        <f aca="false">SUMIF($X:$X,CONCATENATE($Z153,AF$6),$U:$U)</f>
        <v>0</v>
      </c>
      <c r="AG153" s="135" t="n">
        <f aca="false">SUMIF($X:$X,CONCATENATE($Z153,AG$6),$U:$U)</f>
        <v>0</v>
      </c>
      <c r="AI153" s="143" t="n">
        <f aca="false">EOMONTH(AI152,0)+1</f>
        <v>40575</v>
      </c>
      <c r="AJ153" s="135" t="n">
        <f aca="false">SUM(AA153:AG153)</f>
        <v>0</v>
      </c>
    </row>
    <row r="154" customFormat="false" ht="12.75" hidden="false" customHeight="false" outlineLevel="0" collapsed="false">
      <c r="Z154" s="143" t="n">
        <f aca="false">EOMONTH(Z153,0)+1</f>
        <v>40603</v>
      </c>
      <c r="AA154" s="134" t="n">
        <f aca="false">SUMIF($X:$X,CONCATENATE($Z154,AA$6),$U:$U)</f>
        <v>0</v>
      </c>
      <c r="AB154" s="134" t="n">
        <f aca="false">SUMIF($X:$X,CONCATENATE($Z154,AB$6),$U:$U)</f>
        <v>0</v>
      </c>
      <c r="AC154" s="134" t="n">
        <f aca="false">SUMIF($X:$X,CONCATENATE($Z154,AC$6),$U:$U)</f>
        <v>0</v>
      </c>
      <c r="AD154" s="134" t="n">
        <f aca="false">SUMIF($X:$X,CONCATENATE($Z154,AD$6),$U:$U)</f>
        <v>0</v>
      </c>
      <c r="AE154" s="134" t="n">
        <f aca="false">SUMIF($X:$X,CONCATENATE($Z154,AE$6),$U:$U)</f>
        <v>0</v>
      </c>
      <c r="AF154" s="134" t="n">
        <f aca="false">SUMIF($X:$X,CONCATENATE($Z154,AF$6),$U:$U)</f>
        <v>0</v>
      </c>
      <c r="AG154" s="135" t="n">
        <f aca="false">SUMIF($X:$X,CONCATENATE($Z154,AG$6),$U:$U)</f>
        <v>0</v>
      </c>
      <c r="AI154" s="143" t="n">
        <f aca="false">EOMONTH(AI153,0)+1</f>
        <v>40603</v>
      </c>
      <c r="AJ154" s="135" t="n">
        <f aca="false">SUM(AA154:AG154)</f>
        <v>0</v>
      </c>
    </row>
    <row r="155" customFormat="false" ht="12.75" hidden="false" customHeight="false" outlineLevel="0" collapsed="false">
      <c r="Z155" s="143" t="n">
        <f aca="false">EOMONTH(Z154,0)+1</f>
        <v>40634</v>
      </c>
      <c r="AA155" s="134" t="n">
        <f aca="false">SUMIF($X:$X,CONCATENATE($Z155,AA$6),$U:$U)</f>
        <v>0</v>
      </c>
      <c r="AB155" s="134" t="n">
        <f aca="false">SUMIF($X:$X,CONCATENATE($Z155,AB$6),$U:$U)</f>
        <v>0</v>
      </c>
      <c r="AC155" s="134" t="n">
        <f aca="false">SUMIF($X:$X,CONCATENATE($Z155,AC$6),$U:$U)</f>
        <v>0</v>
      </c>
      <c r="AD155" s="134" t="n">
        <f aca="false">SUMIF($X:$X,CONCATENATE($Z155,AD$6),$U:$U)</f>
        <v>0</v>
      </c>
      <c r="AE155" s="134" t="n">
        <f aca="false">SUMIF($X:$X,CONCATENATE($Z155,AE$6),$U:$U)</f>
        <v>0</v>
      </c>
      <c r="AF155" s="134" t="n">
        <f aca="false">SUMIF($X:$X,CONCATENATE($Z155,AF$6),$U:$U)</f>
        <v>0</v>
      </c>
      <c r="AG155" s="135" t="n">
        <f aca="false">SUMIF($X:$X,CONCATENATE($Z155,AG$6),$U:$U)</f>
        <v>0</v>
      </c>
      <c r="AI155" s="143" t="n">
        <f aca="false">EOMONTH(AI154,0)+1</f>
        <v>40634</v>
      </c>
      <c r="AJ155" s="135" t="n">
        <f aca="false">SUM(AA155:AG155)</f>
        <v>0</v>
      </c>
    </row>
    <row r="156" customFormat="false" ht="12.75" hidden="false" customHeight="false" outlineLevel="0" collapsed="false">
      <c r="Z156" s="143" t="n">
        <f aca="false">EOMONTH(Z155,0)+1</f>
        <v>40664</v>
      </c>
      <c r="AA156" s="134" t="n">
        <f aca="false">SUMIF($X:$X,CONCATENATE($Z156,AA$6),$U:$U)</f>
        <v>0</v>
      </c>
      <c r="AB156" s="134" t="n">
        <f aca="false">SUMIF($X:$X,CONCATENATE($Z156,AB$6),$U:$U)</f>
        <v>0</v>
      </c>
      <c r="AC156" s="134" t="n">
        <f aca="false">SUMIF($X:$X,CONCATENATE($Z156,AC$6),$U:$U)</f>
        <v>0</v>
      </c>
      <c r="AD156" s="134" t="n">
        <f aca="false">SUMIF($X:$X,CONCATENATE($Z156,AD$6),$U:$U)</f>
        <v>0</v>
      </c>
      <c r="AE156" s="134" t="n">
        <f aca="false">SUMIF($X:$X,CONCATENATE($Z156,AE$6),$U:$U)</f>
        <v>0</v>
      </c>
      <c r="AF156" s="134" t="n">
        <f aca="false">SUMIF($X:$X,CONCATENATE($Z156,AF$6),$U:$U)</f>
        <v>0</v>
      </c>
      <c r="AG156" s="135" t="n">
        <f aca="false">SUMIF($X:$X,CONCATENATE($Z156,AG$6),$U:$U)</f>
        <v>0</v>
      </c>
      <c r="AI156" s="143" t="n">
        <f aca="false">EOMONTH(AI155,0)+1</f>
        <v>40664</v>
      </c>
      <c r="AJ156" s="135" t="n">
        <f aca="false">SUM(AA156:AG156)</f>
        <v>0</v>
      </c>
    </row>
    <row r="157" customFormat="false" ht="12.75" hidden="false" customHeight="false" outlineLevel="0" collapsed="false">
      <c r="Z157" s="143" t="n">
        <f aca="false">EOMONTH(Z156,0)+1</f>
        <v>40695</v>
      </c>
      <c r="AA157" s="134" t="n">
        <f aca="false">SUMIF($X:$X,CONCATENATE($Z157,AA$6),$U:$U)</f>
        <v>0</v>
      </c>
      <c r="AB157" s="134" t="n">
        <f aca="false">SUMIF($X:$X,CONCATENATE($Z157,AB$6),$U:$U)</f>
        <v>0</v>
      </c>
      <c r="AC157" s="134" t="n">
        <f aca="false">SUMIF($X:$X,CONCATENATE($Z157,AC$6),$U:$U)</f>
        <v>0</v>
      </c>
      <c r="AD157" s="134" t="n">
        <f aca="false">SUMIF($X:$X,CONCATENATE($Z157,AD$6),$U:$U)</f>
        <v>0</v>
      </c>
      <c r="AE157" s="134" t="n">
        <f aca="false">SUMIF($X:$X,CONCATENATE($Z157,AE$6),$U:$U)</f>
        <v>0</v>
      </c>
      <c r="AF157" s="134" t="n">
        <f aca="false">SUMIF($X:$X,CONCATENATE($Z157,AF$6),$U:$U)</f>
        <v>0</v>
      </c>
      <c r="AG157" s="135" t="n">
        <f aca="false">SUMIF($X:$X,CONCATENATE($Z157,AG$6),$U:$U)</f>
        <v>0</v>
      </c>
      <c r="AI157" s="143" t="n">
        <f aca="false">EOMONTH(AI156,0)+1</f>
        <v>40695</v>
      </c>
      <c r="AJ157" s="135" t="n">
        <f aca="false">SUM(AA157:AG157)</f>
        <v>0</v>
      </c>
    </row>
    <row r="158" customFormat="false" ht="12.75" hidden="false" customHeight="false" outlineLevel="0" collapsed="false">
      <c r="Z158" s="143" t="n">
        <f aca="false">EOMONTH(Z157,0)+1</f>
        <v>40725</v>
      </c>
      <c r="AA158" s="134" t="n">
        <f aca="false">SUMIF($X:$X,CONCATENATE($Z158,AA$6),$U:$U)</f>
        <v>0</v>
      </c>
      <c r="AB158" s="134" t="n">
        <f aca="false">SUMIF($X:$X,CONCATENATE($Z158,AB$6),$U:$U)</f>
        <v>0</v>
      </c>
      <c r="AC158" s="134" t="n">
        <f aca="false">SUMIF($X:$X,CONCATENATE($Z158,AC$6),$U:$U)</f>
        <v>0</v>
      </c>
      <c r="AD158" s="134" t="n">
        <f aca="false">SUMIF($X:$X,CONCATENATE($Z158,AD$6),$U:$U)</f>
        <v>0</v>
      </c>
      <c r="AE158" s="134" t="n">
        <f aca="false">SUMIF($X:$X,CONCATENATE($Z158,AE$6),$U:$U)</f>
        <v>0</v>
      </c>
      <c r="AF158" s="134" t="n">
        <f aca="false">SUMIF($X:$X,CONCATENATE($Z158,AF$6),$U:$U)</f>
        <v>0</v>
      </c>
      <c r="AG158" s="135" t="n">
        <f aca="false">SUMIF($X:$X,CONCATENATE($Z158,AG$6),$U:$U)</f>
        <v>0</v>
      </c>
      <c r="AI158" s="143" t="n">
        <f aca="false">EOMONTH(AI157,0)+1</f>
        <v>40725</v>
      </c>
      <c r="AJ158" s="135" t="n">
        <f aca="false">SUM(AA158:AG158)</f>
        <v>0</v>
      </c>
    </row>
    <row r="159" customFormat="false" ht="12.75" hidden="false" customHeight="false" outlineLevel="0" collapsed="false">
      <c r="Z159" s="143" t="n">
        <f aca="false">EOMONTH(Z158,0)+1</f>
        <v>40756</v>
      </c>
      <c r="AA159" s="134" t="n">
        <f aca="false">SUMIF($X:$X,CONCATENATE($Z159,AA$6),$U:$U)</f>
        <v>0</v>
      </c>
      <c r="AB159" s="134" t="n">
        <f aca="false">SUMIF($X:$X,CONCATENATE($Z159,AB$6),$U:$U)</f>
        <v>0</v>
      </c>
      <c r="AC159" s="134" t="n">
        <f aca="false">SUMIF($X:$X,CONCATENATE($Z159,AC$6),$U:$U)</f>
        <v>0</v>
      </c>
      <c r="AD159" s="134" t="n">
        <f aca="false">SUMIF($X:$X,CONCATENATE($Z159,AD$6),$U:$U)</f>
        <v>0</v>
      </c>
      <c r="AE159" s="134" t="n">
        <f aca="false">SUMIF($X:$X,CONCATENATE($Z159,AE$6),$U:$U)</f>
        <v>0</v>
      </c>
      <c r="AF159" s="134" t="n">
        <f aca="false">SUMIF($X:$X,CONCATENATE($Z159,AF$6),$U:$U)</f>
        <v>0</v>
      </c>
      <c r="AG159" s="135" t="n">
        <f aca="false">SUMIF($X:$X,CONCATENATE($Z159,AG$6),$U:$U)</f>
        <v>0</v>
      </c>
      <c r="AI159" s="143" t="n">
        <f aca="false">EOMONTH(AI158,0)+1</f>
        <v>40756</v>
      </c>
      <c r="AJ159" s="135" t="n">
        <f aca="false">SUM(AA159:AG159)</f>
        <v>0</v>
      </c>
    </row>
    <row r="160" customFormat="false" ht="12.75" hidden="false" customHeight="false" outlineLevel="0" collapsed="false">
      <c r="Z160" s="143" t="n">
        <f aca="false">EOMONTH(Z159,0)+1</f>
        <v>40787</v>
      </c>
      <c r="AA160" s="134" t="n">
        <f aca="false">SUMIF($X:$X,CONCATENATE($Z160,AA$6),$U:$U)</f>
        <v>0</v>
      </c>
      <c r="AB160" s="134" t="n">
        <f aca="false">SUMIF($X:$X,CONCATENATE($Z160,AB$6),$U:$U)</f>
        <v>0</v>
      </c>
      <c r="AC160" s="134" t="n">
        <f aca="false">SUMIF($X:$X,CONCATENATE($Z160,AC$6),$U:$U)</f>
        <v>0</v>
      </c>
      <c r="AD160" s="134" t="n">
        <f aca="false">SUMIF($X:$X,CONCATENATE($Z160,AD$6),$U:$U)</f>
        <v>0</v>
      </c>
      <c r="AE160" s="134" t="n">
        <f aca="false">SUMIF($X:$X,CONCATENATE($Z160,AE$6),$U:$U)</f>
        <v>0</v>
      </c>
      <c r="AF160" s="134" t="n">
        <f aca="false">SUMIF($X:$X,CONCATENATE($Z160,AF$6),$U:$U)</f>
        <v>0</v>
      </c>
      <c r="AG160" s="135" t="n">
        <f aca="false">SUMIF($X:$X,CONCATENATE($Z160,AG$6),$U:$U)</f>
        <v>0</v>
      </c>
      <c r="AI160" s="143" t="n">
        <f aca="false">EOMONTH(AI159,0)+1</f>
        <v>40787</v>
      </c>
      <c r="AJ160" s="135" t="n">
        <f aca="false">SUM(AA160:AG160)</f>
        <v>0</v>
      </c>
    </row>
    <row r="161" customFormat="false" ht="12.75" hidden="false" customHeight="false" outlineLevel="0" collapsed="false">
      <c r="Z161" s="143" t="n">
        <f aca="false">EOMONTH(Z160,0)+1</f>
        <v>40817</v>
      </c>
      <c r="AA161" s="134" t="n">
        <f aca="false">SUMIF($X:$X,CONCATENATE($Z161,AA$6),$U:$U)</f>
        <v>0</v>
      </c>
      <c r="AB161" s="134" t="n">
        <f aca="false">SUMIF($X:$X,CONCATENATE($Z161,AB$6),$U:$U)</f>
        <v>0</v>
      </c>
      <c r="AC161" s="134" t="n">
        <f aca="false">SUMIF($X:$X,CONCATENATE($Z161,AC$6),$U:$U)</f>
        <v>0</v>
      </c>
      <c r="AD161" s="134" t="n">
        <f aca="false">SUMIF($X:$X,CONCATENATE($Z161,AD$6),$U:$U)</f>
        <v>0</v>
      </c>
      <c r="AE161" s="134" t="n">
        <f aca="false">SUMIF($X:$X,CONCATENATE($Z161,AE$6),$U:$U)</f>
        <v>0</v>
      </c>
      <c r="AF161" s="134" t="n">
        <f aca="false">SUMIF($X:$X,CONCATENATE($Z161,AF$6),$U:$U)</f>
        <v>0</v>
      </c>
      <c r="AG161" s="135" t="n">
        <f aca="false">SUMIF($X:$X,CONCATENATE($Z161,AG$6),$U:$U)</f>
        <v>0</v>
      </c>
      <c r="AI161" s="143" t="n">
        <f aca="false">EOMONTH(AI160,0)+1</f>
        <v>40817</v>
      </c>
      <c r="AJ161" s="135" t="n">
        <f aca="false">SUM(AA161:AG161)</f>
        <v>0</v>
      </c>
    </row>
    <row r="162" customFormat="false" ht="12.75" hidden="false" customHeight="false" outlineLevel="0" collapsed="false">
      <c r="Z162" s="143" t="n">
        <f aca="false">EOMONTH(Z161,0)+1</f>
        <v>40848</v>
      </c>
      <c r="AA162" s="134" t="n">
        <f aca="false">SUMIF($X:$X,CONCATENATE($Z162,AA$6),$U:$U)</f>
        <v>0</v>
      </c>
      <c r="AB162" s="134" t="n">
        <f aca="false">SUMIF($X:$X,CONCATENATE($Z162,AB$6),$U:$U)</f>
        <v>0</v>
      </c>
      <c r="AC162" s="134" t="n">
        <f aca="false">SUMIF($X:$X,CONCATENATE($Z162,AC$6),$U:$U)</f>
        <v>0</v>
      </c>
      <c r="AD162" s="134" t="n">
        <f aca="false">SUMIF($X:$X,CONCATENATE($Z162,AD$6),$U:$U)</f>
        <v>0</v>
      </c>
      <c r="AE162" s="134" t="n">
        <f aca="false">SUMIF($X:$X,CONCATENATE($Z162,AE$6),$U:$U)</f>
        <v>0</v>
      </c>
      <c r="AF162" s="134" t="n">
        <f aca="false">SUMIF($X:$X,CONCATENATE($Z162,AF$6),$U:$U)</f>
        <v>0</v>
      </c>
      <c r="AG162" s="135" t="n">
        <f aca="false">SUMIF($X:$X,CONCATENATE($Z162,AG$6),$U:$U)</f>
        <v>0</v>
      </c>
      <c r="AI162" s="143" t="n">
        <f aca="false">EOMONTH(AI161,0)+1</f>
        <v>40848</v>
      </c>
      <c r="AJ162" s="135" t="n">
        <f aca="false">SUM(AA162:AG162)</f>
        <v>0</v>
      </c>
    </row>
    <row r="163" customFormat="false" ht="12.75" hidden="false" customHeight="false" outlineLevel="0" collapsed="false">
      <c r="Z163" s="143" t="n">
        <f aca="false">EOMONTH(Z162,0)+1</f>
        <v>40878</v>
      </c>
      <c r="AA163" s="134" t="n">
        <f aca="false">SUMIF($X:$X,CONCATENATE($Z163,AA$6),$U:$U)</f>
        <v>0</v>
      </c>
      <c r="AB163" s="134" t="n">
        <f aca="false">SUMIF($X:$X,CONCATENATE($Z163,AB$6),$U:$U)</f>
        <v>0</v>
      </c>
      <c r="AC163" s="134" t="n">
        <f aca="false">SUMIF($X:$X,CONCATENATE($Z163,AC$6),$U:$U)</f>
        <v>0</v>
      </c>
      <c r="AD163" s="134" t="n">
        <f aca="false">SUMIF($X:$X,CONCATENATE($Z163,AD$6),$U:$U)</f>
        <v>0</v>
      </c>
      <c r="AE163" s="134" t="n">
        <f aca="false">SUMIF($X:$X,CONCATENATE($Z163,AE$6),$U:$U)</f>
        <v>0</v>
      </c>
      <c r="AF163" s="134" t="n">
        <f aca="false">SUMIF($X:$X,CONCATENATE($Z163,AF$6),$U:$U)</f>
        <v>0</v>
      </c>
      <c r="AG163" s="135" t="n">
        <f aca="false">SUMIF($X:$X,CONCATENATE($Z163,AG$6),$U:$U)</f>
        <v>0</v>
      </c>
      <c r="AI163" s="143" t="n">
        <f aca="false">EOMONTH(AI162,0)+1</f>
        <v>40878</v>
      </c>
      <c r="AJ163" s="135" t="n">
        <f aca="false">SUM(AA163:AG163)</f>
        <v>0</v>
      </c>
    </row>
    <row r="164" customFormat="false" ht="12.75" hidden="false" customHeight="false" outlineLevel="0" collapsed="false">
      <c r="Z164" s="143" t="n">
        <f aca="false">EOMONTH(Z163,0)+1</f>
        <v>40909</v>
      </c>
      <c r="AA164" s="134" t="n">
        <f aca="false">SUMIF($X:$X,CONCATENATE($Z164,AA$6),$U:$U)</f>
        <v>0</v>
      </c>
      <c r="AB164" s="134" t="n">
        <f aca="false">SUMIF($X:$X,CONCATENATE($Z164,AB$6),$U:$U)</f>
        <v>0</v>
      </c>
      <c r="AC164" s="134" t="n">
        <f aca="false">SUMIF($X:$X,CONCATENATE($Z164,AC$6),$U:$U)</f>
        <v>0</v>
      </c>
      <c r="AD164" s="134" t="n">
        <f aca="false">SUMIF($X:$X,CONCATENATE($Z164,AD$6),$U:$U)</f>
        <v>0</v>
      </c>
      <c r="AE164" s="134" t="n">
        <f aca="false">SUMIF($X:$X,CONCATENATE($Z164,AE$6),$U:$U)</f>
        <v>0</v>
      </c>
      <c r="AF164" s="134" t="n">
        <f aca="false">SUMIF($X:$X,CONCATENATE($Z164,AF$6),$U:$U)</f>
        <v>0</v>
      </c>
      <c r="AG164" s="135" t="n">
        <f aca="false">SUMIF($X:$X,CONCATENATE($Z164,AG$6),$U:$U)</f>
        <v>0</v>
      </c>
      <c r="AI164" s="143" t="n">
        <f aca="false">EOMONTH(AI163,0)+1</f>
        <v>40909</v>
      </c>
      <c r="AJ164" s="135" t="n">
        <f aca="false">SUM(AA164:AG164)</f>
        <v>0</v>
      </c>
    </row>
    <row r="165" customFormat="false" ht="12.75" hidden="false" customHeight="false" outlineLevel="0" collapsed="false">
      <c r="Z165" s="143" t="n">
        <f aca="false">EOMONTH(Z164,0)+1</f>
        <v>40940</v>
      </c>
      <c r="AA165" s="134" t="n">
        <f aca="false">SUMIF($X:$X,CONCATENATE($Z165,AA$6),$U:$U)</f>
        <v>0</v>
      </c>
      <c r="AB165" s="134" t="n">
        <f aca="false">SUMIF($X:$X,CONCATENATE($Z165,AB$6),$U:$U)</f>
        <v>0</v>
      </c>
      <c r="AC165" s="134" t="n">
        <f aca="false">SUMIF($X:$X,CONCATENATE($Z165,AC$6),$U:$U)</f>
        <v>0</v>
      </c>
      <c r="AD165" s="134" t="n">
        <f aca="false">SUMIF($X:$X,CONCATENATE($Z165,AD$6),$U:$U)</f>
        <v>0</v>
      </c>
      <c r="AE165" s="134" t="n">
        <f aca="false">SUMIF($X:$X,CONCATENATE($Z165,AE$6),$U:$U)</f>
        <v>0</v>
      </c>
      <c r="AF165" s="134" t="n">
        <f aca="false">SUMIF($X:$X,CONCATENATE($Z165,AF$6),$U:$U)</f>
        <v>0</v>
      </c>
      <c r="AG165" s="135" t="n">
        <f aca="false">SUMIF($X:$X,CONCATENATE($Z165,AG$6),$U:$U)</f>
        <v>0</v>
      </c>
      <c r="AI165" s="143" t="n">
        <f aca="false">EOMONTH(AI164,0)+1</f>
        <v>40940</v>
      </c>
      <c r="AJ165" s="135" t="n">
        <f aca="false">SUM(AA165:AG165)</f>
        <v>0</v>
      </c>
    </row>
    <row r="166" customFormat="false" ht="12.75" hidden="false" customHeight="false" outlineLevel="0" collapsed="false">
      <c r="Z166" s="143" t="n">
        <f aca="false">EOMONTH(Z165,0)+1</f>
        <v>40969</v>
      </c>
      <c r="AA166" s="134" t="n">
        <f aca="false">SUMIF($X:$X,CONCATENATE($Z166,AA$6),$U:$U)</f>
        <v>0</v>
      </c>
      <c r="AB166" s="134" t="n">
        <f aca="false">SUMIF($X:$X,CONCATENATE($Z166,AB$6),$U:$U)</f>
        <v>0</v>
      </c>
      <c r="AC166" s="134" t="n">
        <f aca="false">SUMIF($X:$X,CONCATENATE($Z166,AC$6),$U:$U)</f>
        <v>0</v>
      </c>
      <c r="AD166" s="134" t="n">
        <f aca="false">SUMIF($X:$X,CONCATENATE($Z166,AD$6),$U:$U)</f>
        <v>0</v>
      </c>
      <c r="AE166" s="134" t="n">
        <f aca="false">SUMIF($X:$X,CONCATENATE($Z166,AE$6),$U:$U)</f>
        <v>0</v>
      </c>
      <c r="AF166" s="134" t="n">
        <f aca="false">SUMIF($X:$X,CONCATENATE($Z166,AF$6),$U:$U)</f>
        <v>0</v>
      </c>
      <c r="AG166" s="135" t="n">
        <f aca="false">SUMIF($X:$X,CONCATENATE($Z166,AG$6),$U:$U)</f>
        <v>0</v>
      </c>
      <c r="AI166" s="143" t="n">
        <f aca="false">EOMONTH(AI165,0)+1</f>
        <v>40969</v>
      </c>
      <c r="AJ166" s="135" t="n">
        <f aca="false">SUM(AA166:AG166)</f>
        <v>0</v>
      </c>
    </row>
    <row r="167" customFormat="false" ht="12.75" hidden="false" customHeight="false" outlineLevel="0" collapsed="false">
      <c r="Z167" s="143" t="n">
        <f aca="false">EOMONTH(Z166,0)+1</f>
        <v>41000</v>
      </c>
      <c r="AA167" s="134" t="n">
        <f aca="false">SUMIF($X:$X,CONCATENATE($Z167,AA$6),$U:$U)</f>
        <v>0</v>
      </c>
      <c r="AB167" s="134" t="n">
        <f aca="false">SUMIF($X:$X,CONCATENATE($Z167,AB$6),$U:$U)</f>
        <v>0</v>
      </c>
      <c r="AC167" s="134" t="n">
        <f aca="false">SUMIF($X:$X,CONCATENATE($Z167,AC$6),$U:$U)</f>
        <v>0</v>
      </c>
      <c r="AD167" s="134" t="n">
        <f aca="false">SUMIF($X:$X,CONCATENATE($Z167,AD$6),$U:$U)</f>
        <v>0</v>
      </c>
      <c r="AE167" s="134" t="n">
        <f aca="false">SUMIF($X:$X,CONCATENATE($Z167,AE$6),$U:$U)</f>
        <v>0</v>
      </c>
      <c r="AF167" s="134" t="n">
        <f aca="false">SUMIF($X:$X,CONCATENATE($Z167,AF$6),$U:$U)</f>
        <v>0</v>
      </c>
      <c r="AG167" s="135" t="n">
        <f aca="false">SUMIF($X:$X,CONCATENATE($Z167,AG$6),$U:$U)</f>
        <v>0</v>
      </c>
      <c r="AI167" s="143" t="n">
        <f aca="false">EOMONTH(AI166,0)+1</f>
        <v>41000</v>
      </c>
      <c r="AJ167" s="135" t="n">
        <f aca="false">SUM(AA167:AG167)</f>
        <v>0</v>
      </c>
    </row>
    <row r="168" customFormat="false" ht="12.75" hidden="false" customHeight="false" outlineLevel="0" collapsed="false">
      <c r="Z168" s="143" t="n">
        <f aca="false">EOMONTH(Z167,0)+1</f>
        <v>41030</v>
      </c>
      <c r="AA168" s="134" t="n">
        <f aca="false">SUMIF($X:$X,CONCATENATE($Z168,AA$6),$U:$U)</f>
        <v>0</v>
      </c>
      <c r="AB168" s="134" t="n">
        <f aca="false">SUMIF($X:$X,CONCATENATE($Z168,AB$6),$U:$U)</f>
        <v>0</v>
      </c>
      <c r="AC168" s="134" t="n">
        <f aca="false">SUMIF($X:$X,CONCATENATE($Z168,AC$6),$U:$U)</f>
        <v>0</v>
      </c>
      <c r="AD168" s="134" t="n">
        <f aca="false">SUMIF($X:$X,CONCATENATE($Z168,AD$6),$U:$U)</f>
        <v>0</v>
      </c>
      <c r="AE168" s="134" t="n">
        <f aca="false">SUMIF($X:$X,CONCATENATE($Z168,AE$6),$U:$U)</f>
        <v>0</v>
      </c>
      <c r="AF168" s="134" t="n">
        <f aca="false">SUMIF($X:$X,CONCATENATE($Z168,AF$6),$U:$U)</f>
        <v>0</v>
      </c>
      <c r="AG168" s="135" t="n">
        <f aca="false">SUMIF($X:$X,CONCATENATE($Z168,AG$6),$U:$U)</f>
        <v>0</v>
      </c>
      <c r="AI168" s="143" t="n">
        <f aca="false">EOMONTH(AI167,0)+1</f>
        <v>41030</v>
      </c>
      <c r="AJ168" s="135" t="n">
        <f aca="false">SUM(AA168:AG168)</f>
        <v>0</v>
      </c>
    </row>
    <row r="169" customFormat="false" ht="13.5" hidden="false" customHeight="false" outlineLevel="0" collapsed="false">
      <c r="Z169" s="163" t="n">
        <f aca="false">EOMONTH(Z168,0)+1</f>
        <v>41061</v>
      </c>
      <c r="AA169" s="164" t="n">
        <f aca="false">SUMIF($X:$X,CONCATENATE($Z169,AA$6),$U:$U)</f>
        <v>0</v>
      </c>
      <c r="AB169" s="164" t="n">
        <f aca="false">SUMIF($X:$X,CONCATENATE($Z169,AB$6),$U:$U)</f>
        <v>0</v>
      </c>
      <c r="AC169" s="164" t="n">
        <f aca="false">SUMIF($X:$X,CONCATENATE($Z169,AC$6),$U:$U)</f>
        <v>0</v>
      </c>
      <c r="AD169" s="164" t="n">
        <f aca="false">SUMIF($X:$X,CONCATENATE($Z169,AD$6),$U:$U)</f>
        <v>0</v>
      </c>
      <c r="AE169" s="164" t="n">
        <f aca="false">SUMIF($X:$X,CONCATENATE($Z169,AE$6),$U:$U)</f>
        <v>0</v>
      </c>
      <c r="AF169" s="164" t="n">
        <f aca="false">SUMIF($X:$X,CONCATENATE($Z169,AF$6),$U:$U)</f>
        <v>0</v>
      </c>
      <c r="AG169" s="165" t="n">
        <f aca="false">SUMIF($X:$X,CONCATENATE($Z169,AG$6),$U:$U)</f>
        <v>0</v>
      </c>
      <c r="AI169" s="163" t="n">
        <f aca="false">EOMONTH(AI168,0)+1</f>
        <v>41061</v>
      </c>
      <c r="AJ169" s="165" t="n">
        <f aca="false">SUM(AA169:AG169)</f>
        <v>0</v>
      </c>
    </row>
  </sheetData>
  <mergeCells count="4">
    <mergeCell ref="A4:H4"/>
    <mergeCell ref="I4:V4"/>
    <mergeCell ref="Z4:AG4"/>
    <mergeCell ref="AI4:AJ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T166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8" activeCellId="0" sqref="A1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3.56"/>
    <col collapsed="false" customWidth="true" hidden="false" outlineLevel="0" max="2" min="2" style="0" width="13.7"/>
    <col collapsed="false" customWidth="true" hidden="false" outlineLevel="0" max="3" min="3" style="0" width="16.13"/>
    <col collapsed="false" customWidth="true" hidden="false" outlineLevel="0" max="4" min="4" style="0" width="5.71"/>
    <col collapsed="false" customWidth="true" hidden="false" outlineLevel="0" max="5" min="5" style="0" width="5.99"/>
    <col collapsed="false" customWidth="true" hidden="false" outlineLevel="0" max="6" min="6" style="0" width="7.28"/>
    <col collapsed="false" customWidth="true" hidden="false" outlineLevel="0" max="7" min="7" style="0" width="10.71"/>
    <col collapsed="false" customWidth="true" hidden="false" outlineLevel="0" max="8" min="8" style="0" width="6.41"/>
    <col collapsed="false" customWidth="true" hidden="false" outlineLevel="0" max="9" min="9" style="0" width="8.99"/>
    <col collapsed="false" customWidth="true" hidden="false" outlineLevel="0" max="10" min="10" style="0" width="11.99"/>
    <col collapsed="false" customWidth="true" hidden="false" outlineLevel="0" max="11" min="11" style="0" width="7.28"/>
    <col collapsed="false" customWidth="true" hidden="false" outlineLevel="0" max="12" min="12" style="0" width="9.7"/>
    <col collapsed="false" customWidth="true" hidden="false" outlineLevel="0" max="13" min="13" style="0" width="5.85"/>
    <col collapsed="false" customWidth="true" hidden="false" outlineLevel="0" max="14" min="14" style="0" width="11.99"/>
    <col collapsed="false" customWidth="true" hidden="false" outlineLevel="0" max="15" min="15" style="0" width="12.56"/>
    <col collapsed="false" customWidth="true" hidden="false" outlineLevel="0" max="16" min="16" style="0" width="11.99"/>
    <col collapsed="false" customWidth="true" hidden="false" outlineLevel="0" max="19" min="19" style="0" width="13.56"/>
    <col collapsed="false" customWidth="true" hidden="false" outlineLevel="0" max="20" min="20" style="0" width="13.14"/>
  </cols>
  <sheetData>
    <row r="1" customFormat="false" ht="18" hidden="false" customHeight="false" outlineLevel="0" collapsed="false">
      <c r="A1" s="166" t="s">
        <v>11</v>
      </c>
    </row>
    <row r="2" customFormat="false" ht="15" hidden="false" customHeight="false" outlineLevel="0" collapsed="false">
      <c r="N2" s="167" t="s">
        <v>23</v>
      </c>
      <c r="O2" s="168" t="s">
        <v>103</v>
      </c>
      <c r="P2" s="169" t="s">
        <v>46</v>
      </c>
    </row>
    <row r="3" customFormat="false" ht="18" hidden="false" customHeight="false" outlineLevel="0" collapsed="false">
      <c r="A3" s="106" t="s">
        <v>27</v>
      </c>
      <c r="B3" s="170" t="n">
        <f aca="false">Summary!P1</f>
        <v>36633</v>
      </c>
      <c r="N3" s="171"/>
      <c r="O3" s="172" t="e">
        <f aca="false">SUM(O7:O420)</f>
        <v>#NAME?</v>
      </c>
      <c r="P3" s="173" t="e">
        <f aca="false">SUM(P7:P420)</f>
        <v>#NAME?</v>
      </c>
      <c r="S3" s="90" t="s">
        <v>33</v>
      </c>
      <c r="T3" s="90"/>
    </row>
    <row r="4" customFormat="false" ht="14.25" hidden="false" customHeight="false" outlineLevel="0" collapsed="false">
      <c r="A4" s="88" t="s">
        <v>104</v>
      </c>
      <c r="B4" s="88"/>
      <c r="C4" s="88"/>
      <c r="D4" s="88"/>
      <c r="E4" s="88"/>
      <c r="F4" s="88"/>
      <c r="G4" s="88"/>
      <c r="H4" s="88"/>
      <c r="I4" s="174" t="s">
        <v>105</v>
      </c>
      <c r="J4" s="174"/>
      <c r="K4" s="174"/>
      <c r="L4" s="174"/>
      <c r="M4" s="174"/>
      <c r="N4" s="174"/>
      <c r="O4" s="174"/>
      <c r="P4" s="174"/>
      <c r="S4" s="97" t="s">
        <v>17</v>
      </c>
      <c r="T4" s="175"/>
    </row>
    <row r="5" customFormat="false" ht="14.25" hidden="false" customHeight="false" outlineLevel="0" collapsed="false">
      <c r="A5" s="176"/>
      <c r="B5" s="176"/>
      <c r="C5" s="176"/>
      <c r="D5" s="176" t="s">
        <v>106</v>
      </c>
      <c r="E5" s="176" t="s">
        <v>107</v>
      </c>
      <c r="F5" s="176"/>
      <c r="G5" s="176" t="s">
        <v>36</v>
      </c>
      <c r="H5" s="177" t="s">
        <v>108</v>
      </c>
      <c r="I5" s="95" t="s">
        <v>109</v>
      </c>
      <c r="J5" s="178" t="s">
        <v>40</v>
      </c>
      <c r="K5" s="178" t="s">
        <v>39</v>
      </c>
      <c r="L5" s="176"/>
      <c r="M5" s="178" t="s">
        <v>110</v>
      </c>
      <c r="N5" s="178" t="s">
        <v>111</v>
      </c>
      <c r="O5" s="178"/>
      <c r="P5" s="178" t="s">
        <v>111</v>
      </c>
      <c r="S5" s="109"/>
      <c r="T5" s="179" t="s">
        <v>112</v>
      </c>
    </row>
    <row r="6" customFormat="false" ht="12.75" hidden="false" customHeight="false" outlineLevel="0" collapsed="false">
      <c r="A6" s="107" t="s">
        <v>51</v>
      </c>
      <c r="B6" s="107" t="s">
        <v>52</v>
      </c>
      <c r="C6" s="107" t="s">
        <v>113</v>
      </c>
      <c r="D6" s="107" t="s">
        <v>114</v>
      </c>
      <c r="E6" s="107" t="s">
        <v>115</v>
      </c>
      <c r="F6" s="107" t="s">
        <v>17</v>
      </c>
      <c r="G6" s="107" t="s">
        <v>55</v>
      </c>
      <c r="H6" s="107" t="s">
        <v>56</v>
      </c>
      <c r="I6" s="107" t="s">
        <v>56</v>
      </c>
      <c r="J6" s="107" t="s">
        <v>58</v>
      </c>
      <c r="K6" s="107" t="s">
        <v>61</v>
      </c>
      <c r="L6" s="107" t="s">
        <v>59</v>
      </c>
      <c r="M6" s="107" t="s">
        <v>116</v>
      </c>
      <c r="N6" s="107" t="s">
        <v>117</v>
      </c>
      <c r="O6" s="107" t="s">
        <v>103</v>
      </c>
      <c r="P6" s="107" t="s">
        <v>118</v>
      </c>
      <c r="S6" s="133" t="n">
        <v>36192</v>
      </c>
      <c r="T6" s="135" t="n">
        <f aca="false">+SUMIF(F:F,S6,P:P)</f>
        <v>0</v>
      </c>
    </row>
    <row r="7" customFormat="false" ht="12.75" hidden="false" customHeight="false" outlineLevel="0" collapsed="false">
      <c r="A7" s="2" t="s">
        <v>119</v>
      </c>
      <c r="B7" s="2" t="s">
        <v>120</v>
      </c>
      <c r="C7" s="2" t="s">
        <v>121</v>
      </c>
      <c r="D7" s="0" t="s">
        <v>122</v>
      </c>
      <c r="E7" s="0" t="s">
        <v>123</v>
      </c>
      <c r="F7" s="79" t="n">
        <v>36342</v>
      </c>
      <c r="G7" s="0" t="n">
        <v>-62000</v>
      </c>
      <c r="H7" s="0" t="n">
        <v>2</v>
      </c>
      <c r="I7" s="132" t="e">
        <f aca="false">+(HLOOKUP($C$7,Prices,VLOOKUP(F7,move_down,2,FALSE()),FALSE())+HLOOKUP($C$8,Prices,VLOOKUP(F7,move_down,2,FALSE()),FALSE())+HLOOKUP($C$9,Prices,VLOOKUP(F7,move_down,2,FALSE()),FALSE())+HLOOKUP($C$10,Prices,VLOOKUP(F7,move_down,2,FALSE()),FALSE())+4*VLOOKUP(F7,NGPrices,2,FALSE()))/4</f>
        <v>#N/A</v>
      </c>
      <c r="J7" s="180" t="e">
        <f aca="false">+VLOOKUP(F7,NGPrices,4)</f>
        <v>#N/A</v>
      </c>
      <c r="K7" s="0" t="e">
        <f aca="false">+VLOOKUP(F7,NGPrices,3)</f>
        <v>#N/A</v>
      </c>
      <c r="L7" s="181" t="n">
        <f aca="false">+F7</f>
        <v>36342</v>
      </c>
      <c r="M7" s="0" t="n">
        <f aca="false">IF(E7="P",0,1)</f>
        <v>0</v>
      </c>
      <c r="N7" s="132" t="n">
        <v>0</v>
      </c>
      <c r="O7" s="132" t="n">
        <f aca="false">+N7*G7</f>
        <v>-0</v>
      </c>
      <c r="P7" s="182" t="n">
        <v>0</v>
      </c>
      <c r="S7" s="143" t="n">
        <f aca="false">EOMONTH(S6,0)+1</f>
        <v>36220</v>
      </c>
      <c r="T7" s="135" t="n">
        <f aca="false">+SUMIF(F:F,S7,P:P)</f>
        <v>0</v>
      </c>
    </row>
    <row r="8" customFormat="false" ht="12.75" hidden="false" customHeight="false" outlineLevel="0" collapsed="false">
      <c r="A8" s="2" t="s">
        <v>119</v>
      </c>
      <c r="B8" s="2" t="s">
        <v>120</v>
      </c>
      <c r="C8" s="2" t="s">
        <v>124</v>
      </c>
      <c r="D8" s="0" t="s">
        <v>122</v>
      </c>
      <c r="E8" s="0" t="s">
        <v>123</v>
      </c>
      <c r="F8" s="79" t="n">
        <v>36373</v>
      </c>
      <c r="G8" s="0" t="n">
        <v>-62000</v>
      </c>
      <c r="H8" s="0" t="n">
        <v>2</v>
      </c>
      <c r="I8" s="132" t="e">
        <f aca="false">+(HLOOKUP($C$7,Prices,VLOOKUP(F8,move_down,2,FALSE()),FALSE())+HLOOKUP($C$8,Prices,VLOOKUP(F8,move_down,2,FALSE()),FALSE())+HLOOKUP($C$9,Prices,VLOOKUP(F8,move_down,2,FALSE()),FALSE())+HLOOKUP($C$10,Prices,VLOOKUP(F8,move_down,2,FALSE()),FALSE())+4*VLOOKUP(F8,NGPrices,2,FALSE()))/4</f>
        <v>#N/A</v>
      </c>
      <c r="J8" s="180" t="e">
        <f aca="false">+VLOOKUP(F8,NGPrices,4)</f>
        <v>#N/A</v>
      </c>
      <c r="K8" s="0" t="e">
        <f aca="false">+VLOOKUP(F8,NGPrices,3)</f>
        <v>#N/A</v>
      </c>
      <c r="L8" s="181" t="n">
        <f aca="false">+F8</f>
        <v>36373</v>
      </c>
      <c r="M8" s="0" t="n">
        <f aca="false">IF(E8="P",0,1)</f>
        <v>0</v>
      </c>
      <c r="N8" s="132" t="n">
        <v>0</v>
      </c>
      <c r="O8" s="132" t="n">
        <f aca="false">+N8*G8</f>
        <v>-0</v>
      </c>
      <c r="P8" s="182" t="n">
        <v>0</v>
      </c>
      <c r="S8" s="143" t="n">
        <f aca="false">EOMONTH(S7,0)+1</f>
        <v>36251</v>
      </c>
      <c r="T8" s="135" t="n">
        <f aca="false">+SUMIF(F:F,S8,P:P)</f>
        <v>0</v>
      </c>
    </row>
    <row r="9" customFormat="false" ht="12.75" hidden="false" customHeight="false" outlineLevel="0" collapsed="false">
      <c r="A9" s="2" t="s">
        <v>119</v>
      </c>
      <c r="B9" s="2" t="s">
        <v>120</v>
      </c>
      <c r="C9" s="2" t="s">
        <v>125</v>
      </c>
      <c r="D9" s="0" t="s">
        <v>122</v>
      </c>
      <c r="E9" s="0" t="s">
        <v>123</v>
      </c>
      <c r="F9" s="79" t="n">
        <v>36404</v>
      </c>
      <c r="G9" s="0" t="n">
        <v>-62000</v>
      </c>
      <c r="H9" s="0" t="n">
        <v>2</v>
      </c>
      <c r="I9" s="132" t="e">
        <f aca="false">+(HLOOKUP($C$7,Prices,VLOOKUP(F9,move_down,2,FALSE()),FALSE())+HLOOKUP($C$8,Prices,VLOOKUP(F9,move_down,2,FALSE()),FALSE())+HLOOKUP($C$9,Prices,VLOOKUP(F9,move_down,2,FALSE()),FALSE())+HLOOKUP($C$10,Prices,VLOOKUP(F9,move_down,2,FALSE()),FALSE())+4*VLOOKUP(F9,NGPrices,2,FALSE()))/4</f>
        <v>#N/A</v>
      </c>
      <c r="J9" s="180" t="e">
        <f aca="false">+VLOOKUP(F9,NGPrices,4)</f>
        <v>#N/A</v>
      </c>
      <c r="K9" s="0" t="e">
        <f aca="false">+VLOOKUP(F9,NGPrices,3)</f>
        <v>#N/A</v>
      </c>
      <c r="L9" s="181" t="n">
        <f aca="false">+F9</f>
        <v>36404</v>
      </c>
      <c r="M9" s="0" t="n">
        <f aca="false">IF(E9="P",0,1)</f>
        <v>0</v>
      </c>
      <c r="N9" s="132" t="n">
        <v>0</v>
      </c>
      <c r="O9" s="132" t="n">
        <f aca="false">+N9*G9</f>
        <v>-0</v>
      </c>
      <c r="P9" s="182" t="n">
        <v>0</v>
      </c>
      <c r="S9" s="143" t="n">
        <f aca="false">EOMONTH(S8,0)+1</f>
        <v>36281</v>
      </c>
      <c r="T9" s="135" t="n">
        <f aca="false">+SUMIF(F:F,S9,P:P)</f>
        <v>0</v>
      </c>
    </row>
    <row r="10" customFormat="false" ht="12.75" hidden="false" customHeight="false" outlineLevel="0" collapsed="false">
      <c r="A10" s="2" t="s">
        <v>119</v>
      </c>
      <c r="B10" s="2" t="s">
        <v>120</v>
      </c>
      <c r="C10" s="2" t="s">
        <v>126</v>
      </c>
      <c r="D10" s="0" t="s">
        <v>122</v>
      </c>
      <c r="E10" s="0" t="s">
        <v>123</v>
      </c>
      <c r="F10" s="79" t="n">
        <v>36434</v>
      </c>
      <c r="G10" s="0" t="n">
        <v>-62000</v>
      </c>
      <c r="H10" s="0" t="n">
        <v>2</v>
      </c>
      <c r="I10" s="132" t="e">
        <f aca="false">+(HLOOKUP($C$7,Prices,VLOOKUP(F10,move_down,2,FALSE()),FALSE())+HLOOKUP($C$8,Prices,VLOOKUP(F10,move_down,2,FALSE()),FALSE())+HLOOKUP($C$9,Prices,VLOOKUP(F10,move_down,2,FALSE()),FALSE())+HLOOKUP($C$10,Prices,VLOOKUP(F10,move_down,2,FALSE()),FALSE())+4*VLOOKUP(F10,NGPrices,2,FALSE()))/4</f>
        <v>#N/A</v>
      </c>
      <c r="J10" s="180" t="e">
        <f aca="false">+VLOOKUP(F10,NGPrices,4)</f>
        <v>#N/A</v>
      </c>
      <c r="K10" s="0" t="e">
        <f aca="false">+VLOOKUP(F10,NGPrices,3)</f>
        <v>#N/A</v>
      </c>
      <c r="L10" s="181" t="n">
        <f aca="false">+F10</f>
        <v>36434</v>
      </c>
      <c r="M10" s="0" t="n">
        <f aca="false">IF(E10="P",0,1)</f>
        <v>0</v>
      </c>
      <c r="N10" s="132" t="n">
        <v>0</v>
      </c>
      <c r="O10" s="132" t="n">
        <f aca="false">+N10*G10</f>
        <v>-0</v>
      </c>
      <c r="P10" s="182" t="n">
        <v>0</v>
      </c>
      <c r="S10" s="143" t="n">
        <f aca="false">EOMONTH(S9,0)+1</f>
        <v>36312</v>
      </c>
      <c r="T10" s="135" t="n">
        <f aca="false">+SUMIF(F:F,S10,P:P)</f>
        <v>0</v>
      </c>
    </row>
    <row r="11" customFormat="false" ht="12.75" hidden="false" customHeight="false" outlineLevel="0" collapsed="false">
      <c r="A11" s="2" t="s">
        <v>119</v>
      </c>
      <c r="B11" s="2" t="s">
        <v>120</v>
      </c>
      <c r="D11" s="0" t="s">
        <v>122</v>
      </c>
      <c r="E11" s="0" t="s">
        <v>123</v>
      </c>
      <c r="F11" s="79" t="n">
        <v>36465</v>
      </c>
      <c r="G11" s="0" t="n">
        <v>-62000</v>
      </c>
      <c r="H11" s="0" t="n">
        <v>2</v>
      </c>
      <c r="I11" s="132" t="e">
        <f aca="false">+(HLOOKUP($C$7,Prices,VLOOKUP(F11,move_down,2,FALSE()),FALSE())+HLOOKUP($C$8,Prices,VLOOKUP(F11,move_down,2,FALSE()),FALSE())+HLOOKUP($C$9,Prices,VLOOKUP(F11,move_down,2,FALSE()),FALSE())+HLOOKUP($C$10,Prices,VLOOKUP(F11,move_down,2,FALSE()),FALSE())+4*VLOOKUP(F11,NGPrices,2,FALSE()))/4</f>
        <v>#N/A</v>
      </c>
      <c r="J11" s="180" t="e">
        <f aca="false">+VLOOKUP(F11,NGPrices,4)</f>
        <v>#N/A</v>
      </c>
      <c r="K11" s="0" t="e">
        <f aca="false">+VLOOKUP(F11,NGPrices,3)</f>
        <v>#N/A</v>
      </c>
      <c r="L11" s="181" t="n">
        <f aca="false">+F11</f>
        <v>36465</v>
      </c>
      <c r="M11" s="0" t="n">
        <f aca="false">IF(E11="P",0,1)</f>
        <v>0</v>
      </c>
      <c r="N11" s="132" t="n">
        <v>0</v>
      </c>
      <c r="O11" s="132" t="n">
        <v>0</v>
      </c>
      <c r="P11" s="182" t="n">
        <v>0</v>
      </c>
      <c r="S11" s="143" t="n">
        <f aca="false">EOMONTH(S10,0)+1</f>
        <v>36342</v>
      </c>
      <c r="T11" s="135" t="n">
        <f aca="false">+SUMIF(F:F,S11,P:P)</f>
        <v>0</v>
      </c>
    </row>
    <row r="12" customFormat="false" ht="12.75" hidden="false" customHeight="false" outlineLevel="0" collapsed="false">
      <c r="A12" s="2" t="s">
        <v>119</v>
      </c>
      <c r="B12" s="2" t="s">
        <v>120</v>
      </c>
      <c r="D12" s="0" t="s">
        <v>122</v>
      </c>
      <c r="E12" s="0" t="s">
        <v>123</v>
      </c>
      <c r="F12" s="79" t="n">
        <v>36495</v>
      </c>
      <c r="G12" s="0" t="n">
        <v>-62000</v>
      </c>
      <c r="H12" s="0" t="n">
        <v>2</v>
      </c>
      <c r="I12" s="132" t="e">
        <f aca="false">+(HLOOKUP($C$7,Prices,VLOOKUP(F12,move_down,2,FALSE()),FALSE())+HLOOKUP($C$8,Prices,VLOOKUP(F12,move_down,2,FALSE()),FALSE())+HLOOKUP($C$9,Prices,VLOOKUP(F12,move_down,2,FALSE()),FALSE())+HLOOKUP($C$10,Prices,VLOOKUP(F12,move_down,2,FALSE()),FALSE())+4*VLOOKUP(F12,NGPrices,2,FALSE()))/4</f>
        <v>#N/A</v>
      </c>
      <c r="J12" s="180" t="e">
        <f aca="false">+VLOOKUP(F12,NGPrices,4)</f>
        <v>#N/A</v>
      </c>
      <c r="K12" s="0" t="e">
        <f aca="false">+VLOOKUP(F12,NGPrices,3)</f>
        <v>#N/A</v>
      </c>
      <c r="L12" s="181" t="n">
        <f aca="false">+F12</f>
        <v>36495</v>
      </c>
      <c r="M12" s="0" t="n">
        <f aca="false">IF(E12="P",0,1)</f>
        <v>0</v>
      </c>
      <c r="N12" s="132" t="n">
        <v>0</v>
      </c>
      <c r="O12" s="132" t="n">
        <v>0</v>
      </c>
      <c r="P12" s="182" t="n">
        <v>0</v>
      </c>
      <c r="S12" s="143" t="n">
        <f aca="false">EOMONTH(S11,0)+1</f>
        <v>36373</v>
      </c>
      <c r="T12" s="135" t="n">
        <f aca="false">+SUMIF(F:F,S12,P:P)</f>
        <v>0</v>
      </c>
    </row>
    <row r="13" customFormat="false" ht="12.75" hidden="false" customHeight="false" outlineLevel="0" collapsed="false">
      <c r="A13" s="2" t="s">
        <v>119</v>
      </c>
      <c r="B13" s="2" t="s">
        <v>120</v>
      </c>
      <c r="D13" s="0" t="s">
        <v>122</v>
      </c>
      <c r="E13" s="0" t="s">
        <v>123</v>
      </c>
      <c r="F13" s="79" t="n">
        <v>36526</v>
      </c>
      <c r="G13" s="0" t="n">
        <v>-62000</v>
      </c>
      <c r="H13" s="0" t="n">
        <v>2</v>
      </c>
      <c r="I13" s="132" t="e">
        <f aca="false">+(HLOOKUP($C$7,Prices,VLOOKUP(F13,move_down,2,FALSE()),FALSE())+HLOOKUP($C$8,Prices,VLOOKUP(F13,move_down,2,FALSE()),FALSE())+HLOOKUP($C$9,Prices,VLOOKUP(F13,move_down,2,FALSE()),FALSE())+HLOOKUP($C$10,Prices,VLOOKUP(F13,move_down,2,FALSE()),FALSE())+4*VLOOKUP(F13,NGPrices,2,FALSE()))/4</f>
        <v>#N/A</v>
      </c>
      <c r="J13" s="180" t="e">
        <f aca="false">+VLOOKUP(F13,NGPrices,4)</f>
        <v>#N/A</v>
      </c>
      <c r="K13" s="0" t="e">
        <f aca="false">+VLOOKUP(F13,NGPrices,3)</f>
        <v>#N/A</v>
      </c>
      <c r="L13" s="181" t="n">
        <f aca="false">+F13</f>
        <v>36526</v>
      </c>
      <c r="M13" s="0" t="n">
        <f aca="false">IF(E13="P",0,1)</f>
        <v>0</v>
      </c>
      <c r="N13" s="132" t="n">
        <v>0</v>
      </c>
      <c r="O13" s="132" t="n">
        <f aca="false">+N13*G13</f>
        <v>-0</v>
      </c>
      <c r="P13" s="182" t="n">
        <v>0</v>
      </c>
      <c r="S13" s="143" t="n">
        <f aca="false">EOMONTH(S12,0)+1</f>
        <v>36404</v>
      </c>
      <c r="T13" s="135" t="n">
        <f aca="false">+SUMIF(F:F,S13,P:P)</f>
        <v>0</v>
      </c>
    </row>
    <row r="14" customFormat="false" ht="12.75" hidden="false" customHeight="false" outlineLevel="0" collapsed="false">
      <c r="A14" s="2" t="s">
        <v>119</v>
      </c>
      <c r="B14" s="2" t="s">
        <v>120</v>
      </c>
      <c r="D14" s="0" t="s">
        <v>122</v>
      </c>
      <c r="E14" s="0" t="s">
        <v>123</v>
      </c>
      <c r="F14" s="79" t="n">
        <v>36557</v>
      </c>
      <c r="G14" s="0" t="n">
        <v>-62000</v>
      </c>
      <c r="H14" s="0" t="n">
        <v>2</v>
      </c>
      <c r="I14" s="132" t="e">
        <f aca="false">+(HLOOKUP($C$7,Prices,VLOOKUP(F14,move_down,2,FALSE()),FALSE())+HLOOKUP($C$8,Prices,VLOOKUP(F14,move_down,2,FALSE()),FALSE())+HLOOKUP($C$9,Prices,VLOOKUP(F14,move_down,2,FALSE()),FALSE())+HLOOKUP($C$10,Prices,VLOOKUP(F14,move_down,2,FALSE()),FALSE())+4*VLOOKUP(F14,NGPrices,2,FALSE()))/4</f>
        <v>#N/A</v>
      </c>
      <c r="J14" s="180" t="e">
        <f aca="false">+VLOOKUP(F14,NGPrices,4)</f>
        <v>#N/A</v>
      </c>
      <c r="K14" s="0" t="e">
        <f aca="false">+VLOOKUP(F14,NGPrices,3)</f>
        <v>#N/A</v>
      </c>
      <c r="L14" s="181" t="n">
        <f aca="false">+F14</f>
        <v>36557</v>
      </c>
      <c r="M14" s="0" t="n">
        <f aca="false">IF(E14="P",0,1)</f>
        <v>0</v>
      </c>
      <c r="N14" s="132" t="n">
        <v>0</v>
      </c>
      <c r="O14" s="132" t="n">
        <v>0</v>
      </c>
      <c r="P14" s="182" t="n">
        <v>0</v>
      </c>
      <c r="S14" s="143" t="n">
        <f aca="false">EOMONTH(S13,0)+1</f>
        <v>36434</v>
      </c>
      <c r="T14" s="135" t="n">
        <f aca="false">+SUMIF(F:F,S14,P:P)</f>
        <v>0</v>
      </c>
    </row>
    <row r="15" customFormat="false" ht="12.75" hidden="false" customHeight="false" outlineLevel="0" collapsed="false">
      <c r="A15" s="2" t="s">
        <v>119</v>
      </c>
      <c r="B15" s="2" t="s">
        <v>120</v>
      </c>
      <c r="D15" s="0" t="s">
        <v>122</v>
      </c>
      <c r="E15" s="0" t="s">
        <v>123</v>
      </c>
      <c r="F15" s="79" t="n">
        <v>36586</v>
      </c>
      <c r="G15" s="0" t="n">
        <v>-62000</v>
      </c>
      <c r="H15" s="0" t="n">
        <v>2</v>
      </c>
      <c r="I15" s="132" t="e">
        <f aca="false">+(HLOOKUP($C$7,Prices,VLOOKUP(F15,move_down,2,FALSE()),FALSE())+HLOOKUP($C$8,Prices,VLOOKUP(F15,move_down,2,FALSE()),FALSE())+HLOOKUP($C$9,Prices,VLOOKUP(F15,move_down,2,FALSE()),FALSE())+HLOOKUP($C$10,Prices,VLOOKUP(F15,move_down,2,FALSE()),FALSE())+4*VLOOKUP(F15,NGPrices,2,FALSE()))/4</f>
        <v>#N/A</v>
      </c>
      <c r="J15" s="180" t="e">
        <f aca="false">+VLOOKUP(F15,NGPrices,4)</f>
        <v>#N/A</v>
      </c>
      <c r="K15" s="0" t="e">
        <f aca="false">+VLOOKUP(F15,NGPrices,3)</f>
        <v>#N/A</v>
      </c>
      <c r="L15" s="181" t="n">
        <f aca="false">+F15</f>
        <v>36586</v>
      </c>
      <c r="M15" s="0" t="n">
        <f aca="false">IF(E15="P",0,1)</f>
        <v>0</v>
      </c>
      <c r="N15" s="132" t="n">
        <v>0</v>
      </c>
      <c r="O15" s="132" t="n">
        <v>0</v>
      </c>
      <c r="P15" s="182" t="n">
        <v>0</v>
      </c>
      <c r="S15" s="143" t="n">
        <f aca="false">EOMONTH(S14,0)+1</f>
        <v>36465</v>
      </c>
      <c r="T15" s="135" t="n">
        <f aca="false">+SUMIF(F:F,S15,P:P)</f>
        <v>0</v>
      </c>
    </row>
    <row r="16" customFormat="false" ht="12.75" hidden="false" customHeight="false" outlineLevel="0" collapsed="false">
      <c r="A16" s="2" t="s">
        <v>119</v>
      </c>
      <c r="B16" s="2" t="s">
        <v>120</v>
      </c>
      <c r="D16" s="0" t="s">
        <v>122</v>
      </c>
      <c r="E16" s="0" t="s">
        <v>123</v>
      </c>
      <c r="F16" s="79" t="n">
        <v>36617</v>
      </c>
      <c r="G16" s="0" t="n">
        <v>-62000</v>
      </c>
      <c r="H16" s="0" t="n">
        <v>2</v>
      </c>
      <c r="I16" s="132" t="e">
        <f aca="false">+(HLOOKUP($C$7,Prices,VLOOKUP(F16,move_down,2,FALSE()),FALSE())+HLOOKUP($C$8,Prices,VLOOKUP(F16,move_down,2,FALSE()),FALSE())+HLOOKUP($C$9,Prices,VLOOKUP(F16,move_down,2,FALSE()),FALSE())+HLOOKUP($C$10,Prices,VLOOKUP(F16,move_down,2,FALSE()),FALSE())+4*VLOOKUP(F16,NGPrices,2,FALSE()))/4</f>
        <v>#N/A</v>
      </c>
      <c r="J16" s="180" t="e">
        <f aca="false">+VLOOKUP(F16,NGPrices,4)</f>
        <v>#N/A</v>
      </c>
      <c r="K16" s="0" t="e">
        <f aca="false">+VLOOKUP(F16,NGPrices,3)</f>
        <v>#N/A</v>
      </c>
      <c r="L16" s="181" t="n">
        <f aca="false">+F16</f>
        <v>36617</v>
      </c>
      <c r="M16" s="0" t="n">
        <f aca="false">IF(E16="P",0,1)</f>
        <v>0</v>
      </c>
      <c r="N16" s="132" t="e">
        <f aca="false">xEURO(I16,H16,J16,J16,K16,L16-B$3,M16,0)</f>
        <v>#NAME?</v>
      </c>
      <c r="O16" s="132" t="n">
        <v>0</v>
      </c>
      <c r="P16" s="182" t="n">
        <v>0</v>
      </c>
      <c r="S16" s="143" t="n">
        <f aca="false">EOMONTH(S15,0)+1</f>
        <v>36495</v>
      </c>
      <c r="T16" s="135" t="n">
        <f aca="false">+SUMIF(F:F,S16,P:P)</f>
        <v>0</v>
      </c>
    </row>
    <row r="17" customFormat="false" ht="12.75" hidden="false" customHeight="false" outlineLevel="0" collapsed="false">
      <c r="A17" s="2" t="s">
        <v>119</v>
      </c>
      <c r="B17" s="2" t="s">
        <v>120</v>
      </c>
      <c r="D17" s="0" t="s">
        <v>122</v>
      </c>
      <c r="E17" s="0" t="s">
        <v>123</v>
      </c>
      <c r="F17" s="79" t="n">
        <v>36647</v>
      </c>
      <c r="G17" s="0" t="n">
        <v>-62000</v>
      </c>
      <c r="H17" s="0" t="n">
        <v>2</v>
      </c>
      <c r="I17" s="132" t="n">
        <f aca="false">+(HLOOKUP($C$7,Prices,VLOOKUP(F17,move_down,2,FALSE()),FALSE())+HLOOKUP($C$8,Prices,VLOOKUP(F17,move_down,2,FALSE()),FALSE())+HLOOKUP($C$9,Prices,VLOOKUP(F17,move_down,2,FALSE()),FALSE())+HLOOKUP($C$10,Prices,VLOOKUP(F17,move_down,2,FALSE()),FALSE())+4*VLOOKUP(F17,NGPrices,2,FALSE()))/4</f>
        <v>3.07175</v>
      </c>
      <c r="J17" s="180" t="n">
        <f aca="false">+VLOOKUP(F17,NGPrices,4)</f>
        <v>0.062683518517613</v>
      </c>
      <c r="K17" s="0" t="n">
        <f aca="false">+VLOOKUP(F17,NGPrices,3)</f>
        <v>0.41</v>
      </c>
      <c r="L17" s="181" t="n">
        <f aca="false">+F17</f>
        <v>36647</v>
      </c>
      <c r="M17" s="0" t="n">
        <f aca="false">IF(E17="P",0,1)</f>
        <v>0</v>
      </c>
      <c r="N17" s="132" t="e">
        <f aca="false">xEURO(I17,H17,J17,J17,K17,L17-B$3,M17,0)</f>
        <v>#NAME?</v>
      </c>
      <c r="O17" s="132" t="e">
        <f aca="false">+N17*G17</f>
        <v>#NAME?</v>
      </c>
      <c r="P17" s="182" t="e">
        <f aca="false">xEURO(I17,H17,J17,J17,K17,L17-B$3,M17,1)*G17</f>
        <v>#NAME?</v>
      </c>
      <c r="S17" s="143" t="n">
        <f aca="false">EOMONTH(S16,0)+1</f>
        <v>36526</v>
      </c>
      <c r="T17" s="135" t="n">
        <f aca="false">+SUMIF(F:F,S17,P:P)</f>
        <v>0</v>
      </c>
    </row>
    <row r="18" customFormat="false" ht="12.75" hidden="false" customHeight="false" outlineLevel="0" collapsed="false">
      <c r="A18" s="2" t="s">
        <v>119</v>
      </c>
      <c r="B18" s="2" t="s">
        <v>120</v>
      </c>
      <c r="D18" s="0" t="s">
        <v>122</v>
      </c>
      <c r="E18" s="0" t="s">
        <v>123</v>
      </c>
      <c r="F18" s="79" t="n">
        <v>36678</v>
      </c>
      <c r="G18" s="0" t="n">
        <v>-62000</v>
      </c>
      <c r="H18" s="0" t="n">
        <v>2</v>
      </c>
      <c r="I18" s="132" t="n">
        <f aca="false">+(HLOOKUP($C$7,Prices,VLOOKUP(F18,move_down,2,FALSE()),FALSE())+HLOOKUP($C$8,Prices,VLOOKUP(F18,move_down,2,FALSE()),FALSE())+HLOOKUP($C$9,Prices,VLOOKUP(F18,move_down,2,FALSE()),FALSE())+HLOOKUP($C$10,Prices,VLOOKUP(F18,move_down,2,FALSE()),FALSE())+4*VLOOKUP(F18,NGPrices,2,FALSE()))/4</f>
        <v>3.095125</v>
      </c>
      <c r="J18" s="180" t="n">
        <f aca="false">+VLOOKUP(F18,NGPrices,4)</f>
        <v>0.063039999833066</v>
      </c>
      <c r="K18" s="0" t="n">
        <f aca="false">+VLOOKUP(F18,NGPrices,3)</f>
        <v>0.3825</v>
      </c>
      <c r="L18" s="181" t="n">
        <f aca="false">+F18</f>
        <v>36678</v>
      </c>
      <c r="M18" s="0" t="n">
        <f aca="false">IF(E18="P",0,1)</f>
        <v>0</v>
      </c>
      <c r="N18" s="132" t="e">
        <f aca="false">xEURO(I18,H18,J18,J18,K18,L18-B$3,M18,0)</f>
        <v>#NAME?</v>
      </c>
      <c r="O18" s="132" t="e">
        <f aca="false">+N18*G18</f>
        <v>#NAME?</v>
      </c>
      <c r="P18" s="182" t="e">
        <f aca="false">xEURO(I18,H18,J18,J18,K18,L18-B$3,M18,1)*G18</f>
        <v>#NAME?</v>
      </c>
      <c r="S18" s="143" t="n">
        <f aca="false">EOMONTH(S17,0)+1</f>
        <v>36557</v>
      </c>
      <c r="T18" s="135" t="n">
        <f aca="false">+SUMIF(F:F,S18,P:P)</f>
        <v>0</v>
      </c>
    </row>
    <row r="19" customFormat="false" ht="12.75" hidden="false" customHeight="false" outlineLevel="0" collapsed="false">
      <c r="S19" s="143" t="n">
        <f aca="false">EOMONTH(S18,0)+1</f>
        <v>36586</v>
      </c>
      <c r="T19" s="135" t="n">
        <f aca="false">+SUMIF(F:F,S19,P:P)</f>
        <v>0</v>
      </c>
    </row>
    <row r="20" customFormat="false" ht="12.75" hidden="false" customHeight="false" outlineLevel="0" collapsed="false">
      <c r="S20" s="143" t="n">
        <f aca="false">EOMONTH(S19,0)+1</f>
        <v>36617</v>
      </c>
      <c r="T20" s="135" t="n">
        <f aca="false">+SUMIF(F:F,S20,P:P)</f>
        <v>0</v>
      </c>
    </row>
    <row r="21" customFormat="false" ht="12.75" hidden="false" customHeight="false" outlineLevel="0" collapsed="false">
      <c r="S21" s="143" t="n">
        <f aca="false">EOMONTH(S20,0)+1</f>
        <v>36647</v>
      </c>
      <c r="T21" s="135" t="e">
        <f aca="false">+SUMIF(F:F,S21,P:P)</f>
        <v>#NAME?</v>
      </c>
    </row>
    <row r="22" customFormat="false" ht="12.75" hidden="false" customHeight="false" outlineLevel="0" collapsed="false">
      <c r="S22" s="143" t="n">
        <f aca="false">EOMONTH(S21,0)+1</f>
        <v>36678</v>
      </c>
      <c r="T22" s="135" t="e">
        <f aca="false">+SUMIF(F:F,S22,P:P)</f>
        <v>#NAME?</v>
      </c>
    </row>
    <row r="23" customFormat="false" ht="12.75" hidden="false" customHeight="false" outlineLevel="0" collapsed="false">
      <c r="S23" s="143" t="n">
        <f aca="false">EOMONTH(S22,0)+1</f>
        <v>36708</v>
      </c>
      <c r="T23" s="135" t="n">
        <f aca="false">+SUMIF(F:F,S23,P:P)</f>
        <v>0</v>
      </c>
    </row>
    <row r="24" customFormat="false" ht="12.75" hidden="false" customHeight="false" outlineLevel="0" collapsed="false">
      <c r="S24" s="143" t="n">
        <f aca="false">EOMONTH(S23,0)+1</f>
        <v>36739</v>
      </c>
      <c r="T24" s="135" t="n">
        <f aca="false">+SUMIF(F:F,S24,P:P)</f>
        <v>0</v>
      </c>
    </row>
    <row r="25" customFormat="false" ht="12.75" hidden="false" customHeight="false" outlineLevel="0" collapsed="false">
      <c r="S25" s="143" t="n">
        <f aca="false">EOMONTH(S24,0)+1</f>
        <v>36770</v>
      </c>
      <c r="T25" s="135" t="n">
        <f aca="false">+SUMIF(F:F,S25,P:P)</f>
        <v>0</v>
      </c>
    </row>
    <row r="26" customFormat="false" ht="12.75" hidden="false" customHeight="false" outlineLevel="0" collapsed="false">
      <c r="S26" s="143" t="n">
        <f aca="false">EOMONTH(S25,0)+1</f>
        <v>36800</v>
      </c>
      <c r="T26" s="135" t="n">
        <f aca="false">+SUMIF(F:F,S26,P:P)</f>
        <v>0</v>
      </c>
    </row>
    <row r="27" customFormat="false" ht="12.75" hidden="false" customHeight="false" outlineLevel="0" collapsed="false">
      <c r="S27" s="143" t="n">
        <f aca="false">EOMONTH(S26,0)+1</f>
        <v>36831</v>
      </c>
      <c r="T27" s="135" t="n">
        <f aca="false">+SUMIF(F:F,S27,P:P)</f>
        <v>0</v>
      </c>
    </row>
    <row r="28" customFormat="false" ht="12.75" hidden="false" customHeight="false" outlineLevel="0" collapsed="false">
      <c r="S28" s="143" t="n">
        <f aca="false">EOMONTH(S27,0)+1</f>
        <v>36861</v>
      </c>
      <c r="T28" s="135" t="n">
        <f aca="false">+SUMIF(F:F,S28,P:P)</f>
        <v>0</v>
      </c>
    </row>
    <row r="29" customFormat="false" ht="12.75" hidden="false" customHeight="false" outlineLevel="0" collapsed="false">
      <c r="S29" s="143" t="n">
        <f aca="false">EOMONTH(S28,0)+1</f>
        <v>36892</v>
      </c>
      <c r="T29" s="135" t="n">
        <f aca="false">+SUMIF(F:F,S29,P:P)</f>
        <v>0</v>
      </c>
    </row>
    <row r="30" customFormat="false" ht="12.75" hidden="false" customHeight="false" outlineLevel="0" collapsed="false">
      <c r="S30" s="143" t="n">
        <f aca="false">EOMONTH(S29,0)+1</f>
        <v>36923</v>
      </c>
      <c r="T30" s="135" t="n">
        <f aca="false">+SUMIF(F:F,S30,P:P)</f>
        <v>0</v>
      </c>
    </row>
    <row r="31" customFormat="false" ht="12.75" hidden="false" customHeight="false" outlineLevel="0" collapsed="false">
      <c r="S31" s="143" t="n">
        <f aca="false">EOMONTH(S30,0)+1</f>
        <v>36951</v>
      </c>
      <c r="T31" s="135" t="n">
        <f aca="false">+SUMIF(F:F,S31,P:P)</f>
        <v>0</v>
      </c>
    </row>
    <row r="32" customFormat="false" ht="12.75" hidden="false" customHeight="false" outlineLevel="0" collapsed="false">
      <c r="S32" s="143" t="n">
        <f aca="false">EOMONTH(S31,0)+1</f>
        <v>36982</v>
      </c>
      <c r="T32" s="135" t="n">
        <f aca="false">+SUMIF(F:F,S32,P:P)</f>
        <v>0</v>
      </c>
    </row>
    <row r="33" customFormat="false" ht="12.75" hidden="false" customHeight="false" outlineLevel="0" collapsed="false">
      <c r="S33" s="143" t="n">
        <f aca="false">EOMONTH(S32,0)+1</f>
        <v>37012</v>
      </c>
      <c r="T33" s="135" t="n">
        <f aca="false">+SUMIF(F:F,S33,P:P)</f>
        <v>0</v>
      </c>
    </row>
    <row r="34" customFormat="false" ht="12.75" hidden="false" customHeight="false" outlineLevel="0" collapsed="false">
      <c r="S34" s="143" t="n">
        <f aca="false">EOMONTH(S33,0)+1</f>
        <v>37043</v>
      </c>
      <c r="T34" s="135" t="n">
        <f aca="false">+SUMIF(F:F,S34,P:P)</f>
        <v>0</v>
      </c>
    </row>
    <row r="35" customFormat="false" ht="12.75" hidden="false" customHeight="false" outlineLevel="0" collapsed="false">
      <c r="S35" s="143" t="n">
        <f aca="false">EOMONTH(S34,0)+1</f>
        <v>37073</v>
      </c>
      <c r="T35" s="135" t="n">
        <f aca="false">+SUMIF(F:F,S35,P:P)</f>
        <v>0</v>
      </c>
    </row>
    <row r="36" customFormat="false" ht="12.75" hidden="false" customHeight="false" outlineLevel="0" collapsed="false">
      <c r="S36" s="143" t="n">
        <f aca="false">EOMONTH(S35,0)+1</f>
        <v>37104</v>
      </c>
      <c r="T36" s="135" t="n">
        <f aca="false">+SUMIF(F:F,S36,P:P)</f>
        <v>0</v>
      </c>
    </row>
    <row r="37" customFormat="false" ht="12.75" hidden="false" customHeight="false" outlineLevel="0" collapsed="false">
      <c r="S37" s="143" t="n">
        <f aca="false">EOMONTH(S36,0)+1</f>
        <v>37135</v>
      </c>
      <c r="T37" s="135" t="n">
        <f aca="false">+SUMIF(F:F,S37,P:P)</f>
        <v>0</v>
      </c>
    </row>
    <row r="38" customFormat="false" ht="12.75" hidden="false" customHeight="false" outlineLevel="0" collapsed="false">
      <c r="S38" s="143" t="n">
        <f aca="false">EOMONTH(S37,0)+1</f>
        <v>37165</v>
      </c>
      <c r="T38" s="135" t="n">
        <f aca="false">+SUMIF(F:F,S38,P:P)</f>
        <v>0</v>
      </c>
    </row>
    <row r="39" customFormat="false" ht="12.75" hidden="false" customHeight="false" outlineLevel="0" collapsed="false">
      <c r="S39" s="143" t="n">
        <f aca="false">EOMONTH(S38,0)+1</f>
        <v>37196</v>
      </c>
      <c r="T39" s="135" t="n">
        <f aca="false">+SUMIF(F:F,S39,P:P)</f>
        <v>0</v>
      </c>
    </row>
    <row r="40" customFormat="false" ht="12.75" hidden="false" customHeight="false" outlineLevel="0" collapsed="false">
      <c r="S40" s="143" t="n">
        <f aca="false">EOMONTH(S39,0)+1</f>
        <v>37226</v>
      </c>
      <c r="T40" s="135" t="n">
        <f aca="false">+SUMIF(F:F,S40,P:P)</f>
        <v>0</v>
      </c>
    </row>
    <row r="41" customFormat="false" ht="12.75" hidden="false" customHeight="false" outlineLevel="0" collapsed="false">
      <c r="S41" s="143" t="n">
        <f aca="false">EOMONTH(S40,0)+1</f>
        <v>37257</v>
      </c>
      <c r="T41" s="135" t="n">
        <f aca="false">+SUMIF(F:F,S41,P:P)</f>
        <v>0</v>
      </c>
    </row>
    <row r="42" customFormat="false" ht="12.75" hidden="false" customHeight="false" outlineLevel="0" collapsed="false">
      <c r="S42" s="143" t="n">
        <f aca="false">EOMONTH(S41,0)+1</f>
        <v>37288</v>
      </c>
      <c r="T42" s="135" t="n">
        <f aca="false">+SUMIF(F:F,S42,P:P)</f>
        <v>0</v>
      </c>
    </row>
    <row r="43" customFormat="false" ht="12.75" hidden="false" customHeight="false" outlineLevel="0" collapsed="false">
      <c r="S43" s="143" t="n">
        <f aca="false">EOMONTH(S42,0)+1</f>
        <v>37316</v>
      </c>
      <c r="T43" s="135" t="n">
        <f aca="false">+SUMIF(F:F,S43,P:P)</f>
        <v>0</v>
      </c>
    </row>
    <row r="44" customFormat="false" ht="12.75" hidden="false" customHeight="false" outlineLevel="0" collapsed="false">
      <c r="S44" s="143" t="n">
        <f aca="false">EOMONTH(S43,0)+1</f>
        <v>37347</v>
      </c>
      <c r="T44" s="135" t="n">
        <f aca="false">+SUMIF(F:F,S44,P:P)</f>
        <v>0</v>
      </c>
    </row>
    <row r="45" customFormat="false" ht="12.75" hidden="false" customHeight="false" outlineLevel="0" collapsed="false">
      <c r="S45" s="143" t="n">
        <f aca="false">EOMONTH(S44,0)+1</f>
        <v>37377</v>
      </c>
      <c r="T45" s="135" t="n">
        <f aca="false">+SUMIF(F:F,S45,P:P)</f>
        <v>0</v>
      </c>
    </row>
    <row r="46" customFormat="false" ht="12.75" hidden="false" customHeight="false" outlineLevel="0" collapsed="false">
      <c r="S46" s="143" t="n">
        <f aca="false">EOMONTH(S45,0)+1</f>
        <v>37408</v>
      </c>
      <c r="T46" s="135" t="n">
        <f aca="false">+SUMIF(F:F,S46,P:P)</f>
        <v>0</v>
      </c>
    </row>
    <row r="47" customFormat="false" ht="12.75" hidden="false" customHeight="false" outlineLevel="0" collapsed="false">
      <c r="S47" s="143" t="n">
        <f aca="false">EOMONTH(S46,0)+1</f>
        <v>37438</v>
      </c>
      <c r="T47" s="135" t="n">
        <f aca="false">+SUMIF(F:F,S47,P:P)</f>
        <v>0</v>
      </c>
    </row>
    <row r="48" customFormat="false" ht="12.75" hidden="false" customHeight="false" outlineLevel="0" collapsed="false">
      <c r="S48" s="143" t="n">
        <f aca="false">EOMONTH(S47,0)+1</f>
        <v>37469</v>
      </c>
      <c r="T48" s="135" t="n">
        <f aca="false">+SUMIF(F:F,S48,P:P)</f>
        <v>0</v>
      </c>
    </row>
    <row r="49" customFormat="false" ht="12.75" hidden="false" customHeight="false" outlineLevel="0" collapsed="false">
      <c r="S49" s="143" t="n">
        <f aca="false">EOMONTH(S48,0)+1</f>
        <v>37500</v>
      </c>
      <c r="T49" s="135" t="n">
        <f aca="false">+SUMIF(F:F,S49,P:P)</f>
        <v>0</v>
      </c>
    </row>
    <row r="50" customFormat="false" ht="12.75" hidden="false" customHeight="false" outlineLevel="0" collapsed="false">
      <c r="S50" s="143" t="n">
        <f aca="false">EOMONTH(S49,0)+1</f>
        <v>37530</v>
      </c>
      <c r="T50" s="135" t="n">
        <f aca="false">+SUMIF(F:F,S50,P:P)</f>
        <v>0</v>
      </c>
    </row>
    <row r="51" customFormat="false" ht="12.75" hidden="false" customHeight="false" outlineLevel="0" collapsed="false">
      <c r="S51" s="143" t="n">
        <f aca="false">EOMONTH(S50,0)+1</f>
        <v>37561</v>
      </c>
      <c r="T51" s="135" t="n">
        <f aca="false">+SUMIF(F:F,S51,P:P)</f>
        <v>0</v>
      </c>
    </row>
    <row r="52" customFormat="false" ht="12.75" hidden="false" customHeight="false" outlineLevel="0" collapsed="false">
      <c r="S52" s="143" t="n">
        <f aca="false">EOMONTH(S51,0)+1</f>
        <v>37591</v>
      </c>
      <c r="T52" s="135" t="n">
        <f aca="false">+SUMIF(F:F,S52,P:P)</f>
        <v>0</v>
      </c>
    </row>
    <row r="53" customFormat="false" ht="12.75" hidden="false" customHeight="false" outlineLevel="0" collapsed="false">
      <c r="S53" s="143" t="n">
        <f aca="false">EOMONTH(S52,0)+1</f>
        <v>37622</v>
      </c>
      <c r="T53" s="135" t="n">
        <f aca="false">+SUMIF(F:F,S53,P:P)</f>
        <v>0</v>
      </c>
    </row>
    <row r="54" customFormat="false" ht="12.75" hidden="false" customHeight="false" outlineLevel="0" collapsed="false">
      <c r="S54" s="143" t="n">
        <f aca="false">EOMONTH(S53,0)+1</f>
        <v>37653</v>
      </c>
      <c r="T54" s="135" t="n">
        <f aca="false">+SUMIF(F:F,S54,P:P)</f>
        <v>0</v>
      </c>
    </row>
    <row r="55" customFormat="false" ht="12.75" hidden="false" customHeight="false" outlineLevel="0" collapsed="false">
      <c r="S55" s="143" t="n">
        <f aca="false">EOMONTH(S54,0)+1</f>
        <v>37681</v>
      </c>
      <c r="T55" s="135" t="n">
        <f aca="false">+SUMIF(F:F,S55,P:P)</f>
        <v>0</v>
      </c>
    </row>
    <row r="56" customFormat="false" ht="12.75" hidden="false" customHeight="false" outlineLevel="0" collapsed="false">
      <c r="S56" s="143" t="n">
        <f aca="false">EOMONTH(S55,0)+1</f>
        <v>37712</v>
      </c>
      <c r="T56" s="135" t="n">
        <f aca="false">+SUMIF(F:F,S56,P:P)</f>
        <v>0</v>
      </c>
    </row>
    <row r="57" customFormat="false" ht="12.75" hidden="false" customHeight="false" outlineLevel="0" collapsed="false">
      <c r="S57" s="143" t="n">
        <f aca="false">EOMONTH(S56,0)+1</f>
        <v>37742</v>
      </c>
      <c r="T57" s="135" t="n">
        <f aca="false">+SUMIF(F:F,S57,P:P)</f>
        <v>0</v>
      </c>
    </row>
    <row r="58" customFormat="false" ht="12.75" hidden="false" customHeight="false" outlineLevel="0" collapsed="false">
      <c r="S58" s="143" t="n">
        <f aca="false">EOMONTH(S57,0)+1</f>
        <v>37773</v>
      </c>
      <c r="T58" s="135" t="n">
        <f aca="false">+SUMIF(F:F,S58,P:P)</f>
        <v>0</v>
      </c>
    </row>
    <row r="59" customFormat="false" ht="12.75" hidden="false" customHeight="false" outlineLevel="0" collapsed="false">
      <c r="S59" s="143" t="n">
        <f aca="false">EOMONTH(S58,0)+1</f>
        <v>37803</v>
      </c>
      <c r="T59" s="135" t="n">
        <f aca="false">+SUMIF(F:F,S59,P:P)</f>
        <v>0</v>
      </c>
    </row>
    <row r="60" customFormat="false" ht="12.75" hidden="false" customHeight="false" outlineLevel="0" collapsed="false">
      <c r="S60" s="143" t="n">
        <f aca="false">EOMONTH(S59,0)+1</f>
        <v>37834</v>
      </c>
      <c r="T60" s="135" t="n">
        <f aca="false">+SUMIF(F:F,S60,P:P)</f>
        <v>0</v>
      </c>
    </row>
    <row r="61" customFormat="false" ht="12.75" hidden="false" customHeight="false" outlineLevel="0" collapsed="false">
      <c r="S61" s="143" t="n">
        <f aca="false">EOMONTH(S60,0)+1</f>
        <v>37865</v>
      </c>
      <c r="T61" s="135" t="n">
        <f aca="false">+SUMIF(F:F,S61,P:P)</f>
        <v>0</v>
      </c>
    </row>
    <row r="62" customFormat="false" ht="12.75" hidden="false" customHeight="false" outlineLevel="0" collapsed="false">
      <c r="S62" s="143" t="n">
        <f aca="false">EOMONTH(S61,0)+1</f>
        <v>37895</v>
      </c>
      <c r="T62" s="135" t="n">
        <f aca="false">+SUMIF(F:F,S62,P:P)</f>
        <v>0</v>
      </c>
    </row>
    <row r="63" customFormat="false" ht="12.75" hidden="false" customHeight="false" outlineLevel="0" collapsed="false">
      <c r="S63" s="143" t="n">
        <f aca="false">EOMONTH(S62,0)+1</f>
        <v>37926</v>
      </c>
      <c r="T63" s="135" t="n">
        <f aca="false">+SUMIF(F:F,S63,P:P)</f>
        <v>0</v>
      </c>
    </row>
    <row r="64" customFormat="false" ht="12.75" hidden="false" customHeight="false" outlineLevel="0" collapsed="false">
      <c r="S64" s="143" t="n">
        <f aca="false">EOMONTH(S63,0)+1</f>
        <v>37956</v>
      </c>
      <c r="T64" s="135" t="n">
        <f aca="false">+SUMIF(F:F,S64,P:P)</f>
        <v>0</v>
      </c>
    </row>
    <row r="65" customFormat="false" ht="12.75" hidden="false" customHeight="false" outlineLevel="0" collapsed="false">
      <c r="S65" s="143" t="n">
        <f aca="false">EOMONTH(S64,0)+1</f>
        <v>37987</v>
      </c>
      <c r="T65" s="135" t="n">
        <f aca="false">+SUMIF(F:F,S65,P:P)</f>
        <v>0</v>
      </c>
    </row>
    <row r="66" customFormat="false" ht="12.75" hidden="false" customHeight="false" outlineLevel="0" collapsed="false">
      <c r="S66" s="143" t="n">
        <f aca="false">EOMONTH(S65,0)+1</f>
        <v>38018</v>
      </c>
      <c r="T66" s="135" t="n">
        <f aca="false">+SUMIF(F:F,S66,P:P)</f>
        <v>0</v>
      </c>
    </row>
    <row r="67" customFormat="false" ht="12.75" hidden="false" customHeight="false" outlineLevel="0" collapsed="false">
      <c r="S67" s="143" t="n">
        <f aca="false">EOMONTH(S66,0)+1</f>
        <v>38047</v>
      </c>
      <c r="T67" s="135" t="n">
        <f aca="false">+SUMIF(F:F,S67,P:P)</f>
        <v>0</v>
      </c>
    </row>
    <row r="68" customFormat="false" ht="12.75" hidden="false" customHeight="false" outlineLevel="0" collapsed="false">
      <c r="S68" s="143" t="n">
        <f aca="false">EOMONTH(S67,0)+1</f>
        <v>38078</v>
      </c>
      <c r="T68" s="135" t="n">
        <f aca="false">+SUMIF(F:F,S68,P:P)</f>
        <v>0</v>
      </c>
    </row>
    <row r="69" customFormat="false" ht="12.75" hidden="false" customHeight="false" outlineLevel="0" collapsed="false">
      <c r="S69" s="143" t="n">
        <f aca="false">EOMONTH(S68,0)+1</f>
        <v>38108</v>
      </c>
      <c r="T69" s="135" t="n">
        <f aca="false">+SUMIF(F:F,S69,P:P)</f>
        <v>0</v>
      </c>
    </row>
    <row r="70" customFormat="false" ht="12.75" hidden="false" customHeight="false" outlineLevel="0" collapsed="false">
      <c r="S70" s="143" t="n">
        <f aca="false">EOMONTH(S69,0)+1</f>
        <v>38139</v>
      </c>
      <c r="T70" s="135" t="n">
        <f aca="false">+SUMIF(F:F,S70,P:P)</f>
        <v>0</v>
      </c>
    </row>
    <row r="71" customFormat="false" ht="12.75" hidden="false" customHeight="false" outlineLevel="0" collapsed="false">
      <c r="S71" s="143" t="n">
        <f aca="false">EOMONTH(S70,0)+1</f>
        <v>38169</v>
      </c>
      <c r="T71" s="135" t="n">
        <f aca="false">+SUMIF(F:F,S71,P:P)</f>
        <v>0</v>
      </c>
    </row>
    <row r="72" customFormat="false" ht="12.75" hidden="false" customHeight="false" outlineLevel="0" collapsed="false">
      <c r="S72" s="143" t="n">
        <f aca="false">EOMONTH(S71,0)+1</f>
        <v>38200</v>
      </c>
      <c r="T72" s="135" t="n">
        <f aca="false">+SUMIF(F:F,S72,P:P)</f>
        <v>0</v>
      </c>
    </row>
    <row r="73" customFormat="false" ht="12.75" hidden="false" customHeight="false" outlineLevel="0" collapsed="false">
      <c r="S73" s="143" t="n">
        <f aca="false">EOMONTH(S72,0)+1</f>
        <v>38231</v>
      </c>
      <c r="T73" s="135" t="n">
        <f aca="false">+SUMIF(F:F,S73,P:P)</f>
        <v>0</v>
      </c>
    </row>
    <row r="74" customFormat="false" ht="12.75" hidden="false" customHeight="false" outlineLevel="0" collapsed="false">
      <c r="S74" s="143" t="n">
        <f aca="false">EOMONTH(S73,0)+1</f>
        <v>38261</v>
      </c>
      <c r="T74" s="135" t="n">
        <f aca="false">+SUMIF(F:F,S74,P:P)</f>
        <v>0</v>
      </c>
    </row>
    <row r="75" customFormat="false" ht="12.75" hidden="false" customHeight="false" outlineLevel="0" collapsed="false">
      <c r="S75" s="143" t="n">
        <f aca="false">EOMONTH(S74,0)+1</f>
        <v>38292</v>
      </c>
      <c r="T75" s="135" t="n">
        <f aca="false">+SUMIF(F:F,S75,P:P)</f>
        <v>0</v>
      </c>
    </row>
    <row r="76" customFormat="false" ht="12.75" hidden="false" customHeight="false" outlineLevel="0" collapsed="false">
      <c r="S76" s="143" t="n">
        <f aca="false">EOMONTH(S75,0)+1</f>
        <v>38322</v>
      </c>
      <c r="T76" s="135" t="n">
        <f aca="false">+SUMIF(F:F,S76,P:P)</f>
        <v>0</v>
      </c>
    </row>
    <row r="77" customFormat="false" ht="12.75" hidden="false" customHeight="false" outlineLevel="0" collapsed="false">
      <c r="S77" s="143" t="n">
        <f aca="false">EOMONTH(S76,0)+1</f>
        <v>38353</v>
      </c>
      <c r="T77" s="135" t="n">
        <f aca="false">+SUMIF(F:F,S77,P:P)</f>
        <v>0</v>
      </c>
    </row>
    <row r="78" customFormat="false" ht="12.75" hidden="false" customHeight="false" outlineLevel="0" collapsed="false">
      <c r="S78" s="143" t="n">
        <f aca="false">EOMONTH(S77,0)+1</f>
        <v>38384</v>
      </c>
      <c r="T78" s="135" t="n">
        <f aca="false">+SUMIF(F:F,S78,P:P)</f>
        <v>0</v>
      </c>
    </row>
    <row r="79" customFormat="false" ht="12.75" hidden="false" customHeight="false" outlineLevel="0" collapsed="false">
      <c r="S79" s="143" t="n">
        <f aca="false">EOMONTH(S78,0)+1</f>
        <v>38412</v>
      </c>
      <c r="T79" s="135" t="n">
        <f aca="false">+SUMIF(F:F,S79,P:P)</f>
        <v>0</v>
      </c>
    </row>
    <row r="80" customFormat="false" ht="12.75" hidden="false" customHeight="false" outlineLevel="0" collapsed="false">
      <c r="S80" s="143" t="n">
        <f aca="false">EOMONTH(S79,0)+1</f>
        <v>38443</v>
      </c>
      <c r="T80" s="135" t="n">
        <f aca="false">+SUMIF(F:F,S80,P:P)</f>
        <v>0</v>
      </c>
    </row>
    <row r="81" customFormat="false" ht="12.75" hidden="false" customHeight="false" outlineLevel="0" collapsed="false">
      <c r="S81" s="143" t="n">
        <f aca="false">EOMONTH(S80,0)+1</f>
        <v>38473</v>
      </c>
      <c r="T81" s="135" t="n">
        <f aca="false">+SUMIF(F:F,S81,P:P)</f>
        <v>0</v>
      </c>
    </row>
    <row r="82" customFormat="false" ht="12.75" hidden="false" customHeight="false" outlineLevel="0" collapsed="false">
      <c r="S82" s="143" t="n">
        <f aca="false">EOMONTH(S81,0)+1</f>
        <v>38504</v>
      </c>
      <c r="T82" s="135" t="n">
        <f aca="false">+SUMIF(F:F,S82,P:P)</f>
        <v>0</v>
      </c>
    </row>
    <row r="83" customFormat="false" ht="12.75" hidden="false" customHeight="false" outlineLevel="0" collapsed="false">
      <c r="S83" s="143" t="n">
        <f aca="false">EOMONTH(S82,0)+1</f>
        <v>38534</v>
      </c>
      <c r="T83" s="135" t="n">
        <f aca="false">+SUMIF(F:F,S83,P:P)</f>
        <v>0</v>
      </c>
    </row>
    <row r="84" customFormat="false" ht="12.75" hidden="false" customHeight="false" outlineLevel="0" collapsed="false">
      <c r="S84" s="143" t="n">
        <f aca="false">EOMONTH(S83,0)+1</f>
        <v>38565</v>
      </c>
      <c r="T84" s="135" t="n">
        <f aca="false">+SUMIF(F:F,S84,P:P)</f>
        <v>0</v>
      </c>
    </row>
    <row r="85" customFormat="false" ht="12.75" hidden="false" customHeight="false" outlineLevel="0" collapsed="false">
      <c r="S85" s="143" t="n">
        <f aca="false">EOMONTH(S84,0)+1</f>
        <v>38596</v>
      </c>
      <c r="T85" s="135" t="n">
        <f aca="false">+SUMIF(F:F,S85,P:P)</f>
        <v>0</v>
      </c>
    </row>
    <row r="86" customFormat="false" ht="12.75" hidden="false" customHeight="false" outlineLevel="0" collapsed="false">
      <c r="S86" s="143" t="n">
        <f aca="false">EOMONTH(S85,0)+1</f>
        <v>38626</v>
      </c>
      <c r="T86" s="135" t="n">
        <f aca="false">+SUMIF(F:F,S86,P:P)</f>
        <v>0</v>
      </c>
    </row>
    <row r="87" customFormat="false" ht="12.75" hidden="false" customHeight="false" outlineLevel="0" collapsed="false">
      <c r="S87" s="143" t="n">
        <f aca="false">EOMONTH(S86,0)+1</f>
        <v>38657</v>
      </c>
      <c r="T87" s="135" t="n">
        <f aca="false">+SUMIF(F:F,S87,P:P)</f>
        <v>0</v>
      </c>
    </row>
    <row r="88" customFormat="false" ht="12.75" hidden="false" customHeight="false" outlineLevel="0" collapsed="false">
      <c r="S88" s="143" t="n">
        <f aca="false">EOMONTH(S87,0)+1</f>
        <v>38687</v>
      </c>
      <c r="T88" s="135" t="n">
        <f aca="false">+SUMIF(F:F,S88,P:P)</f>
        <v>0</v>
      </c>
    </row>
    <row r="89" customFormat="false" ht="12.75" hidden="false" customHeight="false" outlineLevel="0" collapsed="false">
      <c r="S89" s="143" t="n">
        <f aca="false">EOMONTH(S88,0)+1</f>
        <v>38718</v>
      </c>
      <c r="T89" s="135" t="n">
        <f aca="false">+SUMIF(F:F,S89,P:P)</f>
        <v>0</v>
      </c>
    </row>
    <row r="90" customFormat="false" ht="12.75" hidden="false" customHeight="false" outlineLevel="0" collapsed="false">
      <c r="S90" s="143" t="n">
        <f aca="false">EOMONTH(S89,0)+1</f>
        <v>38749</v>
      </c>
      <c r="T90" s="135" t="n">
        <f aca="false">+SUMIF(F:F,S90,P:P)</f>
        <v>0</v>
      </c>
    </row>
    <row r="91" customFormat="false" ht="12.75" hidden="false" customHeight="false" outlineLevel="0" collapsed="false">
      <c r="S91" s="143" t="n">
        <f aca="false">EOMONTH(S90,0)+1</f>
        <v>38777</v>
      </c>
      <c r="T91" s="135" t="n">
        <f aca="false">+SUMIF(F:F,S91,P:P)</f>
        <v>0</v>
      </c>
    </row>
    <row r="92" customFormat="false" ht="12.75" hidden="false" customHeight="false" outlineLevel="0" collapsed="false">
      <c r="S92" s="143" t="n">
        <f aca="false">EOMONTH(S91,0)+1</f>
        <v>38808</v>
      </c>
      <c r="T92" s="135" t="n">
        <f aca="false">+SUMIF(F:F,S92,P:P)</f>
        <v>0</v>
      </c>
    </row>
    <row r="93" customFormat="false" ht="12.75" hidden="false" customHeight="false" outlineLevel="0" collapsed="false">
      <c r="S93" s="143" t="n">
        <f aca="false">EOMONTH(S92,0)+1</f>
        <v>38838</v>
      </c>
      <c r="T93" s="135" t="n">
        <f aca="false">+SUMIF(F:F,S93,P:P)</f>
        <v>0</v>
      </c>
    </row>
    <row r="94" customFormat="false" ht="12.75" hidden="false" customHeight="false" outlineLevel="0" collapsed="false">
      <c r="S94" s="143" t="n">
        <f aca="false">EOMONTH(S93,0)+1</f>
        <v>38869</v>
      </c>
      <c r="T94" s="135" t="n">
        <f aca="false">+SUMIF(F:F,S94,P:P)</f>
        <v>0</v>
      </c>
    </row>
    <row r="95" customFormat="false" ht="12.75" hidden="false" customHeight="false" outlineLevel="0" collapsed="false">
      <c r="S95" s="143" t="n">
        <f aca="false">EOMONTH(S94,0)+1</f>
        <v>38899</v>
      </c>
      <c r="T95" s="135" t="n">
        <f aca="false">+SUMIF(F:F,S95,P:P)</f>
        <v>0</v>
      </c>
    </row>
    <row r="96" customFormat="false" ht="12.75" hidden="false" customHeight="false" outlineLevel="0" collapsed="false">
      <c r="S96" s="143" t="n">
        <f aca="false">EOMONTH(S95,0)+1</f>
        <v>38930</v>
      </c>
      <c r="T96" s="135" t="n">
        <f aca="false">+SUMIF(F:F,S96,P:P)</f>
        <v>0</v>
      </c>
    </row>
    <row r="97" customFormat="false" ht="12.75" hidden="false" customHeight="false" outlineLevel="0" collapsed="false">
      <c r="S97" s="143" t="n">
        <f aca="false">EOMONTH(S96,0)+1</f>
        <v>38961</v>
      </c>
      <c r="T97" s="135" t="n">
        <f aca="false">+SUMIF(F:F,S97,P:P)</f>
        <v>0</v>
      </c>
    </row>
    <row r="98" customFormat="false" ht="12.75" hidden="false" customHeight="false" outlineLevel="0" collapsed="false">
      <c r="S98" s="143" t="n">
        <f aca="false">EOMONTH(S97,0)+1</f>
        <v>38991</v>
      </c>
      <c r="T98" s="135" t="n">
        <f aca="false">+SUMIF(F:F,S98,P:P)</f>
        <v>0</v>
      </c>
    </row>
    <row r="99" customFormat="false" ht="12.75" hidden="false" customHeight="false" outlineLevel="0" collapsed="false">
      <c r="S99" s="143" t="n">
        <f aca="false">EOMONTH(S98,0)+1</f>
        <v>39022</v>
      </c>
      <c r="T99" s="135" t="n">
        <f aca="false">+SUMIF(F:F,S99,P:P)</f>
        <v>0</v>
      </c>
    </row>
    <row r="100" customFormat="false" ht="12.75" hidden="false" customHeight="false" outlineLevel="0" collapsed="false">
      <c r="S100" s="143" t="n">
        <f aca="false">EOMONTH(S99,0)+1</f>
        <v>39052</v>
      </c>
      <c r="T100" s="135" t="n">
        <f aca="false">+SUMIF(F:F,S100,P:P)</f>
        <v>0</v>
      </c>
    </row>
    <row r="101" customFormat="false" ht="12.75" hidden="false" customHeight="false" outlineLevel="0" collapsed="false">
      <c r="S101" s="143" t="n">
        <f aca="false">EOMONTH(S100,0)+1</f>
        <v>39083</v>
      </c>
      <c r="T101" s="135" t="n">
        <f aca="false">+SUMIF(F:F,S101,P:P)</f>
        <v>0</v>
      </c>
    </row>
    <row r="102" customFormat="false" ht="12.75" hidden="false" customHeight="false" outlineLevel="0" collapsed="false">
      <c r="S102" s="143" t="n">
        <f aca="false">EOMONTH(S101,0)+1</f>
        <v>39114</v>
      </c>
      <c r="T102" s="135" t="n">
        <f aca="false">+SUMIF(F:F,S102,P:P)</f>
        <v>0</v>
      </c>
    </row>
    <row r="103" customFormat="false" ht="12.75" hidden="false" customHeight="false" outlineLevel="0" collapsed="false">
      <c r="S103" s="143" t="n">
        <f aca="false">EOMONTH(S102,0)+1</f>
        <v>39142</v>
      </c>
      <c r="T103" s="135" t="n">
        <f aca="false">+SUMIF(F:F,S103,P:P)</f>
        <v>0</v>
      </c>
    </row>
    <row r="104" customFormat="false" ht="12.75" hidden="false" customHeight="false" outlineLevel="0" collapsed="false">
      <c r="S104" s="143" t="n">
        <f aca="false">EOMONTH(S103,0)+1</f>
        <v>39173</v>
      </c>
      <c r="T104" s="135" t="n">
        <f aca="false">+SUMIF(F:F,S104,P:P)</f>
        <v>0</v>
      </c>
    </row>
    <row r="105" customFormat="false" ht="12.75" hidden="false" customHeight="false" outlineLevel="0" collapsed="false">
      <c r="S105" s="143" t="n">
        <f aca="false">EOMONTH(S104,0)+1</f>
        <v>39203</v>
      </c>
      <c r="T105" s="135" t="n">
        <f aca="false">+SUMIF(F:F,S105,P:P)</f>
        <v>0</v>
      </c>
    </row>
    <row r="106" customFormat="false" ht="12.75" hidden="false" customHeight="false" outlineLevel="0" collapsed="false">
      <c r="S106" s="143" t="n">
        <f aca="false">EOMONTH(S105,0)+1</f>
        <v>39234</v>
      </c>
      <c r="T106" s="135" t="n">
        <f aca="false">+SUMIF(F:F,S106,P:P)</f>
        <v>0</v>
      </c>
    </row>
    <row r="107" customFormat="false" ht="12.75" hidden="false" customHeight="false" outlineLevel="0" collapsed="false">
      <c r="S107" s="143" t="n">
        <f aca="false">EOMONTH(S106,0)+1</f>
        <v>39264</v>
      </c>
      <c r="T107" s="135" t="n">
        <f aca="false">+SUMIF(F:F,S107,P:P)</f>
        <v>0</v>
      </c>
    </row>
    <row r="108" customFormat="false" ht="12.75" hidden="false" customHeight="false" outlineLevel="0" collapsed="false">
      <c r="S108" s="143" t="n">
        <f aca="false">EOMONTH(S107,0)+1</f>
        <v>39295</v>
      </c>
      <c r="T108" s="135" t="n">
        <f aca="false">+SUMIF(F:F,S108,P:P)</f>
        <v>0</v>
      </c>
    </row>
    <row r="109" customFormat="false" ht="12.75" hidden="false" customHeight="false" outlineLevel="0" collapsed="false">
      <c r="S109" s="143" t="n">
        <f aca="false">EOMONTH(S108,0)+1</f>
        <v>39326</v>
      </c>
      <c r="T109" s="135" t="n">
        <f aca="false">+SUMIF(F:F,S109,P:P)</f>
        <v>0</v>
      </c>
    </row>
    <row r="110" customFormat="false" ht="12.75" hidden="false" customHeight="false" outlineLevel="0" collapsed="false">
      <c r="S110" s="143" t="n">
        <f aca="false">EOMONTH(S109,0)+1</f>
        <v>39356</v>
      </c>
      <c r="T110" s="135" t="n">
        <f aca="false">+SUMIF(F:F,S110,P:P)</f>
        <v>0</v>
      </c>
    </row>
    <row r="111" customFormat="false" ht="12.75" hidden="false" customHeight="false" outlineLevel="0" collapsed="false">
      <c r="S111" s="143" t="n">
        <f aca="false">EOMONTH(S110,0)+1</f>
        <v>39387</v>
      </c>
      <c r="T111" s="135" t="n">
        <f aca="false">+SUMIF(F:F,S111,P:P)</f>
        <v>0</v>
      </c>
    </row>
    <row r="112" customFormat="false" ht="12.75" hidden="false" customHeight="false" outlineLevel="0" collapsed="false">
      <c r="S112" s="143" t="n">
        <f aca="false">EOMONTH(S111,0)+1</f>
        <v>39417</v>
      </c>
      <c r="T112" s="135" t="n">
        <f aca="false">+SUMIF(F:F,S112,P:P)</f>
        <v>0</v>
      </c>
    </row>
    <row r="113" customFormat="false" ht="12.75" hidden="false" customHeight="false" outlineLevel="0" collapsed="false">
      <c r="S113" s="143" t="n">
        <f aca="false">EOMONTH(S112,0)+1</f>
        <v>39448</v>
      </c>
      <c r="T113" s="135" t="n">
        <f aca="false">+SUMIF(F:F,S113,P:P)</f>
        <v>0</v>
      </c>
    </row>
    <row r="114" customFormat="false" ht="12.75" hidden="false" customHeight="false" outlineLevel="0" collapsed="false">
      <c r="S114" s="143" t="n">
        <f aca="false">EOMONTH(S113,0)+1</f>
        <v>39479</v>
      </c>
      <c r="T114" s="135" t="n">
        <f aca="false">+SUMIF(F:F,S114,P:P)</f>
        <v>0</v>
      </c>
    </row>
    <row r="115" customFormat="false" ht="12.75" hidden="false" customHeight="false" outlineLevel="0" collapsed="false">
      <c r="S115" s="143" t="n">
        <f aca="false">EOMONTH(S114,0)+1</f>
        <v>39508</v>
      </c>
      <c r="T115" s="135" t="n">
        <f aca="false">+SUMIF(F:F,S115,P:P)</f>
        <v>0</v>
      </c>
    </row>
    <row r="116" customFormat="false" ht="12.75" hidden="false" customHeight="false" outlineLevel="0" collapsed="false">
      <c r="S116" s="143" t="n">
        <f aca="false">EOMONTH(S115,0)+1</f>
        <v>39539</v>
      </c>
      <c r="T116" s="135" t="n">
        <f aca="false">+SUMIF(F:F,S116,P:P)</f>
        <v>0</v>
      </c>
    </row>
    <row r="117" customFormat="false" ht="12.75" hidden="false" customHeight="false" outlineLevel="0" collapsed="false">
      <c r="S117" s="143" t="n">
        <f aca="false">EOMONTH(S116,0)+1</f>
        <v>39569</v>
      </c>
      <c r="T117" s="135" t="n">
        <f aca="false">+SUMIF(F:F,S117,P:P)</f>
        <v>0</v>
      </c>
    </row>
    <row r="118" customFormat="false" ht="12.75" hidden="false" customHeight="false" outlineLevel="0" collapsed="false">
      <c r="S118" s="143" t="n">
        <f aca="false">EOMONTH(S117,0)+1</f>
        <v>39600</v>
      </c>
      <c r="T118" s="135" t="n">
        <f aca="false">+SUMIF(F:F,S118,P:P)</f>
        <v>0</v>
      </c>
    </row>
    <row r="119" customFormat="false" ht="12.75" hidden="false" customHeight="false" outlineLevel="0" collapsed="false">
      <c r="S119" s="143" t="n">
        <f aca="false">EOMONTH(S118,0)+1</f>
        <v>39630</v>
      </c>
      <c r="T119" s="135" t="n">
        <f aca="false">+SUMIF(F:F,S119,P:P)</f>
        <v>0</v>
      </c>
    </row>
    <row r="120" customFormat="false" ht="12.75" hidden="false" customHeight="false" outlineLevel="0" collapsed="false">
      <c r="S120" s="143" t="n">
        <f aca="false">EOMONTH(S119,0)+1</f>
        <v>39661</v>
      </c>
      <c r="T120" s="135" t="n">
        <f aca="false">+SUMIF(F:F,S120,P:P)</f>
        <v>0</v>
      </c>
    </row>
    <row r="121" customFormat="false" ht="12.75" hidden="false" customHeight="false" outlineLevel="0" collapsed="false">
      <c r="S121" s="143" t="n">
        <f aca="false">EOMONTH(S120,0)+1</f>
        <v>39692</v>
      </c>
      <c r="T121" s="135" t="n">
        <f aca="false">+SUMIF(F:F,S121,P:P)</f>
        <v>0</v>
      </c>
    </row>
    <row r="122" customFormat="false" ht="12.75" hidden="false" customHeight="false" outlineLevel="0" collapsed="false">
      <c r="S122" s="143" t="n">
        <f aca="false">EOMONTH(S121,0)+1</f>
        <v>39722</v>
      </c>
      <c r="T122" s="135" t="n">
        <f aca="false">+SUMIF(F:F,S122,P:P)</f>
        <v>0</v>
      </c>
    </row>
    <row r="123" customFormat="false" ht="12.75" hidden="false" customHeight="false" outlineLevel="0" collapsed="false">
      <c r="S123" s="143" t="n">
        <f aca="false">EOMONTH(S122,0)+1</f>
        <v>39753</v>
      </c>
      <c r="T123" s="135" t="n">
        <f aca="false">+SUMIF(F:F,S123,P:P)</f>
        <v>0</v>
      </c>
    </row>
    <row r="124" customFormat="false" ht="12.75" hidden="false" customHeight="false" outlineLevel="0" collapsed="false">
      <c r="S124" s="143" t="n">
        <f aca="false">EOMONTH(S123,0)+1</f>
        <v>39783</v>
      </c>
      <c r="T124" s="135" t="n">
        <f aca="false">+SUMIF(F:F,S124,P:P)</f>
        <v>0</v>
      </c>
    </row>
    <row r="125" customFormat="false" ht="12.75" hidden="false" customHeight="false" outlineLevel="0" collapsed="false">
      <c r="S125" s="143" t="n">
        <f aca="false">EOMONTH(S124,0)+1</f>
        <v>39814</v>
      </c>
      <c r="T125" s="135" t="n">
        <f aca="false">+SUMIF(F:F,S125,P:P)</f>
        <v>0</v>
      </c>
    </row>
    <row r="126" customFormat="false" ht="12.75" hidden="false" customHeight="false" outlineLevel="0" collapsed="false">
      <c r="S126" s="143" t="n">
        <f aca="false">EOMONTH(S125,0)+1</f>
        <v>39845</v>
      </c>
      <c r="T126" s="135" t="n">
        <f aca="false">+SUMIF(F:F,S126,P:P)</f>
        <v>0</v>
      </c>
    </row>
    <row r="127" customFormat="false" ht="12.75" hidden="false" customHeight="false" outlineLevel="0" collapsed="false">
      <c r="S127" s="143" t="n">
        <f aca="false">EOMONTH(S126,0)+1</f>
        <v>39873</v>
      </c>
      <c r="T127" s="135" t="n">
        <f aca="false">+SUMIF(F:F,S127,P:P)</f>
        <v>0</v>
      </c>
    </row>
    <row r="128" customFormat="false" ht="12.75" hidden="false" customHeight="false" outlineLevel="0" collapsed="false">
      <c r="S128" s="143" t="n">
        <f aca="false">EOMONTH(S127,0)+1</f>
        <v>39904</v>
      </c>
      <c r="T128" s="135" t="n">
        <f aca="false">+SUMIF(F:F,S128,P:P)</f>
        <v>0</v>
      </c>
    </row>
    <row r="129" customFormat="false" ht="12.75" hidden="false" customHeight="false" outlineLevel="0" collapsed="false">
      <c r="S129" s="143" t="n">
        <f aca="false">EOMONTH(S128,0)+1</f>
        <v>39934</v>
      </c>
      <c r="T129" s="135" t="n">
        <f aca="false">+SUMIF(F:F,S129,P:P)</f>
        <v>0</v>
      </c>
    </row>
    <row r="130" customFormat="false" ht="12.75" hidden="false" customHeight="false" outlineLevel="0" collapsed="false">
      <c r="S130" s="143" t="n">
        <f aca="false">EOMONTH(S129,0)+1</f>
        <v>39965</v>
      </c>
      <c r="T130" s="135" t="n">
        <f aca="false">+SUMIF(F:F,S130,P:P)</f>
        <v>0</v>
      </c>
    </row>
    <row r="131" customFormat="false" ht="12.75" hidden="false" customHeight="false" outlineLevel="0" collapsed="false">
      <c r="S131" s="143" t="n">
        <f aca="false">EOMONTH(S130,0)+1</f>
        <v>39995</v>
      </c>
      <c r="T131" s="135" t="n">
        <f aca="false">+SUMIF(F:F,S131,P:P)</f>
        <v>0</v>
      </c>
    </row>
    <row r="132" customFormat="false" ht="12.75" hidden="false" customHeight="false" outlineLevel="0" collapsed="false">
      <c r="S132" s="143" t="n">
        <f aca="false">EOMONTH(S131,0)+1</f>
        <v>40026</v>
      </c>
      <c r="T132" s="135" t="n">
        <f aca="false">+SUMIF(F:F,S132,P:P)</f>
        <v>0</v>
      </c>
    </row>
    <row r="133" customFormat="false" ht="12.75" hidden="false" customHeight="false" outlineLevel="0" collapsed="false">
      <c r="S133" s="143" t="n">
        <f aca="false">EOMONTH(S132,0)+1</f>
        <v>40057</v>
      </c>
      <c r="T133" s="135" t="n">
        <f aca="false">+SUMIF(F:F,S133,P:P)</f>
        <v>0</v>
      </c>
    </row>
    <row r="134" customFormat="false" ht="12.75" hidden="false" customHeight="false" outlineLevel="0" collapsed="false">
      <c r="S134" s="143" t="n">
        <f aca="false">EOMONTH(S133,0)+1</f>
        <v>40087</v>
      </c>
      <c r="T134" s="135" t="n">
        <f aca="false">+SUMIF(F:F,S134,P:P)</f>
        <v>0</v>
      </c>
    </row>
    <row r="135" customFormat="false" ht="12.75" hidden="false" customHeight="false" outlineLevel="0" collapsed="false">
      <c r="S135" s="143" t="n">
        <f aca="false">EOMONTH(S134,0)+1</f>
        <v>40118</v>
      </c>
      <c r="T135" s="135" t="n">
        <f aca="false">+SUMIF(F:F,S135,P:P)</f>
        <v>0</v>
      </c>
    </row>
    <row r="136" customFormat="false" ht="12.75" hidden="false" customHeight="false" outlineLevel="0" collapsed="false">
      <c r="S136" s="143" t="n">
        <f aca="false">EOMONTH(S135,0)+1</f>
        <v>40148</v>
      </c>
      <c r="T136" s="135" t="n">
        <f aca="false">+SUMIF(F:F,S136,P:P)</f>
        <v>0</v>
      </c>
    </row>
    <row r="137" customFormat="false" ht="12.75" hidden="false" customHeight="false" outlineLevel="0" collapsed="false">
      <c r="S137" s="143" t="n">
        <f aca="false">EOMONTH(S136,0)+1</f>
        <v>40179</v>
      </c>
      <c r="T137" s="135" t="n">
        <f aca="false">+SUMIF(F:F,S137,P:P)</f>
        <v>0</v>
      </c>
    </row>
    <row r="138" customFormat="false" ht="12.75" hidden="false" customHeight="false" outlineLevel="0" collapsed="false">
      <c r="S138" s="143" t="n">
        <f aca="false">EOMONTH(S137,0)+1</f>
        <v>40210</v>
      </c>
      <c r="T138" s="135" t="n">
        <f aca="false">+SUMIF(F:F,S138,P:P)</f>
        <v>0</v>
      </c>
    </row>
    <row r="139" customFormat="false" ht="12.75" hidden="false" customHeight="false" outlineLevel="0" collapsed="false">
      <c r="S139" s="143" t="n">
        <f aca="false">EOMONTH(S138,0)+1</f>
        <v>40238</v>
      </c>
      <c r="T139" s="135" t="n">
        <f aca="false">+SUMIF(F:F,S139,P:P)</f>
        <v>0</v>
      </c>
    </row>
    <row r="140" customFormat="false" ht="12.75" hidden="false" customHeight="false" outlineLevel="0" collapsed="false">
      <c r="S140" s="143" t="n">
        <f aca="false">EOMONTH(S139,0)+1</f>
        <v>40269</v>
      </c>
      <c r="T140" s="135" t="n">
        <f aca="false">+SUMIF(F:F,S140,P:P)</f>
        <v>0</v>
      </c>
    </row>
    <row r="141" customFormat="false" ht="12.75" hidden="false" customHeight="false" outlineLevel="0" collapsed="false">
      <c r="S141" s="143" t="n">
        <f aca="false">EOMONTH(S140,0)+1</f>
        <v>40299</v>
      </c>
      <c r="T141" s="135" t="n">
        <f aca="false">+SUMIF(F:F,S141,P:P)</f>
        <v>0</v>
      </c>
    </row>
    <row r="142" customFormat="false" ht="12.75" hidden="false" customHeight="false" outlineLevel="0" collapsed="false">
      <c r="S142" s="143" t="n">
        <f aca="false">EOMONTH(S141,0)+1</f>
        <v>40330</v>
      </c>
      <c r="T142" s="135" t="n">
        <f aca="false">+SUMIF(F:F,S142,P:P)</f>
        <v>0</v>
      </c>
    </row>
    <row r="143" customFormat="false" ht="12.75" hidden="false" customHeight="false" outlineLevel="0" collapsed="false">
      <c r="S143" s="143" t="n">
        <f aca="false">EOMONTH(S142,0)+1</f>
        <v>40360</v>
      </c>
      <c r="T143" s="135" t="n">
        <f aca="false">+SUMIF(F:F,S143,P:P)</f>
        <v>0</v>
      </c>
    </row>
    <row r="144" customFormat="false" ht="12.75" hidden="false" customHeight="false" outlineLevel="0" collapsed="false">
      <c r="S144" s="143" t="n">
        <f aca="false">EOMONTH(S143,0)+1</f>
        <v>40391</v>
      </c>
      <c r="T144" s="135" t="n">
        <f aca="false">+SUMIF(F:F,S144,P:P)</f>
        <v>0</v>
      </c>
    </row>
    <row r="145" customFormat="false" ht="12.75" hidden="false" customHeight="false" outlineLevel="0" collapsed="false">
      <c r="S145" s="143" t="n">
        <f aca="false">EOMONTH(S144,0)+1</f>
        <v>40422</v>
      </c>
      <c r="T145" s="135" t="n">
        <f aca="false">+SUMIF(F:F,S145,P:P)</f>
        <v>0</v>
      </c>
    </row>
    <row r="146" customFormat="false" ht="12.75" hidden="false" customHeight="false" outlineLevel="0" collapsed="false">
      <c r="S146" s="143" t="n">
        <f aca="false">EOMONTH(S145,0)+1</f>
        <v>40452</v>
      </c>
      <c r="T146" s="135" t="n">
        <f aca="false">+SUMIF(F:F,S146,P:P)</f>
        <v>0</v>
      </c>
    </row>
    <row r="147" customFormat="false" ht="12.75" hidden="false" customHeight="false" outlineLevel="0" collapsed="false">
      <c r="S147" s="143" t="n">
        <f aca="false">EOMONTH(S146,0)+1</f>
        <v>40483</v>
      </c>
      <c r="T147" s="135" t="n">
        <f aca="false">+SUMIF(F:F,S147,P:P)</f>
        <v>0</v>
      </c>
    </row>
    <row r="148" customFormat="false" ht="12.75" hidden="false" customHeight="false" outlineLevel="0" collapsed="false">
      <c r="S148" s="143" t="n">
        <f aca="false">EOMONTH(S147,0)+1</f>
        <v>40513</v>
      </c>
      <c r="T148" s="135" t="n">
        <f aca="false">+SUMIF(F:F,S148,P:P)</f>
        <v>0</v>
      </c>
    </row>
    <row r="149" customFormat="false" ht="12.75" hidden="false" customHeight="false" outlineLevel="0" collapsed="false">
      <c r="S149" s="143" t="n">
        <f aca="false">EOMONTH(S148,0)+1</f>
        <v>40544</v>
      </c>
      <c r="T149" s="135" t="n">
        <f aca="false">+SUMIF(F:F,S149,P:P)</f>
        <v>0</v>
      </c>
    </row>
    <row r="150" customFormat="false" ht="12.75" hidden="false" customHeight="false" outlineLevel="0" collapsed="false">
      <c r="S150" s="143" t="n">
        <f aca="false">EOMONTH(S149,0)+1</f>
        <v>40575</v>
      </c>
      <c r="T150" s="135" t="n">
        <f aca="false">+SUMIF(F:F,S150,P:P)</f>
        <v>0</v>
      </c>
    </row>
    <row r="151" customFormat="false" ht="12.75" hidden="false" customHeight="false" outlineLevel="0" collapsed="false">
      <c r="S151" s="143" t="n">
        <f aca="false">EOMONTH(S150,0)+1</f>
        <v>40603</v>
      </c>
      <c r="T151" s="135" t="n">
        <f aca="false">+SUMIF(F:F,S151,P:P)</f>
        <v>0</v>
      </c>
    </row>
    <row r="152" customFormat="false" ht="12.75" hidden="false" customHeight="false" outlineLevel="0" collapsed="false">
      <c r="S152" s="143" t="n">
        <f aca="false">EOMONTH(S151,0)+1</f>
        <v>40634</v>
      </c>
      <c r="T152" s="135" t="n">
        <f aca="false">+SUMIF(F:F,S152,P:P)</f>
        <v>0</v>
      </c>
    </row>
    <row r="153" customFormat="false" ht="12.75" hidden="false" customHeight="false" outlineLevel="0" collapsed="false">
      <c r="S153" s="143" t="n">
        <f aca="false">EOMONTH(S152,0)+1</f>
        <v>40664</v>
      </c>
      <c r="T153" s="135" t="n">
        <f aca="false">+SUMIF(F:F,S153,P:P)</f>
        <v>0</v>
      </c>
    </row>
    <row r="154" customFormat="false" ht="12.75" hidden="false" customHeight="false" outlineLevel="0" collapsed="false">
      <c r="S154" s="143" t="n">
        <f aca="false">EOMONTH(S153,0)+1</f>
        <v>40695</v>
      </c>
      <c r="T154" s="135" t="n">
        <f aca="false">+SUMIF(F:F,S154,P:P)</f>
        <v>0</v>
      </c>
    </row>
    <row r="155" customFormat="false" ht="12.75" hidden="false" customHeight="false" outlineLevel="0" collapsed="false">
      <c r="S155" s="143" t="n">
        <f aca="false">EOMONTH(S154,0)+1</f>
        <v>40725</v>
      </c>
      <c r="T155" s="135" t="n">
        <f aca="false">+SUMIF(F:F,S155,P:P)</f>
        <v>0</v>
      </c>
    </row>
    <row r="156" customFormat="false" ht="12.75" hidden="false" customHeight="false" outlineLevel="0" collapsed="false">
      <c r="S156" s="143" t="n">
        <f aca="false">EOMONTH(S155,0)+1</f>
        <v>40756</v>
      </c>
      <c r="T156" s="135" t="n">
        <f aca="false">+SUMIF(F:F,S156,P:P)</f>
        <v>0</v>
      </c>
    </row>
    <row r="157" customFormat="false" ht="12.75" hidden="false" customHeight="false" outlineLevel="0" collapsed="false">
      <c r="S157" s="143" t="n">
        <f aca="false">EOMONTH(S156,0)+1</f>
        <v>40787</v>
      </c>
      <c r="T157" s="135" t="n">
        <f aca="false">+SUMIF(F:F,S157,P:P)</f>
        <v>0</v>
      </c>
    </row>
    <row r="158" customFormat="false" ht="12.75" hidden="false" customHeight="false" outlineLevel="0" collapsed="false">
      <c r="S158" s="143" t="n">
        <f aca="false">EOMONTH(S157,0)+1</f>
        <v>40817</v>
      </c>
      <c r="T158" s="135" t="n">
        <f aca="false">+SUMIF(F:F,S158,P:P)</f>
        <v>0</v>
      </c>
    </row>
    <row r="159" customFormat="false" ht="12.75" hidden="false" customHeight="false" outlineLevel="0" collapsed="false">
      <c r="S159" s="143" t="n">
        <f aca="false">EOMONTH(S158,0)+1</f>
        <v>40848</v>
      </c>
      <c r="T159" s="135" t="n">
        <f aca="false">+SUMIF(F:F,S159,P:P)</f>
        <v>0</v>
      </c>
    </row>
    <row r="160" customFormat="false" ht="12.75" hidden="false" customHeight="false" outlineLevel="0" collapsed="false">
      <c r="S160" s="143" t="n">
        <f aca="false">EOMONTH(S159,0)+1</f>
        <v>40878</v>
      </c>
      <c r="T160" s="135" t="n">
        <f aca="false">+SUMIF(F:F,S160,P:P)</f>
        <v>0</v>
      </c>
    </row>
    <row r="161" customFormat="false" ht="12.75" hidden="false" customHeight="false" outlineLevel="0" collapsed="false">
      <c r="S161" s="143" t="n">
        <f aca="false">EOMONTH(S160,0)+1</f>
        <v>40909</v>
      </c>
      <c r="T161" s="135" t="n">
        <f aca="false">+SUMIF(F:F,S161,P:P)</f>
        <v>0</v>
      </c>
    </row>
    <row r="162" customFormat="false" ht="12.75" hidden="false" customHeight="false" outlineLevel="0" collapsed="false">
      <c r="S162" s="143" t="n">
        <f aca="false">EOMONTH(S161,0)+1</f>
        <v>40940</v>
      </c>
      <c r="T162" s="135" t="n">
        <f aca="false">+SUMIF(F:F,S162,P:P)</f>
        <v>0</v>
      </c>
    </row>
    <row r="163" customFormat="false" ht="12.75" hidden="false" customHeight="false" outlineLevel="0" collapsed="false">
      <c r="S163" s="143" t="n">
        <f aca="false">EOMONTH(S162,0)+1</f>
        <v>40969</v>
      </c>
      <c r="T163" s="135" t="n">
        <f aca="false">+SUMIF(F:F,S163,P:P)</f>
        <v>0</v>
      </c>
    </row>
    <row r="164" customFormat="false" ht="12.75" hidden="false" customHeight="false" outlineLevel="0" collapsed="false">
      <c r="S164" s="143" t="n">
        <f aca="false">EOMONTH(S163,0)+1</f>
        <v>41000</v>
      </c>
      <c r="T164" s="135" t="n">
        <f aca="false">+SUMIF(F:F,S164,P:P)</f>
        <v>0</v>
      </c>
    </row>
    <row r="165" customFormat="false" ht="12.75" hidden="false" customHeight="false" outlineLevel="0" collapsed="false">
      <c r="S165" s="143" t="n">
        <f aca="false">EOMONTH(S164,0)+1</f>
        <v>41030</v>
      </c>
      <c r="T165" s="135" t="n">
        <f aca="false">+SUMIF(F:F,S165,P:P)</f>
        <v>0</v>
      </c>
    </row>
    <row r="166" customFormat="false" ht="13.5" hidden="false" customHeight="false" outlineLevel="0" collapsed="false">
      <c r="S166" s="163" t="n">
        <f aca="false">EOMONTH(S165,0)+1</f>
        <v>41061</v>
      </c>
      <c r="T166" s="165" t="n">
        <f aca="false">+SUMIF(F:F,S166,P:P)</f>
        <v>0</v>
      </c>
    </row>
  </sheetData>
  <mergeCells count="3">
    <mergeCell ref="S3:T3"/>
    <mergeCell ref="A4:H4"/>
    <mergeCell ref="I4:P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Z2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E10" activeCellId="0" sqref="E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41"/>
    <col collapsed="false" customWidth="true" hidden="false" outlineLevel="0" max="26" min="26" style="0" width="10.56"/>
  </cols>
  <sheetData>
    <row r="1" customFormat="false" ht="12.75" hidden="false" customHeight="false" outlineLevel="0" collapsed="false">
      <c r="A1" s="119" t="s">
        <v>115</v>
      </c>
      <c r="B1" s="119" t="s">
        <v>127</v>
      </c>
    </row>
    <row r="2" customFormat="false" ht="12.75" hidden="false" customHeight="false" outlineLevel="0" collapsed="false">
      <c r="A2" s="119" t="s">
        <v>53</v>
      </c>
      <c r="B2" s="119" t="s">
        <v>127</v>
      </c>
    </row>
    <row r="4" customFormat="false" ht="12.75" hidden="false" customHeight="false" outlineLevel="0" collapsed="false">
      <c r="A4" s="117" t="s">
        <v>128</v>
      </c>
      <c r="B4" s="119" t="s">
        <v>17</v>
      </c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8"/>
      <c r="X4" s="118"/>
      <c r="Y4" s="118"/>
      <c r="Z4" s="120"/>
    </row>
    <row r="5" customFormat="false" ht="12.75" hidden="false" customHeight="false" outlineLevel="0" collapsed="false">
      <c r="A5" s="119" t="s">
        <v>56</v>
      </c>
      <c r="B5" s="183" t="n">
        <v>36647</v>
      </c>
      <c r="C5" s="184" t="n">
        <v>36678</v>
      </c>
      <c r="D5" s="184" t="n">
        <v>36708</v>
      </c>
      <c r="E5" s="184" t="n">
        <v>36739</v>
      </c>
      <c r="F5" s="184" t="n">
        <v>36770</v>
      </c>
      <c r="G5" s="184" t="n">
        <v>36800</v>
      </c>
      <c r="H5" s="184" t="n">
        <v>36831</v>
      </c>
      <c r="I5" s="184" t="n">
        <v>36861</v>
      </c>
      <c r="J5" s="184" t="n">
        <v>36892</v>
      </c>
      <c r="K5" s="184" t="n">
        <v>36923</v>
      </c>
      <c r="L5" s="184" t="n">
        <v>36951</v>
      </c>
      <c r="M5" s="184" t="n">
        <v>36982</v>
      </c>
      <c r="N5" s="184" t="n">
        <v>37012</v>
      </c>
      <c r="O5" s="184" t="n">
        <v>37043</v>
      </c>
      <c r="P5" s="184" t="n">
        <v>37073</v>
      </c>
      <c r="Q5" s="184" t="n">
        <v>37104</v>
      </c>
      <c r="R5" s="184" t="n">
        <v>37135</v>
      </c>
      <c r="S5" s="184" t="n">
        <v>37165</v>
      </c>
      <c r="T5" s="184" t="n">
        <v>37196</v>
      </c>
      <c r="U5" s="184" t="n">
        <v>37226</v>
      </c>
      <c r="V5" s="184" t="n">
        <v>37257</v>
      </c>
      <c r="W5" s="184" t="n">
        <v>37288</v>
      </c>
      <c r="X5" s="184" t="n">
        <v>37316</v>
      </c>
      <c r="Y5" s="118" t="s">
        <v>89</v>
      </c>
      <c r="Z5" s="141" t="s">
        <v>90</v>
      </c>
    </row>
    <row r="6" customFormat="false" ht="12.75" hidden="false" customHeight="false" outlineLevel="0" collapsed="false">
      <c r="A6" s="117" t="n">
        <v>-0.4</v>
      </c>
      <c r="B6" s="185" t="n">
        <v>162</v>
      </c>
      <c r="C6" s="186" t="n">
        <v>160</v>
      </c>
      <c r="D6" s="186" t="n">
        <v>162</v>
      </c>
      <c r="E6" s="186" t="n">
        <v>162</v>
      </c>
      <c r="F6" s="186" t="n">
        <v>160</v>
      </c>
      <c r="G6" s="186" t="n">
        <v>162</v>
      </c>
      <c r="H6" s="186"/>
      <c r="I6" s="186"/>
      <c r="J6" s="186"/>
      <c r="K6" s="186"/>
      <c r="L6" s="186"/>
      <c r="M6" s="186"/>
      <c r="N6" s="186"/>
      <c r="O6" s="186"/>
      <c r="P6" s="186"/>
      <c r="Q6" s="186"/>
      <c r="R6" s="186"/>
      <c r="S6" s="186"/>
      <c r="T6" s="186"/>
      <c r="U6" s="186"/>
      <c r="V6" s="186"/>
      <c r="W6" s="186"/>
      <c r="X6" s="186"/>
      <c r="Y6" s="186"/>
      <c r="Z6" s="187" t="n">
        <v>968</v>
      </c>
    </row>
    <row r="7" customFormat="false" ht="12.75" hidden="false" customHeight="false" outlineLevel="0" collapsed="false">
      <c r="A7" s="148" t="n">
        <v>-0.32</v>
      </c>
      <c r="B7" s="188" t="n">
        <v>-38</v>
      </c>
      <c r="C7" s="189" t="n">
        <v>-40</v>
      </c>
      <c r="D7" s="189" t="n">
        <v>-38</v>
      </c>
      <c r="E7" s="189" t="n">
        <v>-38</v>
      </c>
      <c r="F7" s="189" t="n">
        <v>-40</v>
      </c>
      <c r="G7" s="189" t="n">
        <v>-38</v>
      </c>
      <c r="H7" s="189"/>
      <c r="I7" s="189"/>
      <c r="J7" s="189"/>
      <c r="K7" s="189"/>
      <c r="L7" s="189"/>
      <c r="M7" s="189"/>
      <c r="N7" s="189"/>
      <c r="O7" s="189"/>
      <c r="P7" s="189"/>
      <c r="Q7" s="189"/>
      <c r="R7" s="189"/>
      <c r="S7" s="189"/>
      <c r="T7" s="189"/>
      <c r="U7" s="189"/>
      <c r="V7" s="189"/>
      <c r="W7" s="189"/>
      <c r="X7" s="189"/>
      <c r="Y7" s="189"/>
      <c r="Z7" s="190" t="n">
        <v>-232</v>
      </c>
    </row>
    <row r="8" customFormat="false" ht="12.75" hidden="false" customHeight="false" outlineLevel="0" collapsed="false">
      <c r="A8" s="148" t="n">
        <v>-0.3</v>
      </c>
      <c r="B8" s="188" t="n">
        <v>62</v>
      </c>
      <c r="C8" s="189" t="n">
        <v>60</v>
      </c>
      <c r="D8" s="189" t="n">
        <v>62</v>
      </c>
      <c r="E8" s="189" t="n">
        <v>62</v>
      </c>
      <c r="F8" s="189" t="n">
        <v>60</v>
      </c>
      <c r="G8" s="189" t="n">
        <v>62</v>
      </c>
      <c r="H8" s="189"/>
      <c r="I8" s="189"/>
      <c r="J8" s="189"/>
      <c r="K8" s="189"/>
      <c r="L8" s="189"/>
      <c r="M8" s="189"/>
      <c r="N8" s="189"/>
      <c r="O8" s="189"/>
      <c r="P8" s="189"/>
      <c r="Q8" s="189"/>
      <c r="R8" s="189"/>
      <c r="S8" s="189"/>
      <c r="T8" s="189"/>
      <c r="U8" s="189"/>
      <c r="V8" s="189"/>
      <c r="W8" s="189"/>
      <c r="X8" s="189"/>
      <c r="Y8" s="189"/>
      <c r="Z8" s="190" t="n">
        <v>368</v>
      </c>
    </row>
    <row r="9" customFormat="false" ht="12.75" hidden="false" customHeight="false" outlineLevel="0" collapsed="false">
      <c r="A9" s="148" t="n">
        <v>-0.25</v>
      </c>
      <c r="B9" s="188" t="n">
        <v>-69</v>
      </c>
      <c r="C9" s="189" t="n">
        <v>-70</v>
      </c>
      <c r="D9" s="189" t="n">
        <v>-69</v>
      </c>
      <c r="E9" s="189" t="n">
        <v>-69</v>
      </c>
      <c r="F9" s="189" t="n">
        <v>-70</v>
      </c>
      <c r="G9" s="189" t="n">
        <v>-69</v>
      </c>
      <c r="H9" s="189"/>
      <c r="I9" s="189"/>
      <c r="J9" s="189"/>
      <c r="K9" s="189"/>
      <c r="L9" s="189"/>
      <c r="M9" s="189"/>
      <c r="N9" s="189"/>
      <c r="O9" s="189"/>
      <c r="P9" s="189"/>
      <c r="Q9" s="189"/>
      <c r="R9" s="189"/>
      <c r="S9" s="189"/>
      <c r="T9" s="189"/>
      <c r="U9" s="189"/>
      <c r="V9" s="189"/>
      <c r="W9" s="189"/>
      <c r="X9" s="189"/>
      <c r="Y9" s="189"/>
      <c r="Z9" s="190" t="n">
        <v>-416</v>
      </c>
    </row>
    <row r="10" customFormat="false" ht="12.75" hidden="false" customHeight="false" outlineLevel="0" collapsed="false">
      <c r="A10" s="148" t="n">
        <v>0.16</v>
      </c>
      <c r="B10" s="188" t="n">
        <v>91</v>
      </c>
      <c r="C10" s="189" t="n">
        <v>90</v>
      </c>
      <c r="D10" s="189" t="n">
        <v>91</v>
      </c>
      <c r="E10" s="189" t="n">
        <v>91</v>
      </c>
      <c r="F10" s="189" t="n">
        <v>90</v>
      </c>
      <c r="G10" s="189" t="n">
        <v>91</v>
      </c>
      <c r="H10" s="189"/>
      <c r="I10" s="189"/>
      <c r="J10" s="189"/>
      <c r="K10" s="189"/>
      <c r="L10" s="189"/>
      <c r="M10" s="189"/>
      <c r="N10" s="189"/>
      <c r="O10" s="189"/>
      <c r="P10" s="189"/>
      <c r="Q10" s="189"/>
      <c r="R10" s="189"/>
      <c r="S10" s="189"/>
      <c r="T10" s="189"/>
      <c r="U10" s="189"/>
      <c r="V10" s="189"/>
      <c r="W10" s="189"/>
      <c r="X10" s="189"/>
      <c r="Y10" s="189"/>
      <c r="Z10" s="190" t="n">
        <v>544</v>
      </c>
    </row>
    <row r="11" customFormat="false" ht="12.75" hidden="false" customHeight="false" outlineLevel="0" collapsed="false">
      <c r="A11" s="148" t="n">
        <v>0.25</v>
      </c>
      <c r="B11" s="188" t="n">
        <v>30</v>
      </c>
      <c r="C11" s="189" t="n">
        <v>30</v>
      </c>
      <c r="D11" s="189" t="n">
        <v>30</v>
      </c>
      <c r="E11" s="189" t="n">
        <v>30</v>
      </c>
      <c r="F11" s="189" t="n">
        <v>30</v>
      </c>
      <c r="G11" s="189" t="n">
        <v>30</v>
      </c>
      <c r="H11" s="189"/>
      <c r="I11" s="189"/>
      <c r="J11" s="189"/>
      <c r="K11" s="189"/>
      <c r="L11" s="189"/>
      <c r="M11" s="189"/>
      <c r="N11" s="189"/>
      <c r="O11" s="189"/>
      <c r="P11" s="189"/>
      <c r="Q11" s="189"/>
      <c r="R11" s="189"/>
      <c r="S11" s="189"/>
      <c r="T11" s="189"/>
      <c r="U11" s="189"/>
      <c r="V11" s="189"/>
      <c r="W11" s="189"/>
      <c r="X11" s="189"/>
      <c r="Y11" s="189"/>
      <c r="Z11" s="190" t="n">
        <v>180</v>
      </c>
    </row>
    <row r="12" customFormat="false" ht="12.75" hidden="false" customHeight="false" outlineLevel="0" collapsed="false">
      <c r="A12" s="148" t="n">
        <v>0.3</v>
      </c>
      <c r="B12" s="188" t="n">
        <v>-150</v>
      </c>
      <c r="C12" s="189" t="n">
        <v>-150</v>
      </c>
      <c r="D12" s="189" t="n">
        <v>-150</v>
      </c>
      <c r="E12" s="189" t="n">
        <v>-150</v>
      </c>
      <c r="F12" s="189" t="n">
        <v>-150</v>
      </c>
      <c r="G12" s="189" t="n">
        <v>-150</v>
      </c>
      <c r="H12" s="189"/>
      <c r="I12" s="189"/>
      <c r="J12" s="189"/>
      <c r="K12" s="189"/>
      <c r="L12" s="189"/>
      <c r="M12" s="189" t="n">
        <v>50</v>
      </c>
      <c r="N12" s="189" t="n">
        <v>50</v>
      </c>
      <c r="O12" s="189" t="n">
        <v>50</v>
      </c>
      <c r="P12" s="189" t="n">
        <v>50</v>
      </c>
      <c r="Q12" s="189" t="n">
        <v>50</v>
      </c>
      <c r="R12" s="189" t="n">
        <v>50</v>
      </c>
      <c r="S12" s="189" t="n">
        <v>50</v>
      </c>
      <c r="T12" s="189"/>
      <c r="U12" s="189"/>
      <c r="V12" s="189"/>
      <c r="W12" s="189"/>
      <c r="X12" s="189"/>
      <c r="Y12" s="189"/>
      <c r="Z12" s="190" t="n">
        <v>-550</v>
      </c>
    </row>
    <row r="13" customFormat="false" ht="12.75" hidden="false" customHeight="false" outlineLevel="0" collapsed="false">
      <c r="A13" s="148" t="n">
        <v>0.33</v>
      </c>
      <c r="B13" s="188"/>
      <c r="C13" s="189"/>
      <c r="D13" s="189"/>
      <c r="E13" s="189"/>
      <c r="F13" s="189"/>
      <c r="G13" s="189"/>
      <c r="H13" s="189" t="n">
        <v>30</v>
      </c>
      <c r="I13" s="189" t="n">
        <v>31</v>
      </c>
      <c r="J13" s="189" t="n">
        <v>31</v>
      </c>
      <c r="K13" s="189" t="n">
        <v>28</v>
      </c>
      <c r="L13" s="189" t="n">
        <v>31</v>
      </c>
      <c r="M13" s="189"/>
      <c r="N13" s="189"/>
      <c r="O13" s="189"/>
      <c r="P13" s="189"/>
      <c r="Q13" s="189"/>
      <c r="R13" s="189"/>
      <c r="S13" s="189"/>
      <c r="T13" s="189"/>
      <c r="U13" s="189"/>
      <c r="V13" s="189"/>
      <c r="W13" s="189"/>
      <c r="X13" s="189"/>
      <c r="Y13" s="189"/>
      <c r="Z13" s="190" t="n">
        <v>151</v>
      </c>
    </row>
    <row r="14" customFormat="false" ht="12.75" hidden="false" customHeight="false" outlineLevel="0" collapsed="false">
      <c r="A14" s="148" t="n">
        <v>0.45</v>
      </c>
      <c r="B14" s="188"/>
      <c r="C14" s="189"/>
      <c r="D14" s="189"/>
      <c r="E14" s="189"/>
      <c r="F14" s="189"/>
      <c r="G14" s="189"/>
      <c r="H14" s="189" t="n">
        <v>270</v>
      </c>
      <c r="I14" s="189"/>
      <c r="J14" s="189"/>
      <c r="K14" s="189"/>
      <c r="L14" s="189"/>
      <c r="M14" s="189"/>
      <c r="N14" s="189"/>
      <c r="O14" s="189"/>
      <c r="P14" s="189"/>
      <c r="Q14" s="189"/>
      <c r="R14" s="189"/>
      <c r="S14" s="189"/>
      <c r="T14" s="189"/>
      <c r="U14" s="189"/>
      <c r="V14" s="189"/>
      <c r="W14" s="189"/>
      <c r="X14" s="189"/>
      <c r="Y14" s="189"/>
      <c r="Z14" s="190" t="n">
        <v>270</v>
      </c>
    </row>
    <row r="15" customFormat="false" ht="12.75" hidden="false" customHeight="false" outlineLevel="0" collapsed="false">
      <c r="A15" s="148" t="n">
        <v>0.75</v>
      </c>
      <c r="B15" s="188"/>
      <c r="C15" s="189"/>
      <c r="D15" s="189"/>
      <c r="E15" s="189"/>
      <c r="F15" s="189"/>
      <c r="G15" s="189"/>
      <c r="H15" s="189" t="n">
        <v>50</v>
      </c>
      <c r="I15" s="189" t="n">
        <v>50</v>
      </c>
      <c r="J15" s="189" t="n">
        <v>50</v>
      </c>
      <c r="K15" s="189" t="n">
        <v>50</v>
      </c>
      <c r="L15" s="189" t="n">
        <v>50</v>
      </c>
      <c r="M15" s="189"/>
      <c r="N15" s="189"/>
      <c r="O15" s="189"/>
      <c r="P15" s="189"/>
      <c r="Q15" s="189"/>
      <c r="R15" s="189"/>
      <c r="S15" s="189"/>
      <c r="T15" s="189"/>
      <c r="U15" s="189"/>
      <c r="V15" s="189"/>
      <c r="W15" s="189"/>
      <c r="X15" s="189"/>
      <c r="Y15" s="189"/>
      <c r="Z15" s="190" t="n">
        <v>250</v>
      </c>
    </row>
    <row r="16" customFormat="false" ht="12.75" hidden="false" customHeight="false" outlineLevel="0" collapsed="false">
      <c r="A16" s="148" t="n">
        <v>0.95</v>
      </c>
      <c r="B16" s="188"/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189"/>
      <c r="N16" s="189"/>
      <c r="O16" s="189"/>
      <c r="P16" s="189"/>
      <c r="Q16" s="189"/>
      <c r="R16" s="189"/>
      <c r="S16" s="189"/>
      <c r="T16" s="189" t="n">
        <v>-100</v>
      </c>
      <c r="U16" s="189" t="n">
        <v>-100</v>
      </c>
      <c r="V16" s="189" t="n">
        <v>-100</v>
      </c>
      <c r="W16" s="189" t="n">
        <v>-100</v>
      </c>
      <c r="X16" s="189" t="n">
        <v>-100</v>
      </c>
      <c r="Y16" s="189"/>
      <c r="Z16" s="190" t="n">
        <v>-500</v>
      </c>
    </row>
    <row r="17" customFormat="false" ht="12.75" hidden="false" customHeight="false" outlineLevel="0" collapsed="false">
      <c r="A17" s="148" t="n">
        <v>1</v>
      </c>
      <c r="B17" s="188"/>
      <c r="C17" s="189"/>
      <c r="D17" s="189"/>
      <c r="E17" s="189"/>
      <c r="F17" s="189"/>
      <c r="G17" s="189"/>
      <c r="H17" s="189" t="n">
        <v>90</v>
      </c>
      <c r="I17" s="189" t="n">
        <v>50</v>
      </c>
      <c r="J17" s="189" t="n">
        <v>50</v>
      </c>
      <c r="K17" s="189" t="n">
        <v>50</v>
      </c>
      <c r="L17" s="189"/>
      <c r="M17" s="189"/>
      <c r="N17" s="189"/>
      <c r="O17" s="189"/>
      <c r="P17" s="189"/>
      <c r="Q17" s="189"/>
      <c r="R17" s="189"/>
      <c r="S17" s="189"/>
      <c r="T17" s="189"/>
      <c r="U17" s="189"/>
      <c r="V17" s="189"/>
      <c r="W17" s="189"/>
      <c r="X17" s="189"/>
      <c r="Y17" s="189"/>
      <c r="Z17" s="190" t="n">
        <v>240</v>
      </c>
    </row>
    <row r="18" customFormat="false" ht="12.75" hidden="false" customHeight="false" outlineLevel="0" collapsed="false">
      <c r="A18" s="148" t="n">
        <v>1.15</v>
      </c>
      <c r="B18" s="188"/>
      <c r="C18" s="189"/>
      <c r="D18" s="189"/>
      <c r="E18" s="189"/>
      <c r="F18" s="189"/>
      <c r="G18" s="189"/>
      <c r="H18" s="189" t="n">
        <v>-100</v>
      </c>
      <c r="I18" s="189" t="n">
        <v>-100</v>
      </c>
      <c r="J18" s="189" t="n">
        <v>-100</v>
      </c>
      <c r="K18" s="189" t="n">
        <v>-100</v>
      </c>
      <c r="L18" s="189" t="n">
        <v>-100</v>
      </c>
      <c r="M18" s="189"/>
      <c r="N18" s="189"/>
      <c r="O18" s="189"/>
      <c r="P18" s="189"/>
      <c r="Q18" s="189"/>
      <c r="R18" s="189"/>
      <c r="S18" s="189"/>
      <c r="T18" s="189"/>
      <c r="U18" s="189"/>
      <c r="V18" s="189"/>
      <c r="W18" s="189"/>
      <c r="X18" s="189"/>
      <c r="Y18" s="189"/>
      <c r="Z18" s="190" t="n">
        <v>-500</v>
      </c>
    </row>
    <row r="19" customFormat="false" ht="12.75" hidden="false" customHeight="false" outlineLevel="0" collapsed="false">
      <c r="A19" s="148" t="n">
        <v>1.25</v>
      </c>
      <c r="B19" s="188"/>
      <c r="C19" s="189"/>
      <c r="D19" s="189"/>
      <c r="E19" s="189"/>
      <c r="F19" s="189"/>
      <c r="G19" s="189"/>
      <c r="H19" s="189"/>
      <c r="I19" s="189"/>
      <c r="J19" s="189"/>
      <c r="K19" s="189"/>
      <c r="L19" s="189" t="n">
        <v>93</v>
      </c>
      <c r="M19" s="189"/>
      <c r="N19" s="189"/>
      <c r="O19" s="189"/>
      <c r="P19" s="189"/>
      <c r="Q19" s="189"/>
      <c r="R19" s="189"/>
      <c r="S19" s="189"/>
      <c r="T19" s="189"/>
      <c r="U19" s="189"/>
      <c r="V19" s="189"/>
      <c r="W19" s="189"/>
      <c r="X19" s="189"/>
      <c r="Y19" s="189"/>
      <c r="Z19" s="190" t="n">
        <v>93</v>
      </c>
    </row>
    <row r="20" customFormat="false" ht="12.75" hidden="false" customHeight="false" outlineLevel="0" collapsed="false">
      <c r="A20" s="148" t="s">
        <v>89</v>
      </c>
      <c r="B20" s="188"/>
      <c r="C20" s="189"/>
      <c r="D20" s="189"/>
      <c r="E20" s="189"/>
      <c r="F20" s="189"/>
      <c r="G20" s="189"/>
      <c r="H20" s="189"/>
      <c r="I20" s="189"/>
      <c r="J20" s="189"/>
      <c r="K20" s="189"/>
      <c r="L20" s="189"/>
      <c r="M20" s="189"/>
      <c r="N20" s="189"/>
      <c r="O20" s="189"/>
      <c r="P20" s="189"/>
      <c r="Q20" s="189"/>
      <c r="R20" s="189"/>
      <c r="S20" s="189"/>
      <c r="T20" s="189"/>
      <c r="U20" s="189"/>
      <c r="V20" s="189"/>
      <c r="W20" s="189"/>
      <c r="X20" s="189"/>
      <c r="Y20" s="189"/>
      <c r="Z20" s="190"/>
    </row>
    <row r="21" customFormat="false" ht="12.75" hidden="false" customHeight="false" outlineLevel="0" collapsed="false">
      <c r="A21" s="153" t="s">
        <v>90</v>
      </c>
      <c r="B21" s="191" t="n">
        <v>88</v>
      </c>
      <c r="C21" s="192" t="n">
        <v>80</v>
      </c>
      <c r="D21" s="192" t="n">
        <v>88</v>
      </c>
      <c r="E21" s="192" t="n">
        <v>88</v>
      </c>
      <c r="F21" s="192" t="n">
        <v>80</v>
      </c>
      <c r="G21" s="192" t="n">
        <v>88</v>
      </c>
      <c r="H21" s="192" t="n">
        <v>340</v>
      </c>
      <c r="I21" s="192" t="n">
        <v>31</v>
      </c>
      <c r="J21" s="192" t="n">
        <v>31</v>
      </c>
      <c r="K21" s="192" t="n">
        <v>28</v>
      </c>
      <c r="L21" s="192" t="n">
        <v>74</v>
      </c>
      <c r="M21" s="192" t="n">
        <v>50</v>
      </c>
      <c r="N21" s="192" t="n">
        <v>50</v>
      </c>
      <c r="O21" s="192" t="n">
        <v>50</v>
      </c>
      <c r="P21" s="192" t="n">
        <v>50</v>
      </c>
      <c r="Q21" s="192" t="n">
        <v>50</v>
      </c>
      <c r="R21" s="192" t="n">
        <v>50</v>
      </c>
      <c r="S21" s="192" t="n">
        <v>50</v>
      </c>
      <c r="T21" s="192" t="n">
        <v>-100</v>
      </c>
      <c r="U21" s="192" t="n">
        <v>-100</v>
      </c>
      <c r="V21" s="192" t="n">
        <v>-100</v>
      </c>
      <c r="W21" s="192" t="n">
        <v>-100</v>
      </c>
      <c r="X21" s="192" t="n">
        <v>-100</v>
      </c>
      <c r="Y21" s="192"/>
      <c r="Z21" s="193" t="n">
        <v>866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W417"/>
  <sheetViews>
    <sheetView showFormulas="false" showGridLines="false" showRowColHeaders="true" showZeros="true" rightToLeft="false" tabSelected="false" showOutlineSymbols="true" defaultGridColor="true" view="normal" topLeftCell="A6" colorId="64" zoomScale="100" zoomScaleNormal="100" zoomScalePageLayoutView="100" workbookViewId="0">
      <selection pane="topLeft" activeCell="BQ1" activeCellId="0" sqref="BQ1:BW4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56"/>
    <col collapsed="false" customWidth="true" hidden="false" outlineLevel="0" max="2" min="2" style="0" width="8.14"/>
    <col collapsed="false" customWidth="true" hidden="false" outlineLevel="0" max="3" min="3" style="0" width="11.99"/>
    <col collapsed="false" customWidth="true" hidden="false" outlineLevel="0" max="4" min="4" style="0" width="17.99"/>
    <col collapsed="false" customWidth="true" hidden="false" outlineLevel="0" max="5" min="5" style="0" width="6.28"/>
    <col collapsed="false" customWidth="true" hidden="false" outlineLevel="0" max="6" min="6" style="0" width="5.99"/>
    <col collapsed="false" customWidth="true" hidden="false" outlineLevel="0" max="7" min="7" style="0" width="12.7"/>
    <col collapsed="false" customWidth="true" hidden="false" outlineLevel="0" max="8" min="8" style="0" width="13.41"/>
    <col collapsed="false" customWidth="true" hidden="false" outlineLevel="0" max="9" min="9" style="0" width="10.71"/>
    <col collapsed="false" customWidth="true" hidden="false" outlineLevel="0" max="11" min="11" style="0" width="11.28"/>
    <col collapsed="false" customWidth="true" hidden="false" outlineLevel="0" max="16" min="13" style="0" width="10.41"/>
    <col collapsed="false" customWidth="true" hidden="false" outlineLevel="0" max="17" min="17" style="0" width="11.13"/>
    <col collapsed="false" customWidth="true" hidden="false" outlineLevel="0" max="18" min="18" style="0" width="8.85"/>
    <col collapsed="false" customWidth="true" hidden="false" outlineLevel="0" max="19" min="19" style="0" width="12.14"/>
    <col collapsed="false" customWidth="true" hidden="false" outlineLevel="0" max="20" min="20" style="0" width="12.99"/>
    <col collapsed="false" customWidth="true" hidden="false" outlineLevel="0" max="21" min="21" style="0" width="13.28"/>
    <col collapsed="false" customWidth="true" hidden="false" outlineLevel="0" max="22" min="22" style="0" width="15.28"/>
    <col collapsed="false" customWidth="true" hidden="false" outlineLevel="0" max="23" min="23" style="0" width="13.28"/>
    <col collapsed="false" customWidth="true" hidden="false" outlineLevel="0" max="24" min="24" style="0" width="3.85"/>
    <col collapsed="false" customWidth="true" hidden="false" outlineLevel="0" max="27" min="27" style="0" width="13.56"/>
    <col collapsed="false" customWidth="true" hidden="false" outlineLevel="0" max="28" min="28" style="0" width="16.56"/>
    <col collapsed="false" customWidth="true" hidden="false" outlineLevel="0" max="29" min="29" style="0" width="17.85"/>
    <col collapsed="false" customWidth="true" hidden="false" outlineLevel="0" max="30" min="30" style="0" width="19.41"/>
    <col collapsed="false" customWidth="true" hidden="false" outlineLevel="0" max="31" min="31" style="0" width="16.42"/>
    <col collapsed="false" customWidth="true" hidden="false" outlineLevel="0" max="32" min="32" style="0" width="17.42"/>
    <col collapsed="false" customWidth="true" hidden="false" outlineLevel="0" max="34" min="34" style="0" width="13.56"/>
    <col collapsed="false" customWidth="true" hidden="false" outlineLevel="0" max="35" min="35" style="0" width="10.56"/>
    <col collapsed="false" customWidth="true" hidden="false" outlineLevel="0" max="37" min="37" style="0" width="13.56"/>
    <col collapsed="false" customWidth="true" hidden="false" outlineLevel="0" max="38" min="38" style="0" width="14.7"/>
    <col collapsed="false" customWidth="true" hidden="false" outlineLevel="0" max="39" min="39" style="0" width="15.99"/>
    <col collapsed="false" customWidth="true" hidden="false" outlineLevel="0" max="40" min="40" style="0" width="18.56"/>
    <col collapsed="false" customWidth="true" hidden="false" outlineLevel="0" max="41" min="41" style="0" width="13.41"/>
    <col collapsed="false" customWidth="true" hidden="false" outlineLevel="0" max="42" min="42" style="0" width="15.99"/>
    <col collapsed="false" customWidth="true" hidden="false" outlineLevel="0" max="44" min="44" style="0" width="13.56"/>
    <col collapsed="false" customWidth="true" hidden="false" outlineLevel="0" max="45" min="45" style="0" width="9.99"/>
    <col collapsed="false" customWidth="true" hidden="false" outlineLevel="0" max="55" min="55" style="0" width="14.14"/>
    <col collapsed="false" customWidth="true" hidden="false" outlineLevel="0" max="56" min="56" style="0" width="10.56"/>
    <col collapsed="false" customWidth="true" hidden="false" outlineLevel="0" max="57" min="57" style="0" width="10.28"/>
    <col collapsed="false" customWidth="true" hidden="false" outlineLevel="0" max="59" min="58" style="0" width="11.99"/>
    <col collapsed="false" customWidth="true" hidden="false" outlineLevel="0" max="60" min="60" style="0" width="13.28"/>
    <col collapsed="false" customWidth="true" hidden="false" outlineLevel="0" max="61" min="61" style="0" width="13.7"/>
    <col collapsed="false" customWidth="true" hidden="false" outlineLevel="0" max="63" min="63" style="0" width="17.28"/>
    <col collapsed="false" customWidth="true" hidden="false" outlineLevel="0" max="64" min="64" style="0" width="12.14"/>
    <col collapsed="false" customWidth="true" hidden="false" outlineLevel="0" max="69" min="69" style="0" width="12.42"/>
    <col collapsed="false" customWidth="true" hidden="false" outlineLevel="0" max="70" min="70" style="0" width="16.42"/>
    <col collapsed="false" customWidth="true" hidden="false" outlineLevel="0" max="71" min="71" style="0" width="11.28"/>
    <col collapsed="false" customWidth="true" hidden="false" outlineLevel="0" max="73" min="73" style="0" width="12.14"/>
    <col collapsed="false" customWidth="true" hidden="false" outlineLevel="0" max="74" min="74" style="0" width="14.14"/>
    <col collapsed="false" customWidth="true" hidden="false" outlineLevel="0" max="75" min="75" style="0" width="13.85"/>
  </cols>
  <sheetData>
    <row r="1" customFormat="false" ht="20.25" hidden="false" customHeight="false" outlineLevel="0" collapsed="false">
      <c r="A1" s="1" t="s">
        <v>129</v>
      </c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106" t="s">
        <v>130</v>
      </c>
      <c r="BC1" s="106" t="s">
        <v>79</v>
      </c>
      <c r="BD1" s="106" t="s">
        <v>80</v>
      </c>
      <c r="BE1" s="106" t="s">
        <v>81</v>
      </c>
      <c r="BF1" s="106" t="s">
        <v>82</v>
      </c>
      <c r="BG1" s="106" t="s">
        <v>83</v>
      </c>
      <c r="BH1" s="106" t="s">
        <v>131</v>
      </c>
      <c r="BR1" s="67" t="s">
        <v>132</v>
      </c>
      <c r="BS1" s="68"/>
      <c r="BT1" s="194"/>
      <c r="BU1" s="194"/>
      <c r="BV1" s="195" t="e">
        <f aca="false">U3</f>
        <v>#NAME?</v>
      </c>
    </row>
    <row r="2" customFormat="false" ht="15" hidden="false" customHeight="false" outlineLevel="0" collapsed="false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167" t="s">
        <v>23</v>
      </c>
      <c r="T2" s="168" t="s">
        <v>46</v>
      </c>
      <c r="U2" s="169" t="s">
        <v>8</v>
      </c>
      <c r="V2" s="169"/>
      <c r="W2" s="169" t="s">
        <v>7</v>
      </c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C2" s="196" t="e">
        <f aca="false">SUM(BC7:BC654)</f>
        <v>#NAME?</v>
      </c>
      <c r="BD2" s="196" t="e">
        <f aca="false">SUM(BD7:BD654)</f>
        <v>#NAME?</v>
      </c>
      <c r="BE2" s="196" t="e">
        <f aca="false">SUM(BE7:BE654)</f>
        <v>#NAME?</v>
      </c>
      <c r="BF2" s="196" t="e">
        <f aca="false">SUM(BF7:BF654)</f>
        <v>#NAME?</v>
      </c>
      <c r="BG2" s="196" t="e">
        <f aca="false">SUM(BG7:BG654)</f>
        <v>#NAME?</v>
      </c>
      <c r="BH2" s="196" t="e">
        <f aca="false">SUM(BH7:BH654)</f>
        <v>#NAME?</v>
      </c>
      <c r="BI2" s="197" t="e">
        <f aca="false">SUM(BI7:BI654)</f>
        <v>#NAME?</v>
      </c>
      <c r="BK2" s="198" t="e">
        <f aca="false">U3-BI2</f>
        <v>#NAME?</v>
      </c>
      <c r="BR2" s="74" t="s">
        <v>133</v>
      </c>
      <c r="BS2" s="75"/>
      <c r="BT2" s="199"/>
      <c r="BU2" s="199"/>
      <c r="BV2" s="200" t="e">
        <f aca="false">BI2</f>
        <v>#NAME?</v>
      </c>
    </row>
    <row r="3" customFormat="false" ht="15" hidden="false" customHeight="false" outlineLevel="0" collapsed="false">
      <c r="A3" s="77" t="s">
        <v>27</v>
      </c>
      <c r="B3" s="77"/>
      <c r="C3" s="78" t="n">
        <f aca="false">Summary!P1</f>
        <v>36633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171"/>
      <c r="T3" s="201" t="e">
        <f aca="false">SUM(T7:T500)</f>
        <v>#NAME?</v>
      </c>
      <c r="U3" s="202" t="e">
        <f aca="false">SUM(U7:U500)</f>
        <v>#NAME?</v>
      </c>
      <c r="V3" s="202"/>
      <c r="W3" s="201" t="e">
        <f aca="false">SUM(W7:W63)</f>
        <v>#NAME?</v>
      </c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C3" s="203" t="n">
        <f aca="false">WORKDAY(C3,-1)</f>
        <v>36630</v>
      </c>
      <c r="BR3" s="85" t="s">
        <v>134</v>
      </c>
      <c r="BS3" s="86"/>
      <c r="BT3" s="204"/>
      <c r="BU3" s="204"/>
      <c r="BV3" s="205" t="e">
        <f aca="false">BV1-BV2</f>
        <v>#NAME?</v>
      </c>
    </row>
    <row r="4" customFormat="false" ht="16.5" hidden="false" customHeight="false" outlineLevel="0" collapsed="false">
      <c r="A4" s="88" t="s">
        <v>104</v>
      </c>
      <c r="B4" s="88"/>
      <c r="C4" s="88"/>
      <c r="D4" s="88"/>
      <c r="E4" s="88"/>
      <c r="F4" s="88"/>
      <c r="G4" s="88"/>
      <c r="H4" s="88"/>
      <c r="I4" s="88"/>
      <c r="J4" s="206" t="s">
        <v>105</v>
      </c>
      <c r="K4" s="206"/>
      <c r="L4" s="206"/>
      <c r="M4" s="206"/>
      <c r="N4" s="206"/>
      <c r="O4" s="206"/>
      <c r="P4" s="206"/>
      <c r="Q4" s="206"/>
      <c r="R4" s="206"/>
      <c r="S4" s="206"/>
      <c r="T4" s="206"/>
      <c r="U4" s="206"/>
      <c r="V4" s="2"/>
      <c r="W4" s="2"/>
      <c r="X4" s="2"/>
      <c r="Y4" s="2"/>
      <c r="Z4" s="2"/>
      <c r="AA4" s="90" t="s">
        <v>33</v>
      </c>
      <c r="AB4" s="90"/>
      <c r="AC4" s="90"/>
      <c r="AD4" s="90"/>
      <c r="AE4" s="90"/>
      <c r="AF4" s="90"/>
      <c r="AG4" s="90"/>
      <c r="AH4" s="90" t="s">
        <v>34</v>
      </c>
      <c r="AI4" s="90"/>
      <c r="AJ4" s="2"/>
      <c r="AK4" s="90" t="s">
        <v>135</v>
      </c>
      <c r="AL4" s="90"/>
      <c r="AM4" s="90"/>
      <c r="AN4" s="90"/>
      <c r="AO4" s="90"/>
      <c r="AP4" s="90"/>
      <c r="AQ4" s="90"/>
      <c r="AR4" s="90" t="s">
        <v>34</v>
      </c>
      <c r="AS4" s="90"/>
      <c r="AT4" s="2"/>
      <c r="AU4" s="2"/>
      <c r="AV4" s="2"/>
      <c r="AW4" s="2"/>
      <c r="AX4" s="2"/>
      <c r="AY4" s="2"/>
      <c r="AZ4" s="2"/>
      <c r="BA4" s="2"/>
      <c r="BR4" s="207"/>
      <c r="BS4" s="208" t="s">
        <v>136</v>
      </c>
      <c r="BT4" s="207"/>
      <c r="BU4" s="207"/>
      <c r="BV4" s="207"/>
    </row>
    <row r="5" customFormat="false" ht="15.75" hidden="false" customHeight="true" outlineLevel="0" collapsed="false">
      <c r="A5" s="176"/>
      <c r="B5" s="176" t="s">
        <v>137</v>
      </c>
      <c r="C5" s="176"/>
      <c r="D5" s="176"/>
      <c r="E5" s="176" t="s">
        <v>106</v>
      </c>
      <c r="F5" s="176" t="s">
        <v>107</v>
      </c>
      <c r="G5" s="176"/>
      <c r="H5" s="176" t="s">
        <v>36</v>
      </c>
      <c r="I5" s="177" t="s">
        <v>108</v>
      </c>
      <c r="J5" s="95" t="s">
        <v>39</v>
      </c>
      <c r="K5" s="95"/>
      <c r="L5" s="178" t="s">
        <v>28</v>
      </c>
      <c r="M5" s="178" t="s">
        <v>40</v>
      </c>
      <c r="N5" s="178" t="s">
        <v>39</v>
      </c>
      <c r="O5" s="178" t="s">
        <v>43</v>
      </c>
      <c r="P5" s="177"/>
      <c r="Q5" s="176"/>
      <c r="R5" s="178" t="s">
        <v>110</v>
      </c>
      <c r="S5" s="178"/>
      <c r="T5" s="178"/>
      <c r="U5" s="178"/>
      <c r="V5" s="178" t="s">
        <v>138</v>
      </c>
      <c r="W5" s="178" t="s">
        <v>139</v>
      </c>
      <c r="X5" s="2"/>
      <c r="Y5" s="2"/>
      <c r="Z5" s="2"/>
      <c r="AA5" s="97" t="s">
        <v>17</v>
      </c>
      <c r="AB5" s="175" t="s">
        <v>46</v>
      </c>
      <c r="AC5" s="175"/>
      <c r="AD5" s="175"/>
      <c r="AE5" s="175"/>
      <c r="AF5" s="175"/>
      <c r="AG5" s="175"/>
      <c r="AH5" s="97" t="s">
        <v>17</v>
      </c>
      <c r="AI5" s="175" t="s">
        <v>46</v>
      </c>
      <c r="AJ5" s="2"/>
      <c r="AK5" s="97" t="s">
        <v>17</v>
      </c>
      <c r="AL5" s="175" t="s">
        <v>46</v>
      </c>
      <c r="AM5" s="175"/>
      <c r="AN5" s="175"/>
      <c r="AO5" s="175"/>
      <c r="AP5" s="175"/>
      <c r="AQ5" s="175"/>
      <c r="AR5" s="97" t="s">
        <v>17</v>
      </c>
      <c r="AS5" s="175" t="s">
        <v>46</v>
      </c>
      <c r="AT5" s="2"/>
      <c r="AU5" s="2"/>
      <c r="AV5" s="2"/>
      <c r="AW5" s="2"/>
      <c r="AX5" s="2"/>
      <c r="AY5" s="2"/>
      <c r="AZ5" s="2"/>
      <c r="BA5" s="2"/>
      <c r="BC5" s="0" t="n">
        <v>0</v>
      </c>
      <c r="BI5" s="0" t="n">
        <v>0</v>
      </c>
      <c r="BQ5" s="102"/>
      <c r="BR5" s="104"/>
      <c r="BS5" s="104"/>
      <c r="BT5" s="104"/>
      <c r="BU5" s="104"/>
      <c r="BV5" s="104"/>
      <c r="BW5" s="209"/>
    </row>
    <row r="6" customFormat="false" ht="18" hidden="false" customHeight="true" outlineLevel="0" collapsed="false">
      <c r="A6" s="107" t="s">
        <v>51</v>
      </c>
      <c r="B6" s="107" t="s">
        <v>140</v>
      </c>
      <c r="C6" s="107" t="s">
        <v>52</v>
      </c>
      <c r="D6" s="107" t="s">
        <v>53</v>
      </c>
      <c r="E6" s="107" t="s">
        <v>114</v>
      </c>
      <c r="F6" s="107" t="s">
        <v>115</v>
      </c>
      <c r="G6" s="107" t="s">
        <v>17</v>
      </c>
      <c r="H6" s="107" t="s">
        <v>55</v>
      </c>
      <c r="I6" s="107" t="s">
        <v>56</v>
      </c>
      <c r="J6" s="107" t="s">
        <v>56</v>
      </c>
      <c r="K6" s="107" t="s">
        <v>57</v>
      </c>
      <c r="L6" s="107" t="s">
        <v>56</v>
      </c>
      <c r="M6" s="107" t="s">
        <v>58</v>
      </c>
      <c r="N6" s="107" t="s">
        <v>61</v>
      </c>
      <c r="O6" s="107" t="s">
        <v>61</v>
      </c>
      <c r="P6" s="107" t="s">
        <v>141</v>
      </c>
      <c r="Q6" s="107" t="s">
        <v>59</v>
      </c>
      <c r="R6" s="107" t="s">
        <v>116</v>
      </c>
      <c r="S6" s="107" t="s">
        <v>64</v>
      </c>
      <c r="T6" s="107" t="s">
        <v>65</v>
      </c>
      <c r="U6" s="107" t="s">
        <v>8</v>
      </c>
      <c r="V6" s="107" t="s">
        <v>142</v>
      </c>
      <c r="W6" s="107" t="s">
        <v>118</v>
      </c>
      <c r="X6" s="2" t="s">
        <v>143</v>
      </c>
      <c r="Y6" s="2" t="s">
        <v>144</v>
      </c>
      <c r="Z6" s="2"/>
      <c r="AA6" s="109"/>
      <c r="AB6" s="110" t="s">
        <v>145</v>
      </c>
      <c r="AC6" s="111" t="s">
        <v>146</v>
      </c>
      <c r="AD6" s="111" t="s">
        <v>147</v>
      </c>
      <c r="AE6" s="111" t="s">
        <v>148</v>
      </c>
      <c r="AF6" s="112" t="s">
        <v>72</v>
      </c>
      <c r="AG6" s="112" t="s">
        <v>149</v>
      </c>
      <c r="AH6" s="109"/>
      <c r="AI6" s="210"/>
      <c r="AJ6" s="2"/>
      <c r="AK6" s="109"/>
      <c r="AL6" s="110" t="s">
        <v>145</v>
      </c>
      <c r="AM6" s="111" t="s">
        <v>146</v>
      </c>
      <c r="AN6" s="111" t="s">
        <v>147</v>
      </c>
      <c r="AO6" s="111" t="s">
        <v>148</v>
      </c>
      <c r="AP6" s="112" t="s">
        <v>72</v>
      </c>
      <c r="AQ6" s="112" t="s">
        <v>149</v>
      </c>
      <c r="AR6" s="109"/>
      <c r="AS6" s="210"/>
      <c r="AT6" s="2"/>
      <c r="AU6" s="2"/>
      <c r="AV6" s="2"/>
      <c r="AW6" s="2"/>
      <c r="AX6" s="2"/>
      <c r="AY6" s="2"/>
      <c r="AZ6" s="2"/>
      <c r="BA6" s="2"/>
      <c r="BB6" s="0" t="s">
        <v>150</v>
      </c>
      <c r="BC6" s="211" t="s">
        <v>151</v>
      </c>
      <c r="BD6" s="211" t="s">
        <v>80</v>
      </c>
      <c r="BE6" s="211" t="s">
        <v>81</v>
      </c>
      <c r="BF6" s="211" t="s">
        <v>82</v>
      </c>
      <c r="BG6" s="211" t="s">
        <v>83</v>
      </c>
      <c r="BH6" s="211" t="s">
        <v>131</v>
      </c>
      <c r="BI6" s="211" t="s">
        <v>152</v>
      </c>
      <c r="BJ6" s="0" t="s">
        <v>153</v>
      </c>
      <c r="BQ6" s="212"/>
      <c r="BR6" s="213" t="s">
        <v>151</v>
      </c>
      <c r="BS6" s="213" t="s">
        <v>80</v>
      </c>
      <c r="BT6" s="213" t="s">
        <v>81</v>
      </c>
      <c r="BU6" s="213" t="s">
        <v>82</v>
      </c>
      <c r="BV6" s="213" t="s">
        <v>83</v>
      </c>
      <c r="BW6" s="214" t="s">
        <v>131</v>
      </c>
    </row>
    <row r="7" customFormat="false" ht="12" hidden="false" customHeight="true" outlineLevel="0" collapsed="false">
      <c r="A7" s="215" t="s">
        <v>154</v>
      </c>
      <c r="B7" s="216" t="s">
        <v>155</v>
      </c>
      <c r="C7" s="216" t="s">
        <v>156</v>
      </c>
      <c r="D7" s="7" t="s">
        <v>145</v>
      </c>
      <c r="E7" s="216" t="s">
        <v>122</v>
      </c>
      <c r="F7" s="216" t="s">
        <v>157</v>
      </c>
      <c r="G7" s="217" t="n">
        <v>36647</v>
      </c>
      <c r="H7" s="218" t="n">
        <v>300000</v>
      </c>
      <c r="I7" s="17" t="n">
        <v>0.25</v>
      </c>
      <c r="J7" s="124" t="n">
        <f aca="false">VLOOKUP(G7,NGPrices,2,FALSE())</f>
        <v>3.158</v>
      </c>
      <c r="K7" s="125" t="n">
        <f aca="false">HLOOKUP(D7,Prices,VLOOKUP(G7,move_down,2,FALSE()),FALSE())</f>
        <v>0.295</v>
      </c>
      <c r="L7" s="7" t="n">
        <f aca="false">K7+J7</f>
        <v>3.453</v>
      </c>
      <c r="M7" s="126" t="n">
        <f aca="false">VLOOKUP(G7,NGPrices,4,FALSE())</f>
        <v>0.062683518517613</v>
      </c>
      <c r="N7" s="7" t="n">
        <f aca="false">VLOOKUP(G7,NGPrices,3,FALSE())</f>
        <v>0.41</v>
      </c>
      <c r="O7" s="7" t="n">
        <f aca="false">HLOOKUP(D7,VOLS,VLOOKUP(G7,move_down,2,FALSE()),FALSE())</f>
        <v>0.402</v>
      </c>
      <c r="P7" s="219" t="n">
        <f aca="false">HLOOKUP(D7,Correllate,VLOOKUP(G7,CorMove,2,FALSE()),FALSE())</f>
        <v>0.99</v>
      </c>
      <c r="Q7" s="91" t="n">
        <f aca="false">WORKDAY(G7,-2)</f>
        <v>36643</v>
      </c>
      <c r="R7" s="7" t="n">
        <f aca="false">IF(F7="P",0,1)</f>
        <v>1</v>
      </c>
      <c r="S7" s="130" t="e">
        <f aca="false">xSPRDOPT($L7,$J7,$I7,$M7,$O7,$N7,$P7,$Q7-$C$3,$R7,0)</f>
        <v>#NAME?</v>
      </c>
      <c r="T7" s="220" t="e">
        <f aca="false">xSPRDOPT($L7,$J7,$I7,$M7,$O7,$N7,$P7,$Q7-$C$3,$R7,1)*H7</f>
        <v>#NAME?</v>
      </c>
      <c r="U7" s="42" t="e">
        <f aca="false">S7*H7</f>
        <v>#NAME?</v>
      </c>
      <c r="V7" s="220" t="e">
        <f aca="false">xSPRDOPT($L7,$J7,$I7,$M7,$O7,$N7,$P7,$Q7-$C$3,$R7,2)*H7</f>
        <v>#NAME?</v>
      </c>
      <c r="W7" s="220" t="e">
        <f aca="false">+V7+T7</f>
        <v>#NAME?</v>
      </c>
      <c r="X7" s="2" t="str">
        <f aca="false">CONCATENATE(G7,D7)</f>
        <v>36647IF-TRANSCO/Z6</v>
      </c>
      <c r="Y7" s="221" t="n">
        <f aca="false">H7/10000</f>
        <v>30</v>
      </c>
      <c r="Z7" s="2"/>
      <c r="AA7" s="222" t="n">
        <v>36192</v>
      </c>
      <c r="AB7" s="134" t="n">
        <f aca="false">SUMIF($X:$X,CONCATENATE($AA7,AB$6),$T:$T)/10000</f>
        <v>0</v>
      </c>
      <c r="AC7" s="134" t="n">
        <f aca="false">SUMIF($X:$X,CONCATENATE($AA7,AC$6),$T:$T)/10000</f>
        <v>0</v>
      </c>
      <c r="AD7" s="134" t="n">
        <f aca="false">SUMIF($X:$X,CONCATENATE($AA7,AD$6),$T:$T)/10000</f>
        <v>0</v>
      </c>
      <c r="AE7" s="134" t="n">
        <f aca="false">SUMIF($X:$X,CONCATENATE($AA7,AE$6),$T:$T)/10000</f>
        <v>0</v>
      </c>
      <c r="AF7" s="135" t="n">
        <f aca="false">SUMIF($X:$X,CONCATENATE($AA7,AF$6),$T:$T)/10000</f>
        <v>0</v>
      </c>
      <c r="AG7" s="135" t="n">
        <f aca="false">SUMIF($X:$X,CONCATENATE($AA7,AG$6),$T:$T)/10000</f>
        <v>0</v>
      </c>
      <c r="AH7" s="222" t="n">
        <v>36192</v>
      </c>
      <c r="AI7" s="135" t="n">
        <f aca="false">SUM(AB7:AF7)</f>
        <v>0</v>
      </c>
      <c r="AJ7" s="2"/>
      <c r="AK7" s="222" t="n">
        <v>36192</v>
      </c>
      <c r="AL7" s="134" t="n">
        <f aca="false">SUMIF($X:$X,CONCATENATE($AA7,AL$6),$W:$W)</f>
        <v>0</v>
      </c>
      <c r="AM7" s="134" t="n">
        <f aca="false">SUMIF($X:$X,CONCATENATE($AA7,AM$6),$W:$W)</f>
        <v>0</v>
      </c>
      <c r="AN7" s="134" t="n">
        <f aca="false">SUMIF($X:$X,CONCATENATE($AA7,AN$6),$W:$W)</f>
        <v>0</v>
      </c>
      <c r="AO7" s="134" t="n">
        <f aca="false">SUMIF($X:$X,CONCATENATE($AA7,AO$6),$W:$W)</f>
        <v>0</v>
      </c>
      <c r="AP7" s="135" t="n">
        <f aca="false">SUMIF($X:$X,CONCATENATE($AA7,AP$6),$W:$W)</f>
        <v>0</v>
      </c>
      <c r="AQ7" s="135" t="n">
        <f aca="false">SUMIF($X:$X,CONCATENATE($AA7,AQ$6),$W:$W)</f>
        <v>0</v>
      </c>
      <c r="AR7" s="222" t="n">
        <v>36192</v>
      </c>
      <c r="AS7" s="135" t="n">
        <f aca="false">SUM(AL7:AP7)</f>
        <v>0</v>
      </c>
      <c r="AT7" s="2"/>
      <c r="AU7" s="2"/>
      <c r="AV7" s="2"/>
      <c r="AW7" s="2"/>
      <c r="AX7" s="2"/>
      <c r="AY7" s="2"/>
      <c r="AZ7" s="2"/>
      <c r="BA7" s="2"/>
      <c r="BB7" s="181" t="n">
        <f aca="false">G7</f>
        <v>36647</v>
      </c>
      <c r="BC7" s="223" t="e">
        <f aca="false">xSPRDOPT((VLOOKUP(G7,NGPrices,2,FALSE())+HLOOKUP(D7,Prices,VLOOKUP(G7,move_down,2,FALSE()),FALSE())),VLOOKUP(G7,NGPrices,2,FALSE()),I7,VLOOKUP(G7,NGPREVPRICES,4,FALSE()),HLOOKUP(D7,PREVVOLS,VLOOKUP(G7,MOVE_DOWN2,2,FALSE()),FALSE()),VLOOKUP(G7,NGPREVPRICES,3,FALSE()),HLOOKUP(D7,Correllate,VLOOKUP(G7,CorMove,2,FALSE()),FALSE()),Q7-$BC$3,R7,$BC$5)*H7-BI7</f>
        <v>#NAME?</v>
      </c>
      <c r="BD7" s="223" t="e">
        <f aca="false">xSPRDOPT((VLOOKUP(G7,NGPREVPRICES,2,FALSE())+HLOOKUP(D7,PREVCURVES,VLOOKUP(G7,MOVE_DOWN2,2,FALSE()),FALSE())),VLOOKUP(G7,NGPREVPRICES,2,FALSE()),BJ7,VLOOKUP(G7,NGPrices,4,FALSE()),HLOOKUP(D7,PREVVOLS,VLOOKUP(G7,MOVE_DOWN2,2,FALSE()),FALSE()),VLOOKUP(G7,NGPREVPRICES,3,FALSE()),HLOOKUP(D7,Correllate,VLOOKUP(G7,CorMove,2,FALSE()),FALSE()),Q7-$BC$3,R7,$BI$5)*H7-BI7</f>
        <v>#NAME?</v>
      </c>
      <c r="BE7" s="132" t="e">
        <f aca="false">(BI7/VLOOKUP(BB7,discount,3,FALSE()))-(BI7/VLOOKUP(BB7,discount,2,FALSE()))</f>
        <v>#NAME?</v>
      </c>
      <c r="BF7" s="223" t="e">
        <f aca="false">xSPRDOPT((VLOOKUP(G7,NGPREVPRICES,2,FALSE())+HLOOKUP(D7,PREVCURVES,VLOOKUP(G7,MOVE_DOWN2,2,FALSE()),FALSE())),VLOOKUP(G7,NGPREVPRICES,2,FALSE()),BJ7,VLOOKUP(G7,NGPREVPRICES,4,FALSE()),HLOOKUP(D7,VOLS,VLOOKUP(G7,move_down,2,FALSE()),FALSE()),VLOOKUP(G7,NGPrices,3,FALSE()),HLOOKUP(D7,Correllate,VLOOKUP(G7,CorMove,2,FALSE()),FALSE()),Q7-$BC$3,R7,$BI$5)*H7-BI7</f>
        <v>#NAME?</v>
      </c>
      <c r="BG7" s="223" t="e">
        <f aca="false">xSPRDOPT((VLOOKUP(G7,NGPREVPRICES,2,FALSE())+HLOOKUP(D7,PREVCURVES,VLOOKUP(G7,MOVE_DOWN2,2,FALSE()),FALSE())),VLOOKUP(G7,NGPREVPRICES,2,FALSE()),BJ7,VLOOKUP(G7,NGPREVPRICES,4,FALSE()),HLOOKUP(D7,PREVVOLS,VLOOKUP(G7,MOVE_DOWN2,2,FALSE()),FALSE()),VLOOKUP(G7,NGPREVPRICES,3,FALSE()),HLOOKUP(D7,Correllate,VLOOKUP(G7,CorMove,2,FALSE()),FALSE()),Q7-$C$3,R7,$BI$5)*H7-BI7</f>
        <v>#NAME?</v>
      </c>
      <c r="BH7" s="223" t="e">
        <f aca="false">SUM(BC7:BG7)</f>
        <v>#NAME?</v>
      </c>
      <c r="BI7" s="223" t="e">
        <f aca="false">xSPRDOPT((VLOOKUP(G7,NGPREVPRICES,2,FALSE())+HLOOKUP(D7,PREVCURVES,VLOOKUP(G7,MOVE_DOWN2,2,FALSE()),FALSE())),VLOOKUP(G7,NGPREVPRICES,2,FALSE()),BJ7,VLOOKUP(G7,NGPREVPRICES,4,FALSE()),HLOOKUP(D7,PREVVOLS,VLOOKUP(G7,MOVE_DOWN2,2,FALSE()),FALSE()),VLOOKUP(G7,NGPREVPRICES,3,FALSE()),HLOOKUP(D7,Correllate,VLOOKUP(G7,CorMove,2,FALSE()),FALSE()),Q7-$BC$3,R7,$BI$5)*H7</f>
        <v>#NAME?</v>
      </c>
      <c r="BJ7" s="224" t="n">
        <f aca="false">I7</f>
        <v>0.25</v>
      </c>
      <c r="BK7" s="223"/>
      <c r="BL7" s="0" t="str">
        <f aca="false">CONCATENATE(BB7,$BC$6)</f>
        <v>36647Curve Shift/Gamma</v>
      </c>
      <c r="BM7" s="0" t="str">
        <f aca="false">CONCATENATE($BB7,$BD$6)</f>
        <v>36647Rho</v>
      </c>
      <c r="BN7" s="0" t="str">
        <f aca="false">CONCATENATE($BB7,$BE$6)</f>
        <v>36647Drift</v>
      </c>
      <c r="BO7" s="0" t="str">
        <f aca="false">CONCATENATE($BB7,$BF$6)</f>
        <v>36647Vega</v>
      </c>
      <c r="BP7" s="0" t="str">
        <f aca="false">CONCATENATE($BB7,$BG$6)</f>
        <v>36647Theta</v>
      </c>
      <c r="BQ7" s="225" t="n">
        <v>36557</v>
      </c>
      <c r="BR7" s="226" t="n">
        <f aca="false">SUMIF($BL$7:$BL$654,CONCATENATE($BQ7,$BR$6),$BC$7:$BC$654)</f>
        <v>0</v>
      </c>
      <c r="BS7" s="227" t="n">
        <f aca="false">SUMIF($BM$7:$BM$659,CONCATENATE($BQ7,$BS$6),$BD$7:$BD$654)</f>
        <v>0</v>
      </c>
      <c r="BT7" s="227" t="n">
        <f aca="false">SUMIF($BN$7:$BN$659,CONCATENATE($BQ7,$BT$6),$BE$7:$BE$654)</f>
        <v>0</v>
      </c>
      <c r="BU7" s="227" t="n">
        <f aca="false">SUMIF($BO$7:$BO$659,CONCATENATE($BQ7,$BU$6),$BF$7:$BF$654)</f>
        <v>0</v>
      </c>
      <c r="BV7" s="228" t="n">
        <f aca="false">SUMIF($BP$7:$BP$659,CONCATENATE($BQ7,$BV$6),$BG$7:$BG$654)</f>
        <v>0</v>
      </c>
      <c r="BW7" s="229" t="n">
        <f aca="false">SUM(BR7:BV7)</f>
        <v>0</v>
      </c>
    </row>
    <row r="8" customFormat="false" ht="12" hidden="false" customHeight="true" outlineLevel="0" collapsed="false">
      <c r="A8" s="0" t="s">
        <v>158</v>
      </c>
      <c r="B8" s="0" t="s">
        <v>159</v>
      </c>
      <c r="C8" s="0" t="s">
        <v>160</v>
      </c>
      <c r="D8" s="7" t="s">
        <v>146</v>
      </c>
      <c r="E8" s="7" t="s">
        <v>122</v>
      </c>
      <c r="F8" s="91" t="s">
        <v>157</v>
      </c>
      <c r="G8" s="91" t="n">
        <v>36647</v>
      </c>
      <c r="H8" s="230" t="n">
        <v>310000</v>
      </c>
      <c r="I8" s="0" t="n">
        <v>0.16</v>
      </c>
      <c r="J8" s="124" t="n">
        <f aca="false">VLOOKUP(G8,NGPrices,2,FALSE())</f>
        <v>3.158</v>
      </c>
      <c r="K8" s="125" t="n">
        <f aca="false">HLOOKUP(D8,Prices,VLOOKUP(G8,move_down,2,FALSE()),FALSE())</f>
        <v>0.165</v>
      </c>
      <c r="L8" s="7" t="n">
        <f aca="false">K8+J8</f>
        <v>3.323</v>
      </c>
      <c r="M8" s="126" t="n">
        <f aca="false">VLOOKUP(G8,NGPrices,4,FALSE())</f>
        <v>0.062683518517613</v>
      </c>
      <c r="N8" s="7" t="n">
        <f aca="false">VLOOKUP(G8,NGPrices,3,FALSE())</f>
        <v>0.41</v>
      </c>
      <c r="O8" s="7" t="n">
        <f aca="false">HLOOKUP(D8,VOLS,VLOOKUP(G8,move_down,2,FALSE()),FALSE())</f>
        <v>0.402</v>
      </c>
      <c r="P8" s="219" t="n">
        <f aca="false">HLOOKUP(D8,Correllate,VLOOKUP(G8,CorMove,2,FALSE()),FALSE())</f>
        <v>0.995</v>
      </c>
      <c r="Q8" s="91" t="n">
        <f aca="false">WORKDAY(G8,-2)</f>
        <v>36643</v>
      </c>
      <c r="R8" s="7" t="n">
        <f aca="false">IF(F8="P",0,1)</f>
        <v>1</v>
      </c>
      <c r="S8" s="130" t="e">
        <f aca="false">xSPRDOPT($L8,$J8,$I8,$M8,$O8,$N8,$P8,$Q8-$C$3,$R8,0)</f>
        <v>#NAME?</v>
      </c>
      <c r="T8" s="220" t="e">
        <f aca="false">xSPRDOPT($L8,$J8,$I8,$M8,$O8,$N8,$P8,$Q8-$C$3,$R8,1)*H8</f>
        <v>#NAME?</v>
      </c>
      <c r="U8" s="42" t="e">
        <f aca="false">S8*H8</f>
        <v>#NAME?</v>
      </c>
      <c r="V8" s="220" t="e">
        <f aca="false">xSPRDOPT($L8,$J8,$I8,$M8,$O8,$N8,$P8,$Q8-$C$3,$R8,2)*H8</f>
        <v>#NAME?</v>
      </c>
      <c r="W8" s="220" t="e">
        <f aca="false">+V8+T8</f>
        <v>#NAME?</v>
      </c>
      <c r="X8" s="2" t="str">
        <f aca="false">CONCATENATE(G8,D8)</f>
        <v>36647IF-CGT/APPALAC</v>
      </c>
      <c r="Y8" s="221" t="n">
        <f aca="false">H8/10000</f>
        <v>31</v>
      </c>
      <c r="Z8" s="2"/>
      <c r="AA8" s="231" t="n">
        <f aca="false">EOMONTH(AA7,0)+1</f>
        <v>36220</v>
      </c>
      <c r="AB8" s="134" t="n">
        <f aca="false">SUMIF($X:$X,CONCATENATE($AA8,AB$6),$T:$T)/10000</f>
        <v>0</v>
      </c>
      <c r="AC8" s="134" t="n">
        <f aca="false">SUMIF($X:$X,CONCATENATE($AA8,AC$6),$T:$T)/10000</f>
        <v>0</v>
      </c>
      <c r="AD8" s="134" t="n">
        <f aca="false">SUMIF($X:$X,CONCATENATE($AA8,AD$6),$T:$T)/10000</f>
        <v>0</v>
      </c>
      <c r="AE8" s="134" t="n">
        <f aca="false">SUMIF($X:$X,CONCATENATE($AA8,AE$6),$T:$T)/10000</f>
        <v>0</v>
      </c>
      <c r="AF8" s="135" t="n">
        <f aca="false">SUMIF($X:$X,CONCATENATE($AA8,AF$6),$T:$T)/10000</f>
        <v>0</v>
      </c>
      <c r="AG8" s="135" t="n">
        <f aca="false">SUMIF($X:$X,CONCATENATE($AA8,AG$6),$T:$T)/10000</f>
        <v>0</v>
      </c>
      <c r="AH8" s="231" t="n">
        <f aca="false">EOMONTH(AH7,0)+1</f>
        <v>36220</v>
      </c>
      <c r="AI8" s="135" t="n">
        <f aca="false">SUM(AB8:AF8)</f>
        <v>0</v>
      </c>
      <c r="AJ8" s="2"/>
      <c r="AK8" s="231" t="n">
        <f aca="false">EOMONTH(AK7,0)+1</f>
        <v>36220</v>
      </c>
      <c r="AL8" s="134" t="n">
        <f aca="false">SUMIF($X:$X,CONCATENATE($AA8,AL$6),$W:$W)</f>
        <v>0</v>
      </c>
      <c r="AM8" s="134" t="n">
        <f aca="false">SUMIF($X:$X,CONCATENATE($AA8,AM$6),$W:$W)</f>
        <v>0</v>
      </c>
      <c r="AN8" s="134" t="n">
        <f aca="false">SUMIF($X:$X,CONCATENATE($AA8,AN$6),$W:$W)</f>
        <v>0</v>
      </c>
      <c r="AO8" s="134" t="n">
        <f aca="false">SUMIF($X:$X,CONCATENATE($AA8,AO$6),$W:$W)</f>
        <v>0</v>
      </c>
      <c r="AP8" s="135" t="n">
        <f aca="false">SUMIF($X:$X,CONCATENATE($AA8,AP$6),$W:$W)</f>
        <v>0</v>
      </c>
      <c r="AQ8" s="135" t="n">
        <f aca="false">SUMIF($X:$X,CONCATENATE($AA8,AQ$6),$W:$W)</f>
        <v>0</v>
      </c>
      <c r="AR8" s="231" t="n">
        <f aca="false">EOMONTH(AR7,0)+1</f>
        <v>36220</v>
      </c>
      <c r="AS8" s="135" t="n">
        <f aca="false">SUM(AL8:AP8)</f>
        <v>0</v>
      </c>
      <c r="AT8" s="2"/>
      <c r="AU8" s="2"/>
      <c r="AV8" s="2"/>
      <c r="AW8" s="2"/>
      <c r="AX8" s="2"/>
      <c r="AY8" s="2"/>
      <c r="AZ8" s="2"/>
      <c r="BA8" s="2"/>
      <c r="BB8" s="181" t="n">
        <f aca="false">G8</f>
        <v>36647</v>
      </c>
      <c r="BC8" s="223" t="e">
        <f aca="false">xSPRDOPT((VLOOKUP(G8,NGPrices,2,FALSE())+HLOOKUP(D8,Prices,VLOOKUP(G8,move_down,2,FALSE()),FALSE())),VLOOKUP(G8,NGPrices,2,FALSE()),I8,VLOOKUP(G8,NGPREVPRICES,4,FALSE()),HLOOKUP(D8,PREVVOLS,VLOOKUP(G8,MOVE_DOWN2,2,FALSE()),FALSE()),VLOOKUP(G8,NGPREVPRICES,3,FALSE()),HLOOKUP(D8,Correllate,VLOOKUP(G8,CorMove,2,FALSE()),FALSE()),Q8-$BC$3,R8,$BC$5)*H8-BI8</f>
        <v>#NAME?</v>
      </c>
      <c r="BD8" s="223" t="e">
        <f aca="false">xSPRDOPT((VLOOKUP(G8,NGPREVPRICES,2,FALSE())+HLOOKUP(D8,PREVCURVES,VLOOKUP(G8,MOVE_DOWN2,2,FALSE()),FALSE())),VLOOKUP(G8,NGPREVPRICES,2,FALSE()),BJ8,VLOOKUP(G8,NGPrices,4,FALSE()),HLOOKUP(D8,PREVVOLS,VLOOKUP(G8,MOVE_DOWN2,2,FALSE()),FALSE()),VLOOKUP(G8,NGPREVPRICES,3,FALSE()),HLOOKUP(D8,Correllate,VLOOKUP(G8,CorMove,2,FALSE()),FALSE()),Q8-$BC$3,R8,$BI$5)*H8-BI8</f>
        <v>#NAME?</v>
      </c>
      <c r="BE8" s="132" t="e">
        <f aca="false">(BI8/VLOOKUP(BB8,discount,3,FALSE()))-(BI8/VLOOKUP(BB8,discount,2,FALSE()))</f>
        <v>#NAME?</v>
      </c>
      <c r="BF8" s="223" t="e">
        <f aca="false">xSPRDOPT((VLOOKUP(G8,NGPREVPRICES,2,FALSE())+HLOOKUP(D8,PREVCURVES,VLOOKUP(G8,MOVE_DOWN2,2,FALSE()),FALSE())),VLOOKUP(G8,NGPREVPRICES,2,FALSE()),BJ8,VLOOKUP(G8,NGPREVPRICES,4,FALSE()),HLOOKUP(D8,VOLS,VLOOKUP(G8,move_down,2,FALSE()),FALSE()),VLOOKUP(G8,NGPrices,3,FALSE()),HLOOKUP(D8,Correllate,VLOOKUP(G8,CorMove,2,FALSE()),FALSE()),Q8-$BC$3,R8,$BI$5)*H8-BI8</f>
        <v>#NAME?</v>
      </c>
      <c r="BG8" s="223" t="e">
        <f aca="false">xSPRDOPT((VLOOKUP(G8,NGPREVPRICES,2,FALSE())+HLOOKUP(D8,PREVCURVES,VLOOKUP(G8,MOVE_DOWN2,2,FALSE()),FALSE())),VLOOKUP(G8,NGPREVPRICES,2,FALSE()),BJ8,VLOOKUP(G8,NGPREVPRICES,4,FALSE()),HLOOKUP(D8,PREVVOLS,VLOOKUP(G8,MOVE_DOWN2,2,FALSE()),FALSE()),VLOOKUP(G8,NGPREVPRICES,3,FALSE()),HLOOKUP(D8,Correllate,VLOOKUP(G8,CorMove,2,FALSE()),FALSE()),Q8-$C$3,R8,$BI$5)*H8-BI8</f>
        <v>#NAME?</v>
      </c>
      <c r="BH8" s="223" t="e">
        <f aca="false">SUM(BC8:BG8)</f>
        <v>#NAME?</v>
      </c>
      <c r="BI8" s="223" t="e">
        <f aca="false">xSPRDOPT((VLOOKUP(G8,NGPREVPRICES,2,FALSE())+HLOOKUP(D8,PREVCURVES,VLOOKUP(G8,MOVE_DOWN2,2,FALSE()),FALSE())),VLOOKUP(G8,NGPREVPRICES,2,FALSE()),BJ8,VLOOKUP(G8,NGPREVPRICES,4,FALSE()),HLOOKUP(D8,PREVVOLS,VLOOKUP(G8,MOVE_DOWN2,2,FALSE()),FALSE()),VLOOKUP(G8,NGPREVPRICES,3,FALSE()),HLOOKUP(D8,Correllate,VLOOKUP(G8,CorMove,2,FALSE()),FALSE()),Q8-$BC$3,R8,$BI$5)*H8</f>
        <v>#NAME?</v>
      </c>
      <c r="BJ8" s="224" t="n">
        <f aca="false">I8</f>
        <v>0.16</v>
      </c>
      <c r="BK8" s="223"/>
      <c r="BL8" s="0" t="str">
        <f aca="false">CONCATENATE(BB8,$BC$6)</f>
        <v>36647Curve Shift/Gamma</v>
      </c>
      <c r="BM8" s="0" t="str">
        <f aca="false">CONCATENATE($BB8,$BD$6)</f>
        <v>36647Rho</v>
      </c>
      <c r="BN8" s="0" t="str">
        <f aca="false">CONCATENATE($BB8,$BE$6)</f>
        <v>36647Drift</v>
      </c>
      <c r="BO8" s="0" t="str">
        <f aca="false">CONCATENATE($BB8,$BF$6)</f>
        <v>36647Vega</v>
      </c>
      <c r="BP8" s="0" t="str">
        <f aca="false">CONCATENATE($BB8,$BG$6)</f>
        <v>36647Theta</v>
      </c>
      <c r="BQ8" s="225" t="n">
        <f aca="false">EOMONTH(BQ7,0)+1</f>
        <v>36586</v>
      </c>
      <c r="BR8" s="232" t="n">
        <f aca="false">SUMIF($BL$7:$BL$654,CONCATENATE($BQ8,$BR$6),$BC$7:$BC$654)</f>
        <v>0</v>
      </c>
      <c r="BS8" s="233" t="n">
        <f aca="false">SUMIF($BM$7:$BM$659,CONCATENATE($BQ8,$BS$6),$BD$7:$BD$654)</f>
        <v>0</v>
      </c>
      <c r="BT8" s="233" t="n">
        <f aca="false">SUMIF($BN$7:$BN$659,CONCATENATE($BQ8,$BT$6),$BE$7:$BE$654)</f>
        <v>0</v>
      </c>
      <c r="BU8" s="233" t="n">
        <f aca="false">SUMIF($BO$7:$BO$659,CONCATENATE($BQ8,$BU$6),$BF$7:$BF$654)</f>
        <v>0</v>
      </c>
      <c r="BV8" s="234" t="n">
        <f aca="false">SUMIF($BP$7:$BP$659,CONCATENATE($BQ8,$BV$6),$BG$7:$BG$654)</f>
        <v>0</v>
      </c>
      <c r="BW8" s="235" t="n">
        <f aca="false">SUM(BR8:BV8)</f>
        <v>0</v>
      </c>
    </row>
    <row r="9" customFormat="false" ht="12" hidden="false" customHeight="true" outlineLevel="0" collapsed="false">
      <c r="A9" s="236" t="s">
        <v>161</v>
      </c>
      <c r="B9" s="7" t="s">
        <v>155</v>
      </c>
      <c r="C9" s="2" t="s">
        <v>162</v>
      </c>
      <c r="D9" s="7" t="s">
        <v>147</v>
      </c>
      <c r="E9" s="7" t="s">
        <v>122</v>
      </c>
      <c r="F9" s="2" t="s">
        <v>123</v>
      </c>
      <c r="G9" s="91" t="n">
        <v>36647</v>
      </c>
      <c r="H9" s="230" t="n">
        <f aca="false">10000*(EOMONTH(G9,0)-G9)+10000</f>
        <v>310000</v>
      </c>
      <c r="I9" s="2" t="n">
        <v>-0.4</v>
      </c>
      <c r="J9" s="124" t="n">
        <f aca="false">VLOOKUP(G9,NGPrices,2,FALSE())</f>
        <v>3.158</v>
      </c>
      <c r="K9" s="125" t="n">
        <f aca="false">HLOOKUP(D9,Prices,VLOOKUP(G9,move_down,2,FALSE()),FALSE())</f>
        <v>-0.345</v>
      </c>
      <c r="L9" s="2" t="n">
        <f aca="false">K9+J9</f>
        <v>2.813</v>
      </c>
      <c r="M9" s="126" t="n">
        <f aca="false">VLOOKUP(G9,NGPrices,4,FALSE())</f>
        <v>0.062683518517613</v>
      </c>
      <c r="N9" s="2" t="n">
        <f aca="false">VLOOKUP(G9,NGPrices,3,FALSE())</f>
        <v>0.41</v>
      </c>
      <c r="O9" s="2" t="n">
        <f aca="false">HLOOKUP(D9,VOLS,VLOOKUP(G9,move_down,2,FALSE()),FALSE())</f>
        <v>0.377</v>
      </c>
      <c r="P9" s="219" t="n">
        <f aca="false">HLOOKUP(D9,Correllate,VLOOKUP(G9,CorMove,2,FALSE()),FALSE())</f>
        <v>0.96</v>
      </c>
      <c r="Q9" s="91" t="n">
        <f aca="false">WORKDAY(G9,-2)</f>
        <v>36643</v>
      </c>
      <c r="R9" s="2" t="n">
        <f aca="false">IF(F9="P",0,1)</f>
        <v>0</v>
      </c>
      <c r="S9" s="130" t="e">
        <f aca="false">xSPRDOPT($L9,$J9,$I9,$M9,$O9,$N9,$P9,$Q9-$C$3,$R9,0)</f>
        <v>#NAME?</v>
      </c>
      <c r="T9" s="220" t="e">
        <f aca="false">xSPRDOPT($L9,$J9,$I9,$M9,$O9,$N9,$P9,$Q9-$C$3,$R9,1)*H9</f>
        <v>#NAME?</v>
      </c>
      <c r="U9" s="42" t="e">
        <f aca="false">S9*H9</f>
        <v>#NAME?</v>
      </c>
      <c r="V9" s="220" t="e">
        <f aca="false">xSPRDOPT($L9,$J9,$I9,$M9,$O9,$N9,$P9,$Q9-$C$3,$R9,2)*H9</f>
        <v>#NAME?</v>
      </c>
      <c r="W9" s="220" t="e">
        <f aca="false">+V9+T9</f>
        <v>#NAME?</v>
      </c>
      <c r="X9" s="2" t="str">
        <f aca="false">CONCATENATE(G9,D9)</f>
        <v>36647IF-NWPL_ROCKY_M</v>
      </c>
      <c r="Y9" s="221" t="n">
        <f aca="false">H9/10000</f>
        <v>31</v>
      </c>
      <c r="Z9" s="2"/>
      <c r="AA9" s="231" t="n">
        <f aca="false">EOMONTH(AA8,0)+1</f>
        <v>36251</v>
      </c>
      <c r="AB9" s="134" t="n">
        <f aca="false">SUMIF($X:$X,CONCATENATE($AA9,AB$6),$T:$T)/10000</f>
        <v>0</v>
      </c>
      <c r="AC9" s="134" t="n">
        <f aca="false">SUMIF($X:$X,CONCATENATE($AA9,AC$6),$T:$T)/10000</f>
        <v>0</v>
      </c>
      <c r="AD9" s="134" t="n">
        <f aca="false">SUMIF($X:$X,CONCATENATE($AA9,AD$6),$T:$T)/10000</f>
        <v>0</v>
      </c>
      <c r="AE9" s="134" t="n">
        <f aca="false">SUMIF($X:$X,CONCATENATE($AA9,AE$6),$T:$T)/10000</f>
        <v>0</v>
      </c>
      <c r="AF9" s="135" t="n">
        <f aca="false">SUMIF($X:$X,CONCATENATE($AA9,AF$6),$T:$T)/10000</f>
        <v>0</v>
      </c>
      <c r="AG9" s="135" t="n">
        <f aca="false">SUMIF($X:$X,CONCATENATE($AA9,AG$6),$T:$T)/10000</f>
        <v>0</v>
      </c>
      <c r="AH9" s="231" t="n">
        <f aca="false">EOMONTH(AH8,0)+1</f>
        <v>36251</v>
      </c>
      <c r="AI9" s="135" t="n">
        <f aca="false">SUM(AB9:AF9)</f>
        <v>0</v>
      </c>
      <c r="AJ9" s="2"/>
      <c r="AK9" s="231" t="n">
        <f aca="false">EOMONTH(AK8,0)+1</f>
        <v>36251</v>
      </c>
      <c r="AL9" s="134" t="n">
        <f aca="false">SUMIF($X:$X,CONCATENATE($AA9,AL$6),$W:$W)</f>
        <v>0</v>
      </c>
      <c r="AM9" s="134" t="n">
        <f aca="false">SUMIF($X:$X,CONCATENATE($AA9,AM$6),$W:$W)</f>
        <v>0</v>
      </c>
      <c r="AN9" s="134" t="n">
        <f aca="false">SUMIF($X:$X,CONCATENATE($AA9,AN$6),$W:$W)</f>
        <v>0</v>
      </c>
      <c r="AO9" s="134" t="n">
        <f aca="false">SUMIF($X:$X,CONCATENATE($AA9,AO$6),$W:$W)</f>
        <v>0</v>
      </c>
      <c r="AP9" s="135" t="n">
        <f aca="false">SUMIF($X:$X,CONCATENATE($AA9,AP$6),$W:$W)</f>
        <v>0</v>
      </c>
      <c r="AQ9" s="135" t="n">
        <f aca="false">SUMIF($X:$X,CONCATENATE($AA9,AQ$6),$W:$W)</f>
        <v>0</v>
      </c>
      <c r="AR9" s="231" t="n">
        <f aca="false">EOMONTH(AR8,0)+1</f>
        <v>36251</v>
      </c>
      <c r="AS9" s="135" t="n">
        <f aca="false">SUM(AL9:AP9)</f>
        <v>0</v>
      </c>
      <c r="AT9" s="2"/>
      <c r="AU9" s="2"/>
      <c r="AV9" s="2"/>
      <c r="AW9" s="2"/>
      <c r="AX9" s="2"/>
      <c r="AY9" s="2"/>
      <c r="AZ9" s="2"/>
      <c r="BA9" s="2"/>
      <c r="BB9" s="181" t="n">
        <f aca="false">G9</f>
        <v>36647</v>
      </c>
      <c r="BC9" s="223" t="e">
        <f aca="false">xSPRDOPT((VLOOKUP(G9,NGPrices,2,FALSE())+HLOOKUP(D9,Prices,VLOOKUP(G9,move_down,2,FALSE()),FALSE())),VLOOKUP(G9,NGPrices,2,FALSE()),I9,VLOOKUP(G9,NGPREVPRICES,4,FALSE()),HLOOKUP(D9,PREVVOLS,VLOOKUP(G9,MOVE_DOWN2,2,FALSE()),FALSE()),VLOOKUP(G9,NGPREVPRICES,3,FALSE()),HLOOKUP(D9,Correllate,VLOOKUP(G9,CorMove,2,FALSE()),FALSE()),Q9-$BC$3,R9,$BC$5)*H9-BI9</f>
        <v>#NAME?</v>
      </c>
      <c r="BD9" s="223" t="e">
        <f aca="false">xSPRDOPT((VLOOKUP(G9,NGPREVPRICES,2,FALSE())+HLOOKUP(D9,PREVCURVES,VLOOKUP(G9,MOVE_DOWN2,2,FALSE()),FALSE())),VLOOKUP(G9,NGPREVPRICES,2,FALSE()),BJ9,VLOOKUP(G9,NGPrices,4,FALSE()),HLOOKUP(D9,PREVVOLS,VLOOKUP(G9,MOVE_DOWN2,2,FALSE()),FALSE()),VLOOKUP(G9,NGPREVPRICES,3,FALSE()),HLOOKUP(D9,Correllate,VLOOKUP(G9,CorMove,2,FALSE()),FALSE()),Q9-$BC$3,R9,$BI$5)*H9-BI9</f>
        <v>#NAME?</v>
      </c>
      <c r="BE9" s="132" t="e">
        <f aca="false">(BI9/VLOOKUP(BB9,discount,3,FALSE()))-(BI9/VLOOKUP(BB9,discount,2,FALSE()))</f>
        <v>#NAME?</v>
      </c>
      <c r="BF9" s="223" t="e">
        <f aca="false">xSPRDOPT((VLOOKUP(G9,NGPREVPRICES,2,FALSE())+HLOOKUP(D9,PREVCURVES,VLOOKUP(G9,MOVE_DOWN2,2,FALSE()),FALSE())),VLOOKUP(G9,NGPREVPRICES,2,FALSE()),BJ9,VLOOKUP(G9,NGPREVPRICES,4,FALSE()),HLOOKUP(D9,VOLS,VLOOKUP(G9,move_down,2,FALSE()),FALSE()),VLOOKUP(G9,NGPrices,3,FALSE()),HLOOKUP(D9,Correllate,VLOOKUP(G9,CorMove,2,FALSE()),FALSE()),Q9-$BC$3,R9,$BI$5)*H9-BI9</f>
        <v>#NAME?</v>
      </c>
      <c r="BG9" s="223" t="e">
        <f aca="false">xSPRDOPT((VLOOKUP(G9,NGPREVPRICES,2,FALSE())+HLOOKUP(D9,PREVCURVES,VLOOKUP(G9,MOVE_DOWN2,2,FALSE()),FALSE())),VLOOKUP(G9,NGPREVPRICES,2,FALSE()),BJ9,VLOOKUP(G9,NGPREVPRICES,4,FALSE()),HLOOKUP(D9,PREVVOLS,VLOOKUP(G9,MOVE_DOWN2,2,FALSE()),FALSE()),VLOOKUP(G9,NGPREVPRICES,3,FALSE()),HLOOKUP(D9,Correllate,VLOOKUP(G9,CorMove,2,FALSE()),FALSE()),Q9-$C$3,R9,$BI$5)*H9-BI9</f>
        <v>#NAME?</v>
      </c>
      <c r="BH9" s="223" t="e">
        <f aca="false">SUM(BC9:BG9)</f>
        <v>#NAME?</v>
      </c>
      <c r="BI9" s="223" t="e">
        <f aca="false">xSPRDOPT((VLOOKUP(G9,NGPREVPRICES,2,FALSE())+HLOOKUP(D9,PREVCURVES,VLOOKUP(G9,MOVE_DOWN2,2,FALSE()),FALSE())),VLOOKUP(G9,NGPREVPRICES,2,FALSE()),BJ9,VLOOKUP(G9,NGPREVPRICES,4,FALSE()),HLOOKUP(D9,PREVVOLS,VLOOKUP(G9,MOVE_DOWN2,2,FALSE()),FALSE()),VLOOKUP(G9,NGPREVPRICES,3,FALSE()),HLOOKUP(D9,Correllate,VLOOKUP(G9,CorMove,2,FALSE()),FALSE()),Q9-$BC$3,R9,$BI$5)*H9</f>
        <v>#NAME?</v>
      </c>
      <c r="BJ9" s="224" t="n">
        <f aca="false">I9</f>
        <v>-0.4</v>
      </c>
      <c r="BK9" s="223"/>
      <c r="BL9" s="0" t="str">
        <f aca="false">CONCATENATE(BB9,$BC$6)</f>
        <v>36647Curve Shift/Gamma</v>
      </c>
      <c r="BM9" s="0" t="str">
        <f aca="false">CONCATENATE($BB9,$BD$6)</f>
        <v>36647Rho</v>
      </c>
      <c r="BN9" s="0" t="str">
        <f aca="false">CONCATENATE($BB9,$BE$6)</f>
        <v>36647Drift</v>
      </c>
      <c r="BO9" s="0" t="str">
        <f aca="false">CONCATENATE($BB9,$BF$6)</f>
        <v>36647Vega</v>
      </c>
      <c r="BP9" s="0" t="str">
        <f aca="false">CONCATENATE($BB9,$BG$6)</f>
        <v>36647Theta</v>
      </c>
      <c r="BQ9" s="225" t="n">
        <f aca="false">EOMONTH(BQ8,0)+1</f>
        <v>36617</v>
      </c>
      <c r="BR9" s="232" t="n">
        <f aca="false">SUMIF($BL$7:$BL$654,CONCATENATE($BQ9,$BR$6),$BC$7:$BC$654)</f>
        <v>0</v>
      </c>
      <c r="BS9" s="233" t="n">
        <f aca="false">SUMIF($BM$7:$BM$659,CONCATENATE($BQ9,$BS$6),$BD$7:$BD$654)</f>
        <v>0</v>
      </c>
      <c r="BT9" s="233" t="n">
        <f aca="false">SUMIF($BN$7:$BN$659,CONCATENATE($BQ9,$BT$6),$BE$7:$BE$654)</f>
        <v>0</v>
      </c>
      <c r="BU9" s="233" t="n">
        <f aca="false">SUMIF($BO$7:$BO$659,CONCATENATE($BQ9,$BU$6),$BF$7:$BF$654)</f>
        <v>0</v>
      </c>
      <c r="BV9" s="234" t="n">
        <f aca="false">SUMIF($BP$7:$BP$659,CONCATENATE($BQ9,$BV$6),$BG$7:$BG$654)</f>
        <v>0</v>
      </c>
      <c r="BW9" s="235" t="n">
        <f aca="false">SUM(BR9:BV9)</f>
        <v>0</v>
      </c>
    </row>
    <row r="10" customFormat="false" ht="12" hidden="false" customHeight="true" outlineLevel="0" collapsed="false">
      <c r="A10" s="215" t="s">
        <v>163</v>
      </c>
      <c r="B10" s="0" t="s">
        <v>155</v>
      </c>
      <c r="C10" s="125" t="s">
        <v>164</v>
      </c>
      <c r="D10" s="7" t="s">
        <v>146</v>
      </c>
      <c r="E10" s="7" t="s">
        <v>122</v>
      </c>
      <c r="F10" s="91" t="s">
        <v>157</v>
      </c>
      <c r="G10" s="91" t="n">
        <v>36647</v>
      </c>
      <c r="H10" s="230" t="n">
        <v>600000</v>
      </c>
      <c r="I10" s="7" t="n">
        <v>0.16</v>
      </c>
      <c r="J10" s="124" t="n">
        <f aca="false">VLOOKUP(G10,NGPrices,2,FALSE())</f>
        <v>3.158</v>
      </c>
      <c r="K10" s="125" t="n">
        <f aca="false">HLOOKUP(D10,Prices,VLOOKUP(G10,move_down,2,FALSE()),FALSE())</f>
        <v>0.165</v>
      </c>
      <c r="L10" s="7" t="n">
        <f aca="false">K10+J10</f>
        <v>3.323</v>
      </c>
      <c r="M10" s="126" t="n">
        <f aca="false">VLOOKUP(G10,NGPrices,4,FALSE())</f>
        <v>0.062683518517613</v>
      </c>
      <c r="N10" s="7" t="n">
        <f aca="false">VLOOKUP(G10,NGPrices,3,FALSE())</f>
        <v>0.41</v>
      </c>
      <c r="O10" s="7" t="n">
        <f aca="false">HLOOKUP(D10,VOLS,VLOOKUP(G10,move_down,2,FALSE()),FALSE())</f>
        <v>0.402</v>
      </c>
      <c r="P10" s="219" t="n">
        <f aca="false">HLOOKUP(D10,Correllate,VLOOKUP(G10,CorMove,2,FALSE()),FALSE())</f>
        <v>0.995</v>
      </c>
      <c r="Q10" s="91" t="n">
        <f aca="false">WORKDAY(G10,-2)</f>
        <v>36643</v>
      </c>
      <c r="R10" s="7" t="n">
        <f aca="false">IF(F10="P",0,1)</f>
        <v>1</v>
      </c>
      <c r="S10" s="130" t="e">
        <f aca="false">xSPRDOPT($L10,$J10,$I10,$M10,$O10,$N10,$P10,$Q10-$C$3,$R10,0)</f>
        <v>#NAME?</v>
      </c>
      <c r="T10" s="220" t="e">
        <f aca="false">xSPRDOPT($L10,$J10,$I10,$M10,$O10,$N10,$P10,$Q10-$C$3,$R10,1)*H10</f>
        <v>#NAME?</v>
      </c>
      <c r="U10" s="42" t="e">
        <f aca="false">S10*H10</f>
        <v>#NAME?</v>
      </c>
      <c r="V10" s="220" t="e">
        <f aca="false">xSPRDOPT($L10,$J10,$I10,$M10,$O10,$N10,$P10,$Q10-$C$3,$R10,2)*H10</f>
        <v>#NAME?</v>
      </c>
      <c r="W10" s="220" t="e">
        <f aca="false">+V10+T10</f>
        <v>#NAME?</v>
      </c>
      <c r="X10" s="2" t="str">
        <f aca="false">CONCATENATE(G10,D10)</f>
        <v>36647IF-CGT/APPALAC</v>
      </c>
      <c r="Y10" s="221" t="n">
        <f aca="false">H10/10000</f>
        <v>60</v>
      </c>
      <c r="Z10" s="2"/>
      <c r="AA10" s="231" t="n">
        <f aca="false">EOMONTH(AA9,0)+1</f>
        <v>36281</v>
      </c>
      <c r="AB10" s="134" t="n">
        <f aca="false">SUMIF($X:$X,CONCATENATE($AA10,AB$6),$T:$T)/10000</f>
        <v>0</v>
      </c>
      <c r="AC10" s="134" t="n">
        <f aca="false">SUMIF($X:$X,CONCATENATE($AA10,AC$6),$T:$T)/10000</f>
        <v>0</v>
      </c>
      <c r="AD10" s="134" t="n">
        <f aca="false">SUMIF($X:$X,CONCATENATE($AA10,AD$6),$T:$T)/10000</f>
        <v>0</v>
      </c>
      <c r="AE10" s="134" t="n">
        <f aca="false">SUMIF($X:$X,CONCATENATE($AA10,AE$6),$T:$T)/10000</f>
        <v>0</v>
      </c>
      <c r="AF10" s="135" t="n">
        <f aca="false">SUMIF($X:$X,CONCATENATE($AA10,AF$6),$T:$T)/10000</f>
        <v>0</v>
      </c>
      <c r="AG10" s="135" t="n">
        <f aca="false">SUMIF($X:$X,CONCATENATE($AA10,AG$6),$T:$T)/10000</f>
        <v>0</v>
      </c>
      <c r="AH10" s="231" t="n">
        <f aca="false">EOMONTH(AH9,0)+1</f>
        <v>36281</v>
      </c>
      <c r="AI10" s="135" t="n">
        <f aca="false">SUM(AB10:AF10)</f>
        <v>0</v>
      </c>
      <c r="AJ10" s="2"/>
      <c r="AK10" s="231" t="n">
        <f aca="false">EOMONTH(AK9,0)+1</f>
        <v>36281</v>
      </c>
      <c r="AL10" s="134" t="n">
        <f aca="false">SUMIF($X:$X,CONCATENATE($AA10,AL$6),$W:$W)</f>
        <v>0</v>
      </c>
      <c r="AM10" s="134" t="n">
        <f aca="false">SUMIF($X:$X,CONCATENATE($AA10,AM$6),$W:$W)</f>
        <v>0</v>
      </c>
      <c r="AN10" s="134" t="n">
        <f aca="false">SUMIF($X:$X,CONCATENATE($AA10,AN$6),$W:$W)</f>
        <v>0</v>
      </c>
      <c r="AO10" s="134" t="n">
        <f aca="false">SUMIF($X:$X,CONCATENATE($AA10,AO$6),$W:$W)</f>
        <v>0</v>
      </c>
      <c r="AP10" s="135" t="n">
        <f aca="false">SUMIF($X:$X,CONCATENATE($AA10,AP$6),$W:$W)</f>
        <v>0</v>
      </c>
      <c r="AQ10" s="135" t="n">
        <f aca="false">SUMIF($X:$X,CONCATENATE($AA10,AQ$6),$W:$W)</f>
        <v>0</v>
      </c>
      <c r="AR10" s="231" t="n">
        <f aca="false">EOMONTH(AR9,0)+1</f>
        <v>36281</v>
      </c>
      <c r="AS10" s="135" t="n">
        <f aca="false">SUM(AL10:AP10)</f>
        <v>0</v>
      </c>
      <c r="AT10" s="2"/>
      <c r="AU10" s="2"/>
      <c r="AV10" s="2"/>
      <c r="AW10" s="2"/>
      <c r="AX10" s="2"/>
      <c r="AY10" s="2"/>
      <c r="AZ10" s="2"/>
      <c r="BA10" s="2"/>
      <c r="BB10" s="181" t="n">
        <f aca="false">G10</f>
        <v>36647</v>
      </c>
      <c r="BC10" s="223" t="e">
        <f aca="false">xSPRDOPT((VLOOKUP(G10,NGPrices,2,FALSE())+HLOOKUP(D10,Prices,VLOOKUP(G10,move_down,2,FALSE()),FALSE())),VLOOKUP(G10,NGPrices,2,FALSE()),I10,VLOOKUP(G10,NGPREVPRICES,4,FALSE()),HLOOKUP(D10,PREVVOLS,VLOOKUP(G10,MOVE_DOWN2,2,FALSE()),FALSE()),VLOOKUP(G10,NGPREVPRICES,3,FALSE()),HLOOKUP(D10,Correllate,VLOOKUP(G10,CorMove,2,FALSE()),FALSE()),Q10-$BC$3,R10,$BC$5)*H10-BI10</f>
        <v>#NAME?</v>
      </c>
      <c r="BD10" s="223" t="e">
        <f aca="false">xSPRDOPT((VLOOKUP(G10,NGPREVPRICES,2,FALSE())+HLOOKUP(D10,PREVCURVES,VLOOKUP(G10,MOVE_DOWN2,2,FALSE()),FALSE())),VLOOKUP(G10,NGPREVPRICES,2,FALSE()),BJ10,VLOOKUP(G10,NGPrices,4,FALSE()),HLOOKUP(D10,PREVVOLS,VLOOKUP(G10,MOVE_DOWN2,2,FALSE()),FALSE()),VLOOKUP(G10,NGPREVPRICES,3,FALSE()),HLOOKUP(D10,Correllate,VLOOKUP(G10,CorMove,2,FALSE()),FALSE()),Q10-$BC$3,R10,$BI$5)*H10-BI10</f>
        <v>#NAME?</v>
      </c>
      <c r="BE10" s="132" t="e">
        <f aca="false">(BI10/VLOOKUP(BB10,discount,3,FALSE()))-(BI10/VLOOKUP(BB10,discount,2,FALSE()))</f>
        <v>#NAME?</v>
      </c>
      <c r="BF10" s="223" t="e">
        <f aca="false">xSPRDOPT((VLOOKUP(G10,NGPREVPRICES,2,FALSE())+HLOOKUP(D10,PREVCURVES,VLOOKUP(G10,MOVE_DOWN2,2,FALSE()),FALSE())),VLOOKUP(G10,NGPREVPRICES,2,FALSE()),BJ10,VLOOKUP(G10,NGPREVPRICES,4,FALSE()),HLOOKUP(D10,VOLS,VLOOKUP(G10,move_down,2,FALSE()),FALSE()),VLOOKUP(G10,NGPrices,3,FALSE()),HLOOKUP(D10,Correllate,VLOOKUP(G10,CorMove,2,FALSE()),FALSE()),Q10-$BC$3,R10,$BI$5)*H10-BI10</f>
        <v>#NAME?</v>
      </c>
      <c r="BG10" s="223" t="e">
        <f aca="false">xSPRDOPT((VLOOKUP(G10,NGPREVPRICES,2,FALSE())+HLOOKUP(D10,PREVCURVES,VLOOKUP(G10,MOVE_DOWN2,2,FALSE()),FALSE())),VLOOKUP(G10,NGPREVPRICES,2,FALSE()),BJ10,VLOOKUP(G10,NGPREVPRICES,4,FALSE()),HLOOKUP(D10,PREVVOLS,VLOOKUP(G10,MOVE_DOWN2,2,FALSE()),FALSE()),VLOOKUP(G10,NGPREVPRICES,3,FALSE()),HLOOKUP(D10,Correllate,VLOOKUP(G10,CorMove,2,FALSE()),FALSE()),Q10-$C$3,R10,$BI$5)*H10-BI10</f>
        <v>#NAME?</v>
      </c>
      <c r="BH10" s="223" t="e">
        <f aca="false">SUM(BC10:BG10)</f>
        <v>#NAME?</v>
      </c>
      <c r="BI10" s="223" t="e">
        <f aca="false">xSPRDOPT((VLOOKUP(G10,NGPREVPRICES,2,FALSE())+HLOOKUP(D10,PREVCURVES,VLOOKUP(G10,MOVE_DOWN2,2,FALSE()),FALSE())),VLOOKUP(G10,NGPREVPRICES,2,FALSE()),BJ10,VLOOKUP(G10,NGPREVPRICES,4,FALSE()),HLOOKUP(D10,PREVVOLS,VLOOKUP(G10,MOVE_DOWN2,2,FALSE()),FALSE()),VLOOKUP(G10,NGPREVPRICES,3,FALSE()),HLOOKUP(D10,Correllate,VLOOKUP(G10,CorMove,2,FALSE()),FALSE()),Q10-$BC$3,R10,$BI$5)*H10</f>
        <v>#NAME?</v>
      </c>
      <c r="BJ10" s="224" t="n">
        <f aca="false">I10</f>
        <v>0.16</v>
      </c>
      <c r="BK10" s="223"/>
      <c r="BL10" s="0" t="str">
        <f aca="false">CONCATENATE(BB10,$BC$6)</f>
        <v>36647Curve Shift/Gamma</v>
      </c>
      <c r="BM10" s="0" t="str">
        <f aca="false">CONCATENATE($BB10,$BD$6)</f>
        <v>36647Rho</v>
      </c>
      <c r="BN10" s="0" t="str">
        <f aca="false">CONCATENATE($BB10,$BE$6)</f>
        <v>36647Drift</v>
      </c>
      <c r="BO10" s="0" t="str">
        <f aca="false">CONCATENATE($BB10,$BF$6)</f>
        <v>36647Vega</v>
      </c>
      <c r="BP10" s="0" t="str">
        <f aca="false">CONCATENATE($BB10,$BG$6)</f>
        <v>36647Theta</v>
      </c>
      <c r="BQ10" s="225" t="n">
        <f aca="false">EOMONTH(BQ9,0)+1</f>
        <v>36647</v>
      </c>
      <c r="BR10" s="232" t="e">
        <f aca="false">SUMIF($BL$7:$BL$654,CONCATENATE($BQ10,$BR$6),$BC$7:$BC$654)</f>
        <v>#NAME?</v>
      </c>
      <c r="BS10" s="233" t="e">
        <f aca="false">SUMIF($BM$7:$BM$659,CONCATENATE($BQ10,$BS$6),$BD$7:$BD$654)</f>
        <v>#NAME?</v>
      </c>
      <c r="BT10" s="233" t="e">
        <f aca="false">SUMIF($BN$7:$BN$659,CONCATENATE($BQ10,$BT$6),$BE$7:$BE$654)</f>
        <v>#NAME?</v>
      </c>
      <c r="BU10" s="233" t="e">
        <f aca="false">SUMIF($BO$7:$BO$659,CONCATENATE($BQ10,$BU$6),$BF$7:$BF$654)</f>
        <v>#NAME?</v>
      </c>
      <c r="BV10" s="234" t="e">
        <f aca="false">SUMIF($BP$7:$BP$659,CONCATENATE($BQ10,$BV$6),$BG$7:$BG$654)</f>
        <v>#NAME?</v>
      </c>
      <c r="BW10" s="235" t="e">
        <f aca="false">SUM(BR10:BV10)</f>
        <v>#NAME?</v>
      </c>
    </row>
    <row r="11" customFormat="false" ht="12" hidden="false" customHeight="true" outlineLevel="0" collapsed="false">
      <c r="A11" s="215" t="s">
        <v>163</v>
      </c>
      <c r="B11" s="125" t="s">
        <v>155</v>
      </c>
      <c r="C11" s="125" t="s">
        <v>165</v>
      </c>
      <c r="D11" s="7" t="s">
        <v>145</v>
      </c>
      <c r="E11" s="7" t="s">
        <v>122</v>
      </c>
      <c r="F11" s="91" t="s">
        <v>157</v>
      </c>
      <c r="G11" s="91" t="n">
        <v>36647</v>
      </c>
      <c r="H11" s="230" t="n">
        <v>500000</v>
      </c>
      <c r="I11" s="7" t="n">
        <v>0.3</v>
      </c>
      <c r="J11" s="124" t="n">
        <f aca="false">VLOOKUP(G11,NGPrices,2,FALSE())</f>
        <v>3.158</v>
      </c>
      <c r="K11" s="125" t="n">
        <f aca="false">HLOOKUP(D11,Prices,VLOOKUP(G11,move_down,2,FALSE()),FALSE())</f>
        <v>0.295</v>
      </c>
      <c r="L11" s="7" t="n">
        <f aca="false">K11+J11</f>
        <v>3.453</v>
      </c>
      <c r="M11" s="126" t="n">
        <f aca="false">VLOOKUP(G11,NGPrices,4,FALSE())</f>
        <v>0.062683518517613</v>
      </c>
      <c r="N11" s="7" t="n">
        <f aca="false">VLOOKUP(G11,NGPrices,3,FALSE())</f>
        <v>0.41</v>
      </c>
      <c r="O11" s="7" t="n">
        <f aca="false">HLOOKUP(D11,VOLS,VLOOKUP(G11,move_down,2,FALSE()),FALSE())</f>
        <v>0.402</v>
      </c>
      <c r="P11" s="219" t="n">
        <f aca="false">HLOOKUP(D11,Correllate,VLOOKUP(G11,CorMove,2,FALSE()),FALSE())</f>
        <v>0.99</v>
      </c>
      <c r="Q11" s="91" t="n">
        <f aca="false">WORKDAY(G11,-2)</f>
        <v>36643</v>
      </c>
      <c r="R11" s="7" t="n">
        <f aca="false">IF(F11="P",0,1)</f>
        <v>1</v>
      </c>
      <c r="S11" s="130" t="e">
        <f aca="false">xSPRDOPT($L11,$J11,$I11,$M11,$O11,$N11,$P11,$Q11-$C$3,$R11,0)</f>
        <v>#NAME?</v>
      </c>
      <c r="T11" s="220" t="e">
        <f aca="false">xSPRDOPT($L11,$J11,$I11,$M11,$O11,$N11,$P11,$Q11-$C$3,$R11,1)*H11</f>
        <v>#NAME?</v>
      </c>
      <c r="U11" s="42" t="e">
        <f aca="false">S11*H11</f>
        <v>#NAME?</v>
      </c>
      <c r="V11" s="220" t="e">
        <f aca="false">xSPRDOPT($L11,$J11,$I11,$M11,$O11,$N11,$P11,$Q11-$C$3,$R11,2)*H11</f>
        <v>#NAME?</v>
      </c>
      <c r="W11" s="220" t="e">
        <f aca="false">+V11+T11</f>
        <v>#NAME?</v>
      </c>
      <c r="X11" s="2" t="str">
        <f aca="false">CONCATENATE(G11,D11)</f>
        <v>36647IF-TRANSCO/Z6</v>
      </c>
      <c r="Y11" s="221" t="n">
        <f aca="false">H11/10000</f>
        <v>50</v>
      </c>
      <c r="Z11" s="2"/>
      <c r="AA11" s="231" t="n">
        <f aca="false">EOMONTH(AA10,0)+1</f>
        <v>36312</v>
      </c>
      <c r="AB11" s="134" t="n">
        <f aca="false">SUMIF($X:$X,CONCATENATE($AA11,AB$6),$T:$T)/10000</f>
        <v>0</v>
      </c>
      <c r="AC11" s="134" t="n">
        <f aca="false">SUMIF($X:$X,CONCATENATE($AA11,AC$6),$T:$T)/10000</f>
        <v>0</v>
      </c>
      <c r="AD11" s="134" t="n">
        <f aca="false">SUMIF($X:$X,CONCATENATE($AA11,AD$6),$T:$T)/10000</f>
        <v>0</v>
      </c>
      <c r="AE11" s="134" t="n">
        <f aca="false">SUMIF($X:$X,CONCATENATE($AA11,AE$6),$T:$T)/10000</f>
        <v>0</v>
      </c>
      <c r="AF11" s="135" t="n">
        <f aca="false">SUMIF($X:$X,CONCATENATE($AA11,AF$6),$T:$T)/10000</f>
        <v>0</v>
      </c>
      <c r="AG11" s="135" t="n">
        <f aca="false">SUMIF($X:$X,CONCATENATE($AA11,AG$6),$T:$T)/10000</f>
        <v>0</v>
      </c>
      <c r="AH11" s="231" t="n">
        <f aca="false">EOMONTH(AH10,0)+1</f>
        <v>36312</v>
      </c>
      <c r="AI11" s="135" t="n">
        <f aca="false">SUM(AB11:AF11)</f>
        <v>0</v>
      </c>
      <c r="AJ11" s="2"/>
      <c r="AK11" s="231" t="n">
        <f aca="false">EOMONTH(AK10,0)+1</f>
        <v>36312</v>
      </c>
      <c r="AL11" s="134" t="n">
        <f aca="false">SUMIF($X:$X,CONCATENATE($AA11,AL$6),$W:$W)</f>
        <v>0</v>
      </c>
      <c r="AM11" s="134" t="n">
        <f aca="false">SUMIF($X:$X,CONCATENATE($AA11,AM$6),$W:$W)</f>
        <v>0</v>
      </c>
      <c r="AN11" s="134" t="n">
        <f aca="false">SUMIF($X:$X,CONCATENATE($AA11,AN$6),$W:$W)</f>
        <v>0</v>
      </c>
      <c r="AO11" s="134" t="n">
        <f aca="false">SUMIF($X:$X,CONCATENATE($AA11,AO$6),$W:$W)</f>
        <v>0</v>
      </c>
      <c r="AP11" s="135" t="n">
        <f aca="false">SUMIF($X:$X,CONCATENATE($AA11,AP$6),$W:$W)</f>
        <v>0</v>
      </c>
      <c r="AQ11" s="135" t="n">
        <f aca="false">SUMIF($X:$X,CONCATENATE($AA11,AQ$6),$W:$W)</f>
        <v>0</v>
      </c>
      <c r="AR11" s="231" t="n">
        <f aca="false">EOMONTH(AR10,0)+1</f>
        <v>36312</v>
      </c>
      <c r="AS11" s="135" t="n">
        <f aca="false">SUM(AL11:AP11)</f>
        <v>0</v>
      </c>
      <c r="AT11" s="2"/>
      <c r="AU11" s="2"/>
      <c r="AV11" s="2"/>
      <c r="AW11" s="2"/>
      <c r="AX11" s="2"/>
      <c r="AY11" s="2"/>
      <c r="AZ11" s="2"/>
      <c r="BA11" s="2"/>
      <c r="BB11" s="181" t="n">
        <f aca="false">G11</f>
        <v>36647</v>
      </c>
      <c r="BC11" s="223" t="e">
        <f aca="false">xSPRDOPT((VLOOKUP(G11,NGPrices,2,FALSE())+HLOOKUP(D11,Prices,VLOOKUP(G11,move_down,2,FALSE()),FALSE())),VLOOKUP(G11,NGPrices,2,FALSE()),I11,VLOOKUP(G11,NGPREVPRICES,4,FALSE()),HLOOKUP(D11,PREVVOLS,VLOOKUP(G11,MOVE_DOWN2,2,FALSE()),FALSE()),VLOOKUP(G11,NGPREVPRICES,3,FALSE()),HLOOKUP(D11,Correllate,VLOOKUP(G11,CorMove,2,FALSE()),FALSE()),Q11-$BC$3,R11,$BC$5)*H11-BI11</f>
        <v>#NAME?</v>
      </c>
      <c r="BD11" s="223" t="e">
        <f aca="false">xSPRDOPT((VLOOKUP(G11,NGPREVPRICES,2,FALSE())+HLOOKUP(D11,PREVCURVES,VLOOKUP(G11,MOVE_DOWN2,2,FALSE()),FALSE())),VLOOKUP(G11,NGPREVPRICES,2,FALSE()),BJ11,VLOOKUP(G11,NGPrices,4,FALSE()),HLOOKUP(D11,PREVVOLS,VLOOKUP(G11,MOVE_DOWN2,2,FALSE()),FALSE()),VLOOKUP(G11,NGPREVPRICES,3,FALSE()),HLOOKUP(D11,Correllate,VLOOKUP(G11,CorMove,2,FALSE()),FALSE()),Q11-$BC$3,R11,$BI$5)*H11-BI11</f>
        <v>#NAME?</v>
      </c>
      <c r="BE11" s="132" t="e">
        <f aca="false">(BI11/VLOOKUP(BB11,discount,3,FALSE()))-(BI11/VLOOKUP(BB11,discount,2,FALSE()))</f>
        <v>#NAME?</v>
      </c>
      <c r="BF11" s="223" t="e">
        <f aca="false">xSPRDOPT((VLOOKUP(G11,NGPREVPRICES,2,FALSE())+HLOOKUP(D11,PREVCURVES,VLOOKUP(G11,MOVE_DOWN2,2,FALSE()),FALSE())),VLOOKUP(G11,NGPREVPRICES,2,FALSE()),BJ11,VLOOKUP(G11,NGPREVPRICES,4,FALSE()),HLOOKUP(D11,VOLS,VLOOKUP(G11,move_down,2,FALSE()),FALSE()),VLOOKUP(G11,NGPrices,3,FALSE()),HLOOKUP(D11,Correllate,VLOOKUP(G11,CorMove,2,FALSE()),FALSE()),Q11-$BC$3,R11,$BI$5)*H11-BI11</f>
        <v>#NAME?</v>
      </c>
      <c r="BG11" s="223" t="e">
        <f aca="false">xSPRDOPT((VLOOKUP(G11,NGPREVPRICES,2,FALSE())+HLOOKUP(D11,PREVCURVES,VLOOKUP(G11,MOVE_DOWN2,2,FALSE()),FALSE())),VLOOKUP(G11,NGPREVPRICES,2,FALSE()),BJ11,VLOOKUP(G11,NGPREVPRICES,4,FALSE()),HLOOKUP(D11,PREVVOLS,VLOOKUP(G11,MOVE_DOWN2,2,FALSE()),FALSE()),VLOOKUP(G11,NGPREVPRICES,3,FALSE()),HLOOKUP(D11,Correllate,VLOOKUP(G11,CorMove,2,FALSE()),FALSE()),Q11-$C$3,R11,$BI$5)*H11-BI11</f>
        <v>#NAME?</v>
      </c>
      <c r="BH11" s="223" t="e">
        <f aca="false">SUM(BC11:BG11)</f>
        <v>#NAME?</v>
      </c>
      <c r="BI11" s="223" t="e">
        <f aca="false">xSPRDOPT((VLOOKUP(G11,NGPREVPRICES,2,FALSE())+HLOOKUP(D11,PREVCURVES,VLOOKUP(G11,MOVE_DOWN2,2,FALSE()),FALSE())),VLOOKUP(G11,NGPREVPRICES,2,FALSE()),BJ11,VLOOKUP(G11,NGPREVPRICES,4,FALSE()),HLOOKUP(D11,PREVVOLS,VLOOKUP(G11,MOVE_DOWN2,2,FALSE()),FALSE()),VLOOKUP(G11,NGPREVPRICES,3,FALSE()),HLOOKUP(D11,Correllate,VLOOKUP(G11,CorMove,2,FALSE()),FALSE()),Q11-$BC$3,R11,$BI$5)*H11</f>
        <v>#NAME?</v>
      </c>
      <c r="BJ11" s="224" t="n">
        <f aca="false">I11</f>
        <v>0.3</v>
      </c>
      <c r="BK11" s="223"/>
      <c r="BL11" s="0" t="str">
        <f aca="false">CONCATENATE(BB11,$BC$6)</f>
        <v>36647Curve Shift/Gamma</v>
      </c>
      <c r="BM11" s="0" t="str">
        <f aca="false">CONCATENATE($BB11,$BD$6)</f>
        <v>36647Rho</v>
      </c>
      <c r="BN11" s="0" t="str">
        <f aca="false">CONCATENATE($BB11,$BE$6)</f>
        <v>36647Drift</v>
      </c>
      <c r="BO11" s="0" t="str">
        <f aca="false">CONCATENATE($BB11,$BF$6)</f>
        <v>36647Vega</v>
      </c>
      <c r="BP11" s="0" t="str">
        <f aca="false">CONCATENATE($BB11,$BG$6)</f>
        <v>36647Theta</v>
      </c>
      <c r="BQ11" s="225" t="n">
        <f aca="false">EOMONTH(BQ10,0)+1</f>
        <v>36678</v>
      </c>
      <c r="BR11" s="232" t="e">
        <f aca="false">SUMIF($BL$7:$BL$654,CONCATENATE($BQ11,$BR$6),$BC$7:$BC$654)</f>
        <v>#NAME?</v>
      </c>
      <c r="BS11" s="233" t="e">
        <f aca="false">SUMIF($BM$7:$BM$659,CONCATENATE($BQ11,$BS$6),$BD$7:$BD$654)</f>
        <v>#NAME?</v>
      </c>
      <c r="BT11" s="233" t="e">
        <f aca="false">SUMIF($BN$7:$BN$659,CONCATENATE($BQ11,$BT$6),$BE$7:$BE$654)</f>
        <v>#NAME?</v>
      </c>
      <c r="BU11" s="233" t="e">
        <f aca="false">SUMIF($BO$7:$BO$659,CONCATENATE($BQ11,$BU$6),$BF$7:$BF$654)</f>
        <v>#NAME?</v>
      </c>
      <c r="BV11" s="234" t="e">
        <f aca="false">SUMIF($BP$7:$BP$659,CONCATENATE($BQ11,$BV$6),$BG$7:$BG$654)</f>
        <v>#NAME?</v>
      </c>
      <c r="BW11" s="235" t="e">
        <f aca="false">SUM(BR11:BV11)</f>
        <v>#NAME?</v>
      </c>
    </row>
    <row r="12" customFormat="false" ht="12" hidden="false" customHeight="true" outlineLevel="0" collapsed="false">
      <c r="A12" s="215" t="s">
        <v>154</v>
      </c>
      <c r="B12" s="216" t="s">
        <v>155</v>
      </c>
      <c r="C12" s="216" t="s">
        <v>156</v>
      </c>
      <c r="D12" s="7" t="s">
        <v>145</v>
      </c>
      <c r="E12" s="216" t="s">
        <v>122</v>
      </c>
      <c r="F12" s="216" t="s">
        <v>157</v>
      </c>
      <c r="G12" s="217" t="n">
        <v>36678</v>
      </c>
      <c r="H12" s="218" t="n">
        <v>300000</v>
      </c>
      <c r="I12" s="17" t="n">
        <v>0.25</v>
      </c>
      <c r="J12" s="124" t="n">
        <f aca="false">VLOOKUP(G12,NGPrices,2,FALSE())</f>
        <v>3.172</v>
      </c>
      <c r="K12" s="125" t="n">
        <f aca="false">HLOOKUP(D12,Prices,VLOOKUP(G12,move_down,2,FALSE()),FALSE())</f>
        <v>0.3075</v>
      </c>
      <c r="L12" s="7" t="n">
        <f aca="false">K12+J12</f>
        <v>3.4795</v>
      </c>
      <c r="M12" s="126" t="n">
        <f aca="false">VLOOKUP(G12,NGPrices,4,FALSE())</f>
        <v>0.063039999833066</v>
      </c>
      <c r="N12" s="7" t="n">
        <f aca="false">VLOOKUP(G12,NGPrices,3,FALSE())</f>
        <v>0.3825</v>
      </c>
      <c r="O12" s="7" t="n">
        <f aca="false">HLOOKUP(D12,VOLS,VLOOKUP(G12,move_down,2,FALSE()),FALSE())</f>
        <v>0.375</v>
      </c>
      <c r="P12" s="219" t="n">
        <f aca="false">HLOOKUP(D12,Correllate,VLOOKUP(G12,CorMove,2,FALSE()),FALSE())</f>
        <v>0.99</v>
      </c>
      <c r="Q12" s="91" t="n">
        <f aca="false">WORKDAY(G12,-2)</f>
        <v>36676</v>
      </c>
      <c r="R12" s="7" t="n">
        <f aca="false">IF(F12="P",0,1)</f>
        <v>1</v>
      </c>
      <c r="S12" s="130" t="e">
        <f aca="false">xSPRDOPT($L12,$J12,$I12,$M12,$O12,$N12,$P12,$Q12-$C$3,$R12,0)</f>
        <v>#NAME?</v>
      </c>
      <c r="T12" s="220" t="e">
        <f aca="false">xSPRDOPT($L12,$J12,$I12,$M12,$O12,$N12,$P12,$Q12-$C$3,$R12,1)*H12</f>
        <v>#NAME?</v>
      </c>
      <c r="U12" s="42" t="e">
        <f aca="false">S12*H12</f>
        <v>#NAME?</v>
      </c>
      <c r="V12" s="220" t="e">
        <f aca="false">xSPRDOPT($L12,$J12,$I12,$M12,$O12,$N12,$P12,$Q12-$C$3,$R12,2)*H12</f>
        <v>#NAME?</v>
      </c>
      <c r="W12" s="220" t="e">
        <f aca="false">+V12+T12</f>
        <v>#NAME?</v>
      </c>
      <c r="X12" s="2" t="str">
        <f aca="false">CONCATENATE(G12,D12)</f>
        <v>36678IF-TRANSCO/Z6</v>
      </c>
      <c r="Y12" s="221" t="n">
        <f aca="false">H12/10000</f>
        <v>30</v>
      </c>
      <c r="Z12" s="2"/>
      <c r="AA12" s="231" t="n">
        <f aca="false">EOMONTH(AA11,0)+1</f>
        <v>36342</v>
      </c>
      <c r="AB12" s="134" t="n">
        <f aca="false">SUMIF($X:$X,CONCATENATE($AA12,AB$6),$T:$T)/10000</f>
        <v>0</v>
      </c>
      <c r="AC12" s="134" t="n">
        <f aca="false">SUMIF($X:$X,CONCATENATE($AA12,AC$6),$T:$T)/10000</f>
        <v>0</v>
      </c>
      <c r="AD12" s="134" t="n">
        <f aca="false">SUMIF($X:$X,CONCATENATE($AA12,AD$6),$T:$T)/10000</f>
        <v>0</v>
      </c>
      <c r="AE12" s="134" t="n">
        <f aca="false">SUMIF($X:$X,CONCATENATE($AA12,AE$6),$T:$T)/10000</f>
        <v>0</v>
      </c>
      <c r="AF12" s="135" t="n">
        <f aca="false">SUMIF($X:$X,CONCATENATE($AA12,AF$6),$T:$T)/10000</f>
        <v>0</v>
      </c>
      <c r="AG12" s="135" t="n">
        <f aca="false">SUMIF($X:$X,CONCATENATE($AA12,AG$6),$T:$T)/10000</f>
        <v>0</v>
      </c>
      <c r="AH12" s="231" t="n">
        <f aca="false">EOMONTH(AH11,0)+1</f>
        <v>36342</v>
      </c>
      <c r="AI12" s="135" t="n">
        <f aca="false">SUM(AB12:AF12)</f>
        <v>0</v>
      </c>
      <c r="AJ12" s="2"/>
      <c r="AK12" s="231" t="n">
        <f aca="false">EOMONTH(AK11,0)+1</f>
        <v>36342</v>
      </c>
      <c r="AL12" s="134" t="n">
        <f aca="false">SUMIF($X:$X,CONCATENATE($AA12,AL$6),$W:$W)</f>
        <v>0</v>
      </c>
      <c r="AM12" s="134" t="n">
        <f aca="false">SUMIF($X:$X,CONCATENATE($AA12,AM$6),$W:$W)</f>
        <v>0</v>
      </c>
      <c r="AN12" s="134" t="n">
        <f aca="false">SUMIF($X:$X,CONCATENATE($AA12,AN$6),$W:$W)</f>
        <v>0</v>
      </c>
      <c r="AO12" s="134" t="n">
        <f aca="false">SUMIF($X:$X,CONCATENATE($AA12,AO$6),$W:$W)</f>
        <v>0</v>
      </c>
      <c r="AP12" s="135" t="n">
        <f aca="false">SUMIF($X:$X,CONCATENATE($AA12,AP$6),$W:$W)</f>
        <v>0</v>
      </c>
      <c r="AQ12" s="135" t="n">
        <f aca="false">SUMIF($X:$X,CONCATENATE($AA12,AQ$6),$W:$W)</f>
        <v>0</v>
      </c>
      <c r="AR12" s="231" t="n">
        <f aca="false">EOMONTH(AR11,0)+1</f>
        <v>36342</v>
      </c>
      <c r="AS12" s="135" t="n">
        <f aca="false">SUM(AL12:AP12)</f>
        <v>0</v>
      </c>
      <c r="AT12" s="2"/>
      <c r="AU12" s="2"/>
      <c r="AV12" s="2"/>
      <c r="AW12" s="2"/>
      <c r="AX12" s="2"/>
      <c r="AY12" s="2"/>
      <c r="AZ12" s="2"/>
      <c r="BA12" s="2"/>
      <c r="BB12" s="181" t="n">
        <f aca="false">G12</f>
        <v>36678</v>
      </c>
      <c r="BC12" s="223" t="e">
        <f aca="false">xSPRDOPT((VLOOKUP(G12,NGPrices,2,FALSE())+HLOOKUP(D12,Prices,VLOOKUP(G12,move_down,2,FALSE()),FALSE())),VLOOKUP(G12,NGPrices,2,FALSE()),I12,VLOOKUP(G12,NGPREVPRICES,4,FALSE()),HLOOKUP(D12,PREVVOLS,VLOOKUP(G12,MOVE_DOWN2,2,FALSE()),FALSE()),VLOOKUP(G12,NGPREVPRICES,3,FALSE()),HLOOKUP(D12,Correllate,VLOOKUP(G12,CorMove,2,FALSE()),FALSE()),Q12-$BC$3,R12,$BC$5)*H12-BI12</f>
        <v>#NAME?</v>
      </c>
      <c r="BD12" s="223" t="e">
        <f aca="false">xSPRDOPT((VLOOKUP(G12,NGPREVPRICES,2,FALSE())+HLOOKUP(D12,PREVCURVES,VLOOKUP(G12,MOVE_DOWN2,2,FALSE()),FALSE())),VLOOKUP(G12,NGPREVPRICES,2,FALSE()),BJ12,VLOOKUP(G12,NGPrices,4,FALSE()),HLOOKUP(D12,PREVVOLS,VLOOKUP(G12,MOVE_DOWN2,2,FALSE()),FALSE()),VLOOKUP(G12,NGPREVPRICES,3,FALSE()),HLOOKUP(D12,Correllate,VLOOKUP(G12,CorMove,2,FALSE()),FALSE()),Q12-$BC$3,R12,$BI$5)*H12-BI12</f>
        <v>#NAME?</v>
      </c>
      <c r="BE12" s="132" t="e">
        <f aca="false">(BI12/VLOOKUP(BB12,discount,3,FALSE()))-(BI12/VLOOKUP(BB12,discount,2,FALSE()))</f>
        <v>#NAME?</v>
      </c>
      <c r="BF12" s="223" t="e">
        <f aca="false">xSPRDOPT((VLOOKUP(G12,NGPREVPRICES,2,FALSE())+HLOOKUP(D12,PREVCURVES,VLOOKUP(G12,MOVE_DOWN2,2,FALSE()),FALSE())),VLOOKUP(G12,NGPREVPRICES,2,FALSE()),BJ12,VLOOKUP(G12,NGPREVPRICES,4,FALSE()),HLOOKUP(D12,VOLS,VLOOKUP(G12,move_down,2,FALSE()),FALSE()),VLOOKUP(G12,NGPrices,3,FALSE()),HLOOKUP(D12,Correllate,VLOOKUP(G12,CorMove,2,FALSE()),FALSE()),Q12-$BC$3,R12,$BI$5)*H12-BI12</f>
        <v>#NAME?</v>
      </c>
      <c r="BG12" s="223" t="e">
        <f aca="false">xSPRDOPT((VLOOKUP(G12,NGPREVPRICES,2,FALSE())+HLOOKUP(D12,PREVCURVES,VLOOKUP(G12,MOVE_DOWN2,2,FALSE()),FALSE())),VLOOKUP(G12,NGPREVPRICES,2,FALSE()),BJ12,VLOOKUP(G12,NGPREVPRICES,4,FALSE()),HLOOKUP(D12,PREVVOLS,VLOOKUP(G12,MOVE_DOWN2,2,FALSE()),FALSE()),VLOOKUP(G12,NGPREVPRICES,3,FALSE()),HLOOKUP(D12,Correllate,VLOOKUP(G12,CorMove,2,FALSE()),FALSE()),Q12-$C$3,R12,$BI$5)*H12-BI12</f>
        <v>#NAME?</v>
      </c>
      <c r="BH12" s="223" t="e">
        <f aca="false">SUM(BC12:BG12)</f>
        <v>#NAME?</v>
      </c>
      <c r="BI12" s="223" t="e">
        <f aca="false">xSPRDOPT((VLOOKUP(G12,NGPREVPRICES,2,FALSE())+HLOOKUP(D12,PREVCURVES,VLOOKUP(G12,MOVE_DOWN2,2,FALSE()),FALSE())),VLOOKUP(G12,NGPREVPRICES,2,FALSE()),BJ12,VLOOKUP(G12,NGPREVPRICES,4,FALSE()),HLOOKUP(D12,PREVVOLS,VLOOKUP(G12,MOVE_DOWN2,2,FALSE()),FALSE()),VLOOKUP(G12,NGPREVPRICES,3,FALSE()),HLOOKUP(D12,Correllate,VLOOKUP(G12,CorMove,2,FALSE()),FALSE()),Q12-$BC$3,R12,$BI$5)*H12</f>
        <v>#NAME?</v>
      </c>
      <c r="BJ12" s="224" t="n">
        <f aca="false">I12</f>
        <v>0.25</v>
      </c>
      <c r="BK12" s="223"/>
      <c r="BL12" s="0" t="str">
        <f aca="false">CONCATENATE(BB12,$BC$6)</f>
        <v>36678Curve Shift/Gamma</v>
      </c>
      <c r="BM12" s="0" t="str">
        <f aca="false">CONCATENATE($BB12,$BD$6)</f>
        <v>36678Rho</v>
      </c>
      <c r="BN12" s="0" t="str">
        <f aca="false">CONCATENATE($BB12,$BE$6)</f>
        <v>36678Drift</v>
      </c>
      <c r="BO12" s="0" t="str">
        <f aca="false">CONCATENATE($BB12,$BF$6)</f>
        <v>36678Vega</v>
      </c>
      <c r="BP12" s="0" t="str">
        <f aca="false">CONCATENATE($BB12,$BG$6)</f>
        <v>36678Theta</v>
      </c>
      <c r="BQ12" s="225" t="n">
        <f aca="false">EOMONTH(BQ11,0)+1</f>
        <v>36708</v>
      </c>
      <c r="BR12" s="232" t="e">
        <f aca="false">SUMIF($BL$7:$BL$654,CONCATENATE($BQ12,$BR$6),$BC$7:$BC$654)</f>
        <v>#NAME?</v>
      </c>
      <c r="BS12" s="233" t="e">
        <f aca="false">SUMIF($BM$7:$BM$659,CONCATENATE($BQ12,$BS$6),$BD$7:$BD$654)</f>
        <v>#NAME?</v>
      </c>
      <c r="BT12" s="233" t="e">
        <f aca="false">SUMIF($BN$7:$BN$659,CONCATENATE($BQ12,$BT$6),$BE$7:$BE$654)</f>
        <v>#NAME?</v>
      </c>
      <c r="BU12" s="233" t="e">
        <f aca="false">SUMIF($BO$7:$BO$659,CONCATENATE($BQ12,$BU$6),$BF$7:$BF$654)</f>
        <v>#NAME?</v>
      </c>
      <c r="BV12" s="234" t="e">
        <f aca="false">SUMIF($BP$7:$BP$659,CONCATENATE($BQ12,$BV$6),$BG$7:$BG$654)</f>
        <v>#NAME?</v>
      </c>
      <c r="BW12" s="235" t="e">
        <f aca="false">SUM(BR12:BV12)</f>
        <v>#NAME?</v>
      </c>
    </row>
    <row r="13" customFormat="false" ht="12" hidden="false" customHeight="true" outlineLevel="0" collapsed="false">
      <c r="A13" s="119" t="s">
        <v>158</v>
      </c>
      <c r="B13" s="0" t="s">
        <v>159</v>
      </c>
      <c r="C13" s="0" t="s">
        <v>160</v>
      </c>
      <c r="D13" s="7" t="s">
        <v>146</v>
      </c>
      <c r="E13" s="7" t="s">
        <v>122</v>
      </c>
      <c r="F13" s="91" t="s">
        <v>157</v>
      </c>
      <c r="G13" s="91" t="n">
        <v>36678</v>
      </c>
      <c r="H13" s="230" t="n">
        <v>300000</v>
      </c>
      <c r="I13" s="0" t="n">
        <v>0.16</v>
      </c>
      <c r="J13" s="124" t="n">
        <f aca="false">VLOOKUP(G13,NGPrices,2,FALSE())</f>
        <v>3.172</v>
      </c>
      <c r="K13" s="125" t="n">
        <f aca="false">HLOOKUP(D13,Prices,VLOOKUP(G13,move_down,2,FALSE()),FALSE())</f>
        <v>0.1675</v>
      </c>
      <c r="L13" s="7" t="n">
        <f aca="false">K13+J13</f>
        <v>3.3395</v>
      </c>
      <c r="M13" s="126" t="n">
        <f aca="false">VLOOKUP(G13,NGPrices,4,FALSE())</f>
        <v>0.063039999833066</v>
      </c>
      <c r="N13" s="7" t="n">
        <f aca="false">VLOOKUP(G13,NGPrices,3,FALSE())</f>
        <v>0.3825</v>
      </c>
      <c r="O13" s="7" t="n">
        <f aca="false">HLOOKUP(D13,VOLS,VLOOKUP(G13,move_down,2,FALSE()),FALSE())</f>
        <v>0.375</v>
      </c>
      <c r="P13" s="219" t="n">
        <f aca="false">HLOOKUP(D13,Correllate,VLOOKUP(G13,CorMove,2,FALSE()),FALSE())</f>
        <v>0.995</v>
      </c>
      <c r="Q13" s="91" t="n">
        <f aca="false">WORKDAY(G13,-2)</f>
        <v>36676</v>
      </c>
      <c r="R13" s="7" t="n">
        <f aca="false">IF(F13="P",0,1)</f>
        <v>1</v>
      </c>
      <c r="S13" s="130" t="e">
        <f aca="false">xSPRDOPT($L13,$J13,$I13,$M13,$O13,$N13,$P13,$Q13-$C$3,$R13,0)</f>
        <v>#NAME?</v>
      </c>
      <c r="T13" s="220" t="e">
        <f aca="false">xSPRDOPT($L13,$J13,$I13,$M13,$O13,$N13,$P13,$Q13-$C$3,$R13,1)*H13</f>
        <v>#NAME?</v>
      </c>
      <c r="U13" s="42" t="e">
        <f aca="false">S13*H13</f>
        <v>#NAME?</v>
      </c>
      <c r="V13" s="220" t="e">
        <f aca="false">xSPRDOPT($L13,$J13,$I13,$M13,$O13,$N13,$P13,$Q13-$C$3,$R13,2)*H13</f>
        <v>#NAME?</v>
      </c>
      <c r="W13" s="220" t="e">
        <f aca="false">+V13+T13</f>
        <v>#NAME?</v>
      </c>
      <c r="X13" s="2" t="str">
        <f aca="false">CONCATENATE(G13,D13)</f>
        <v>36678IF-CGT/APPALAC</v>
      </c>
      <c r="Y13" s="221" t="n">
        <f aca="false">H13/10000</f>
        <v>30</v>
      </c>
      <c r="Z13" s="2"/>
      <c r="AA13" s="231" t="n">
        <f aca="false">EOMONTH(AA12,0)+1</f>
        <v>36373</v>
      </c>
      <c r="AB13" s="134" t="n">
        <f aca="false">SUMIF($X:$X,CONCATENATE($AA13,AB$6),$T:$T)/10000</f>
        <v>0</v>
      </c>
      <c r="AC13" s="134" t="n">
        <f aca="false">SUMIF($X:$X,CONCATENATE($AA13,AC$6),$T:$T)/10000</f>
        <v>0</v>
      </c>
      <c r="AD13" s="134" t="n">
        <f aca="false">SUMIF($X:$X,CONCATENATE($AA13,AD$6),$T:$T)/10000</f>
        <v>0</v>
      </c>
      <c r="AE13" s="134" t="n">
        <f aca="false">SUMIF($X:$X,CONCATENATE($AA13,AE$6),$T:$T)/10000</f>
        <v>0</v>
      </c>
      <c r="AF13" s="135" t="n">
        <f aca="false">SUMIF($X:$X,CONCATENATE($AA13,AF$6),$T:$T)/10000</f>
        <v>0</v>
      </c>
      <c r="AG13" s="135" t="n">
        <f aca="false">SUMIF($X:$X,CONCATENATE($AA13,AG$6),$T:$T)/10000</f>
        <v>0</v>
      </c>
      <c r="AH13" s="231" t="n">
        <f aca="false">EOMONTH(AH12,0)+1</f>
        <v>36373</v>
      </c>
      <c r="AI13" s="135" t="n">
        <f aca="false">SUM(AB13:AG13)</f>
        <v>0</v>
      </c>
      <c r="AJ13" s="2"/>
      <c r="AK13" s="231" t="n">
        <f aca="false">EOMONTH(AK12,0)+1</f>
        <v>36373</v>
      </c>
      <c r="AL13" s="134" t="n">
        <f aca="false">SUMIF($X:$X,CONCATENATE($AA13,AL$6),$W:$W)</f>
        <v>0</v>
      </c>
      <c r="AM13" s="134" t="n">
        <f aca="false">SUMIF($X:$X,CONCATENATE($AA13,AM$6),$W:$W)</f>
        <v>0</v>
      </c>
      <c r="AN13" s="134" t="n">
        <f aca="false">SUMIF($X:$X,CONCATENATE($AA13,AN$6),$W:$W)</f>
        <v>0</v>
      </c>
      <c r="AO13" s="134" t="n">
        <f aca="false">SUMIF($X:$X,CONCATENATE($AA13,AO$6),$W:$W)</f>
        <v>0</v>
      </c>
      <c r="AP13" s="135" t="n">
        <f aca="false">SUMIF($X:$X,CONCATENATE($AA13,AP$6),$W:$W)</f>
        <v>0</v>
      </c>
      <c r="AQ13" s="135" t="n">
        <f aca="false">SUMIF($X:$X,CONCATENATE($AA13,AQ$6),$W:$W)</f>
        <v>0</v>
      </c>
      <c r="AR13" s="231" t="n">
        <f aca="false">EOMONTH(AR12,0)+1</f>
        <v>36373</v>
      </c>
      <c r="AS13" s="135" t="n">
        <f aca="false">SUM(AL13:AQ13)</f>
        <v>0</v>
      </c>
      <c r="AT13" s="2"/>
      <c r="AU13" s="2"/>
      <c r="AV13" s="2"/>
      <c r="AW13" s="2"/>
      <c r="AX13" s="2"/>
      <c r="AY13" s="2"/>
      <c r="AZ13" s="2"/>
      <c r="BA13" s="2"/>
      <c r="BB13" s="181" t="n">
        <f aca="false">G13</f>
        <v>36678</v>
      </c>
      <c r="BC13" s="223" t="e">
        <f aca="false">xSPRDOPT((VLOOKUP(G13,NGPrices,2,FALSE())+HLOOKUP(D13,Prices,VLOOKUP(G13,move_down,2,FALSE()),FALSE())),VLOOKUP(G13,NGPrices,2,FALSE()),I13,VLOOKUP(G13,NGPREVPRICES,4,FALSE()),HLOOKUP(D13,PREVVOLS,VLOOKUP(G13,MOVE_DOWN2,2,FALSE()),FALSE()),VLOOKUP(G13,NGPREVPRICES,3,FALSE()),HLOOKUP(D13,Correllate,VLOOKUP(G13,CorMove,2,FALSE()),FALSE()),Q13-$BC$3,R13,$BC$5)*H13-BI13</f>
        <v>#NAME?</v>
      </c>
      <c r="BD13" s="223" t="e">
        <f aca="false">xSPRDOPT((VLOOKUP(G13,NGPREVPRICES,2,FALSE())+HLOOKUP(D13,PREVCURVES,VLOOKUP(G13,MOVE_DOWN2,2,FALSE()),FALSE())),VLOOKUP(G13,NGPREVPRICES,2,FALSE()),BJ13,VLOOKUP(G13,NGPrices,4,FALSE()),HLOOKUP(D13,PREVVOLS,VLOOKUP(G13,MOVE_DOWN2,2,FALSE()),FALSE()),VLOOKUP(G13,NGPREVPRICES,3,FALSE()),HLOOKUP(D13,Correllate,VLOOKUP(G13,CorMove,2,FALSE()),FALSE()),Q13-$BC$3,R13,$BI$5)*H13-BI13</f>
        <v>#NAME?</v>
      </c>
      <c r="BE13" s="132" t="e">
        <f aca="false">(BI13/VLOOKUP(BB13,discount,3,FALSE()))-(BI13/VLOOKUP(BB13,discount,2,FALSE()))</f>
        <v>#NAME?</v>
      </c>
      <c r="BF13" s="223" t="e">
        <f aca="false">xSPRDOPT((VLOOKUP(G13,NGPREVPRICES,2,FALSE())+HLOOKUP(D13,PREVCURVES,VLOOKUP(G13,MOVE_DOWN2,2,FALSE()),FALSE())),VLOOKUP(G13,NGPREVPRICES,2,FALSE()),BJ13,VLOOKUP(G13,NGPREVPRICES,4,FALSE()),HLOOKUP(D13,VOLS,VLOOKUP(G13,move_down,2,FALSE()),FALSE()),VLOOKUP(G13,NGPrices,3,FALSE()),HLOOKUP(D13,Correllate,VLOOKUP(G13,CorMove,2,FALSE()),FALSE()),Q13-$BC$3,R13,$BI$5)*H13-BI13</f>
        <v>#NAME?</v>
      </c>
      <c r="BG13" s="223" t="e">
        <f aca="false">xSPRDOPT((VLOOKUP(G13,NGPREVPRICES,2,FALSE())+HLOOKUP(D13,PREVCURVES,VLOOKUP(G13,MOVE_DOWN2,2,FALSE()),FALSE())),VLOOKUP(G13,NGPREVPRICES,2,FALSE()),BJ13,VLOOKUP(G13,NGPREVPRICES,4,FALSE()),HLOOKUP(D13,PREVVOLS,VLOOKUP(G13,MOVE_DOWN2,2,FALSE()),FALSE()),VLOOKUP(G13,NGPREVPRICES,3,FALSE()),HLOOKUP(D13,Correllate,VLOOKUP(G13,CorMove,2,FALSE()),FALSE()),Q13-$C$3,R13,$BI$5)*H13-BI13</f>
        <v>#NAME?</v>
      </c>
      <c r="BH13" s="223" t="e">
        <f aca="false">SUM(BC13:BG13)</f>
        <v>#NAME?</v>
      </c>
      <c r="BI13" s="223" t="e">
        <f aca="false">xSPRDOPT((VLOOKUP(G13,NGPREVPRICES,2,FALSE())+HLOOKUP(D13,PREVCURVES,VLOOKUP(G13,MOVE_DOWN2,2,FALSE()),FALSE())),VLOOKUP(G13,NGPREVPRICES,2,FALSE()),BJ13,VLOOKUP(G13,NGPREVPRICES,4,FALSE()),HLOOKUP(D13,PREVVOLS,VLOOKUP(G13,MOVE_DOWN2,2,FALSE()),FALSE()),VLOOKUP(G13,NGPREVPRICES,3,FALSE()),HLOOKUP(D13,Correllate,VLOOKUP(G13,CorMove,2,FALSE()),FALSE()),Q13-$BC$3,R13,$BI$5)*H13</f>
        <v>#NAME?</v>
      </c>
      <c r="BJ13" s="224" t="n">
        <f aca="false">I13</f>
        <v>0.16</v>
      </c>
      <c r="BK13" s="223"/>
      <c r="BL13" s="0" t="str">
        <f aca="false">CONCATENATE(BB13,$BC$6)</f>
        <v>36678Curve Shift/Gamma</v>
      </c>
      <c r="BM13" s="0" t="str">
        <f aca="false">CONCATENATE($BB13,$BD$6)</f>
        <v>36678Rho</v>
      </c>
      <c r="BN13" s="0" t="str">
        <f aca="false">CONCATENATE($BB13,$BE$6)</f>
        <v>36678Drift</v>
      </c>
      <c r="BO13" s="0" t="str">
        <f aca="false">CONCATENATE($BB13,$BF$6)</f>
        <v>36678Vega</v>
      </c>
      <c r="BP13" s="0" t="str">
        <f aca="false">CONCATENATE($BB13,$BG$6)</f>
        <v>36678Theta</v>
      </c>
      <c r="BQ13" s="225" t="n">
        <f aca="false">EOMONTH(BQ12,0)+1</f>
        <v>36739</v>
      </c>
      <c r="BR13" s="232" t="e">
        <f aca="false">SUMIF($BL$7:$BL$654,CONCATENATE($BQ13,$BR$6),$BC$7:$BC$654)</f>
        <v>#NAME?</v>
      </c>
      <c r="BS13" s="233" t="e">
        <f aca="false">SUMIF($BM$7:$BM$659,CONCATENATE($BQ13,$BS$6),$BD$7:$BD$654)</f>
        <v>#NAME?</v>
      </c>
      <c r="BT13" s="233" t="e">
        <f aca="false">SUMIF($BN$7:$BN$659,CONCATENATE($BQ13,$BT$6),$BE$7:$BE$654)</f>
        <v>#NAME?</v>
      </c>
      <c r="BU13" s="233" t="e">
        <f aca="false">SUMIF($BO$7:$BO$659,CONCATENATE($BQ13,$BU$6),$BF$7:$BF$654)</f>
        <v>#NAME?</v>
      </c>
      <c r="BV13" s="234" t="e">
        <f aca="false">SUMIF($BP$7:$BP$659,CONCATENATE($BQ13,$BV$6),$BG$7:$BG$654)</f>
        <v>#NAME?</v>
      </c>
      <c r="BW13" s="235" t="e">
        <f aca="false">SUM(BR13:BV13)</f>
        <v>#NAME?</v>
      </c>
    </row>
    <row r="14" customFormat="false" ht="12" hidden="false" customHeight="true" outlineLevel="0" collapsed="false">
      <c r="A14" s="236" t="s">
        <v>161</v>
      </c>
      <c r="B14" s="7" t="s">
        <v>155</v>
      </c>
      <c r="C14" s="7" t="s">
        <v>162</v>
      </c>
      <c r="D14" s="7" t="s">
        <v>147</v>
      </c>
      <c r="E14" s="7" t="s">
        <v>122</v>
      </c>
      <c r="F14" s="7" t="s">
        <v>123</v>
      </c>
      <c r="G14" s="91" t="n">
        <v>36678</v>
      </c>
      <c r="H14" s="230" t="n">
        <f aca="false">10000*(EOMONTH(G14,0)-G14)+10000</f>
        <v>300000</v>
      </c>
      <c r="I14" s="7" t="n">
        <v>-0.4</v>
      </c>
      <c r="J14" s="124" t="n">
        <f aca="false">VLOOKUP(G14,NGPrices,2,FALSE())</f>
        <v>3.172</v>
      </c>
      <c r="K14" s="125" t="n">
        <f aca="false">HLOOKUP(D14,Prices,VLOOKUP(G14,move_down,2,FALSE()),FALSE())</f>
        <v>-0.34</v>
      </c>
      <c r="L14" s="7" t="n">
        <f aca="false">K14+J14</f>
        <v>2.832</v>
      </c>
      <c r="M14" s="126" t="n">
        <f aca="false">VLOOKUP(G14,NGPrices,4,FALSE())</f>
        <v>0.063039999833066</v>
      </c>
      <c r="N14" s="7" t="n">
        <f aca="false">VLOOKUP(G14,NGPrices,3,FALSE())</f>
        <v>0.3825</v>
      </c>
      <c r="O14" s="7" t="n">
        <f aca="false">HLOOKUP(D14,VOLS,VLOOKUP(G14,move_down,2,FALSE()),FALSE())</f>
        <v>0.375</v>
      </c>
      <c r="P14" s="219" t="n">
        <f aca="false">HLOOKUP(D14,Correllate,VLOOKUP(G14,CorMove,2,FALSE()),FALSE())</f>
        <v>0.96</v>
      </c>
      <c r="Q14" s="91" t="n">
        <f aca="false">WORKDAY(G14,-2)</f>
        <v>36676</v>
      </c>
      <c r="R14" s="7" t="n">
        <f aca="false">IF(F14="P",0,1)</f>
        <v>0</v>
      </c>
      <c r="S14" s="130" t="e">
        <f aca="false">xSPRDOPT($L14,$J14,$I14,$M14,$O14,$N14,$P14,$Q14-$C$3,$R14,0)</f>
        <v>#NAME?</v>
      </c>
      <c r="T14" s="220" t="e">
        <f aca="false">xSPRDOPT($L14,$J14,$I14,$M14,$O14,$N14,$P14,$Q14-$C$3,$R14,1)*H14</f>
        <v>#NAME?</v>
      </c>
      <c r="U14" s="42" t="e">
        <f aca="false">S14*H14</f>
        <v>#NAME?</v>
      </c>
      <c r="V14" s="220" t="e">
        <f aca="false">xSPRDOPT($L14,$J14,$I14,$M14,$O14,$N14,$P14,$Q14-$C$3,$R14,2)*H14</f>
        <v>#NAME?</v>
      </c>
      <c r="W14" s="220" t="e">
        <f aca="false">+V14+T14</f>
        <v>#NAME?</v>
      </c>
      <c r="X14" s="2" t="str">
        <f aca="false">CONCATENATE(G14,D14)</f>
        <v>36678IF-NWPL_ROCKY_M</v>
      </c>
      <c r="Y14" s="221" t="n">
        <f aca="false">H14/10000</f>
        <v>30</v>
      </c>
      <c r="AA14" s="231" t="n">
        <f aca="false">EOMONTH(AA13,0)+1</f>
        <v>36404</v>
      </c>
      <c r="AB14" s="134" t="n">
        <f aca="false">SUMIF($X:$X,CONCATENATE($AA14,AB$6),$T:$T)/10000</f>
        <v>0</v>
      </c>
      <c r="AC14" s="134" t="n">
        <f aca="false">SUMIF($X:$X,CONCATENATE($AA14,AC$6),$T:$T)/10000</f>
        <v>0</v>
      </c>
      <c r="AD14" s="134" t="n">
        <f aca="false">SUMIF($X:$X,CONCATENATE($AA14,AD$6),$T:$T)/10000</f>
        <v>0</v>
      </c>
      <c r="AE14" s="134" t="n">
        <f aca="false">SUMIF($X:$X,CONCATENATE($AA14,AE$6),$T:$T)/10000</f>
        <v>0</v>
      </c>
      <c r="AF14" s="135" t="n">
        <f aca="false">SUMIF($X:$X,CONCATENATE($AA14,AF$6),$T:$T)/10000</f>
        <v>0</v>
      </c>
      <c r="AG14" s="135" t="n">
        <f aca="false">SUMIF($X:$X,CONCATENATE($AA14,AG$6),$T:$T)/10000</f>
        <v>0</v>
      </c>
      <c r="AH14" s="231" t="n">
        <f aca="false">EOMONTH(AH13,0)+1</f>
        <v>36404</v>
      </c>
      <c r="AI14" s="135" t="n">
        <f aca="false">SUM(AB14:AG14)</f>
        <v>0</v>
      </c>
      <c r="AJ14" s="2"/>
      <c r="AK14" s="231" t="n">
        <f aca="false">EOMONTH(AK13,0)+1</f>
        <v>36404</v>
      </c>
      <c r="AL14" s="134" t="n">
        <f aca="false">SUMIF($X:$X,CONCATENATE($AA14,AL$6),$W:$W)</f>
        <v>0</v>
      </c>
      <c r="AM14" s="134" t="n">
        <f aca="false">SUMIF($X:$X,CONCATENATE($AA14,AM$6),$W:$W)</f>
        <v>0</v>
      </c>
      <c r="AN14" s="134" t="n">
        <f aca="false">SUMIF($X:$X,CONCATENATE($AA14,AN$6),$W:$W)</f>
        <v>0</v>
      </c>
      <c r="AO14" s="134" t="n">
        <f aca="false">SUMIF($X:$X,CONCATENATE($AA14,AO$6),$W:$W)</f>
        <v>0</v>
      </c>
      <c r="AP14" s="135" t="n">
        <f aca="false">SUMIF($X:$X,CONCATENATE($AA14,AP$6),$W:$W)</f>
        <v>0</v>
      </c>
      <c r="AQ14" s="135" t="n">
        <f aca="false">SUMIF($X:$X,CONCATENATE($AA14,AQ$6),$W:$W)</f>
        <v>0</v>
      </c>
      <c r="AR14" s="231" t="n">
        <f aca="false">EOMONTH(AR13,0)+1</f>
        <v>36404</v>
      </c>
      <c r="AS14" s="135" t="n">
        <f aca="false">SUM(AL14:AQ14)</f>
        <v>0</v>
      </c>
      <c r="AT14" s="2"/>
      <c r="AU14" s="2"/>
      <c r="AV14" s="2"/>
      <c r="AW14" s="2"/>
      <c r="AX14" s="2"/>
      <c r="AY14" s="2"/>
      <c r="AZ14" s="2"/>
      <c r="BA14" s="2"/>
      <c r="BB14" s="181" t="n">
        <f aca="false">G14</f>
        <v>36678</v>
      </c>
      <c r="BC14" s="223" t="e">
        <f aca="false">xSPRDOPT((VLOOKUP(G14,NGPrices,2,FALSE())+HLOOKUP(D14,Prices,VLOOKUP(G14,move_down,2,FALSE()),FALSE())),VLOOKUP(G14,NGPrices,2,FALSE()),I14,VLOOKUP(G14,NGPREVPRICES,4,FALSE()),HLOOKUP(D14,PREVVOLS,VLOOKUP(G14,MOVE_DOWN2,2,FALSE()),FALSE()),VLOOKUP(G14,NGPREVPRICES,3,FALSE()),HLOOKUP(D14,Correllate,VLOOKUP(G14,CorMove,2,FALSE()),FALSE()),Q14-$BC$3,R14,$BC$5)*H14-BI14</f>
        <v>#NAME?</v>
      </c>
      <c r="BD14" s="223" t="e">
        <f aca="false">xSPRDOPT((VLOOKUP(G14,NGPREVPRICES,2,FALSE())+HLOOKUP(D14,PREVCURVES,VLOOKUP(G14,MOVE_DOWN2,2,FALSE()),FALSE())),VLOOKUP(G14,NGPREVPRICES,2,FALSE()),BJ14,VLOOKUP(G14,NGPrices,4,FALSE()),HLOOKUP(D14,PREVVOLS,VLOOKUP(G14,MOVE_DOWN2,2,FALSE()),FALSE()),VLOOKUP(G14,NGPREVPRICES,3,FALSE()),HLOOKUP(D14,Correllate,VLOOKUP(G14,CorMove,2,FALSE()),FALSE()),Q14-$BC$3,R14,$BI$5)*H14-BI14</f>
        <v>#NAME?</v>
      </c>
      <c r="BE14" s="132" t="e">
        <f aca="false">(BI14/VLOOKUP(BB14,discount,3,FALSE()))-(BI14/VLOOKUP(BB14,discount,2,FALSE()))</f>
        <v>#NAME?</v>
      </c>
      <c r="BF14" s="223" t="e">
        <f aca="false">xSPRDOPT((VLOOKUP(G14,NGPREVPRICES,2,FALSE())+HLOOKUP(D14,PREVCURVES,VLOOKUP(G14,MOVE_DOWN2,2,FALSE()),FALSE())),VLOOKUP(G14,NGPREVPRICES,2,FALSE()),BJ14,VLOOKUP(G14,NGPREVPRICES,4,FALSE()),HLOOKUP(D14,VOLS,VLOOKUP(G14,move_down,2,FALSE()),FALSE()),VLOOKUP(G14,NGPrices,3,FALSE()),HLOOKUP(D14,Correllate,VLOOKUP(G14,CorMove,2,FALSE()),FALSE()),Q14-$BC$3,R14,$BI$5)*H14-BI14</f>
        <v>#NAME?</v>
      </c>
      <c r="BG14" s="223" t="e">
        <f aca="false">xSPRDOPT((VLOOKUP(G14,NGPREVPRICES,2,FALSE())+HLOOKUP(D14,PREVCURVES,VLOOKUP(G14,MOVE_DOWN2,2,FALSE()),FALSE())),VLOOKUP(G14,NGPREVPRICES,2,FALSE()),BJ14,VLOOKUP(G14,NGPREVPRICES,4,FALSE()),HLOOKUP(D14,PREVVOLS,VLOOKUP(G14,MOVE_DOWN2,2,FALSE()),FALSE()),VLOOKUP(G14,NGPREVPRICES,3,FALSE()),HLOOKUP(D14,Correllate,VLOOKUP(G14,CorMove,2,FALSE()),FALSE()),Q14-$C$3,R14,$BI$5)*H14-BI14</f>
        <v>#NAME?</v>
      </c>
      <c r="BH14" s="223" t="e">
        <f aca="false">SUM(BC14:BG14)</f>
        <v>#NAME?</v>
      </c>
      <c r="BI14" s="223" t="e">
        <f aca="false">xSPRDOPT((VLOOKUP(G14,NGPREVPRICES,2,FALSE())+HLOOKUP(D14,PREVCURVES,VLOOKUP(G14,MOVE_DOWN2,2,FALSE()),FALSE())),VLOOKUP(G14,NGPREVPRICES,2,FALSE()),BJ14,VLOOKUP(G14,NGPREVPRICES,4,FALSE()),HLOOKUP(D14,PREVVOLS,VLOOKUP(G14,MOVE_DOWN2,2,FALSE()),FALSE()),VLOOKUP(G14,NGPREVPRICES,3,FALSE()),HLOOKUP(D14,Correllate,VLOOKUP(G14,CorMove,2,FALSE()),FALSE()),Q14-$BC$3,R14,$BI$5)*H14</f>
        <v>#NAME?</v>
      </c>
      <c r="BJ14" s="224" t="n">
        <f aca="false">I14</f>
        <v>-0.4</v>
      </c>
      <c r="BK14" s="223"/>
      <c r="BL14" s="0" t="str">
        <f aca="false">CONCATENATE(BB14,$BC$6)</f>
        <v>36678Curve Shift/Gamma</v>
      </c>
      <c r="BM14" s="0" t="str">
        <f aca="false">CONCATENATE($BB14,$BD$6)</f>
        <v>36678Rho</v>
      </c>
      <c r="BN14" s="0" t="str">
        <f aca="false">CONCATENATE($BB14,$BE$6)</f>
        <v>36678Drift</v>
      </c>
      <c r="BO14" s="0" t="str">
        <f aca="false">CONCATENATE($BB14,$BF$6)</f>
        <v>36678Vega</v>
      </c>
      <c r="BP14" s="0" t="str">
        <f aca="false">CONCATENATE($BB14,$BG$6)</f>
        <v>36678Theta</v>
      </c>
      <c r="BQ14" s="225" t="n">
        <f aca="false">EOMONTH(BQ13,0)+1</f>
        <v>36770</v>
      </c>
      <c r="BR14" s="232" t="e">
        <f aca="false">SUMIF($BL$7:$BL$654,CONCATENATE($BQ14,$BR$6),$BC$7:$BC$654)</f>
        <v>#NAME?</v>
      </c>
      <c r="BS14" s="233" t="e">
        <f aca="false">SUMIF($BM$7:$BM$659,CONCATENATE($BQ14,$BS$6),$BD$7:$BD$654)</f>
        <v>#NAME?</v>
      </c>
      <c r="BT14" s="233" t="e">
        <f aca="false">SUMIF($BN$7:$BN$659,CONCATENATE($BQ14,$BT$6),$BE$7:$BE$654)</f>
        <v>#NAME?</v>
      </c>
      <c r="BU14" s="233" t="e">
        <f aca="false">SUMIF($BO$7:$BO$659,CONCATENATE($BQ14,$BU$6),$BF$7:$BF$654)</f>
        <v>#NAME?</v>
      </c>
      <c r="BV14" s="234" t="e">
        <f aca="false">SUMIF($BP$7:$BP$659,CONCATENATE($BQ14,$BV$6),$BG$7:$BG$654)</f>
        <v>#NAME?</v>
      </c>
      <c r="BW14" s="235" t="e">
        <f aca="false">SUM(BR14:BV14)</f>
        <v>#NAME?</v>
      </c>
    </row>
    <row r="15" customFormat="false" ht="12" hidden="false" customHeight="true" outlineLevel="0" collapsed="false">
      <c r="A15" s="215" t="s">
        <v>163</v>
      </c>
      <c r="B15" s="0" t="s">
        <v>155</v>
      </c>
      <c r="C15" s="125" t="s">
        <v>164</v>
      </c>
      <c r="D15" s="7" t="s">
        <v>146</v>
      </c>
      <c r="E15" s="7" t="s">
        <v>122</v>
      </c>
      <c r="F15" s="91" t="s">
        <v>157</v>
      </c>
      <c r="G15" s="91" t="n">
        <v>36678</v>
      </c>
      <c r="H15" s="230" t="n">
        <v>600000</v>
      </c>
      <c r="I15" s="7" t="n">
        <v>0.16</v>
      </c>
      <c r="J15" s="124" t="n">
        <f aca="false">VLOOKUP(G15,NGPrices,2,FALSE())</f>
        <v>3.172</v>
      </c>
      <c r="K15" s="125" t="n">
        <f aca="false">HLOOKUP(D15,Prices,VLOOKUP(G15,move_down,2,FALSE()),FALSE())</f>
        <v>0.1675</v>
      </c>
      <c r="L15" s="7" t="n">
        <f aca="false">K15+J15</f>
        <v>3.3395</v>
      </c>
      <c r="M15" s="126" t="n">
        <f aca="false">VLOOKUP(G15,NGPrices,4,FALSE())</f>
        <v>0.063039999833066</v>
      </c>
      <c r="N15" s="7" t="n">
        <f aca="false">VLOOKUP(G15,NGPrices,3,FALSE())</f>
        <v>0.3825</v>
      </c>
      <c r="O15" s="7" t="n">
        <f aca="false">HLOOKUP(D15,VOLS,VLOOKUP(G15,move_down,2,FALSE()),FALSE())</f>
        <v>0.375</v>
      </c>
      <c r="P15" s="219" t="n">
        <f aca="false">HLOOKUP(D15,Correllate,VLOOKUP(G15,CorMove,2,FALSE()),FALSE())</f>
        <v>0.995</v>
      </c>
      <c r="Q15" s="91" t="n">
        <f aca="false">WORKDAY(G15,-2)</f>
        <v>36676</v>
      </c>
      <c r="R15" s="7" t="n">
        <f aca="false">IF(F15="P",0,1)</f>
        <v>1</v>
      </c>
      <c r="S15" s="130" t="e">
        <f aca="false">xSPRDOPT($L15,$J15,$I15,$M15,$O15,$N15,$P15,$Q15-$C$3,$R15,0)</f>
        <v>#NAME?</v>
      </c>
      <c r="T15" s="220" t="e">
        <f aca="false">xSPRDOPT($L15,$J15,$I15,$M15,$O15,$N15,$P15,$Q15-$C$3,$R15,1)*H15</f>
        <v>#NAME?</v>
      </c>
      <c r="U15" s="42" t="e">
        <f aca="false">S15*H15</f>
        <v>#NAME?</v>
      </c>
      <c r="V15" s="220" t="e">
        <f aca="false">xSPRDOPT($L15,$J15,$I15,$M15,$O15,$N15,$P15,$Q15-$C$3,$R15,2)*H15</f>
        <v>#NAME?</v>
      </c>
      <c r="W15" s="220" t="e">
        <f aca="false">+V15+T15</f>
        <v>#NAME?</v>
      </c>
      <c r="X15" s="2" t="str">
        <f aca="false">CONCATENATE(G15,D15)</f>
        <v>36678IF-CGT/APPALAC</v>
      </c>
      <c r="Y15" s="221" t="n">
        <f aca="false">H15/10000</f>
        <v>60</v>
      </c>
      <c r="AA15" s="231" t="n">
        <f aca="false">EOMONTH(AA14,0)+1</f>
        <v>36434</v>
      </c>
      <c r="AB15" s="134" t="n">
        <f aca="false">SUMIF($X:$X,CONCATENATE($AA15,AB$6),$T:$T)/10000</f>
        <v>0</v>
      </c>
      <c r="AC15" s="134" t="n">
        <f aca="false">SUMIF($X:$X,CONCATENATE($AA15,AC$6),$T:$T)/10000</f>
        <v>0</v>
      </c>
      <c r="AD15" s="134" t="n">
        <f aca="false">SUMIF($X:$X,CONCATENATE($AA15,AD$6),$T:$T)/10000</f>
        <v>0</v>
      </c>
      <c r="AE15" s="134" t="n">
        <f aca="false">SUMIF($X:$X,CONCATENATE($AA15,AE$6),$T:$T)/10000</f>
        <v>0</v>
      </c>
      <c r="AF15" s="135" t="n">
        <f aca="false">SUMIF($X:$X,CONCATENATE($AA15,AF$6),$T:$T)/10000</f>
        <v>0</v>
      </c>
      <c r="AG15" s="135" t="n">
        <f aca="false">SUMIF($X:$X,CONCATENATE($AA15,AG$6),$T:$T)/10000</f>
        <v>0</v>
      </c>
      <c r="AH15" s="231" t="n">
        <f aca="false">EOMONTH(AH14,0)+1</f>
        <v>36434</v>
      </c>
      <c r="AI15" s="135" t="n">
        <f aca="false">SUM(AB15:AG15)</f>
        <v>0</v>
      </c>
      <c r="AJ15" s="2"/>
      <c r="AK15" s="231" t="n">
        <f aca="false">EOMONTH(AK14,0)+1</f>
        <v>36434</v>
      </c>
      <c r="AL15" s="134" t="n">
        <f aca="false">SUMIF($X:$X,CONCATENATE($AA15,AL$6),$W:$W)</f>
        <v>0</v>
      </c>
      <c r="AM15" s="134" t="n">
        <f aca="false">SUMIF($X:$X,CONCATENATE($AA15,AM$6),$W:$W)</f>
        <v>0</v>
      </c>
      <c r="AN15" s="134" t="n">
        <f aca="false">SUMIF($X:$X,CONCATENATE($AA15,AN$6),$W:$W)</f>
        <v>0</v>
      </c>
      <c r="AO15" s="134" t="n">
        <f aca="false">SUMIF($X:$X,CONCATENATE($AA15,AO$6),$W:$W)</f>
        <v>0</v>
      </c>
      <c r="AP15" s="135" t="n">
        <f aca="false">SUMIF($X:$X,CONCATENATE($AA15,AP$6),$W:$W)</f>
        <v>0</v>
      </c>
      <c r="AQ15" s="135" t="n">
        <f aca="false">SUMIF($X:$X,CONCATENATE($AA15,AQ$6),$W:$W)</f>
        <v>0</v>
      </c>
      <c r="AR15" s="231" t="n">
        <f aca="false">EOMONTH(AR14,0)+1</f>
        <v>36434</v>
      </c>
      <c r="AS15" s="135" t="n">
        <f aca="false">SUM(AL15:AQ15)</f>
        <v>0</v>
      </c>
      <c r="AT15" s="2"/>
      <c r="AU15" s="2"/>
      <c r="AV15" s="2"/>
      <c r="AW15" s="2"/>
      <c r="AX15" s="2"/>
      <c r="AY15" s="2"/>
      <c r="AZ15" s="2"/>
      <c r="BA15" s="2"/>
      <c r="BB15" s="181" t="n">
        <f aca="false">G15</f>
        <v>36678</v>
      </c>
      <c r="BC15" s="223" t="e">
        <f aca="false">xSPRDOPT((VLOOKUP(G15,NGPrices,2,FALSE())+HLOOKUP(D15,Prices,VLOOKUP(G15,move_down,2,FALSE()),FALSE())),VLOOKUP(G15,NGPrices,2,FALSE()),I15,VLOOKUP(G15,NGPREVPRICES,4,FALSE()),HLOOKUP(D15,PREVVOLS,VLOOKUP(G15,MOVE_DOWN2,2,FALSE()),FALSE()),VLOOKUP(G15,NGPREVPRICES,3,FALSE()),HLOOKUP(D15,Correllate,VLOOKUP(G15,CorMove,2,FALSE()),FALSE()),Q15-$BC$3,R15,$BC$5)*H15-BI15</f>
        <v>#NAME?</v>
      </c>
      <c r="BD15" s="223" t="e">
        <f aca="false">xSPRDOPT((VLOOKUP(G15,NGPREVPRICES,2,FALSE())+HLOOKUP(D15,PREVCURVES,VLOOKUP(G15,MOVE_DOWN2,2,FALSE()),FALSE())),VLOOKUP(G15,NGPREVPRICES,2,FALSE()),BJ15,VLOOKUP(G15,NGPrices,4,FALSE()),HLOOKUP(D15,PREVVOLS,VLOOKUP(G15,MOVE_DOWN2,2,FALSE()),FALSE()),VLOOKUP(G15,NGPREVPRICES,3,FALSE()),HLOOKUP(D15,Correllate,VLOOKUP(G15,CorMove,2,FALSE()),FALSE()),Q15-$BC$3,R15,$BI$5)*H15-BI15</f>
        <v>#NAME?</v>
      </c>
      <c r="BE15" s="132" t="e">
        <f aca="false">(BI15/VLOOKUP(BB15,discount,3,FALSE()))-(BI15/VLOOKUP(BB15,discount,2,FALSE()))</f>
        <v>#NAME?</v>
      </c>
      <c r="BF15" s="223" t="e">
        <f aca="false">xSPRDOPT((VLOOKUP(G15,NGPREVPRICES,2,FALSE())+HLOOKUP(D15,PREVCURVES,VLOOKUP(G15,MOVE_DOWN2,2,FALSE()),FALSE())),VLOOKUP(G15,NGPREVPRICES,2,FALSE()),BJ15,VLOOKUP(G15,NGPREVPRICES,4,FALSE()),HLOOKUP(D15,VOLS,VLOOKUP(G15,move_down,2,FALSE()),FALSE()),VLOOKUP(G15,NGPrices,3,FALSE()),HLOOKUP(D15,Correllate,VLOOKUP(G15,CorMove,2,FALSE()),FALSE()),Q15-$BC$3,R15,$BI$5)*H15-BI15</f>
        <v>#NAME?</v>
      </c>
      <c r="BG15" s="223" t="e">
        <f aca="false">xSPRDOPT((VLOOKUP(G15,NGPREVPRICES,2,FALSE())+HLOOKUP(D15,PREVCURVES,VLOOKUP(G15,MOVE_DOWN2,2,FALSE()),FALSE())),VLOOKUP(G15,NGPREVPRICES,2,FALSE()),BJ15,VLOOKUP(G15,NGPREVPRICES,4,FALSE()),HLOOKUP(D15,PREVVOLS,VLOOKUP(G15,MOVE_DOWN2,2,FALSE()),FALSE()),VLOOKUP(G15,NGPREVPRICES,3,FALSE()),HLOOKUP(D15,Correllate,VLOOKUP(G15,CorMove,2,FALSE()),FALSE()),Q15-$C$3,R15,$BI$5)*H15-BI15</f>
        <v>#NAME?</v>
      </c>
      <c r="BH15" s="223" t="e">
        <f aca="false">SUM(BC15:BG15)</f>
        <v>#NAME?</v>
      </c>
      <c r="BI15" s="223" t="e">
        <f aca="false">xSPRDOPT((VLOOKUP(G15,NGPREVPRICES,2,FALSE())+HLOOKUP(D15,PREVCURVES,VLOOKUP(G15,MOVE_DOWN2,2,FALSE()),FALSE())),VLOOKUP(G15,NGPREVPRICES,2,FALSE()),BJ15,VLOOKUP(G15,NGPREVPRICES,4,FALSE()),HLOOKUP(D15,PREVVOLS,VLOOKUP(G15,MOVE_DOWN2,2,FALSE()),FALSE()),VLOOKUP(G15,NGPREVPRICES,3,FALSE()),HLOOKUP(D15,Correllate,VLOOKUP(G15,CorMove,2,FALSE()),FALSE()),Q15-$BC$3,R15,$BI$5)*H15</f>
        <v>#NAME?</v>
      </c>
      <c r="BJ15" s="224" t="n">
        <f aca="false">I15</f>
        <v>0.16</v>
      </c>
      <c r="BK15" s="223"/>
      <c r="BL15" s="0" t="str">
        <f aca="false">CONCATENATE(BB15,$BC$6)</f>
        <v>36678Curve Shift/Gamma</v>
      </c>
      <c r="BM15" s="0" t="str">
        <f aca="false">CONCATENATE($BB15,$BD$6)</f>
        <v>36678Rho</v>
      </c>
      <c r="BN15" s="0" t="str">
        <f aca="false">CONCATENATE($BB15,$BE$6)</f>
        <v>36678Drift</v>
      </c>
      <c r="BO15" s="0" t="str">
        <f aca="false">CONCATENATE($BB15,$BF$6)</f>
        <v>36678Vega</v>
      </c>
      <c r="BP15" s="0" t="str">
        <f aca="false">CONCATENATE($BB15,$BG$6)</f>
        <v>36678Theta</v>
      </c>
      <c r="BQ15" s="225" t="n">
        <f aca="false">EOMONTH(BQ14,0)+1</f>
        <v>36800</v>
      </c>
      <c r="BR15" s="232" t="e">
        <f aca="false">SUMIF($BL$7:$BL$654,CONCATENATE($BQ15,$BR$6),$BC$7:$BC$654)</f>
        <v>#NAME?</v>
      </c>
      <c r="BS15" s="233" t="e">
        <f aca="false">SUMIF($BM$7:$BM$659,CONCATENATE($BQ15,$BS$6),$BD$7:$BD$654)</f>
        <v>#NAME?</v>
      </c>
      <c r="BT15" s="233" t="e">
        <f aca="false">SUMIF($BN$7:$BN$659,CONCATENATE($BQ15,$BT$6),$BE$7:$BE$654)</f>
        <v>#NAME?</v>
      </c>
      <c r="BU15" s="233" t="e">
        <f aca="false">SUMIF($BO$7:$BO$659,CONCATENATE($BQ15,$BU$6),$BF$7:$BF$654)</f>
        <v>#NAME?</v>
      </c>
      <c r="BV15" s="234" t="e">
        <f aca="false">SUMIF($BP$7:$BP$659,CONCATENATE($BQ15,$BV$6),$BG$7:$BG$654)</f>
        <v>#NAME?</v>
      </c>
      <c r="BW15" s="235" t="e">
        <f aca="false">SUM(BR15:BV15)</f>
        <v>#NAME?</v>
      </c>
    </row>
    <row r="16" customFormat="false" ht="12" hidden="false" customHeight="true" outlineLevel="0" collapsed="false">
      <c r="A16" s="215" t="s">
        <v>163</v>
      </c>
      <c r="B16" s="125" t="s">
        <v>155</v>
      </c>
      <c r="C16" s="125" t="s">
        <v>165</v>
      </c>
      <c r="D16" s="7" t="s">
        <v>145</v>
      </c>
      <c r="E16" s="7" t="s">
        <v>122</v>
      </c>
      <c r="F16" s="91" t="s">
        <v>157</v>
      </c>
      <c r="G16" s="91" t="n">
        <v>36678</v>
      </c>
      <c r="H16" s="230" t="n">
        <v>500000</v>
      </c>
      <c r="I16" s="7" t="n">
        <v>0.3</v>
      </c>
      <c r="J16" s="124" t="n">
        <f aca="false">VLOOKUP(G16,NGPrices,2,FALSE())</f>
        <v>3.172</v>
      </c>
      <c r="K16" s="125" t="n">
        <f aca="false">HLOOKUP(D16,Prices,VLOOKUP(G16,move_down,2,FALSE()),FALSE())</f>
        <v>0.3075</v>
      </c>
      <c r="L16" s="7" t="n">
        <f aca="false">K16+J16</f>
        <v>3.4795</v>
      </c>
      <c r="M16" s="126" t="n">
        <f aca="false">VLOOKUP(G16,NGPrices,4,FALSE())</f>
        <v>0.063039999833066</v>
      </c>
      <c r="N16" s="7" t="n">
        <f aca="false">VLOOKUP(G16,NGPrices,3,FALSE())</f>
        <v>0.3825</v>
      </c>
      <c r="O16" s="7" t="n">
        <f aca="false">HLOOKUP(D16,VOLS,VLOOKUP(G16,move_down,2,FALSE()),FALSE())</f>
        <v>0.375</v>
      </c>
      <c r="P16" s="219" t="n">
        <f aca="false">HLOOKUP(D16,Correllate,VLOOKUP(G16,CorMove,2,FALSE()),FALSE())</f>
        <v>0.99</v>
      </c>
      <c r="Q16" s="91" t="n">
        <f aca="false">WORKDAY(G16,-2)</f>
        <v>36676</v>
      </c>
      <c r="R16" s="7" t="n">
        <f aca="false">IF(F16="P",0,1)</f>
        <v>1</v>
      </c>
      <c r="S16" s="130" t="e">
        <f aca="false">xSPRDOPT($L16,$J16,$I16,$M16,$O16,$N16,$P16,$Q16-$C$3,$R16,0)</f>
        <v>#NAME?</v>
      </c>
      <c r="T16" s="220" t="e">
        <f aca="false">xSPRDOPT($L16,$J16,$I16,$M16,$O16,$N16,$P16,$Q16-$C$3,$R16,1)*H16</f>
        <v>#NAME?</v>
      </c>
      <c r="U16" s="42" t="e">
        <f aca="false">S16*H16</f>
        <v>#NAME?</v>
      </c>
      <c r="V16" s="220" t="e">
        <f aca="false">xSPRDOPT($L16,$J16,$I16,$M16,$O16,$N16,$P16,$Q16-$C$3,$R16,2)*H16</f>
        <v>#NAME?</v>
      </c>
      <c r="W16" s="220" t="e">
        <f aca="false">+V16+T16</f>
        <v>#NAME?</v>
      </c>
      <c r="X16" s="2" t="str">
        <f aca="false">CONCATENATE(G16,D16)</f>
        <v>36678IF-TRANSCO/Z6</v>
      </c>
      <c r="Y16" s="221" t="n">
        <f aca="false">H16/10000</f>
        <v>50</v>
      </c>
      <c r="Z16" s="2"/>
      <c r="AA16" s="231" t="n">
        <f aca="false">EOMONTH(AA15,0)+1</f>
        <v>36465</v>
      </c>
      <c r="AB16" s="134" t="n">
        <f aca="false">SUMIF($X:$X,CONCATENATE($AA16,AB$6),$T:$T)/10000</f>
        <v>0</v>
      </c>
      <c r="AC16" s="134" t="n">
        <f aca="false">SUMIF($X:$X,CONCATENATE($AA16,AC$6),$T:$T)/10000</f>
        <v>0</v>
      </c>
      <c r="AD16" s="134" t="n">
        <f aca="false">SUMIF($X:$X,CONCATENATE($AA16,AD$6),$T:$T)/10000</f>
        <v>0</v>
      </c>
      <c r="AE16" s="134" t="n">
        <f aca="false">SUMIF($X:$X,CONCATENATE($AA16,AE$6),$T:$T)/10000</f>
        <v>0</v>
      </c>
      <c r="AF16" s="135" t="n">
        <f aca="false">SUMIF($X:$X,CONCATENATE($AA16,AF$6),$T:$T)/10000</f>
        <v>0</v>
      </c>
      <c r="AG16" s="135" t="n">
        <f aca="false">SUMIF($X:$X,CONCATENATE($AA16,AG$6),$T:$T)/10000</f>
        <v>0</v>
      </c>
      <c r="AH16" s="231" t="n">
        <f aca="false">EOMONTH(AH15,0)+1</f>
        <v>36465</v>
      </c>
      <c r="AI16" s="135" t="n">
        <f aca="false">SUM(AB16:AG16)</f>
        <v>0</v>
      </c>
      <c r="AJ16" s="2"/>
      <c r="AK16" s="231" t="n">
        <f aca="false">EOMONTH(AK15,0)+1</f>
        <v>36465</v>
      </c>
      <c r="AL16" s="134" t="n">
        <f aca="false">SUMIF($X:$X,CONCATENATE($AA16,AL$6),$W:$W)</f>
        <v>0</v>
      </c>
      <c r="AM16" s="134" t="n">
        <f aca="false">SUMIF($X:$X,CONCATENATE($AA16,AM$6),$W:$W)</f>
        <v>0</v>
      </c>
      <c r="AN16" s="134" t="n">
        <f aca="false">SUMIF($X:$X,CONCATENATE($AA16,AN$6),$W:$W)</f>
        <v>0</v>
      </c>
      <c r="AO16" s="134" t="n">
        <f aca="false">SUMIF($X:$X,CONCATENATE($AA16,AO$6),$W:$W)</f>
        <v>0</v>
      </c>
      <c r="AP16" s="135" t="n">
        <f aca="false">SUMIF($X:$X,CONCATENATE($AA16,AP$6),$W:$W)</f>
        <v>0</v>
      </c>
      <c r="AQ16" s="135" t="n">
        <f aca="false">SUMIF($X:$X,CONCATENATE($AA16,AQ$6),$W:$W)</f>
        <v>0</v>
      </c>
      <c r="AR16" s="231" t="n">
        <f aca="false">EOMONTH(AR15,0)+1</f>
        <v>36465</v>
      </c>
      <c r="AS16" s="135" t="n">
        <f aca="false">SUM(AL16:AQ16)</f>
        <v>0</v>
      </c>
      <c r="AT16" s="2"/>
      <c r="AU16" s="2"/>
      <c r="AV16" s="2"/>
      <c r="AW16" s="2"/>
      <c r="AX16" s="2"/>
      <c r="AY16" s="2"/>
      <c r="AZ16" s="2"/>
      <c r="BA16" s="2"/>
      <c r="BB16" s="181" t="n">
        <f aca="false">G16</f>
        <v>36678</v>
      </c>
      <c r="BC16" s="223" t="e">
        <f aca="false">xSPRDOPT((VLOOKUP(G16,NGPrices,2,FALSE())+HLOOKUP(D16,Prices,VLOOKUP(G16,move_down,2,FALSE()),FALSE())),VLOOKUP(G16,NGPrices,2,FALSE()),I16,VLOOKUP(G16,NGPREVPRICES,4,FALSE()),HLOOKUP(D16,PREVVOLS,VLOOKUP(G16,MOVE_DOWN2,2,FALSE()),FALSE()),VLOOKUP(G16,NGPREVPRICES,3,FALSE()),HLOOKUP(D16,Correllate,VLOOKUP(G16,CorMove,2,FALSE()),FALSE()),Q16-$BC$3,R16,$BC$5)*H16-BI16</f>
        <v>#NAME?</v>
      </c>
      <c r="BD16" s="223" t="e">
        <f aca="false">xSPRDOPT((VLOOKUP(G16,NGPREVPRICES,2,FALSE())+HLOOKUP(D16,PREVCURVES,VLOOKUP(G16,MOVE_DOWN2,2,FALSE()),FALSE())),VLOOKUP(G16,NGPREVPRICES,2,FALSE()),BJ16,VLOOKUP(G16,NGPrices,4,FALSE()),HLOOKUP(D16,PREVVOLS,VLOOKUP(G16,MOVE_DOWN2,2,FALSE()),FALSE()),VLOOKUP(G16,NGPREVPRICES,3,FALSE()),HLOOKUP(D16,Correllate,VLOOKUP(G16,CorMove,2,FALSE()),FALSE()),Q16-$BC$3,R16,$BI$5)*H16-BI16</f>
        <v>#NAME?</v>
      </c>
      <c r="BE16" s="132" t="e">
        <f aca="false">(BI16/VLOOKUP(BB16,discount,3,FALSE()))-(BI16/VLOOKUP(BB16,discount,2,FALSE()))</f>
        <v>#NAME?</v>
      </c>
      <c r="BF16" s="223" t="e">
        <f aca="false">xSPRDOPT((VLOOKUP(G16,NGPREVPRICES,2,FALSE())+HLOOKUP(D16,PREVCURVES,VLOOKUP(G16,MOVE_DOWN2,2,FALSE()),FALSE())),VLOOKUP(G16,NGPREVPRICES,2,FALSE()),BJ16,VLOOKUP(G16,NGPREVPRICES,4,FALSE()),HLOOKUP(D16,VOLS,VLOOKUP(G16,move_down,2,FALSE()),FALSE()),VLOOKUP(G16,NGPrices,3,FALSE()),HLOOKUP(D16,Correllate,VLOOKUP(G16,CorMove,2,FALSE()),FALSE()),Q16-$BC$3,R16,$BI$5)*H16-BI16</f>
        <v>#NAME?</v>
      </c>
      <c r="BG16" s="223" t="e">
        <f aca="false">xSPRDOPT((VLOOKUP(G16,NGPREVPRICES,2,FALSE())+HLOOKUP(D16,PREVCURVES,VLOOKUP(G16,MOVE_DOWN2,2,FALSE()),FALSE())),VLOOKUP(G16,NGPREVPRICES,2,FALSE()),BJ16,VLOOKUP(G16,NGPREVPRICES,4,FALSE()),HLOOKUP(D16,PREVVOLS,VLOOKUP(G16,MOVE_DOWN2,2,FALSE()),FALSE()),VLOOKUP(G16,NGPREVPRICES,3,FALSE()),HLOOKUP(D16,Correllate,VLOOKUP(G16,CorMove,2,FALSE()),FALSE()),Q16-$C$3,R16,$BI$5)*H16-BI16</f>
        <v>#NAME?</v>
      </c>
      <c r="BH16" s="223" t="e">
        <f aca="false">SUM(BC16:BG16)</f>
        <v>#NAME?</v>
      </c>
      <c r="BI16" s="223" t="e">
        <f aca="false">xSPRDOPT((VLOOKUP(G16,NGPREVPRICES,2,FALSE())+HLOOKUP(D16,PREVCURVES,VLOOKUP(G16,MOVE_DOWN2,2,FALSE()),FALSE())),VLOOKUP(G16,NGPREVPRICES,2,FALSE()),BJ16,VLOOKUP(G16,NGPREVPRICES,4,FALSE()),HLOOKUP(D16,PREVVOLS,VLOOKUP(G16,MOVE_DOWN2,2,FALSE()),FALSE()),VLOOKUP(G16,NGPREVPRICES,3,FALSE()),HLOOKUP(D16,Correllate,VLOOKUP(G16,CorMove,2,FALSE()),FALSE()),Q16-$BC$3,R16,$BI$5)*H16</f>
        <v>#NAME?</v>
      </c>
      <c r="BJ16" s="224" t="n">
        <f aca="false">I16</f>
        <v>0.3</v>
      </c>
      <c r="BK16" s="223"/>
      <c r="BL16" s="0" t="str">
        <f aca="false">CONCATENATE(BB16,$BC$6)</f>
        <v>36678Curve Shift/Gamma</v>
      </c>
      <c r="BM16" s="0" t="str">
        <f aca="false">CONCATENATE($BB16,$BD$6)</f>
        <v>36678Rho</v>
      </c>
      <c r="BN16" s="0" t="str">
        <f aca="false">CONCATENATE($BB16,$BE$6)</f>
        <v>36678Drift</v>
      </c>
      <c r="BO16" s="0" t="str">
        <f aca="false">CONCATENATE($BB16,$BF$6)</f>
        <v>36678Vega</v>
      </c>
      <c r="BP16" s="0" t="str">
        <f aca="false">CONCATENATE($BB16,$BG$6)</f>
        <v>36678Theta</v>
      </c>
      <c r="BQ16" s="225" t="n">
        <f aca="false">EOMONTH(BQ15,0)+1</f>
        <v>36831</v>
      </c>
      <c r="BR16" s="232" t="e">
        <f aca="false">SUMIF($BL$7:$BL$654,CONCATENATE($BQ16,$BR$6),$BC$7:$BC$654)</f>
        <v>#NAME?</v>
      </c>
      <c r="BS16" s="233" t="e">
        <f aca="false">SUMIF($BM$7:$BM$659,CONCATENATE($BQ16,$BS$6),$BD$7:$BD$654)</f>
        <v>#NAME?</v>
      </c>
      <c r="BT16" s="233" t="e">
        <f aca="false">SUMIF($BN$7:$BN$659,CONCATENATE($BQ16,$BT$6),$BE$7:$BE$654)</f>
        <v>#NAME?</v>
      </c>
      <c r="BU16" s="233" t="e">
        <f aca="false">SUMIF($BO$7:$BO$659,CONCATENATE($BQ16,$BU$6),$BF$7:$BF$654)</f>
        <v>#NAME?</v>
      </c>
      <c r="BV16" s="234" t="e">
        <f aca="false">SUMIF($BP$7:$BP$659,CONCATENATE($BQ16,$BV$6),$BG$7:$BG$654)</f>
        <v>#NAME?</v>
      </c>
      <c r="BW16" s="235" t="e">
        <f aca="false">SUM(BR16:BV16)</f>
        <v>#NAME?</v>
      </c>
    </row>
    <row r="17" customFormat="false" ht="12" hidden="false" customHeight="true" outlineLevel="0" collapsed="false">
      <c r="A17" s="215" t="s">
        <v>154</v>
      </c>
      <c r="B17" s="216" t="s">
        <v>155</v>
      </c>
      <c r="C17" s="216" t="s">
        <v>156</v>
      </c>
      <c r="D17" s="7" t="s">
        <v>145</v>
      </c>
      <c r="E17" s="216" t="s">
        <v>122</v>
      </c>
      <c r="F17" s="216" t="s">
        <v>157</v>
      </c>
      <c r="G17" s="217" t="n">
        <v>36708</v>
      </c>
      <c r="H17" s="218" t="n">
        <v>300000</v>
      </c>
      <c r="I17" s="17" t="n">
        <v>0.25</v>
      </c>
      <c r="J17" s="124" t="n">
        <f aca="false">VLOOKUP(G17,NGPrices,2,FALSE())</f>
        <v>3.181</v>
      </c>
      <c r="K17" s="125" t="n">
        <f aca="false">HLOOKUP(D17,Prices,VLOOKUP(G17,move_down,2,FALSE()),FALSE())</f>
        <v>0.345</v>
      </c>
      <c r="L17" s="7" t="n">
        <f aca="false">K17+J17</f>
        <v>3.526</v>
      </c>
      <c r="M17" s="126" t="n">
        <f aca="false">VLOOKUP(G17,NGPrices,4,FALSE())</f>
        <v>0.063695649345076</v>
      </c>
      <c r="N17" s="7" t="n">
        <f aca="false">VLOOKUP(G17,NGPrices,3,FALSE())</f>
        <v>0.395</v>
      </c>
      <c r="O17" s="7" t="n">
        <f aca="false">HLOOKUP(D17,VOLS,VLOOKUP(G17,move_down,2,FALSE()),FALSE())</f>
        <v>0.387</v>
      </c>
      <c r="P17" s="219" t="n">
        <f aca="false">HLOOKUP(D17,Correllate,VLOOKUP(G17,CorMove,2,FALSE()),FALSE())</f>
        <v>0.99</v>
      </c>
      <c r="Q17" s="91" t="n">
        <f aca="false">WORKDAY(G17,-2)</f>
        <v>36706</v>
      </c>
      <c r="R17" s="7" t="n">
        <f aca="false">IF(F17="P",0,1)</f>
        <v>1</v>
      </c>
      <c r="S17" s="130" t="e">
        <f aca="false">xSPRDOPT($L17,$J17,$I17,$M17,$O17,$N17,$P17,$Q17-$C$3,$R17,0)</f>
        <v>#NAME?</v>
      </c>
      <c r="T17" s="220" t="e">
        <f aca="false">xSPRDOPT($L17,$J17,$I17,$M17,$O17,$N17,$P17,$Q17-$C$3,$R17,1)*H17</f>
        <v>#NAME?</v>
      </c>
      <c r="U17" s="42" t="e">
        <f aca="false">S17*H17</f>
        <v>#NAME?</v>
      </c>
      <c r="V17" s="220" t="e">
        <f aca="false">xSPRDOPT($L17,$J17,$I17,$M17,$O17,$N17,$P17,$Q17-$C$3,$R17,2)*H17</f>
        <v>#NAME?</v>
      </c>
      <c r="W17" s="220" t="e">
        <f aca="false">+V17+T17</f>
        <v>#NAME?</v>
      </c>
      <c r="X17" s="2" t="str">
        <f aca="false">CONCATENATE(G17,D17)</f>
        <v>36708IF-TRANSCO/Z6</v>
      </c>
      <c r="Y17" s="221" t="n">
        <f aca="false">H17/10000</f>
        <v>30</v>
      </c>
      <c r="Z17" s="2"/>
      <c r="AA17" s="231" t="n">
        <f aca="false">EOMONTH(AA16,0)+1</f>
        <v>36495</v>
      </c>
      <c r="AB17" s="134" t="n">
        <f aca="false">SUMIF($X:$X,CONCATENATE($AA17,AB$6),$T:$T)/10000</f>
        <v>0</v>
      </c>
      <c r="AC17" s="134" t="n">
        <f aca="false">SUMIF($X:$X,CONCATENATE($AA17,AC$6),$T:$T)/10000</f>
        <v>0</v>
      </c>
      <c r="AD17" s="134" t="n">
        <f aca="false">SUMIF($X:$X,CONCATENATE($AA17,AD$6),$T:$T)/10000</f>
        <v>0</v>
      </c>
      <c r="AE17" s="134" t="n">
        <f aca="false">SUMIF($X:$X,CONCATENATE($AA17,AE$6),$T:$T)/10000</f>
        <v>0</v>
      </c>
      <c r="AF17" s="135" t="n">
        <f aca="false">SUMIF($X:$X,CONCATENATE($AA17,AF$6),$T:$T)/10000</f>
        <v>0</v>
      </c>
      <c r="AG17" s="135" t="n">
        <f aca="false">SUMIF($X:$X,CONCATENATE($AA17,AG$6),$T:$T)/10000</f>
        <v>0</v>
      </c>
      <c r="AH17" s="231" t="n">
        <f aca="false">EOMONTH(AH16,0)+1</f>
        <v>36495</v>
      </c>
      <c r="AI17" s="135" t="n">
        <f aca="false">SUM(AB17:AG17)</f>
        <v>0</v>
      </c>
      <c r="AJ17" s="2"/>
      <c r="AK17" s="231" t="n">
        <f aca="false">EOMONTH(AK16,0)+1</f>
        <v>36495</v>
      </c>
      <c r="AL17" s="134" t="n">
        <f aca="false">SUMIF($X:$X,CONCATENATE($AA17,AL$6),$W:$W)</f>
        <v>0</v>
      </c>
      <c r="AM17" s="134" t="n">
        <f aca="false">SUMIF($X:$X,CONCATENATE($AA17,AM$6),$W:$W)</f>
        <v>0</v>
      </c>
      <c r="AN17" s="134" t="n">
        <f aca="false">SUMIF($X:$X,CONCATENATE($AA17,AN$6),$W:$W)</f>
        <v>0</v>
      </c>
      <c r="AO17" s="134" t="n">
        <f aca="false">SUMIF($X:$X,CONCATENATE($AA17,AO$6),$W:$W)</f>
        <v>0</v>
      </c>
      <c r="AP17" s="135" t="n">
        <f aca="false">SUMIF($X:$X,CONCATENATE($AA17,AP$6),$W:$W)</f>
        <v>0</v>
      </c>
      <c r="AQ17" s="135" t="n">
        <f aca="false">SUMIF($X:$X,CONCATENATE($AA17,AQ$6),$W:$W)</f>
        <v>0</v>
      </c>
      <c r="AR17" s="231" t="n">
        <f aca="false">EOMONTH(AR16,0)+1</f>
        <v>36495</v>
      </c>
      <c r="AS17" s="135" t="n">
        <f aca="false">SUM(AL17:AQ17)</f>
        <v>0</v>
      </c>
      <c r="AT17" s="2"/>
      <c r="AU17" s="2"/>
      <c r="AV17" s="2"/>
      <c r="AW17" s="2"/>
      <c r="AX17" s="2"/>
      <c r="AY17" s="2"/>
      <c r="AZ17" s="2"/>
      <c r="BA17" s="2"/>
      <c r="BB17" s="181" t="n">
        <f aca="false">G17</f>
        <v>36708</v>
      </c>
      <c r="BC17" s="223" t="e">
        <f aca="false">xSPRDOPT((VLOOKUP(G17,NGPrices,2,FALSE())+HLOOKUP(D17,Prices,VLOOKUP(G17,move_down,2,FALSE()),FALSE())),VLOOKUP(G17,NGPrices,2,FALSE()),I17,VLOOKUP(G17,NGPREVPRICES,4,FALSE()),HLOOKUP(D17,PREVVOLS,VLOOKUP(G17,MOVE_DOWN2,2,FALSE()),FALSE()),VLOOKUP(G17,NGPREVPRICES,3,FALSE()),HLOOKUP(D17,Correllate,VLOOKUP(G17,CorMove,2,FALSE()),FALSE()),Q17-$BC$3,R17,$BC$5)*H17-BI17</f>
        <v>#NAME?</v>
      </c>
      <c r="BD17" s="223" t="e">
        <f aca="false">xSPRDOPT((VLOOKUP(G17,NGPREVPRICES,2,FALSE())+HLOOKUP(D17,PREVCURVES,VLOOKUP(G17,MOVE_DOWN2,2,FALSE()),FALSE())),VLOOKUP(G17,NGPREVPRICES,2,FALSE()),BJ17,VLOOKUP(G17,NGPrices,4,FALSE()),HLOOKUP(D17,PREVVOLS,VLOOKUP(G17,MOVE_DOWN2,2,FALSE()),FALSE()),VLOOKUP(G17,NGPREVPRICES,3,FALSE()),HLOOKUP(D17,Correllate,VLOOKUP(G17,CorMove,2,FALSE()),FALSE()),Q17-$BC$3,R17,$BI$5)*H17-BI17</f>
        <v>#NAME?</v>
      </c>
      <c r="BE17" s="132" t="e">
        <f aca="false">(BI17/VLOOKUP(BB17,discount,3,FALSE()))-(BI17/VLOOKUP(BB17,discount,2,FALSE()))</f>
        <v>#NAME?</v>
      </c>
      <c r="BF17" s="223" t="e">
        <f aca="false">xSPRDOPT((VLOOKUP(G17,NGPREVPRICES,2,FALSE())+HLOOKUP(D17,PREVCURVES,VLOOKUP(G17,MOVE_DOWN2,2,FALSE()),FALSE())),VLOOKUP(G17,NGPREVPRICES,2,FALSE()),BJ17,VLOOKUP(G17,NGPREVPRICES,4,FALSE()),HLOOKUP(D17,VOLS,VLOOKUP(G17,move_down,2,FALSE()),FALSE()),VLOOKUP(G17,NGPrices,3,FALSE()),HLOOKUP(D17,Correllate,VLOOKUP(G17,CorMove,2,FALSE()),FALSE()),Q17-$BC$3,R17,$BI$5)*H17-BI17</f>
        <v>#NAME?</v>
      </c>
      <c r="BG17" s="223" t="e">
        <f aca="false">xSPRDOPT((VLOOKUP(G17,NGPREVPRICES,2,FALSE())+HLOOKUP(D17,PREVCURVES,VLOOKUP(G17,MOVE_DOWN2,2,FALSE()),FALSE())),VLOOKUP(G17,NGPREVPRICES,2,FALSE()),BJ17,VLOOKUP(G17,NGPREVPRICES,4,FALSE()),HLOOKUP(D17,PREVVOLS,VLOOKUP(G17,MOVE_DOWN2,2,FALSE()),FALSE()),VLOOKUP(G17,NGPREVPRICES,3,FALSE()),HLOOKUP(D17,Correllate,VLOOKUP(G17,CorMove,2,FALSE()),FALSE()),Q17-$C$3,R17,$BI$5)*H17-BI17</f>
        <v>#NAME?</v>
      </c>
      <c r="BH17" s="223" t="e">
        <f aca="false">SUM(BC17:BG17)</f>
        <v>#NAME?</v>
      </c>
      <c r="BI17" s="223" t="e">
        <f aca="false">xSPRDOPT((VLOOKUP(G17,NGPREVPRICES,2,FALSE())+HLOOKUP(D17,PREVCURVES,VLOOKUP(G17,MOVE_DOWN2,2,FALSE()),FALSE())),VLOOKUP(G17,NGPREVPRICES,2,FALSE()),BJ17,VLOOKUP(G17,NGPREVPRICES,4,FALSE()),HLOOKUP(D17,PREVVOLS,VLOOKUP(G17,MOVE_DOWN2,2,FALSE()),FALSE()),VLOOKUP(G17,NGPREVPRICES,3,FALSE()),HLOOKUP(D17,Correllate,VLOOKUP(G17,CorMove,2,FALSE()),FALSE()),Q17-$BC$3,R17,$BI$5)*H17</f>
        <v>#NAME?</v>
      </c>
      <c r="BJ17" s="224" t="n">
        <f aca="false">I17</f>
        <v>0.25</v>
      </c>
      <c r="BK17" s="223"/>
      <c r="BL17" s="0" t="str">
        <f aca="false">CONCATENATE(BB17,$BC$6)</f>
        <v>36708Curve Shift/Gamma</v>
      </c>
      <c r="BM17" s="0" t="str">
        <f aca="false">CONCATENATE($BB17,$BD$6)</f>
        <v>36708Rho</v>
      </c>
      <c r="BN17" s="0" t="str">
        <f aca="false">CONCATENATE($BB17,$BE$6)</f>
        <v>36708Drift</v>
      </c>
      <c r="BO17" s="0" t="str">
        <f aca="false">CONCATENATE($BB17,$BF$6)</f>
        <v>36708Vega</v>
      </c>
      <c r="BP17" s="0" t="str">
        <f aca="false">CONCATENATE($BB17,$BG$6)</f>
        <v>36708Theta</v>
      </c>
      <c r="BQ17" s="225" t="n">
        <f aca="false">EOMONTH(BQ16,0)+1</f>
        <v>36861</v>
      </c>
      <c r="BR17" s="232" t="e">
        <f aca="false">SUMIF($BL$7:$BL$654,CONCATENATE($BQ17,$BR$6),$BC$7:$BC$654)</f>
        <v>#NAME?</v>
      </c>
      <c r="BS17" s="233" t="e">
        <f aca="false">SUMIF($BM$7:$BM$659,CONCATENATE($BQ17,$BS$6),$BD$7:$BD$654)</f>
        <v>#NAME?</v>
      </c>
      <c r="BT17" s="233" t="e">
        <f aca="false">SUMIF($BN$7:$BN$659,CONCATENATE($BQ17,$BT$6),$BE$7:$BE$654)</f>
        <v>#NAME?</v>
      </c>
      <c r="BU17" s="233" t="e">
        <f aca="false">SUMIF($BO$7:$BO$659,CONCATENATE($BQ17,$BU$6),$BF$7:$BF$654)</f>
        <v>#NAME?</v>
      </c>
      <c r="BV17" s="234" t="e">
        <f aca="false">SUMIF($BP$7:$BP$659,CONCATENATE($BQ17,$BV$6),$BG$7:$BG$654)</f>
        <v>#NAME?</v>
      </c>
      <c r="BW17" s="235" t="e">
        <f aca="false">SUM(BR17:BV17)</f>
        <v>#NAME?</v>
      </c>
    </row>
    <row r="18" customFormat="false" ht="12" hidden="false" customHeight="true" outlineLevel="0" collapsed="false">
      <c r="A18" s="119" t="s">
        <v>158</v>
      </c>
      <c r="B18" s="0" t="s">
        <v>159</v>
      </c>
      <c r="C18" s="0" t="s">
        <v>160</v>
      </c>
      <c r="D18" s="7" t="s">
        <v>146</v>
      </c>
      <c r="E18" s="7" t="s">
        <v>122</v>
      </c>
      <c r="F18" s="91" t="s">
        <v>157</v>
      </c>
      <c r="G18" s="91" t="n">
        <v>36708</v>
      </c>
      <c r="H18" s="230" t="n">
        <v>310000</v>
      </c>
      <c r="I18" s="0" t="n">
        <v>0.16</v>
      </c>
      <c r="J18" s="124" t="n">
        <f aca="false">VLOOKUP(G18,NGPrices,2,FALSE())</f>
        <v>3.181</v>
      </c>
      <c r="K18" s="125" t="n">
        <f aca="false">HLOOKUP(D18,Prices,VLOOKUP(G18,move_down,2,FALSE()),FALSE())</f>
        <v>0.17</v>
      </c>
      <c r="L18" s="7" t="n">
        <f aca="false">K18+J18</f>
        <v>3.351</v>
      </c>
      <c r="M18" s="126" t="n">
        <f aca="false">VLOOKUP(G18,NGPrices,4,FALSE())</f>
        <v>0.063695649345076</v>
      </c>
      <c r="N18" s="7" t="n">
        <f aca="false">VLOOKUP(G18,NGPrices,3,FALSE())</f>
        <v>0.395</v>
      </c>
      <c r="O18" s="7" t="n">
        <f aca="false">HLOOKUP(D18,VOLS,VLOOKUP(G18,move_down,2,FALSE()),FALSE())</f>
        <v>0.387</v>
      </c>
      <c r="P18" s="219" t="n">
        <f aca="false">HLOOKUP(D18,Correllate,VLOOKUP(G18,CorMove,2,FALSE()),FALSE())</f>
        <v>0.995</v>
      </c>
      <c r="Q18" s="91" t="n">
        <f aca="false">WORKDAY(G18,-2)</f>
        <v>36706</v>
      </c>
      <c r="R18" s="7" t="n">
        <f aca="false">IF(F18="P",0,1)</f>
        <v>1</v>
      </c>
      <c r="S18" s="130" t="e">
        <f aca="false">xSPRDOPT($L18,$J18,$I18,$M18,$O18,$N18,$P18,$Q18-$C$3,$R18,0)</f>
        <v>#NAME?</v>
      </c>
      <c r="T18" s="220" t="e">
        <f aca="false">xSPRDOPT($L18,$J18,$I18,$M18,$O18,$N18,$P18,$Q18-$C$3,$R18,1)*H18</f>
        <v>#NAME?</v>
      </c>
      <c r="U18" s="42" t="e">
        <f aca="false">S18*H18</f>
        <v>#NAME?</v>
      </c>
      <c r="V18" s="220" t="e">
        <f aca="false">xSPRDOPT($L18,$J18,$I18,$M18,$O18,$N18,$P18,$Q18-$C$3,$R18,2)*H18</f>
        <v>#NAME?</v>
      </c>
      <c r="W18" s="220" t="e">
        <f aca="false">+V18+T18</f>
        <v>#NAME?</v>
      </c>
      <c r="X18" s="2" t="str">
        <f aca="false">CONCATENATE(G18,D18)</f>
        <v>36708IF-CGT/APPALAC</v>
      </c>
      <c r="Y18" s="221" t="n">
        <f aca="false">H18/10000</f>
        <v>31</v>
      </c>
      <c r="Z18" s="2"/>
      <c r="AA18" s="231" t="n">
        <f aca="false">EOMONTH(AA17,0)+1</f>
        <v>36526</v>
      </c>
      <c r="AB18" s="134" t="n">
        <f aca="false">SUMIF($X:$X,CONCATENATE($AA18,AB$6),$T:$T)/10000</f>
        <v>0</v>
      </c>
      <c r="AC18" s="134" t="n">
        <f aca="false">SUMIF($X:$X,CONCATENATE($AA18,AC$6),$T:$T)/10000</f>
        <v>0</v>
      </c>
      <c r="AD18" s="134" t="n">
        <f aca="false">SUMIF($X:$X,CONCATENATE($AA18,AD$6),$T:$T)/10000</f>
        <v>0</v>
      </c>
      <c r="AE18" s="134" t="n">
        <f aca="false">SUMIF($X:$X,CONCATENATE($AA18,AE$6),$T:$T)/10000</f>
        <v>0</v>
      </c>
      <c r="AF18" s="135" t="n">
        <f aca="false">SUMIF($X:$X,CONCATENATE($AA18,AF$6),$T:$T)/10000</f>
        <v>0</v>
      </c>
      <c r="AG18" s="135" t="n">
        <f aca="false">SUMIF($X:$X,CONCATENATE($AA18,AG$6),$T:$T)/10000</f>
        <v>0</v>
      </c>
      <c r="AH18" s="231" t="n">
        <f aca="false">EOMONTH(AH17,0)+1</f>
        <v>36526</v>
      </c>
      <c r="AI18" s="135" t="n">
        <f aca="false">SUM(AB18:AG18)</f>
        <v>0</v>
      </c>
      <c r="AJ18" s="2"/>
      <c r="AK18" s="231" t="n">
        <f aca="false">EOMONTH(AK17,0)+1</f>
        <v>36526</v>
      </c>
      <c r="AL18" s="134" t="n">
        <f aca="false">SUMIF($X:$X,CONCATENATE($AA18,AL$6),$W:$W)</f>
        <v>0</v>
      </c>
      <c r="AM18" s="134" t="n">
        <f aca="false">SUMIF($X:$X,CONCATENATE($AA18,AM$6),$W:$W)</f>
        <v>0</v>
      </c>
      <c r="AN18" s="134" t="n">
        <f aca="false">SUMIF($X:$X,CONCATENATE($AA18,AN$6),$W:$W)</f>
        <v>0</v>
      </c>
      <c r="AO18" s="134" t="n">
        <f aca="false">SUMIF($X:$X,CONCATENATE($AA18,AO$6),$W:$W)</f>
        <v>0</v>
      </c>
      <c r="AP18" s="135" t="n">
        <f aca="false">SUMIF($X:$X,CONCATENATE($AA18,AP$6),$W:$W)</f>
        <v>0</v>
      </c>
      <c r="AQ18" s="135" t="n">
        <f aca="false">SUMIF($X:$X,CONCATENATE($AA18,AQ$6),$W:$W)</f>
        <v>0</v>
      </c>
      <c r="AR18" s="231" t="n">
        <f aca="false">EOMONTH(AR17,0)+1</f>
        <v>36526</v>
      </c>
      <c r="AS18" s="135" t="n">
        <f aca="false">SUM(AL18:AQ18)</f>
        <v>0</v>
      </c>
      <c r="AT18" s="2"/>
      <c r="AU18" s="2"/>
      <c r="AV18" s="2"/>
      <c r="AW18" s="2"/>
      <c r="AX18" s="2"/>
      <c r="AY18" s="2"/>
      <c r="AZ18" s="2"/>
      <c r="BA18" s="2"/>
      <c r="BB18" s="181" t="n">
        <f aca="false">G18</f>
        <v>36708</v>
      </c>
      <c r="BC18" s="223" t="e">
        <f aca="false">xSPRDOPT((VLOOKUP(G18,NGPrices,2,FALSE())+HLOOKUP(D18,Prices,VLOOKUP(G18,move_down,2,FALSE()),FALSE())),VLOOKUP(G18,NGPrices,2,FALSE()),I18,VLOOKUP(G18,NGPREVPRICES,4,FALSE()),HLOOKUP(D18,PREVVOLS,VLOOKUP(G18,MOVE_DOWN2,2,FALSE()),FALSE()),VLOOKUP(G18,NGPREVPRICES,3,FALSE()),HLOOKUP(D18,Correllate,VLOOKUP(G18,CorMove,2,FALSE()),FALSE()),Q18-$BC$3,R18,$BC$5)*H18-BI18</f>
        <v>#NAME?</v>
      </c>
      <c r="BD18" s="223" t="e">
        <f aca="false">xSPRDOPT((VLOOKUP(G18,NGPREVPRICES,2,FALSE())+HLOOKUP(D18,PREVCURVES,VLOOKUP(G18,MOVE_DOWN2,2,FALSE()),FALSE())),VLOOKUP(G18,NGPREVPRICES,2,FALSE()),BJ18,VLOOKUP(G18,NGPrices,4,FALSE()),HLOOKUP(D18,PREVVOLS,VLOOKUP(G18,MOVE_DOWN2,2,FALSE()),FALSE()),VLOOKUP(G18,NGPREVPRICES,3,FALSE()),HLOOKUP(D18,Correllate,VLOOKUP(G18,CorMove,2,FALSE()),FALSE()),Q18-$BC$3,R18,$BI$5)*H18-BI18</f>
        <v>#NAME?</v>
      </c>
      <c r="BE18" s="132" t="e">
        <f aca="false">(BI18/VLOOKUP(BB18,discount,3,FALSE()))-(BI18/VLOOKUP(BB18,discount,2,FALSE()))</f>
        <v>#NAME?</v>
      </c>
      <c r="BF18" s="223" t="e">
        <f aca="false">xSPRDOPT((VLOOKUP(G18,NGPREVPRICES,2,FALSE())+HLOOKUP(D18,PREVCURVES,VLOOKUP(G18,MOVE_DOWN2,2,FALSE()),FALSE())),VLOOKUP(G18,NGPREVPRICES,2,FALSE()),BJ18,VLOOKUP(G18,NGPREVPRICES,4,FALSE()),HLOOKUP(D18,VOLS,VLOOKUP(G18,move_down,2,FALSE()),FALSE()),VLOOKUP(G18,NGPrices,3,FALSE()),HLOOKUP(D18,Correllate,VLOOKUP(G18,CorMove,2,FALSE()),FALSE()),Q18-$BC$3,R18,$BI$5)*H18-BI18</f>
        <v>#NAME?</v>
      </c>
      <c r="BG18" s="223" t="e">
        <f aca="false">xSPRDOPT((VLOOKUP(G18,NGPREVPRICES,2,FALSE())+HLOOKUP(D18,PREVCURVES,VLOOKUP(G18,MOVE_DOWN2,2,FALSE()),FALSE())),VLOOKUP(G18,NGPREVPRICES,2,FALSE()),BJ18,VLOOKUP(G18,NGPREVPRICES,4,FALSE()),HLOOKUP(D18,PREVVOLS,VLOOKUP(G18,MOVE_DOWN2,2,FALSE()),FALSE()),VLOOKUP(G18,NGPREVPRICES,3,FALSE()),HLOOKUP(D18,Correllate,VLOOKUP(G18,CorMove,2,FALSE()),FALSE()),Q18-$C$3,R18,$BI$5)*H18-BI18</f>
        <v>#NAME?</v>
      </c>
      <c r="BH18" s="223" t="e">
        <f aca="false">SUM(BC18:BG18)</f>
        <v>#NAME?</v>
      </c>
      <c r="BI18" s="223" t="e">
        <f aca="false">xSPRDOPT((VLOOKUP(G18,NGPREVPRICES,2,FALSE())+HLOOKUP(D18,PREVCURVES,VLOOKUP(G18,MOVE_DOWN2,2,FALSE()),FALSE())),VLOOKUP(G18,NGPREVPRICES,2,FALSE()),BJ18,VLOOKUP(G18,NGPREVPRICES,4,FALSE()),HLOOKUP(D18,PREVVOLS,VLOOKUP(G18,MOVE_DOWN2,2,FALSE()),FALSE()),VLOOKUP(G18,NGPREVPRICES,3,FALSE()),HLOOKUP(D18,Correllate,VLOOKUP(G18,CorMove,2,FALSE()),FALSE()),Q18-$BC$3,R18,$BI$5)*H18</f>
        <v>#NAME?</v>
      </c>
      <c r="BJ18" s="224" t="n">
        <f aca="false">I18</f>
        <v>0.16</v>
      </c>
      <c r="BK18" s="223"/>
      <c r="BL18" s="0" t="str">
        <f aca="false">CONCATENATE(BB18,$BC$6)</f>
        <v>36708Curve Shift/Gamma</v>
      </c>
      <c r="BM18" s="0" t="str">
        <f aca="false">CONCATENATE($BB18,$BD$6)</f>
        <v>36708Rho</v>
      </c>
      <c r="BN18" s="0" t="str">
        <f aca="false">CONCATENATE($BB18,$BE$6)</f>
        <v>36708Drift</v>
      </c>
      <c r="BO18" s="0" t="str">
        <f aca="false">CONCATENATE($BB18,$BF$6)</f>
        <v>36708Vega</v>
      </c>
      <c r="BP18" s="0" t="str">
        <f aca="false">CONCATENATE($BB18,$BG$6)</f>
        <v>36708Theta</v>
      </c>
      <c r="BQ18" s="225" t="n">
        <f aca="false">EOMONTH(BQ17,0)+1</f>
        <v>36892</v>
      </c>
      <c r="BR18" s="232" t="e">
        <f aca="false">SUMIF($BL$7:$BL$654,CONCATENATE($BQ18,$BR$6),$BC$7:$BC$654)</f>
        <v>#NAME?</v>
      </c>
      <c r="BS18" s="233" t="e">
        <f aca="false">SUMIF($BM$7:$BM$659,CONCATENATE($BQ18,$BS$6),$BD$7:$BD$654)</f>
        <v>#NAME?</v>
      </c>
      <c r="BT18" s="233" t="e">
        <f aca="false">SUMIF($BN$7:$BN$659,CONCATENATE($BQ18,$BT$6),$BE$7:$BE$654)</f>
        <v>#NAME?</v>
      </c>
      <c r="BU18" s="233" t="e">
        <f aca="false">SUMIF($BO$7:$BO$659,CONCATENATE($BQ18,$BU$6),$BF$7:$BF$654)</f>
        <v>#NAME?</v>
      </c>
      <c r="BV18" s="234" t="e">
        <f aca="false">SUMIF($BP$7:$BP$659,CONCATENATE($BQ18,$BV$6),$BG$7:$BG$654)</f>
        <v>#NAME?</v>
      </c>
      <c r="BW18" s="235" t="e">
        <f aca="false">SUM(BR18:BV18)</f>
        <v>#NAME?</v>
      </c>
    </row>
    <row r="19" customFormat="false" ht="12" hidden="false" customHeight="true" outlineLevel="0" collapsed="false">
      <c r="A19" s="236" t="s">
        <v>161</v>
      </c>
      <c r="B19" s="7" t="s">
        <v>155</v>
      </c>
      <c r="C19" s="7" t="s">
        <v>162</v>
      </c>
      <c r="D19" s="7" t="s">
        <v>147</v>
      </c>
      <c r="E19" s="7" t="s">
        <v>122</v>
      </c>
      <c r="F19" s="7" t="s">
        <v>123</v>
      </c>
      <c r="G19" s="91" t="n">
        <v>36708</v>
      </c>
      <c r="H19" s="230" t="n">
        <f aca="false">10000*(EOMONTH(G19,0)-G19)+10000</f>
        <v>310000</v>
      </c>
      <c r="I19" s="7" t="n">
        <v>-0.4</v>
      </c>
      <c r="J19" s="124" t="n">
        <f aca="false">VLOOKUP(G19,NGPrices,2,FALSE())</f>
        <v>3.181</v>
      </c>
      <c r="K19" s="125" t="n">
        <f aca="false">HLOOKUP(D19,Prices,VLOOKUP(G19,move_down,2,FALSE()),FALSE())</f>
        <v>-0.3225</v>
      </c>
      <c r="L19" s="7" t="n">
        <f aca="false">K19+J19</f>
        <v>2.8585</v>
      </c>
      <c r="M19" s="126" t="n">
        <f aca="false">VLOOKUP(G19,NGPrices,4,FALSE())</f>
        <v>0.063695649345076</v>
      </c>
      <c r="N19" s="7" t="n">
        <f aca="false">VLOOKUP(G19,NGPrices,3,FALSE())</f>
        <v>0.395</v>
      </c>
      <c r="O19" s="7" t="n">
        <f aca="false">HLOOKUP(D19,VOLS,VLOOKUP(G19,move_down,2,FALSE()),FALSE())</f>
        <v>0.387</v>
      </c>
      <c r="P19" s="219" t="n">
        <f aca="false">HLOOKUP(D19,Correllate,VLOOKUP(G19,CorMove,2,FALSE()),FALSE())</f>
        <v>0.96</v>
      </c>
      <c r="Q19" s="91" t="n">
        <f aca="false">WORKDAY(G19,-2)</f>
        <v>36706</v>
      </c>
      <c r="R19" s="7" t="n">
        <f aca="false">IF(F19="P",0,1)</f>
        <v>0</v>
      </c>
      <c r="S19" s="130" t="e">
        <f aca="false">xSPRDOPT($L19,$J19,$I19,$M19,$O19,$N19,$P19,$Q19-$C$3,$R19,0)</f>
        <v>#NAME?</v>
      </c>
      <c r="T19" s="220" t="e">
        <f aca="false">xSPRDOPT($L19,$J19,$I19,$M19,$O19,$N19,$P19,$Q19-$C$3,$R19,1)*H19</f>
        <v>#NAME?</v>
      </c>
      <c r="U19" s="42" t="e">
        <f aca="false">S19*H19</f>
        <v>#NAME?</v>
      </c>
      <c r="V19" s="220" t="e">
        <f aca="false">xSPRDOPT($L19,$J19,$I19,$M19,$O19,$N19,$P19,$Q19-$C$3,$R19,2)*H19</f>
        <v>#NAME?</v>
      </c>
      <c r="W19" s="220" t="e">
        <f aca="false">+V19+T19</f>
        <v>#NAME?</v>
      </c>
      <c r="X19" s="2" t="str">
        <f aca="false">CONCATENATE(G19,D19)</f>
        <v>36708IF-NWPL_ROCKY_M</v>
      </c>
      <c r="Y19" s="221" t="n">
        <f aca="false">H19/10000</f>
        <v>31</v>
      </c>
      <c r="AA19" s="231" t="n">
        <f aca="false">EOMONTH(AA18,0)+1</f>
        <v>36557</v>
      </c>
      <c r="AB19" s="134" t="n">
        <f aca="false">SUMIF($X:$X,CONCATENATE($AA19,AB$6),$T:$T)/10000</f>
        <v>0</v>
      </c>
      <c r="AC19" s="134" t="n">
        <f aca="false">SUMIF($X:$X,CONCATENATE($AA19,AC$6),$T:$T)/10000</f>
        <v>0</v>
      </c>
      <c r="AD19" s="134" t="n">
        <f aca="false">SUMIF($X:$X,CONCATENATE($AA19,AD$6),$T:$T)/10000</f>
        <v>0</v>
      </c>
      <c r="AE19" s="134" t="n">
        <f aca="false">SUMIF($X:$X,CONCATENATE($AA19,AE$6),$T:$T)/10000</f>
        <v>0</v>
      </c>
      <c r="AF19" s="135" t="n">
        <f aca="false">SUMIF($X:$X,CONCATENATE($AA19,AF$6),$T:$T)/10000</f>
        <v>0</v>
      </c>
      <c r="AG19" s="135" t="n">
        <f aca="false">SUMIF($X:$X,CONCATENATE($AA19,AG$6),$T:$T)/10000</f>
        <v>0</v>
      </c>
      <c r="AH19" s="231" t="n">
        <f aca="false">EOMONTH(AH18,0)+1</f>
        <v>36557</v>
      </c>
      <c r="AI19" s="135" t="n">
        <f aca="false">SUM(AB19:AG19)</f>
        <v>0</v>
      </c>
      <c r="AJ19" s="2"/>
      <c r="AK19" s="231" t="n">
        <f aca="false">EOMONTH(AK18,0)+1</f>
        <v>36557</v>
      </c>
      <c r="AL19" s="134" t="n">
        <f aca="false">SUMIF($X:$X,CONCATENATE($AA19,AL$6),$W:$W)</f>
        <v>0</v>
      </c>
      <c r="AM19" s="134" t="n">
        <f aca="false">SUMIF($X:$X,CONCATENATE($AA19,AM$6),$W:$W)</f>
        <v>0</v>
      </c>
      <c r="AN19" s="134" t="n">
        <f aca="false">SUMIF($X:$X,CONCATENATE($AA19,AN$6),$W:$W)</f>
        <v>0</v>
      </c>
      <c r="AO19" s="134" t="n">
        <f aca="false">SUMIF($X:$X,CONCATENATE($AA19,AO$6),$W:$W)</f>
        <v>0</v>
      </c>
      <c r="AP19" s="135" t="n">
        <f aca="false">SUMIF($X:$X,CONCATENATE($AA19,AP$6),$W:$W)</f>
        <v>0</v>
      </c>
      <c r="AQ19" s="135" t="n">
        <f aca="false">SUMIF($X:$X,CONCATENATE($AA19,AQ$6),$W:$W)</f>
        <v>0</v>
      </c>
      <c r="AR19" s="231" t="n">
        <f aca="false">EOMONTH(AR18,0)+1</f>
        <v>36557</v>
      </c>
      <c r="AS19" s="135" t="n">
        <f aca="false">SUM(AL19:AQ19)</f>
        <v>0</v>
      </c>
      <c r="AT19" s="2"/>
      <c r="AU19" s="2"/>
      <c r="AV19" s="2"/>
      <c r="AW19" s="2"/>
      <c r="AX19" s="2"/>
      <c r="AY19" s="2"/>
      <c r="AZ19" s="2"/>
      <c r="BA19" s="2"/>
      <c r="BB19" s="181" t="n">
        <f aca="false">G19</f>
        <v>36708</v>
      </c>
      <c r="BC19" s="223" t="e">
        <f aca="false">xSPRDOPT((VLOOKUP(G19,NGPrices,2,FALSE())+HLOOKUP(D19,Prices,VLOOKUP(G19,move_down,2,FALSE()),FALSE())),VLOOKUP(G19,NGPrices,2,FALSE()),I19,VLOOKUP(G19,NGPREVPRICES,4,FALSE()),HLOOKUP(D19,PREVVOLS,VLOOKUP(G19,MOVE_DOWN2,2,FALSE()),FALSE()),VLOOKUP(G19,NGPREVPRICES,3,FALSE()),HLOOKUP(D19,Correllate,VLOOKUP(G19,CorMove,2,FALSE()),FALSE()),Q19-$BC$3,R19,$BC$5)*H19-BI19</f>
        <v>#NAME?</v>
      </c>
      <c r="BD19" s="223" t="e">
        <f aca="false">xSPRDOPT((VLOOKUP(G19,NGPREVPRICES,2,FALSE())+HLOOKUP(D19,PREVCURVES,VLOOKUP(G19,MOVE_DOWN2,2,FALSE()),FALSE())),VLOOKUP(G19,NGPREVPRICES,2,FALSE()),BJ19,VLOOKUP(G19,NGPrices,4,FALSE()),HLOOKUP(D19,PREVVOLS,VLOOKUP(G19,MOVE_DOWN2,2,FALSE()),FALSE()),VLOOKUP(G19,NGPREVPRICES,3,FALSE()),HLOOKUP(D19,Correllate,VLOOKUP(G19,CorMove,2,FALSE()),FALSE()),Q19-$BC$3,R19,$BI$5)*H19-BI19</f>
        <v>#NAME?</v>
      </c>
      <c r="BE19" s="132" t="e">
        <f aca="false">(BI19/VLOOKUP(BB19,discount,3,FALSE()))-(BI19/VLOOKUP(BB19,discount,2,FALSE()))</f>
        <v>#NAME?</v>
      </c>
      <c r="BF19" s="223" t="e">
        <f aca="false">xSPRDOPT((VLOOKUP(G19,NGPREVPRICES,2,FALSE())+HLOOKUP(D19,PREVCURVES,VLOOKUP(G19,MOVE_DOWN2,2,FALSE()),FALSE())),VLOOKUP(G19,NGPREVPRICES,2,FALSE()),BJ19,VLOOKUP(G19,NGPREVPRICES,4,FALSE()),HLOOKUP(D19,VOLS,VLOOKUP(G19,move_down,2,FALSE()),FALSE()),VLOOKUP(G19,NGPrices,3,FALSE()),HLOOKUP(D19,Correllate,VLOOKUP(G19,CorMove,2,FALSE()),FALSE()),Q19-$BC$3,R19,$BI$5)*H19-BI19</f>
        <v>#NAME?</v>
      </c>
      <c r="BG19" s="223" t="e">
        <f aca="false">xSPRDOPT((VLOOKUP(G19,NGPREVPRICES,2,FALSE())+HLOOKUP(D19,PREVCURVES,VLOOKUP(G19,MOVE_DOWN2,2,FALSE()),FALSE())),VLOOKUP(G19,NGPREVPRICES,2,FALSE()),BJ19,VLOOKUP(G19,NGPREVPRICES,4,FALSE()),HLOOKUP(D19,PREVVOLS,VLOOKUP(G19,MOVE_DOWN2,2,FALSE()),FALSE()),VLOOKUP(G19,NGPREVPRICES,3,FALSE()),HLOOKUP(D19,Correllate,VLOOKUP(G19,CorMove,2,FALSE()),FALSE()),Q19-$C$3,R19,$BI$5)*H19-BI19</f>
        <v>#NAME?</v>
      </c>
      <c r="BH19" s="223" t="e">
        <f aca="false">SUM(BC19:BG19)</f>
        <v>#NAME?</v>
      </c>
      <c r="BI19" s="223" t="e">
        <f aca="false">xSPRDOPT((VLOOKUP(G19,NGPREVPRICES,2,FALSE())+HLOOKUP(D19,PREVCURVES,VLOOKUP(G19,MOVE_DOWN2,2,FALSE()),FALSE())),VLOOKUP(G19,NGPREVPRICES,2,FALSE()),BJ19,VLOOKUP(G19,NGPREVPRICES,4,FALSE()),HLOOKUP(D19,PREVVOLS,VLOOKUP(G19,MOVE_DOWN2,2,FALSE()),FALSE()),VLOOKUP(G19,NGPREVPRICES,3,FALSE()),HLOOKUP(D19,Correllate,VLOOKUP(G19,CorMove,2,FALSE()),FALSE()),Q19-$BC$3,R19,$BI$5)*H19</f>
        <v>#NAME?</v>
      </c>
      <c r="BJ19" s="224" t="n">
        <f aca="false">I19</f>
        <v>-0.4</v>
      </c>
      <c r="BK19" s="223"/>
      <c r="BL19" s="0" t="str">
        <f aca="false">CONCATENATE(BB19,$BC$6)</f>
        <v>36708Curve Shift/Gamma</v>
      </c>
      <c r="BM19" s="0" t="str">
        <f aca="false">CONCATENATE($BB19,$BD$6)</f>
        <v>36708Rho</v>
      </c>
      <c r="BN19" s="0" t="str">
        <f aca="false">CONCATENATE($BB19,$BE$6)</f>
        <v>36708Drift</v>
      </c>
      <c r="BO19" s="0" t="str">
        <f aca="false">CONCATENATE($BB19,$BF$6)</f>
        <v>36708Vega</v>
      </c>
      <c r="BP19" s="0" t="str">
        <f aca="false">CONCATENATE($BB19,$BG$6)</f>
        <v>36708Theta</v>
      </c>
      <c r="BQ19" s="225" t="n">
        <f aca="false">EOMONTH(BQ18,0)+1</f>
        <v>36923</v>
      </c>
      <c r="BR19" s="232" t="e">
        <f aca="false">SUMIF($BL$7:$BL$654,CONCATENATE($BQ19,$BR$6),$BC$7:$BC$654)</f>
        <v>#NAME?</v>
      </c>
      <c r="BS19" s="233" t="e">
        <f aca="false">SUMIF($BM$7:$BM$659,CONCATENATE($BQ19,$BS$6),$BD$7:$BD$654)</f>
        <v>#NAME?</v>
      </c>
      <c r="BT19" s="233" t="e">
        <f aca="false">SUMIF($BN$7:$BN$659,CONCATENATE($BQ19,$BT$6),$BE$7:$BE$654)</f>
        <v>#NAME?</v>
      </c>
      <c r="BU19" s="233" t="e">
        <f aca="false">SUMIF($BO$7:$BO$659,CONCATENATE($BQ19,$BU$6),$BF$7:$BF$654)</f>
        <v>#NAME?</v>
      </c>
      <c r="BV19" s="234" t="e">
        <f aca="false">SUMIF($BP$7:$BP$659,CONCATENATE($BQ19,$BV$6),$BG$7:$BG$654)</f>
        <v>#NAME?</v>
      </c>
      <c r="BW19" s="235" t="e">
        <f aca="false">SUM(BR19:BV19)</f>
        <v>#NAME?</v>
      </c>
    </row>
    <row r="20" customFormat="false" ht="12" hidden="false" customHeight="true" outlineLevel="0" collapsed="false">
      <c r="A20" s="215" t="s">
        <v>163</v>
      </c>
      <c r="B20" s="0" t="s">
        <v>155</v>
      </c>
      <c r="C20" s="125" t="s">
        <v>164</v>
      </c>
      <c r="D20" s="7" t="s">
        <v>146</v>
      </c>
      <c r="E20" s="7" t="s">
        <v>122</v>
      </c>
      <c r="F20" s="91" t="s">
        <v>157</v>
      </c>
      <c r="G20" s="91" t="n">
        <v>36708</v>
      </c>
      <c r="H20" s="230" t="n">
        <v>600000</v>
      </c>
      <c r="I20" s="7" t="n">
        <v>0.16</v>
      </c>
      <c r="J20" s="124" t="n">
        <f aca="false">VLOOKUP(G20,NGPrices,2,FALSE())</f>
        <v>3.181</v>
      </c>
      <c r="K20" s="125" t="n">
        <f aca="false">HLOOKUP(D20,Prices,VLOOKUP(G20,move_down,2,FALSE()),FALSE())</f>
        <v>0.17</v>
      </c>
      <c r="L20" s="7" t="n">
        <f aca="false">K20+J20</f>
        <v>3.351</v>
      </c>
      <c r="M20" s="126" t="n">
        <f aca="false">VLOOKUP(G20,NGPrices,4,FALSE())</f>
        <v>0.063695649345076</v>
      </c>
      <c r="N20" s="7" t="n">
        <f aca="false">VLOOKUP(G20,NGPrices,3,FALSE())</f>
        <v>0.395</v>
      </c>
      <c r="O20" s="7" t="n">
        <f aca="false">HLOOKUP(D20,VOLS,VLOOKUP(G20,move_down,2,FALSE()),FALSE())</f>
        <v>0.387</v>
      </c>
      <c r="P20" s="219" t="n">
        <f aca="false">HLOOKUP(D20,Correllate,VLOOKUP(G20,CorMove,2,FALSE()),FALSE())</f>
        <v>0.995</v>
      </c>
      <c r="Q20" s="91" t="n">
        <f aca="false">WORKDAY(G20,-2)</f>
        <v>36706</v>
      </c>
      <c r="R20" s="7" t="n">
        <f aca="false">IF(F20="P",0,1)</f>
        <v>1</v>
      </c>
      <c r="S20" s="130" t="e">
        <f aca="false">xSPRDOPT($L20,$J20,$I20,$M20,$O20,$N20,$P20,$Q20-$C$3,$R20,0)</f>
        <v>#NAME?</v>
      </c>
      <c r="T20" s="220" t="e">
        <f aca="false">xSPRDOPT($L20,$J20,$I20,$M20,$O20,$N20,$P20,$Q20-$C$3,$R20,1)*H20</f>
        <v>#NAME?</v>
      </c>
      <c r="U20" s="42" t="e">
        <f aca="false">S20*H20</f>
        <v>#NAME?</v>
      </c>
      <c r="V20" s="220" t="e">
        <f aca="false">xSPRDOPT($L20,$J20,$I20,$M20,$O20,$N20,$P20,$Q20-$C$3,$R20,2)*H20</f>
        <v>#NAME?</v>
      </c>
      <c r="W20" s="220" t="e">
        <f aca="false">+V20+T20</f>
        <v>#NAME?</v>
      </c>
      <c r="X20" s="2" t="str">
        <f aca="false">CONCATENATE(G20,D20)</f>
        <v>36708IF-CGT/APPALAC</v>
      </c>
      <c r="Y20" s="221" t="n">
        <f aca="false">H20/10000</f>
        <v>60</v>
      </c>
      <c r="Z20" s="2"/>
      <c r="AA20" s="231" t="n">
        <f aca="false">EOMONTH(AA19,0)+1</f>
        <v>36586</v>
      </c>
      <c r="AB20" s="134" t="n">
        <f aca="false">SUMIF($X:$X,CONCATENATE($AA20,AB$6),$T:$T)/10000</f>
        <v>0</v>
      </c>
      <c r="AC20" s="134" t="n">
        <f aca="false">SUMIF($X:$X,CONCATENATE($AA20,AC$6),$T:$T)/10000</f>
        <v>0</v>
      </c>
      <c r="AD20" s="134" t="n">
        <f aca="false">SUMIF($X:$X,CONCATENATE($AA20,AD$6),$T:$T)/10000</f>
        <v>0</v>
      </c>
      <c r="AE20" s="134" t="n">
        <f aca="false">SUMIF($X:$X,CONCATENATE($AA20,AE$6),$T:$T)/10000</f>
        <v>0</v>
      </c>
      <c r="AF20" s="135" t="n">
        <f aca="false">SUMIF($X:$X,CONCATENATE($AA20,AF$6),$T:$T)/10000</f>
        <v>0</v>
      </c>
      <c r="AG20" s="135" t="n">
        <f aca="false">SUMIF($X:$X,CONCATENATE($AA20,AG$6),$T:$T)/10000</f>
        <v>0</v>
      </c>
      <c r="AH20" s="231" t="n">
        <f aca="false">EOMONTH(AH19,0)+1</f>
        <v>36586</v>
      </c>
      <c r="AI20" s="135" t="n">
        <f aca="false">SUM(AB20:AG20)</f>
        <v>0</v>
      </c>
      <c r="AJ20" s="2"/>
      <c r="AK20" s="231" t="n">
        <f aca="false">EOMONTH(AK19,0)+1</f>
        <v>36586</v>
      </c>
      <c r="AL20" s="134" t="n">
        <f aca="false">SUMIF($X:$X,CONCATENATE($AA20,AL$6),$W:$W)</f>
        <v>0</v>
      </c>
      <c r="AM20" s="134" t="n">
        <f aca="false">SUMIF($X:$X,CONCATENATE($AA20,AM$6),$W:$W)</f>
        <v>0</v>
      </c>
      <c r="AN20" s="134" t="n">
        <f aca="false">SUMIF($X:$X,CONCATENATE($AA20,AN$6),$W:$W)</f>
        <v>0</v>
      </c>
      <c r="AO20" s="134" t="n">
        <f aca="false">SUMIF($X:$X,CONCATENATE($AA20,AO$6),$W:$W)</f>
        <v>0</v>
      </c>
      <c r="AP20" s="135" t="n">
        <f aca="false">SUMIF($X:$X,CONCATENATE($AA20,AP$6),$W:$W)</f>
        <v>0</v>
      </c>
      <c r="AQ20" s="135" t="n">
        <f aca="false">SUMIF($X:$X,CONCATENATE($AA20,AQ$6),$W:$W)</f>
        <v>0</v>
      </c>
      <c r="AR20" s="231" t="n">
        <f aca="false">EOMONTH(AR19,0)+1</f>
        <v>36586</v>
      </c>
      <c r="AS20" s="135" t="n">
        <f aca="false">SUM(AL20:AQ20)</f>
        <v>0</v>
      </c>
      <c r="AT20" s="2"/>
      <c r="AU20" s="2"/>
      <c r="AV20" s="2"/>
      <c r="AW20" s="2"/>
      <c r="AX20" s="2"/>
      <c r="AY20" s="2"/>
      <c r="AZ20" s="2"/>
      <c r="BA20" s="2"/>
      <c r="BB20" s="181" t="n">
        <f aca="false">G20</f>
        <v>36708</v>
      </c>
      <c r="BC20" s="223" t="e">
        <f aca="false">xSPRDOPT((VLOOKUP(G20,NGPrices,2,FALSE())+HLOOKUP(D20,Prices,VLOOKUP(G20,move_down,2,FALSE()),FALSE())),VLOOKUP(G20,NGPrices,2,FALSE()),I20,VLOOKUP(G20,NGPREVPRICES,4,FALSE()),HLOOKUP(D20,PREVVOLS,VLOOKUP(G20,MOVE_DOWN2,2,FALSE()),FALSE()),VLOOKUP(G20,NGPREVPRICES,3,FALSE()),HLOOKUP(D20,Correllate,VLOOKUP(G20,CorMove,2,FALSE()),FALSE()),Q20-$BC$3,R20,$BC$5)*H20-BI20</f>
        <v>#NAME?</v>
      </c>
      <c r="BD20" s="223" t="e">
        <f aca="false">xSPRDOPT((VLOOKUP(G20,NGPREVPRICES,2,FALSE())+HLOOKUP(D20,PREVCURVES,VLOOKUP(G20,MOVE_DOWN2,2,FALSE()),FALSE())),VLOOKUP(G20,NGPREVPRICES,2,FALSE()),BJ20,VLOOKUP(G20,NGPrices,4,FALSE()),HLOOKUP(D20,PREVVOLS,VLOOKUP(G20,MOVE_DOWN2,2,FALSE()),FALSE()),VLOOKUP(G20,NGPREVPRICES,3,FALSE()),HLOOKUP(D20,Correllate,VLOOKUP(G20,CorMove,2,FALSE()),FALSE()),Q20-$BC$3,R20,$BI$5)*H20-BI20</f>
        <v>#NAME?</v>
      </c>
      <c r="BE20" s="132" t="e">
        <f aca="false">(BI20/VLOOKUP(BB20,discount,3,FALSE()))-(BI20/VLOOKUP(BB20,discount,2,FALSE()))</f>
        <v>#NAME?</v>
      </c>
      <c r="BF20" s="223" t="e">
        <f aca="false">xSPRDOPT((VLOOKUP(G20,NGPREVPRICES,2,FALSE())+HLOOKUP(D20,PREVCURVES,VLOOKUP(G20,MOVE_DOWN2,2,FALSE()),FALSE())),VLOOKUP(G20,NGPREVPRICES,2,FALSE()),BJ20,VLOOKUP(G20,NGPREVPRICES,4,FALSE()),HLOOKUP(D20,VOLS,VLOOKUP(G20,move_down,2,FALSE()),FALSE()),VLOOKUP(G20,NGPrices,3,FALSE()),HLOOKUP(D20,Correllate,VLOOKUP(G20,CorMove,2,FALSE()),FALSE()),Q20-$BC$3,R20,$BI$5)*H20-BI20</f>
        <v>#NAME?</v>
      </c>
      <c r="BG20" s="223" t="e">
        <f aca="false">xSPRDOPT((VLOOKUP(G20,NGPREVPRICES,2,FALSE())+HLOOKUP(D20,PREVCURVES,VLOOKUP(G20,MOVE_DOWN2,2,FALSE()),FALSE())),VLOOKUP(G20,NGPREVPRICES,2,FALSE()),BJ20,VLOOKUP(G20,NGPREVPRICES,4,FALSE()),HLOOKUP(D20,PREVVOLS,VLOOKUP(G20,MOVE_DOWN2,2,FALSE()),FALSE()),VLOOKUP(G20,NGPREVPRICES,3,FALSE()),HLOOKUP(D20,Correllate,VLOOKUP(G20,CorMove,2,FALSE()),FALSE()),Q20-$C$3,R20,$BI$5)*H20-BI20</f>
        <v>#NAME?</v>
      </c>
      <c r="BH20" s="223" t="e">
        <f aca="false">SUM(BC20:BG20)</f>
        <v>#NAME?</v>
      </c>
      <c r="BI20" s="223" t="e">
        <f aca="false">xSPRDOPT((VLOOKUP(G20,NGPREVPRICES,2,FALSE())+HLOOKUP(D20,PREVCURVES,VLOOKUP(G20,MOVE_DOWN2,2,FALSE()),FALSE())),VLOOKUP(G20,NGPREVPRICES,2,FALSE()),BJ20,VLOOKUP(G20,NGPREVPRICES,4,FALSE()),HLOOKUP(D20,PREVVOLS,VLOOKUP(G20,MOVE_DOWN2,2,FALSE()),FALSE()),VLOOKUP(G20,NGPREVPRICES,3,FALSE()),HLOOKUP(D20,Correllate,VLOOKUP(G20,CorMove,2,FALSE()),FALSE()),Q20-$BC$3,R20,$BI$5)*H20</f>
        <v>#NAME?</v>
      </c>
      <c r="BJ20" s="224" t="n">
        <f aca="false">I20</f>
        <v>0.16</v>
      </c>
      <c r="BK20" s="223"/>
      <c r="BL20" s="0" t="str">
        <f aca="false">CONCATENATE(BB20,$BC$6)</f>
        <v>36708Curve Shift/Gamma</v>
      </c>
      <c r="BM20" s="0" t="str">
        <f aca="false">CONCATENATE($BB20,$BD$6)</f>
        <v>36708Rho</v>
      </c>
      <c r="BN20" s="0" t="str">
        <f aca="false">CONCATENATE($BB20,$BE$6)</f>
        <v>36708Drift</v>
      </c>
      <c r="BO20" s="0" t="str">
        <f aca="false">CONCATENATE($BB20,$BF$6)</f>
        <v>36708Vega</v>
      </c>
      <c r="BP20" s="0" t="str">
        <f aca="false">CONCATENATE($BB20,$BG$6)</f>
        <v>36708Theta</v>
      </c>
      <c r="BQ20" s="225" t="n">
        <f aca="false">EOMONTH(BQ19,0)+1</f>
        <v>36951</v>
      </c>
      <c r="BR20" s="232" t="e">
        <f aca="false">SUMIF($BL$7:$BL$654,CONCATENATE($BQ20,$BR$6),$BC$7:$BC$654)</f>
        <v>#NAME?</v>
      </c>
      <c r="BS20" s="233" t="e">
        <f aca="false">SUMIF($BM$7:$BM$659,CONCATENATE($BQ20,$BS$6),$BD$7:$BD$654)</f>
        <v>#NAME?</v>
      </c>
      <c r="BT20" s="233" t="e">
        <f aca="false">SUMIF($BN$7:$BN$659,CONCATENATE($BQ20,$BT$6),$BE$7:$BE$654)</f>
        <v>#NAME?</v>
      </c>
      <c r="BU20" s="233" t="e">
        <f aca="false">SUMIF($BO$7:$BO$659,CONCATENATE($BQ20,$BU$6),$BF$7:$BF$654)</f>
        <v>#NAME?</v>
      </c>
      <c r="BV20" s="234" t="e">
        <f aca="false">SUMIF($BP$7:$BP$659,CONCATENATE($BQ20,$BV$6),$BG$7:$BG$654)</f>
        <v>#NAME?</v>
      </c>
      <c r="BW20" s="235" t="e">
        <f aca="false">SUM(BR20:BV20)</f>
        <v>#NAME?</v>
      </c>
    </row>
    <row r="21" customFormat="false" ht="12" hidden="false" customHeight="true" outlineLevel="0" collapsed="false">
      <c r="A21" s="215" t="s">
        <v>163</v>
      </c>
      <c r="B21" s="125" t="s">
        <v>155</v>
      </c>
      <c r="C21" s="125" t="s">
        <v>165</v>
      </c>
      <c r="D21" s="7" t="s">
        <v>145</v>
      </c>
      <c r="E21" s="7" t="s">
        <v>122</v>
      </c>
      <c r="F21" s="91" t="s">
        <v>157</v>
      </c>
      <c r="G21" s="91" t="n">
        <v>36708</v>
      </c>
      <c r="H21" s="230" t="n">
        <v>500000</v>
      </c>
      <c r="I21" s="2" t="n">
        <v>0.3</v>
      </c>
      <c r="J21" s="124" t="n">
        <f aca="false">VLOOKUP(G21,NGPrices,2,FALSE())</f>
        <v>3.181</v>
      </c>
      <c r="K21" s="125" t="n">
        <f aca="false">HLOOKUP(D21,Prices,VLOOKUP(G21,move_down,2,FALSE()),FALSE())</f>
        <v>0.345</v>
      </c>
      <c r="L21" s="2" t="n">
        <f aca="false">K21+J21</f>
        <v>3.526</v>
      </c>
      <c r="M21" s="126" t="n">
        <f aca="false">VLOOKUP(G21,NGPrices,4,FALSE())</f>
        <v>0.063695649345076</v>
      </c>
      <c r="N21" s="2" t="n">
        <f aca="false">VLOOKUP(G21,NGPrices,3,FALSE())</f>
        <v>0.395</v>
      </c>
      <c r="O21" s="2" t="n">
        <f aca="false">HLOOKUP(D21,VOLS,VLOOKUP(G21,move_down,2,FALSE()),FALSE())</f>
        <v>0.387</v>
      </c>
      <c r="P21" s="219" t="n">
        <f aca="false">HLOOKUP(D21,Correllate,VLOOKUP(G21,CorMove,2,FALSE()),FALSE())</f>
        <v>0.99</v>
      </c>
      <c r="Q21" s="91" t="n">
        <f aca="false">WORKDAY(G21,-2)</f>
        <v>36706</v>
      </c>
      <c r="R21" s="2" t="n">
        <f aca="false">IF(F21="P",0,1)</f>
        <v>1</v>
      </c>
      <c r="S21" s="130" t="e">
        <f aca="false">xSPRDOPT($L21,$J21,$I21,$M21,$O21,$N21,$P21,$Q21-$C$3,$R21,0)</f>
        <v>#NAME?</v>
      </c>
      <c r="T21" s="220" t="e">
        <f aca="false">xSPRDOPT($L21,$J21,$I21,$M21,$O21,$N21,$P21,$Q21-$C$3,$R21,1)*H21</f>
        <v>#NAME?</v>
      </c>
      <c r="U21" s="42" t="e">
        <f aca="false">S21*H21</f>
        <v>#NAME?</v>
      </c>
      <c r="V21" s="220" t="e">
        <f aca="false">xSPRDOPT($L21,$J21,$I21,$M21,$O21,$N21,$P21,$Q21-$C$3,$R21,2)*H21</f>
        <v>#NAME?</v>
      </c>
      <c r="W21" s="220" t="e">
        <f aca="false">+V21+T21</f>
        <v>#NAME?</v>
      </c>
      <c r="X21" s="2" t="str">
        <f aca="false">CONCATENATE(G21,D21)</f>
        <v>36708IF-TRANSCO/Z6</v>
      </c>
      <c r="Y21" s="221" t="n">
        <f aca="false">H21/10000</f>
        <v>50</v>
      </c>
      <c r="Z21" s="2"/>
      <c r="AA21" s="231" t="n">
        <f aca="false">EOMONTH(AA20,0)+1</f>
        <v>36617</v>
      </c>
      <c r="AB21" s="134" t="n">
        <f aca="false">SUMIF($X:$X,CONCATENATE($AA21,AB$6),$T:$T)/10000</f>
        <v>0</v>
      </c>
      <c r="AC21" s="134" t="n">
        <f aca="false">SUMIF($X:$X,CONCATENATE($AA21,AC$6),$T:$T)/10000</f>
        <v>0</v>
      </c>
      <c r="AD21" s="134" t="n">
        <f aca="false">SUMIF($X:$X,CONCATENATE($AA21,AD$6),$T:$T)/10000</f>
        <v>0</v>
      </c>
      <c r="AE21" s="134" t="n">
        <f aca="false">SUMIF($X:$X,CONCATENATE($AA21,AE$6),$T:$T)/10000</f>
        <v>0</v>
      </c>
      <c r="AF21" s="135" t="n">
        <f aca="false">SUMIF($X:$X,CONCATENATE($AA21,AF$6),$T:$T)/10000</f>
        <v>0</v>
      </c>
      <c r="AG21" s="135" t="n">
        <f aca="false">SUMIF($X:$X,CONCATENATE($AA21,AG$6),$T:$T)/10000</f>
        <v>0</v>
      </c>
      <c r="AH21" s="231" t="n">
        <f aca="false">EOMONTH(AH20,0)+1</f>
        <v>36617</v>
      </c>
      <c r="AI21" s="135" t="n">
        <f aca="false">SUM(AB21:AG21)</f>
        <v>0</v>
      </c>
      <c r="AJ21" s="2"/>
      <c r="AK21" s="231" t="n">
        <f aca="false">EOMONTH(AK20,0)+1</f>
        <v>36617</v>
      </c>
      <c r="AL21" s="134" t="n">
        <f aca="false">SUMIF($X:$X,CONCATENATE($AA21,AL$6),$W:$W)</f>
        <v>0</v>
      </c>
      <c r="AM21" s="134" t="n">
        <f aca="false">SUMIF($X:$X,CONCATENATE($AA21,AM$6),$W:$W)</f>
        <v>0</v>
      </c>
      <c r="AN21" s="134" t="n">
        <f aca="false">SUMIF($X:$X,CONCATENATE($AA21,AN$6),$W:$W)</f>
        <v>0</v>
      </c>
      <c r="AO21" s="134" t="n">
        <f aca="false">SUMIF($X:$X,CONCATENATE($AA21,AO$6),$W:$W)</f>
        <v>0</v>
      </c>
      <c r="AP21" s="135" t="n">
        <f aca="false">SUMIF($X:$X,CONCATENATE($AA21,AP$6),$W:$W)</f>
        <v>0</v>
      </c>
      <c r="AQ21" s="135" t="n">
        <f aca="false">SUMIF($X:$X,CONCATENATE($AA21,AQ$6),$W:$W)</f>
        <v>0</v>
      </c>
      <c r="AR21" s="231" t="n">
        <f aca="false">EOMONTH(AR20,0)+1</f>
        <v>36617</v>
      </c>
      <c r="AS21" s="135" t="n">
        <f aca="false">SUM(AL21:AQ21)</f>
        <v>0</v>
      </c>
      <c r="AT21" s="2"/>
      <c r="AU21" s="2"/>
      <c r="AV21" s="2"/>
      <c r="AW21" s="2"/>
      <c r="AX21" s="2"/>
      <c r="AY21" s="2"/>
      <c r="AZ21" s="2"/>
      <c r="BA21" s="2"/>
      <c r="BB21" s="181" t="n">
        <f aca="false">G21</f>
        <v>36708</v>
      </c>
      <c r="BC21" s="223" t="e">
        <f aca="false">xSPRDOPT((VLOOKUP(G21,NGPrices,2,FALSE())+HLOOKUP(D21,Prices,VLOOKUP(G21,move_down,2,FALSE()),FALSE())),VLOOKUP(G21,NGPrices,2,FALSE()),I21,VLOOKUP(G21,NGPREVPRICES,4,FALSE()),HLOOKUP(D21,PREVVOLS,VLOOKUP(G21,MOVE_DOWN2,2,FALSE()),FALSE()),VLOOKUP(G21,NGPREVPRICES,3,FALSE()),HLOOKUP(D21,Correllate,VLOOKUP(G21,CorMove,2,FALSE()),FALSE()),Q21-$BC$3,R21,$BC$5)*H21-BI21</f>
        <v>#NAME?</v>
      </c>
      <c r="BD21" s="223" t="e">
        <f aca="false">xSPRDOPT((VLOOKUP(G21,NGPREVPRICES,2,FALSE())+HLOOKUP(D21,PREVCURVES,VLOOKUP(G21,MOVE_DOWN2,2,FALSE()),FALSE())),VLOOKUP(G21,NGPREVPRICES,2,FALSE()),BJ21,VLOOKUP(G21,NGPrices,4,FALSE()),HLOOKUP(D21,PREVVOLS,VLOOKUP(G21,MOVE_DOWN2,2,FALSE()),FALSE()),VLOOKUP(G21,NGPREVPRICES,3,FALSE()),HLOOKUP(D21,Correllate,VLOOKUP(G21,CorMove,2,FALSE()),FALSE()),Q21-$BC$3,R21,$BI$5)*H21-BI21</f>
        <v>#NAME?</v>
      </c>
      <c r="BE21" s="132" t="e">
        <f aca="false">(BI21/VLOOKUP(BB21,discount,3,FALSE()))-(BI21/VLOOKUP(BB21,discount,2,FALSE()))</f>
        <v>#NAME?</v>
      </c>
      <c r="BF21" s="223" t="e">
        <f aca="false">xSPRDOPT((VLOOKUP(G21,NGPREVPRICES,2,FALSE())+HLOOKUP(D21,PREVCURVES,VLOOKUP(G21,MOVE_DOWN2,2,FALSE()),FALSE())),VLOOKUP(G21,NGPREVPRICES,2,FALSE()),BJ21,VLOOKUP(G21,NGPREVPRICES,4,FALSE()),HLOOKUP(D21,VOLS,VLOOKUP(G21,move_down,2,FALSE()),FALSE()),VLOOKUP(G21,NGPrices,3,FALSE()),HLOOKUP(D21,Correllate,VLOOKUP(G21,CorMove,2,FALSE()),FALSE()),Q21-$BC$3,R21,$BI$5)*H21-BI21</f>
        <v>#NAME?</v>
      </c>
      <c r="BG21" s="223" t="e">
        <f aca="false">xSPRDOPT((VLOOKUP(G21,NGPREVPRICES,2,FALSE())+HLOOKUP(D21,PREVCURVES,VLOOKUP(G21,MOVE_DOWN2,2,FALSE()),FALSE())),VLOOKUP(G21,NGPREVPRICES,2,FALSE()),BJ21,VLOOKUP(G21,NGPREVPRICES,4,FALSE()),HLOOKUP(D21,PREVVOLS,VLOOKUP(G21,MOVE_DOWN2,2,FALSE()),FALSE()),VLOOKUP(G21,NGPREVPRICES,3,FALSE()),HLOOKUP(D21,Correllate,VLOOKUP(G21,CorMove,2,FALSE()),FALSE()),Q21-$C$3,R21,$BI$5)*H21-BI21</f>
        <v>#NAME?</v>
      </c>
      <c r="BH21" s="223" t="e">
        <f aca="false">SUM(BC21:BG21)</f>
        <v>#NAME?</v>
      </c>
      <c r="BI21" s="223" t="e">
        <f aca="false">xSPRDOPT((VLOOKUP(G21,NGPREVPRICES,2,FALSE())+HLOOKUP(D21,PREVCURVES,VLOOKUP(G21,MOVE_DOWN2,2,FALSE()),FALSE())),VLOOKUP(G21,NGPREVPRICES,2,FALSE()),BJ21,VLOOKUP(G21,NGPREVPRICES,4,FALSE()),HLOOKUP(D21,PREVVOLS,VLOOKUP(G21,MOVE_DOWN2,2,FALSE()),FALSE()),VLOOKUP(G21,NGPREVPRICES,3,FALSE()),HLOOKUP(D21,Correllate,VLOOKUP(G21,CorMove,2,FALSE()),FALSE()),Q21-$BC$3,R21,$BI$5)*H21</f>
        <v>#NAME?</v>
      </c>
      <c r="BJ21" s="224" t="n">
        <f aca="false">I21</f>
        <v>0.3</v>
      </c>
      <c r="BK21" s="223"/>
      <c r="BL21" s="0" t="str">
        <f aca="false">CONCATENATE(BB21,$BC$6)</f>
        <v>36708Curve Shift/Gamma</v>
      </c>
      <c r="BM21" s="0" t="str">
        <f aca="false">CONCATENATE($BB21,$BD$6)</f>
        <v>36708Rho</v>
      </c>
      <c r="BN21" s="0" t="str">
        <f aca="false">CONCATENATE($BB21,$BE$6)</f>
        <v>36708Drift</v>
      </c>
      <c r="BO21" s="0" t="str">
        <f aca="false">CONCATENATE($BB21,$BF$6)</f>
        <v>36708Vega</v>
      </c>
      <c r="BP21" s="0" t="str">
        <f aca="false">CONCATENATE($BB21,$BG$6)</f>
        <v>36708Theta</v>
      </c>
      <c r="BQ21" s="225" t="n">
        <f aca="false">EOMONTH(BQ20,0)+1</f>
        <v>36982</v>
      </c>
      <c r="BR21" s="232" t="e">
        <f aca="false">SUMIF($BL$7:$BL$654,CONCATENATE($BQ21,$BR$6),$BC$7:$BC$654)</f>
        <v>#NAME?</v>
      </c>
      <c r="BS21" s="233" t="e">
        <f aca="false">SUMIF($BM$7:$BM$659,CONCATENATE($BQ21,$BS$6),$BD$7:$BD$654)</f>
        <v>#NAME?</v>
      </c>
      <c r="BT21" s="233" t="e">
        <f aca="false">SUMIF($BN$7:$BN$659,CONCATENATE($BQ21,$BT$6),$BE$7:$BE$654)</f>
        <v>#NAME?</v>
      </c>
      <c r="BU21" s="233" t="e">
        <f aca="false">SUMIF($BO$7:$BO$659,CONCATENATE($BQ21,$BU$6),$BF$7:$BF$654)</f>
        <v>#NAME?</v>
      </c>
      <c r="BV21" s="234" t="e">
        <f aca="false">SUMIF($BP$7:$BP$659,CONCATENATE($BQ21,$BV$6),$BG$7:$BG$654)</f>
        <v>#NAME?</v>
      </c>
      <c r="BW21" s="235" t="e">
        <f aca="false">SUM(BR21:BV21)</f>
        <v>#NAME?</v>
      </c>
    </row>
    <row r="22" customFormat="false" ht="12" hidden="false" customHeight="true" outlineLevel="0" collapsed="false">
      <c r="A22" s="215" t="s">
        <v>154</v>
      </c>
      <c r="B22" s="216" t="s">
        <v>155</v>
      </c>
      <c r="C22" s="216" t="s">
        <v>156</v>
      </c>
      <c r="D22" s="7" t="s">
        <v>145</v>
      </c>
      <c r="E22" s="216" t="s">
        <v>122</v>
      </c>
      <c r="F22" s="216" t="s">
        <v>157</v>
      </c>
      <c r="G22" s="217" t="n">
        <v>36739</v>
      </c>
      <c r="H22" s="218" t="n">
        <v>300000</v>
      </c>
      <c r="I22" s="17" t="n">
        <v>0.25</v>
      </c>
      <c r="J22" s="124" t="n">
        <f aca="false">VLOOKUP(G22,NGPrices,2,FALSE())</f>
        <v>3.183</v>
      </c>
      <c r="K22" s="125" t="n">
        <f aca="false">HLOOKUP(D22,Prices,VLOOKUP(G22,move_down,2,FALSE()),FALSE())</f>
        <v>0.345</v>
      </c>
      <c r="L22" s="7" t="n">
        <f aca="false">K22+J22</f>
        <v>3.528</v>
      </c>
      <c r="M22" s="126" t="n">
        <f aca="false">VLOOKUP(G22,NGPrices,4,FALSE())</f>
        <v>0.064500399973534</v>
      </c>
      <c r="N22" s="7" t="n">
        <f aca="false">VLOOKUP(G22,NGPrices,3,FALSE())</f>
        <v>0.4125</v>
      </c>
      <c r="O22" s="7" t="n">
        <f aca="false">HLOOKUP(D22,VOLS,VLOOKUP(G22,move_down,2,FALSE()),FALSE())</f>
        <v>0.404</v>
      </c>
      <c r="P22" s="219" t="n">
        <f aca="false">HLOOKUP(D22,Correllate,VLOOKUP(G22,CorMove,2,FALSE()),FALSE())</f>
        <v>0.99</v>
      </c>
      <c r="Q22" s="91" t="n">
        <f aca="false">WORKDAY(G22,-2)</f>
        <v>36735</v>
      </c>
      <c r="R22" s="7" t="n">
        <f aca="false">IF(F22="P",0,1)</f>
        <v>1</v>
      </c>
      <c r="S22" s="130" t="e">
        <f aca="false">xSPRDOPT($L22,$J22,$I22,$M22,$O22,$N22,$P22,$Q22-$C$3,$R22,0)</f>
        <v>#NAME?</v>
      </c>
      <c r="T22" s="220" t="e">
        <f aca="false">xSPRDOPT($L22,$J22,$I22,$M22,$O22,$N22,$P22,$Q22-$C$3,$R22,1)*H22</f>
        <v>#NAME?</v>
      </c>
      <c r="U22" s="42" t="e">
        <f aca="false">S22*H22</f>
        <v>#NAME?</v>
      </c>
      <c r="V22" s="220" t="e">
        <f aca="false">xSPRDOPT($L22,$J22,$I22,$M22,$O22,$N22,$P22,$Q22-$C$3,$R22,2)*H22</f>
        <v>#NAME?</v>
      </c>
      <c r="W22" s="220" t="e">
        <f aca="false">+V22+T22</f>
        <v>#NAME?</v>
      </c>
      <c r="X22" s="2" t="str">
        <f aca="false">CONCATENATE(G22,D22)</f>
        <v>36739IF-TRANSCO/Z6</v>
      </c>
      <c r="Y22" s="221" t="n">
        <f aca="false">H22/10000</f>
        <v>30</v>
      </c>
      <c r="Z22" s="2"/>
      <c r="AA22" s="231" t="n">
        <f aca="false">EOMONTH(AA21,0)+1</f>
        <v>36647</v>
      </c>
      <c r="AB22" s="134" t="e">
        <f aca="false">SUMIF($X:$X,CONCATENATE($AA22,AB$6),$T:$T)/10000</f>
        <v>#NAME?</v>
      </c>
      <c r="AC22" s="134" t="e">
        <f aca="false">SUMIF($X:$X,CONCATENATE($AA22,AC$6),$T:$T)/10000</f>
        <v>#NAME?</v>
      </c>
      <c r="AD22" s="134" t="e">
        <f aca="false">SUMIF($X:$X,CONCATENATE($AA22,AD$6),$T:$T)/10000</f>
        <v>#NAME?</v>
      </c>
      <c r="AE22" s="134" t="n">
        <f aca="false">SUMIF($X:$X,CONCATENATE($AA22,AE$6),$T:$T)/10000</f>
        <v>0</v>
      </c>
      <c r="AF22" s="135" t="n">
        <f aca="false">SUMIF($X:$X,CONCATENATE($AA22,AF$6),$T:$T)/10000</f>
        <v>0</v>
      </c>
      <c r="AG22" s="135" t="n">
        <f aca="false">SUMIF($X:$X,CONCATENATE($AA22,AG$6),$T:$T)/10000</f>
        <v>0</v>
      </c>
      <c r="AH22" s="231" t="n">
        <f aca="false">EOMONTH(AH21,0)+1</f>
        <v>36647</v>
      </c>
      <c r="AI22" s="135" t="e">
        <f aca="false">SUM(AB22:AG22)</f>
        <v>#NAME?</v>
      </c>
      <c r="AJ22" s="2"/>
      <c r="AK22" s="231" t="n">
        <f aca="false">EOMONTH(AK21,0)+1</f>
        <v>36647</v>
      </c>
      <c r="AL22" s="134" t="e">
        <f aca="false">SUMIF($X:$X,CONCATENATE($AA22,AL$6),$W:$W)</f>
        <v>#NAME?</v>
      </c>
      <c r="AM22" s="134" t="e">
        <f aca="false">SUMIF($X:$X,CONCATENATE($AA22,AM$6),$W:$W)</f>
        <v>#NAME?</v>
      </c>
      <c r="AN22" s="134" t="e">
        <f aca="false">SUMIF($X:$X,CONCATENATE($AA22,AN$6),$W:$W)</f>
        <v>#NAME?</v>
      </c>
      <c r="AO22" s="134" t="n">
        <f aca="false">SUMIF($X:$X,CONCATENATE($AA22,AO$6),$W:$W)</f>
        <v>0</v>
      </c>
      <c r="AP22" s="135" t="n">
        <f aca="false">SUMIF($X:$X,CONCATENATE($AA22,AP$6),$W:$W)</f>
        <v>0</v>
      </c>
      <c r="AQ22" s="135" t="n">
        <f aca="false">SUMIF($X:$X,CONCATENATE($AA22,AQ$6),$W:$W)</f>
        <v>0</v>
      </c>
      <c r="AR22" s="231" t="n">
        <f aca="false">EOMONTH(AR21,0)+1</f>
        <v>36647</v>
      </c>
      <c r="AS22" s="135" t="e">
        <f aca="false">SUM(AL22:AQ22)</f>
        <v>#NAME?</v>
      </c>
      <c r="AT22" s="2"/>
      <c r="AU22" s="2"/>
      <c r="AV22" s="2"/>
      <c r="AW22" s="2"/>
      <c r="AX22" s="2"/>
      <c r="AY22" s="2"/>
      <c r="AZ22" s="2"/>
      <c r="BA22" s="2"/>
      <c r="BB22" s="181" t="n">
        <f aca="false">G22</f>
        <v>36739</v>
      </c>
      <c r="BC22" s="223" t="e">
        <f aca="false">xSPRDOPT((VLOOKUP(G22,NGPrices,2,FALSE())+HLOOKUP(D22,Prices,VLOOKUP(G22,move_down,2,FALSE()),FALSE())),VLOOKUP(G22,NGPrices,2,FALSE()),I22,VLOOKUP(G22,NGPREVPRICES,4,FALSE()),HLOOKUP(D22,PREVVOLS,VLOOKUP(G22,MOVE_DOWN2,2,FALSE()),FALSE()),VLOOKUP(G22,NGPREVPRICES,3,FALSE()),HLOOKUP(D22,Correllate,VLOOKUP(G22,CorMove,2,FALSE()),FALSE()),Q22-$BC$3,R22,$BC$5)*H22-BI22</f>
        <v>#NAME?</v>
      </c>
      <c r="BD22" s="223" t="e">
        <f aca="false">xSPRDOPT((VLOOKUP(G22,NGPREVPRICES,2,FALSE())+HLOOKUP(D22,PREVCURVES,VLOOKUP(G22,MOVE_DOWN2,2,FALSE()),FALSE())),VLOOKUP(G22,NGPREVPRICES,2,FALSE()),BJ22,VLOOKUP(G22,NGPrices,4,FALSE()),HLOOKUP(D22,PREVVOLS,VLOOKUP(G22,MOVE_DOWN2,2,FALSE()),FALSE()),VLOOKUP(G22,NGPREVPRICES,3,FALSE()),HLOOKUP(D22,Correllate,VLOOKUP(G22,CorMove,2,FALSE()),FALSE()),Q22-$BC$3,R22,$BI$5)*H22-BI22</f>
        <v>#NAME?</v>
      </c>
      <c r="BE22" s="132" t="e">
        <f aca="false">(BI22/VLOOKUP(BB22,discount,3,FALSE()))-(BI22/VLOOKUP(BB22,discount,2,FALSE()))</f>
        <v>#NAME?</v>
      </c>
      <c r="BF22" s="223" t="e">
        <f aca="false">xSPRDOPT((VLOOKUP(G22,NGPREVPRICES,2,FALSE())+HLOOKUP(D22,PREVCURVES,VLOOKUP(G22,MOVE_DOWN2,2,FALSE()),FALSE())),VLOOKUP(G22,NGPREVPRICES,2,FALSE()),BJ22,VLOOKUP(G22,NGPREVPRICES,4,FALSE()),HLOOKUP(D22,VOLS,VLOOKUP(G22,move_down,2,FALSE()),FALSE()),VLOOKUP(G22,NGPrices,3,FALSE()),HLOOKUP(D22,Correllate,VLOOKUP(G22,CorMove,2,FALSE()),FALSE()),Q22-$BC$3,R22,$BI$5)*H22-BI22</f>
        <v>#NAME?</v>
      </c>
      <c r="BG22" s="223" t="e">
        <f aca="false">xSPRDOPT((VLOOKUP(G22,NGPREVPRICES,2,FALSE())+HLOOKUP(D22,PREVCURVES,VLOOKUP(G22,MOVE_DOWN2,2,FALSE()),FALSE())),VLOOKUP(G22,NGPREVPRICES,2,FALSE()),BJ22,VLOOKUP(G22,NGPREVPRICES,4,FALSE()),HLOOKUP(D22,PREVVOLS,VLOOKUP(G22,MOVE_DOWN2,2,FALSE()),FALSE()),VLOOKUP(G22,NGPREVPRICES,3,FALSE()),HLOOKUP(D22,Correllate,VLOOKUP(G22,CorMove,2,FALSE()),FALSE()),Q22-$C$3,R22,$BI$5)*H22-BI22</f>
        <v>#NAME?</v>
      </c>
      <c r="BH22" s="223" t="e">
        <f aca="false">SUM(BC22:BG22)</f>
        <v>#NAME?</v>
      </c>
      <c r="BI22" s="223" t="e">
        <f aca="false">xSPRDOPT((VLOOKUP(G22,NGPREVPRICES,2,FALSE())+HLOOKUP(D22,PREVCURVES,VLOOKUP(G22,MOVE_DOWN2,2,FALSE()),FALSE())),VLOOKUP(G22,NGPREVPRICES,2,FALSE()),BJ22,VLOOKUP(G22,NGPREVPRICES,4,FALSE()),HLOOKUP(D22,PREVVOLS,VLOOKUP(G22,MOVE_DOWN2,2,FALSE()),FALSE()),VLOOKUP(G22,NGPREVPRICES,3,FALSE()),HLOOKUP(D22,Correllate,VLOOKUP(G22,CorMove,2,FALSE()),FALSE()),Q22-$BC$3,R22,$BI$5)*H22</f>
        <v>#NAME?</v>
      </c>
      <c r="BJ22" s="224" t="n">
        <f aca="false">I22</f>
        <v>0.25</v>
      </c>
      <c r="BK22" s="223"/>
      <c r="BL22" s="0" t="str">
        <f aca="false">CONCATENATE(BB22,$BC$6)</f>
        <v>36739Curve Shift/Gamma</v>
      </c>
      <c r="BM22" s="0" t="str">
        <f aca="false">CONCATENATE($BB22,$BD$6)</f>
        <v>36739Rho</v>
      </c>
      <c r="BN22" s="0" t="str">
        <f aca="false">CONCATENATE($BB22,$BE$6)</f>
        <v>36739Drift</v>
      </c>
      <c r="BO22" s="0" t="str">
        <f aca="false">CONCATENATE($BB22,$BF$6)</f>
        <v>36739Vega</v>
      </c>
      <c r="BP22" s="0" t="str">
        <f aca="false">CONCATENATE($BB22,$BG$6)</f>
        <v>36739Theta</v>
      </c>
      <c r="BQ22" s="225" t="n">
        <f aca="false">EOMONTH(BQ21,0)+1</f>
        <v>37012</v>
      </c>
      <c r="BR22" s="232" t="e">
        <f aca="false">SUMIF($BL$7:$BL$654,CONCATENATE($BQ22,$BR$6),$BC$7:$BC$654)</f>
        <v>#NAME?</v>
      </c>
      <c r="BS22" s="233" t="e">
        <f aca="false">SUMIF($BM$7:$BM$659,CONCATENATE($BQ22,$BS$6),$BD$7:$BD$654)</f>
        <v>#NAME?</v>
      </c>
      <c r="BT22" s="233" t="e">
        <f aca="false">SUMIF($BN$7:$BN$659,CONCATENATE($BQ22,$BT$6),$BE$7:$BE$654)</f>
        <v>#NAME?</v>
      </c>
      <c r="BU22" s="233" t="e">
        <f aca="false">SUMIF($BO$7:$BO$659,CONCATENATE($BQ22,$BU$6),$BF$7:$BF$654)</f>
        <v>#NAME?</v>
      </c>
      <c r="BV22" s="234" t="e">
        <f aca="false">SUMIF($BP$7:$BP$659,CONCATENATE($BQ22,$BV$6),$BG$7:$BG$654)</f>
        <v>#NAME?</v>
      </c>
      <c r="BW22" s="235" t="e">
        <f aca="false">SUM(BR22:BV22)</f>
        <v>#NAME?</v>
      </c>
    </row>
    <row r="23" customFormat="false" ht="12" hidden="false" customHeight="true" outlineLevel="0" collapsed="false">
      <c r="A23" s="17" t="s">
        <v>158</v>
      </c>
      <c r="B23" s="0" t="s">
        <v>159</v>
      </c>
      <c r="C23" s="0" t="s">
        <v>160</v>
      </c>
      <c r="D23" s="7" t="s">
        <v>146</v>
      </c>
      <c r="E23" s="7" t="s">
        <v>122</v>
      </c>
      <c r="F23" s="91" t="s">
        <v>157</v>
      </c>
      <c r="G23" s="91" t="n">
        <v>36739</v>
      </c>
      <c r="H23" s="230" t="n">
        <v>310000</v>
      </c>
      <c r="I23" s="0" t="n">
        <v>0.16</v>
      </c>
      <c r="J23" s="124" t="n">
        <f aca="false">VLOOKUP(G23,NGPrices,2,FALSE())</f>
        <v>3.183</v>
      </c>
      <c r="K23" s="125" t="n">
        <f aca="false">HLOOKUP(D23,Prices,VLOOKUP(G23,move_down,2,FALSE()),FALSE())</f>
        <v>0.1675</v>
      </c>
      <c r="L23" s="7" t="n">
        <f aca="false">K23+J23</f>
        <v>3.3505</v>
      </c>
      <c r="M23" s="126" t="n">
        <f aca="false">VLOOKUP(G23,NGPrices,4,FALSE())</f>
        <v>0.064500399973534</v>
      </c>
      <c r="N23" s="7" t="n">
        <f aca="false">VLOOKUP(G23,NGPrices,3,FALSE())</f>
        <v>0.4125</v>
      </c>
      <c r="O23" s="7" t="n">
        <f aca="false">HLOOKUP(D23,VOLS,VLOOKUP(G23,move_down,2,FALSE()),FALSE())</f>
        <v>0.404</v>
      </c>
      <c r="P23" s="219" t="n">
        <f aca="false">HLOOKUP(D23,Correllate,VLOOKUP(G23,CorMove,2,FALSE()),FALSE())</f>
        <v>0.995</v>
      </c>
      <c r="Q23" s="91" t="n">
        <f aca="false">WORKDAY(G23,-2)</f>
        <v>36735</v>
      </c>
      <c r="R23" s="7" t="n">
        <f aca="false">IF(F23="P",0,1)</f>
        <v>1</v>
      </c>
      <c r="S23" s="130" t="e">
        <f aca="false">xSPRDOPT($L23,$J23,$I23,$M23,$O23,$N23,$P23,$Q23-$C$3,$R23,0)</f>
        <v>#NAME?</v>
      </c>
      <c r="T23" s="220" t="e">
        <f aca="false">xSPRDOPT($L23,$J23,$I23,$M23,$O23,$N23,$P23,$Q23-$C$3,$R23,1)*H23</f>
        <v>#NAME?</v>
      </c>
      <c r="U23" s="42" t="e">
        <f aca="false">S23*H23</f>
        <v>#NAME?</v>
      </c>
      <c r="V23" s="220" t="e">
        <f aca="false">xSPRDOPT($L23,$J23,$I23,$M23,$O23,$N23,$P23,$Q23-$C$3,$R23,2)*H23</f>
        <v>#NAME?</v>
      </c>
      <c r="W23" s="220" t="e">
        <f aca="false">+V23+T23</f>
        <v>#NAME?</v>
      </c>
      <c r="X23" s="2" t="str">
        <f aca="false">CONCATENATE(G23,D23)</f>
        <v>36739IF-CGT/APPALAC</v>
      </c>
      <c r="Y23" s="221" t="n">
        <f aca="false">H23/10000</f>
        <v>31</v>
      </c>
      <c r="AA23" s="231" t="n">
        <f aca="false">EOMONTH(AA22,0)+1</f>
        <v>36678</v>
      </c>
      <c r="AB23" s="134" t="e">
        <f aca="false">SUMIF($X:$X,CONCATENATE($AA23,AB$6),$T:$T)/10000</f>
        <v>#NAME?</v>
      </c>
      <c r="AC23" s="134" t="e">
        <f aca="false">SUMIF($X:$X,CONCATENATE($AA23,AC$6),$T:$T)/10000</f>
        <v>#NAME?</v>
      </c>
      <c r="AD23" s="134" t="e">
        <f aca="false">SUMIF($X:$X,CONCATENATE($AA23,AD$6),$T:$T)/10000</f>
        <v>#NAME?</v>
      </c>
      <c r="AE23" s="134" t="n">
        <f aca="false">SUMIF($X:$X,CONCATENATE($AA23,AE$6),$T:$T)/10000</f>
        <v>0</v>
      </c>
      <c r="AF23" s="135" t="n">
        <f aca="false">SUMIF($X:$X,CONCATENATE($AA23,AF$6),$T:$T)/10000</f>
        <v>0</v>
      </c>
      <c r="AG23" s="135" t="n">
        <f aca="false">SUMIF($X:$X,CONCATENATE($AA23,AG$6),$T:$T)/10000</f>
        <v>0</v>
      </c>
      <c r="AH23" s="231" t="n">
        <f aca="false">EOMONTH(AH22,0)+1</f>
        <v>36678</v>
      </c>
      <c r="AI23" s="135" t="e">
        <f aca="false">SUM(AB23:AG23)</f>
        <v>#NAME?</v>
      </c>
      <c r="AJ23" s="2"/>
      <c r="AK23" s="231" t="n">
        <f aca="false">EOMONTH(AK22,0)+1</f>
        <v>36678</v>
      </c>
      <c r="AL23" s="134" t="e">
        <f aca="false">SUMIF($X:$X,CONCATENATE($AA23,AL$6),$W:$W)</f>
        <v>#NAME?</v>
      </c>
      <c r="AM23" s="134" t="e">
        <f aca="false">SUMIF($X:$X,CONCATENATE($AA23,AM$6),$W:$W)</f>
        <v>#NAME?</v>
      </c>
      <c r="AN23" s="134" t="e">
        <f aca="false">SUMIF($X:$X,CONCATENATE($AA23,AN$6),$W:$W)</f>
        <v>#NAME?</v>
      </c>
      <c r="AO23" s="134" t="n">
        <f aca="false">SUMIF($X:$X,CONCATENATE($AA23,AO$6),$W:$W)</f>
        <v>0</v>
      </c>
      <c r="AP23" s="135" t="n">
        <f aca="false">SUMIF($X:$X,CONCATENATE($AA23,AP$6),$W:$W)</f>
        <v>0</v>
      </c>
      <c r="AQ23" s="135" t="n">
        <f aca="false">SUMIF($X:$X,CONCATENATE($AA23,AQ$6),$W:$W)</f>
        <v>0</v>
      </c>
      <c r="AR23" s="231" t="n">
        <f aca="false">EOMONTH(AR22,0)+1</f>
        <v>36678</v>
      </c>
      <c r="AS23" s="135" t="e">
        <f aca="false">SUM(AL23:AQ23)</f>
        <v>#NAME?</v>
      </c>
      <c r="AT23" s="2"/>
      <c r="AU23" s="2"/>
      <c r="AV23" s="2"/>
      <c r="AW23" s="2"/>
      <c r="AX23" s="2"/>
      <c r="AY23" s="2"/>
      <c r="AZ23" s="2"/>
      <c r="BA23" s="2"/>
      <c r="BB23" s="181" t="n">
        <f aca="false">G23</f>
        <v>36739</v>
      </c>
      <c r="BC23" s="223" t="e">
        <f aca="false">xSPRDOPT((VLOOKUP(G23,NGPrices,2,FALSE())+HLOOKUP(D23,Prices,VLOOKUP(G23,move_down,2,FALSE()),FALSE())),VLOOKUP(G23,NGPrices,2,FALSE()),I23,VLOOKUP(G23,NGPREVPRICES,4,FALSE()),HLOOKUP(D23,PREVVOLS,VLOOKUP(G23,MOVE_DOWN2,2,FALSE()),FALSE()),VLOOKUP(G23,NGPREVPRICES,3,FALSE()),HLOOKUP(D23,Correllate,VLOOKUP(G23,CorMove,2,FALSE()),FALSE()),Q23-$BC$3,R23,$BC$5)*H23-BI23</f>
        <v>#NAME?</v>
      </c>
      <c r="BD23" s="223" t="e">
        <f aca="false">xSPRDOPT((VLOOKUP(G23,NGPREVPRICES,2,FALSE())+HLOOKUP(D23,PREVCURVES,VLOOKUP(G23,MOVE_DOWN2,2,FALSE()),FALSE())),VLOOKUP(G23,NGPREVPRICES,2,FALSE()),BJ23,VLOOKUP(G23,NGPrices,4,FALSE()),HLOOKUP(D23,PREVVOLS,VLOOKUP(G23,MOVE_DOWN2,2,FALSE()),FALSE()),VLOOKUP(G23,NGPREVPRICES,3,FALSE()),HLOOKUP(D23,Correllate,VLOOKUP(G23,CorMove,2,FALSE()),FALSE()),Q23-$BC$3,R23,$BI$5)*H23-BI23</f>
        <v>#NAME?</v>
      </c>
      <c r="BE23" s="132" t="e">
        <f aca="false">(BI23/VLOOKUP(BB23,discount,3,FALSE()))-(BI23/VLOOKUP(BB23,discount,2,FALSE()))</f>
        <v>#NAME?</v>
      </c>
      <c r="BF23" s="223" t="e">
        <f aca="false">xSPRDOPT((VLOOKUP(G23,NGPREVPRICES,2,FALSE())+HLOOKUP(D23,PREVCURVES,VLOOKUP(G23,MOVE_DOWN2,2,FALSE()),FALSE())),VLOOKUP(G23,NGPREVPRICES,2,FALSE()),BJ23,VLOOKUP(G23,NGPREVPRICES,4,FALSE()),HLOOKUP(D23,VOLS,VLOOKUP(G23,move_down,2,FALSE()),FALSE()),VLOOKUP(G23,NGPrices,3,FALSE()),HLOOKUP(D23,Correllate,VLOOKUP(G23,CorMove,2,FALSE()),FALSE()),Q23-$BC$3,R23,$BI$5)*H23-BI23</f>
        <v>#NAME?</v>
      </c>
      <c r="BG23" s="223" t="e">
        <f aca="false">xSPRDOPT((VLOOKUP(G23,NGPREVPRICES,2,FALSE())+HLOOKUP(D23,PREVCURVES,VLOOKUP(G23,MOVE_DOWN2,2,FALSE()),FALSE())),VLOOKUP(G23,NGPREVPRICES,2,FALSE()),BJ23,VLOOKUP(G23,NGPREVPRICES,4,FALSE()),HLOOKUP(D23,PREVVOLS,VLOOKUP(G23,MOVE_DOWN2,2,FALSE()),FALSE()),VLOOKUP(G23,NGPREVPRICES,3,FALSE()),HLOOKUP(D23,Correllate,VLOOKUP(G23,CorMove,2,FALSE()),FALSE()),Q23-$C$3,R23,$BI$5)*H23-BI23</f>
        <v>#NAME?</v>
      </c>
      <c r="BH23" s="223" t="e">
        <f aca="false">SUM(BC23:BG23)</f>
        <v>#NAME?</v>
      </c>
      <c r="BI23" s="223" t="e">
        <f aca="false">xSPRDOPT((VLOOKUP(G23,NGPREVPRICES,2,FALSE())+HLOOKUP(D23,PREVCURVES,VLOOKUP(G23,MOVE_DOWN2,2,FALSE()),FALSE())),VLOOKUP(G23,NGPREVPRICES,2,FALSE()),BJ23,VLOOKUP(G23,NGPREVPRICES,4,FALSE()),HLOOKUP(D23,PREVVOLS,VLOOKUP(G23,MOVE_DOWN2,2,FALSE()),FALSE()),VLOOKUP(G23,NGPREVPRICES,3,FALSE()),HLOOKUP(D23,Correllate,VLOOKUP(G23,CorMove,2,FALSE()),FALSE()),Q23-$BC$3,R23,$BI$5)*H23</f>
        <v>#NAME?</v>
      </c>
      <c r="BJ23" s="224" t="n">
        <f aca="false">I23</f>
        <v>0.16</v>
      </c>
      <c r="BK23" s="223"/>
      <c r="BL23" s="0" t="str">
        <f aca="false">CONCATENATE(BB23,$BC$6)</f>
        <v>36739Curve Shift/Gamma</v>
      </c>
      <c r="BM23" s="0" t="str">
        <f aca="false">CONCATENATE($BB23,$BD$6)</f>
        <v>36739Rho</v>
      </c>
      <c r="BN23" s="0" t="str">
        <f aca="false">CONCATENATE($BB23,$BE$6)</f>
        <v>36739Drift</v>
      </c>
      <c r="BO23" s="0" t="str">
        <f aca="false">CONCATENATE($BB23,$BF$6)</f>
        <v>36739Vega</v>
      </c>
      <c r="BP23" s="0" t="str">
        <f aca="false">CONCATENATE($BB23,$BG$6)</f>
        <v>36739Theta</v>
      </c>
      <c r="BQ23" s="225" t="n">
        <f aca="false">EOMONTH(BQ22,0)+1</f>
        <v>37043</v>
      </c>
      <c r="BR23" s="232" t="e">
        <f aca="false">SUMIF($BL$7:$BL$654,CONCATENATE($BQ23,$BR$6),$BC$7:$BC$654)</f>
        <v>#NAME?</v>
      </c>
      <c r="BS23" s="233" t="e">
        <f aca="false">SUMIF($BM$7:$BM$659,CONCATENATE($BQ23,$BS$6),$BD$7:$BD$654)</f>
        <v>#NAME?</v>
      </c>
      <c r="BT23" s="233" t="e">
        <f aca="false">SUMIF($BN$7:$BN$659,CONCATENATE($BQ23,$BT$6),$BE$7:$BE$654)</f>
        <v>#NAME?</v>
      </c>
      <c r="BU23" s="233" t="e">
        <f aca="false">SUMIF($BO$7:$BO$659,CONCATENATE($BQ23,$BU$6),$BF$7:$BF$654)</f>
        <v>#NAME?</v>
      </c>
      <c r="BV23" s="234" t="e">
        <f aca="false">SUMIF($BP$7:$BP$659,CONCATENATE($BQ23,$BV$6),$BG$7:$BG$654)</f>
        <v>#NAME?</v>
      </c>
      <c r="BW23" s="235" t="e">
        <f aca="false">SUM(BR23:BV23)</f>
        <v>#NAME?</v>
      </c>
    </row>
    <row r="24" customFormat="false" ht="12" hidden="false" customHeight="true" outlineLevel="0" collapsed="false">
      <c r="A24" s="236" t="s">
        <v>161</v>
      </c>
      <c r="B24" s="7" t="s">
        <v>155</v>
      </c>
      <c r="C24" s="7" t="s">
        <v>162</v>
      </c>
      <c r="D24" s="7" t="s">
        <v>147</v>
      </c>
      <c r="E24" s="7" t="s">
        <v>122</v>
      </c>
      <c r="F24" s="7" t="s">
        <v>123</v>
      </c>
      <c r="G24" s="91" t="n">
        <v>36739</v>
      </c>
      <c r="H24" s="230" t="n">
        <f aca="false">10000*(EOMONTH(G24,0)-G24)+10000</f>
        <v>310000</v>
      </c>
      <c r="I24" s="7" t="n">
        <v>-0.4</v>
      </c>
      <c r="J24" s="124" t="n">
        <f aca="false">VLOOKUP(G24,NGPrices,2,FALSE())</f>
        <v>3.183</v>
      </c>
      <c r="K24" s="125" t="n">
        <f aca="false">HLOOKUP(D24,Prices,VLOOKUP(G24,move_down,2,FALSE()),FALSE())</f>
        <v>-0.3225</v>
      </c>
      <c r="L24" s="7" t="n">
        <f aca="false">K24+J24</f>
        <v>2.8605</v>
      </c>
      <c r="M24" s="126" t="n">
        <f aca="false">VLOOKUP(G24,NGPrices,4,FALSE())</f>
        <v>0.064500399973534</v>
      </c>
      <c r="N24" s="7" t="n">
        <f aca="false">VLOOKUP(G24,NGPrices,3,FALSE())</f>
        <v>0.4125</v>
      </c>
      <c r="O24" s="7" t="n">
        <f aca="false">HLOOKUP(D24,VOLS,VLOOKUP(G24,move_down,2,FALSE()),FALSE())</f>
        <v>0.404</v>
      </c>
      <c r="P24" s="219" t="n">
        <f aca="false">HLOOKUP(D24,Correllate,VLOOKUP(G24,CorMove,2,FALSE()),FALSE())</f>
        <v>0.96</v>
      </c>
      <c r="Q24" s="91" t="n">
        <f aca="false">WORKDAY(G24,-2)</f>
        <v>36735</v>
      </c>
      <c r="R24" s="7" t="n">
        <f aca="false">IF(F24="P",0,1)</f>
        <v>0</v>
      </c>
      <c r="S24" s="130" t="e">
        <f aca="false">xSPRDOPT($L24,$J24,$I24,$M24,$O24,$N24,$P24,$Q24-$C$3,$R24,0)</f>
        <v>#NAME?</v>
      </c>
      <c r="T24" s="220" t="e">
        <f aca="false">xSPRDOPT($L24,$J24,$I24,$M24,$O24,$N24,$P24,$Q24-$C$3,$R24,1)*H24</f>
        <v>#NAME?</v>
      </c>
      <c r="U24" s="42" t="e">
        <f aca="false">S24*H24</f>
        <v>#NAME?</v>
      </c>
      <c r="V24" s="220" t="e">
        <f aca="false">xSPRDOPT($L24,$J24,$I24,$M24,$O24,$N24,$P24,$Q24-$C$3,$R24,2)*H24</f>
        <v>#NAME?</v>
      </c>
      <c r="W24" s="220" t="e">
        <f aca="false">+V24+T24</f>
        <v>#NAME?</v>
      </c>
      <c r="X24" s="2" t="str">
        <f aca="false">CONCATENATE(G24,D24)</f>
        <v>36739IF-NWPL_ROCKY_M</v>
      </c>
      <c r="Y24" s="221" t="n">
        <f aca="false">H24/10000</f>
        <v>31</v>
      </c>
      <c r="Z24" s="2"/>
      <c r="AA24" s="231" t="n">
        <f aca="false">EOMONTH(AA23,0)+1</f>
        <v>36708</v>
      </c>
      <c r="AB24" s="134" t="e">
        <f aca="false">SUMIF($X:$X,CONCATENATE($AA24,AB$6),$T:$T)/10000</f>
        <v>#NAME?</v>
      </c>
      <c r="AC24" s="134" t="e">
        <f aca="false">SUMIF($X:$X,CONCATENATE($AA24,AC$6),$T:$T)/10000</f>
        <v>#NAME?</v>
      </c>
      <c r="AD24" s="134" t="e">
        <f aca="false">SUMIF($X:$X,CONCATENATE($AA24,AD$6),$T:$T)/10000</f>
        <v>#NAME?</v>
      </c>
      <c r="AE24" s="134" t="n">
        <f aca="false">SUMIF($X:$X,CONCATENATE($AA24,AE$6),$T:$T)/10000</f>
        <v>0</v>
      </c>
      <c r="AF24" s="135" t="n">
        <f aca="false">SUMIF($X:$X,CONCATENATE($AA24,AF$6),$T:$T)/10000</f>
        <v>0</v>
      </c>
      <c r="AG24" s="135" t="n">
        <f aca="false">SUMIF($X:$X,CONCATENATE($AA24,AG$6),$T:$T)/10000</f>
        <v>0</v>
      </c>
      <c r="AH24" s="231" t="n">
        <f aca="false">EOMONTH(AH23,0)+1</f>
        <v>36708</v>
      </c>
      <c r="AI24" s="135" t="e">
        <f aca="false">SUM(AB24:AG24)</f>
        <v>#NAME?</v>
      </c>
      <c r="AJ24" s="2"/>
      <c r="AK24" s="231" t="n">
        <f aca="false">EOMONTH(AK23,0)+1</f>
        <v>36708</v>
      </c>
      <c r="AL24" s="134" t="e">
        <f aca="false">SUMIF($X:$X,CONCATENATE($AA24,AL$6),$W:$W)</f>
        <v>#NAME?</v>
      </c>
      <c r="AM24" s="134" t="e">
        <f aca="false">SUMIF($X:$X,CONCATENATE($AA24,AM$6),$W:$W)</f>
        <v>#NAME?</v>
      </c>
      <c r="AN24" s="134" t="e">
        <f aca="false">SUMIF($X:$X,CONCATENATE($AA24,AN$6),$W:$W)</f>
        <v>#NAME?</v>
      </c>
      <c r="AO24" s="134" t="n">
        <f aca="false">SUMIF($X:$X,CONCATENATE($AA24,AO$6),$W:$W)</f>
        <v>0</v>
      </c>
      <c r="AP24" s="135" t="n">
        <f aca="false">SUMIF($X:$X,CONCATENATE($AA24,AP$6),$W:$W)</f>
        <v>0</v>
      </c>
      <c r="AQ24" s="135" t="n">
        <f aca="false">SUMIF($X:$X,CONCATENATE($AA24,AQ$6),$W:$W)</f>
        <v>0</v>
      </c>
      <c r="AR24" s="231" t="n">
        <f aca="false">EOMONTH(AR23,0)+1</f>
        <v>36708</v>
      </c>
      <c r="AS24" s="135" t="e">
        <f aca="false">SUM(AL24:AQ24)</f>
        <v>#NAME?</v>
      </c>
      <c r="AT24" s="2"/>
      <c r="AU24" s="2"/>
      <c r="AV24" s="2"/>
      <c r="AW24" s="2"/>
      <c r="AX24" s="2"/>
      <c r="AY24" s="2"/>
      <c r="AZ24" s="2"/>
      <c r="BA24" s="2"/>
      <c r="BB24" s="181" t="n">
        <f aca="false">G24</f>
        <v>36739</v>
      </c>
      <c r="BC24" s="223" t="e">
        <f aca="false">xSPRDOPT((VLOOKUP(G24,NGPrices,2,FALSE())+HLOOKUP(D24,Prices,VLOOKUP(G24,move_down,2,FALSE()),FALSE())),VLOOKUP(G24,NGPrices,2,FALSE()),I24,VLOOKUP(G24,NGPREVPRICES,4,FALSE()),HLOOKUP(D24,PREVVOLS,VLOOKUP(G24,MOVE_DOWN2,2,FALSE()),FALSE()),VLOOKUP(G24,NGPREVPRICES,3,FALSE()),HLOOKUP(D24,Correllate,VLOOKUP(G24,CorMove,2,FALSE()),FALSE()),Q24-$BC$3,R24,$BC$5)*H24-BI24</f>
        <v>#NAME?</v>
      </c>
      <c r="BD24" s="223" t="e">
        <f aca="false">xSPRDOPT((VLOOKUP(G24,NGPREVPRICES,2,FALSE())+HLOOKUP(D24,PREVCURVES,VLOOKUP(G24,MOVE_DOWN2,2,FALSE()),FALSE())),VLOOKUP(G24,NGPREVPRICES,2,FALSE()),BJ24,VLOOKUP(G24,NGPrices,4,FALSE()),HLOOKUP(D24,PREVVOLS,VLOOKUP(G24,MOVE_DOWN2,2,FALSE()),FALSE()),VLOOKUP(G24,NGPREVPRICES,3,FALSE()),HLOOKUP(D24,Correllate,VLOOKUP(G24,CorMove,2,FALSE()),FALSE()),Q24-$BC$3,R24,$BI$5)*H24-BI24</f>
        <v>#NAME?</v>
      </c>
      <c r="BE24" s="132" t="e">
        <f aca="false">(BI24/VLOOKUP(BB24,discount,3,FALSE()))-(BI24/VLOOKUP(BB24,discount,2,FALSE()))</f>
        <v>#NAME?</v>
      </c>
      <c r="BF24" s="223" t="e">
        <f aca="false">xSPRDOPT((VLOOKUP(G24,NGPREVPRICES,2,FALSE())+HLOOKUP(D24,PREVCURVES,VLOOKUP(G24,MOVE_DOWN2,2,FALSE()),FALSE())),VLOOKUP(G24,NGPREVPRICES,2,FALSE()),BJ24,VLOOKUP(G24,NGPREVPRICES,4,FALSE()),HLOOKUP(D24,VOLS,VLOOKUP(G24,move_down,2,FALSE()),FALSE()),VLOOKUP(G24,NGPrices,3,FALSE()),HLOOKUP(D24,Correllate,VLOOKUP(G24,CorMove,2,FALSE()),FALSE()),Q24-$BC$3,R24,$BI$5)*H24-BI24</f>
        <v>#NAME?</v>
      </c>
      <c r="BG24" s="223" t="e">
        <f aca="false">xSPRDOPT((VLOOKUP(G24,NGPREVPRICES,2,FALSE())+HLOOKUP(D24,PREVCURVES,VLOOKUP(G24,MOVE_DOWN2,2,FALSE()),FALSE())),VLOOKUP(G24,NGPREVPRICES,2,FALSE()),BJ24,VLOOKUP(G24,NGPREVPRICES,4,FALSE()),HLOOKUP(D24,PREVVOLS,VLOOKUP(G24,MOVE_DOWN2,2,FALSE()),FALSE()),VLOOKUP(G24,NGPREVPRICES,3,FALSE()),HLOOKUP(D24,Correllate,VLOOKUP(G24,CorMove,2,FALSE()),FALSE()),Q24-$C$3,R24,$BI$5)*H24-BI24</f>
        <v>#NAME?</v>
      </c>
      <c r="BH24" s="223" t="e">
        <f aca="false">SUM(BC24:BG24)</f>
        <v>#NAME?</v>
      </c>
      <c r="BI24" s="223" t="e">
        <f aca="false">xSPRDOPT((VLOOKUP(G24,NGPREVPRICES,2,FALSE())+HLOOKUP(D24,PREVCURVES,VLOOKUP(G24,MOVE_DOWN2,2,FALSE()),FALSE())),VLOOKUP(G24,NGPREVPRICES,2,FALSE()),BJ24,VLOOKUP(G24,NGPREVPRICES,4,FALSE()),HLOOKUP(D24,PREVVOLS,VLOOKUP(G24,MOVE_DOWN2,2,FALSE()),FALSE()),VLOOKUP(G24,NGPREVPRICES,3,FALSE()),HLOOKUP(D24,Correllate,VLOOKUP(G24,CorMove,2,FALSE()),FALSE()),Q24-$BC$3,R24,$BI$5)*H24</f>
        <v>#NAME?</v>
      </c>
      <c r="BJ24" s="224" t="n">
        <f aca="false">I24</f>
        <v>-0.4</v>
      </c>
      <c r="BK24" s="223"/>
      <c r="BL24" s="0" t="str">
        <f aca="false">CONCATENATE(BB24,$BC$6)</f>
        <v>36739Curve Shift/Gamma</v>
      </c>
      <c r="BM24" s="0" t="str">
        <f aca="false">CONCATENATE($BB24,$BD$6)</f>
        <v>36739Rho</v>
      </c>
      <c r="BN24" s="0" t="str">
        <f aca="false">CONCATENATE($BB24,$BE$6)</f>
        <v>36739Drift</v>
      </c>
      <c r="BO24" s="0" t="str">
        <f aca="false">CONCATENATE($BB24,$BF$6)</f>
        <v>36739Vega</v>
      </c>
      <c r="BP24" s="0" t="str">
        <f aca="false">CONCATENATE($BB24,$BG$6)</f>
        <v>36739Theta</v>
      </c>
      <c r="BQ24" s="225" t="n">
        <f aca="false">EOMONTH(BQ23,0)+1</f>
        <v>37073</v>
      </c>
      <c r="BR24" s="232" t="e">
        <f aca="false">SUMIF($BL$7:$BL$654,CONCATENATE($BQ24,$BR$6),$BC$7:$BC$654)</f>
        <v>#NAME?</v>
      </c>
      <c r="BS24" s="233" t="e">
        <f aca="false">SUMIF($BM$7:$BM$659,CONCATENATE($BQ24,$BS$6),$BD$7:$BD$654)</f>
        <v>#NAME?</v>
      </c>
      <c r="BT24" s="233" t="e">
        <f aca="false">SUMIF($BN$7:$BN$659,CONCATENATE($BQ24,$BT$6),$BE$7:$BE$654)</f>
        <v>#NAME?</v>
      </c>
      <c r="BU24" s="233" t="e">
        <f aca="false">SUMIF($BO$7:$BO$659,CONCATENATE($BQ24,$BU$6),$BF$7:$BF$654)</f>
        <v>#NAME?</v>
      </c>
      <c r="BV24" s="234" t="e">
        <f aca="false">SUMIF($BP$7:$BP$659,CONCATENATE($BQ24,$BV$6),$BG$7:$BG$654)</f>
        <v>#NAME?</v>
      </c>
      <c r="BW24" s="235" t="e">
        <f aca="false">SUM(BR24:BV24)</f>
        <v>#NAME?</v>
      </c>
    </row>
    <row r="25" customFormat="false" ht="12" hidden="false" customHeight="true" outlineLevel="0" collapsed="false">
      <c r="A25" s="215" t="s">
        <v>163</v>
      </c>
      <c r="B25" s="0" t="s">
        <v>155</v>
      </c>
      <c r="C25" s="125" t="s">
        <v>164</v>
      </c>
      <c r="D25" s="7" t="s">
        <v>146</v>
      </c>
      <c r="E25" s="7" t="s">
        <v>122</v>
      </c>
      <c r="F25" s="91" t="s">
        <v>157</v>
      </c>
      <c r="G25" s="91" t="n">
        <v>36739</v>
      </c>
      <c r="H25" s="230" t="n">
        <v>600000</v>
      </c>
      <c r="I25" s="7" t="n">
        <v>0.16</v>
      </c>
      <c r="J25" s="124" t="n">
        <f aca="false">VLOOKUP(G25,NGPrices,2,FALSE())</f>
        <v>3.183</v>
      </c>
      <c r="K25" s="125" t="n">
        <f aca="false">HLOOKUP(D25,Prices,VLOOKUP(G25,move_down,2,FALSE()),FALSE())</f>
        <v>0.1675</v>
      </c>
      <c r="L25" s="7" t="n">
        <f aca="false">K25+J25</f>
        <v>3.3505</v>
      </c>
      <c r="M25" s="126" t="n">
        <f aca="false">VLOOKUP(G25,NGPrices,4,FALSE())</f>
        <v>0.064500399973534</v>
      </c>
      <c r="N25" s="7" t="n">
        <f aca="false">VLOOKUP(G25,NGPrices,3,FALSE())</f>
        <v>0.4125</v>
      </c>
      <c r="O25" s="7" t="n">
        <f aca="false">HLOOKUP(D25,VOLS,VLOOKUP(G25,move_down,2,FALSE()),FALSE())</f>
        <v>0.404</v>
      </c>
      <c r="P25" s="219" t="n">
        <f aca="false">HLOOKUP(D25,Correllate,VLOOKUP(G25,CorMove,2,FALSE()),FALSE())</f>
        <v>0.995</v>
      </c>
      <c r="Q25" s="91" t="n">
        <f aca="false">WORKDAY(G25,-2)</f>
        <v>36735</v>
      </c>
      <c r="R25" s="7" t="n">
        <f aca="false">IF(F25="P",0,1)</f>
        <v>1</v>
      </c>
      <c r="S25" s="130" t="e">
        <f aca="false">xSPRDOPT($L25,$J25,$I25,$M25,$O25,$N25,$P25,$Q25-$C$3,$R25,0)</f>
        <v>#NAME?</v>
      </c>
      <c r="T25" s="220" t="e">
        <f aca="false">xSPRDOPT($L25,$J25,$I25,$M25,$O25,$N25,$P25,$Q25-$C$3,$R25,1)*H25</f>
        <v>#NAME?</v>
      </c>
      <c r="U25" s="42" t="e">
        <f aca="false">S25*H25</f>
        <v>#NAME?</v>
      </c>
      <c r="V25" s="220" t="e">
        <f aca="false">xSPRDOPT($L25,$J25,$I25,$M25,$O25,$N25,$P25,$Q25-$C$3,$R25,2)*H25</f>
        <v>#NAME?</v>
      </c>
      <c r="W25" s="220" t="e">
        <f aca="false">+V25+T25</f>
        <v>#NAME?</v>
      </c>
      <c r="X25" s="2" t="str">
        <f aca="false">CONCATENATE(G25,D25)</f>
        <v>36739IF-CGT/APPALAC</v>
      </c>
      <c r="Y25" s="221" t="n">
        <f aca="false">H25/10000</f>
        <v>60</v>
      </c>
      <c r="Z25" s="2"/>
      <c r="AA25" s="231" t="n">
        <f aca="false">EOMONTH(AA24,0)+1</f>
        <v>36739</v>
      </c>
      <c r="AB25" s="134" t="e">
        <f aca="false">SUMIF($X:$X,CONCATENATE($AA25,AB$6),$T:$T)/10000</f>
        <v>#NAME?</v>
      </c>
      <c r="AC25" s="134" t="e">
        <f aca="false">SUMIF($X:$X,CONCATENATE($AA25,AC$6),$T:$T)/10000</f>
        <v>#NAME?</v>
      </c>
      <c r="AD25" s="134" t="e">
        <f aca="false">SUMIF($X:$X,CONCATENATE($AA25,AD$6),$T:$T)/10000</f>
        <v>#NAME?</v>
      </c>
      <c r="AE25" s="134" t="n">
        <f aca="false">SUMIF($X:$X,CONCATENATE($AA25,AE$6),$T:$T)/10000</f>
        <v>0</v>
      </c>
      <c r="AF25" s="135" t="n">
        <f aca="false">SUMIF($X:$X,CONCATENATE($AA25,AF$6),$T:$T)/10000</f>
        <v>0</v>
      </c>
      <c r="AG25" s="135" t="n">
        <f aca="false">SUMIF($X:$X,CONCATENATE($AA25,AG$6),$T:$T)/10000</f>
        <v>0</v>
      </c>
      <c r="AH25" s="231" t="n">
        <f aca="false">EOMONTH(AH24,0)+1</f>
        <v>36739</v>
      </c>
      <c r="AI25" s="135" t="e">
        <f aca="false">SUM(AB25:AG25)</f>
        <v>#NAME?</v>
      </c>
      <c r="AJ25" s="2"/>
      <c r="AK25" s="231" t="n">
        <f aca="false">EOMONTH(AK24,0)+1</f>
        <v>36739</v>
      </c>
      <c r="AL25" s="134" t="e">
        <f aca="false">SUMIF($X:$X,CONCATENATE($AA25,AL$6),$W:$W)</f>
        <v>#NAME?</v>
      </c>
      <c r="AM25" s="134" t="e">
        <f aca="false">SUMIF($X:$X,CONCATENATE($AA25,AM$6),$W:$W)</f>
        <v>#NAME?</v>
      </c>
      <c r="AN25" s="134" t="e">
        <f aca="false">SUMIF($X:$X,CONCATENATE($AA25,AN$6),$W:$W)</f>
        <v>#NAME?</v>
      </c>
      <c r="AO25" s="134" t="n">
        <f aca="false">SUMIF($X:$X,CONCATENATE($AA25,AO$6),$W:$W)</f>
        <v>0</v>
      </c>
      <c r="AP25" s="135" t="n">
        <f aca="false">SUMIF($X:$X,CONCATENATE($AA25,AP$6),$W:$W)</f>
        <v>0</v>
      </c>
      <c r="AQ25" s="135" t="n">
        <f aca="false">SUMIF($X:$X,CONCATENATE($AA25,AQ$6),$W:$W)</f>
        <v>0</v>
      </c>
      <c r="AR25" s="231" t="n">
        <f aca="false">EOMONTH(AR24,0)+1</f>
        <v>36739</v>
      </c>
      <c r="AS25" s="135" t="e">
        <f aca="false">SUM(AL25:AQ25)</f>
        <v>#NAME?</v>
      </c>
      <c r="AT25" s="2"/>
      <c r="AU25" s="2"/>
      <c r="AV25" s="2"/>
      <c r="AW25" s="2"/>
      <c r="AX25" s="2"/>
      <c r="AY25" s="2"/>
      <c r="AZ25" s="2"/>
      <c r="BA25" s="2"/>
      <c r="BB25" s="181" t="n">
        <f aca="false">G25</f>
        <v>36739</v>
      </c>
      <c r="BC25" s="223" t="e">
        <f aca="false">xSPRDOPT((VLOOKUP(G25,NGPrices,2,FALSE())+HLOOKUP(D25,Prices,VLOOKUP(G25,move_down,2,FALSE()),FALSE())),VLOOKUP(G25,NGPrices,2,FALSE()),I25,VLOOKUP(G25,NGPREVPRICES,4,FALSE()),HLOOKUP(D25,PREVVOLS,VLOOKUP(G25,MOVE_DOWN2,2,FALSE()),FALSE()),VLOOKUP(G25,NGPREVPRICES,3,FALSE()),HLOOKUP(D25,Correllate,VLOOKUP(G25,CorMove,2,FALSE()),FALSE()),Q25-$BC$3,R25,$BC$5)*H25-BI25</f>
        <v>#NAME?</v>
      </c>
      <c r="BD25" s="223" t="e">
        <f aca="false">xSPRDOPT((VLOOKUP(G25,NGPREVPRICES,2,FALSE())+HLOOKUP(D25,PREVCURVES,VLOOKUP(G25,MOVE_DOWN2,2,FALSE()),FALSE())),VLOOKUP(G25,NGPREVPRICES,2,FALSE()),BJ25,VLOOKUP(G25,NGPrices,4,FALSE()),HLOOKUP(D25,PREVVOLS,VLOOKUP(G25,MOVE_DOWN2,2,FALSE()),FALSE()),VLOOKUP(G25,NGPREVPRICES,3,FALSE()),HLOOKUP(D25,Correllate,VLOOKUP(G25,CorMove,2,FALSE()),FALSE()),Q25-$BC$3,R25,$BI$5)*H25-BI25</f>
        <v>#NAME?</v>
      </c>
      <c r="BE25" s="132" t="e">
        <f aca="false">(BI25/VLOOKUP(BB25,discount,3,FALSE()))-(BI25/VLOOKUP(BB25,discount,2,FALSE()))</f>
        <v>#NAME?</v>
      </c>
      <c r="BF25" s="223" t="e">
        <f aca="false">xSPRDOPT((VLOOKUP(G25,NGPREVPRICES,2,FALSE())+HLOOKUP(D25,PREVCURVES,VLOOKUP(G25,MOVE_DOWN2,2,FALSE()),FALSE())),VLOOKUP(G25,NGPREVPRICES,2,FALSE()),BJ25,VLOOKUP(G25,NGPREVPRICES,4,FALSE()),HLOOKUP(D25,VOLS,VLOOKUP(G25,move_down,2,FALSE()),FALSE()),VLOOKUP(G25,NGPrices,3,FALSE()),HLOOKUP(D25,Correllate,VLOOKUP(G25,CorMove,2,FALSE()),FALSE()),Q25-$BC$3,R25,$BI$5)*H25-BI25</f>
        <v>#NAME?</v>
      </c>
      <c r="BG25" s="223" t="e">
        <f aca="false">xSPRDOPT((VLOOKUP(G25,NGPREVPRICES,2,FALSE())+HLOOKUP(D25,PREVCURVES,VLOOKUP(G25,MOVE_DOWN2,2,FALSE()),FALSE())),VLOOKUP(G25,NGPREVPRICES,2,FALSE()),BJ25,VLOOKUP(G25,NGPREVPRICES,4,FALSE()),HLOOKUP(D25,PREVVOLS,VLOOKUP(G25,MOVE_DOWN2,2,FALSE()),FALSE()),VLOOKUP(G25,NGPREVPRICES,3,FALSE()),HLOOKUP(D25,Correllate,VLOOKUP(G25,CorMove,2,FALSE()),FALSE()),Q25-$C$3,R25,$BI$5)*H25-BI25</f>
        <v>#NAME?</v>
      </c>
      <c r="BH25" s="223" t="e">
        <f aca="false">SUM(BC25:BG25)</f>
        <v>#NAME?</v>
      </c>
      <c r="BI25" s="223" t="e">
        <f aca="false">xSPRDOPT((VLOOKUP(G25,NGPREVPRICES,2,FALSE())+HLOOKUP(D25,PREVCURVES,VLOOKUP(G25,MOVE_DOWN2,2,FALSE()),FALSE())),VLOOKUP(G25,NGPREVPRICES,2,FALSE()),BJ25,VLOOKUP(G25,NGPREVPRICES,4,FALSE()),HLOOKUP(D25,PREVVOLS,VLOOKUP(G25,MOVE_DOWN2,2,FALSE()),FALSE()),VLOOKUP(G25,NGPREVPRICES,3,FALSE()),HLOOKUP(D25,Correllate,VLOOKUP(G25,CorMove,2,FALSE()),FALSE()),Q25-$BC$3,R25,$BI$5)*H25</f>
        <v>#NAME?</v>
      </c>
      <c r="BJ25" s="224" t="n">
        <f aca="false">I25</f>
        <v>0.16</v>
      </c>
      <c r="BK25" s="223"/>
      <c r="BL25" s="0" t="str">
        <f aca="false">CONCATENATE(BB25,$BC$6)</f>
        <v>36739Curve Shift/Gamma</v>
      </c>
      <c r="BM25" s="0" t="str">
        <f aca="false">CONCATENATE($BB25,$BD$6)</f>
        <v>36739Rho</v>
      </c>
      <c r="BN25" s="0" t="str">
        <f aca="false">CONCATENATE($BB25,$BE$6)</f>
        <v>36739Drift</v>
      </c>
      <c r="BO25" s="0" t="str">
        <f aca="false">CONCATENATE($BB25,$BF$6)</f>
        <v>36739Vega</v>
      </c>
      <c r="BP25" s="0" t="str">
        <f aca="false">CONCATENATE($BB25,$BG$6)</f>
        <v>36739Theta</v>
      </c>
      <c r="BQ25" s="225" t="n">
        <f aca="false">EOMONTH(BQ24,0)+1</f>
        <v>37104</v>
      </c>
      <c r="BR25" s="232" t="e">
        <f aca="false">SUMIF($BL$7:$BL$654,CONCATENATE($BQ25,$BR$6),$BC$7:$BC$654)</f>
        <v>#NAME?</v>
      </c>
      <c r="BS25" s="233" t="e">
        <f aca="false">SUMIF($BM$7:$BM$659,CONCATENATE($BQ25,$BS$6),$BD$7:$BD$654)</f>
        <v>#NAME?</v>
      </c>
      <c r="BT25" s="233" t="e">
        <f aca="false">SUMIF($BN$7:$BN$659,CONCATENATE($BQ25,$BT$6),$BE$7:$BE$654)</f>
        <v>#NAME?</v>
      </c>
      <c r="BU25" s="233" t="e">
        <f aca="false">SUMIF($BO$7:$BO$659,CONCATENATE($BQ25,$BU$6),$BF$7:$BF$654)</f>
        <v>#NAME?</v>
      </c>
      <c r="BV25" s="234" t="e">
        <f aca="false">SUMIF($BP$7:$BP$659,CONCATENATE($BQ25,$BV$6),$BG$7:$BG$654)</f>
        <v>#NAME?</v>
      </c>
      <c r="BW25" s="235" t="e">
        <f aca="false">SUM(BR25:BV25)</f>
        <v>#NAME?</v>
      </c>
    </row>
    <row r="26" customFormat="false" ht="12" hidden="false" customHeight="true" outlineLevel="0" collapsed="false">
      <c r="A26" s="215" t="s">
        <v>163</v>
      </c>
      <c r="B26" s="125" t="s">
        <v>155</v>
      </c>
      <c r="C26" s="125" t="s">
        <v>165</v>
      </c>
      <c r="D26" s="7" t="s">
        <v>145</v>
      </c>
      <c r="E26" s="7" t="s">
        <v>122</v>
      </c>
      <c r="F26" s="91" t="s">
        <v>157</v>
      </c>
      <c r="G26" s="91" t="n">
        <v>36739</v>
      </c>
      <c r="H26" s="230" t="n">
        <v>500000</v>
      </c>
      <c r="I26" s="7" t="n">
        <v>0.3</v>
      </c>
      <c r="J26" s="124" t="n">
        <f aca="false">VLOOKUP(G26,NGPrices,2,FALSE())</f>
        <v>3.183</v>
      </c>
      <c r="K26" s="125" t="n">
        <f aca="false">HLOOKUP(D26,Prices,VLOOKUP(G26,move_down,2,FALSE()),FALSE())</f>
        <v>0.345</v>
      </c>
      <c r="L26" s="7" t="n">
        <f aca="false">K26+J26</f>
        <v>3.528</v>
      </c>
      <c r="M26" s="126" t="n">
        <f aca="false">VLOOKUP(G26,NGPrices,4,FALSE())</f>
        <v>0.064500399973534</v>
      </c>
      <c r="N26" s="7" t="n">
        <f aca="false">VLOOKUP(G26,NGPrices,3,FALSE())</f>
        <v>0.4125</v>
      </c>
      <c r="O26" s="7" t="n">
        <f aca="false">HLOOKUP(D26,VOLS,VLOOKUP(G26,move_down,2,FALSE()),FALSE())</f>
        <v>0.404</v>
      </c>
      <c r="P26" s="219" t="n">
        <f aca="false">HLOOKUP(D26,Correllate,VLOOKUP(G26,CorMove,2,FALSE()),FALSE())</f>
        <v>0.99</v>
      </c>
      <c r="Q26" s="91" t="n">
        <f aca="false">WORKDAY(G26,-2)</f>
        <v>36735</v>
      </c>
      <c r="R26" s="7" t="n">
        <f aca="false">IF(F26="P",0,1)</f>
        <v>1</v>
      </c>
      <c r="S26" s="130" t="e">
        <f aca="false">xSPRDOPT($L26,$J26,$I26,$M26,$O26,$N26,$P26,$Q26-$C$3,$R26,0)</f>
        <v>#NAME?</v>
      </c>
      <c r="T26" s="220" t="e">
        <f aca="false">xSPRDOPT($L26,$J26,$I26,$M26,$O26,$N26,$P26,$Q26-$C$3,$R26,1)*H26</f>
        <v>#NAME?</v>
      </c>
      <c r="U26" s="42" t="e">
        <f aca="false">S26*H26</f>
        <v>#NAME?</v>
      </c>
      <c r="V26" s="220" t="e">
        <f aca="false">xSPRDOPT($L26,$J26,$I26,$M26,$O26,$N26,$P26,$Q26-$C$3,$R26,2)*H26</f>
        <v>#NAME?</v>
      </c>
      <c r="W26" s="220" t="e">
        <f aca="false">+V26+T26</f>
        <v>#NAME?</v>
      </c>
      <c r="X26" s="2" t="str">
        <f aca="false">CONCATENATE(G26,D26)</f>
        <v>36739IF-TRANSCO/Z6</v>
      </c>
      <c r="Y26" s="221" t="n">
        <f aca="false">H26/10000</f>
        <v>50</v>
      </c>
      <c r="Z26" s="2"/>
      <c r="AA26" s="231" t="n">
        <f aca="false">EOMONTH(AA25,0)+1</f>
        <v>36770</v>
      </c>
      <c r="AB26" s="134" t="e">
        <f aca="false">SUMIF($X:$X,CONCATENATE($AA26,AB$6),$T:$T)/10000</f>
        <v>#NAME?</v>
      </c>
      <c r="AC26" s="134" t="e">
        <f aca="false">SUMIF($X:$X,CONCATENATE($AA26,AC$6),$T:$T)/10000</f>
        <v>#NAME?</v>
      </c>
      <c r="AD26" s="134" t="e">
        <f aca="false">SUMIF($X:$X,CONCATENATE($AA26,AD$6),$T:$T)/10000</f>
        <v>#NAME?</v>
      </c>
      <c r="AE26" s="134" t="n">
        <f aca="false">SUMIF($X:$X,CONCATENATE($AA26,AE$6),$T:$T)/10000</f>
        <v>0</v>
      </c>
      <c r="AF26" s="135" t="n">
        <f aca="false">SUMIF($X:$X,CONCATENATE($AA26,AF$6),$T:$T)/10000</f>
        <v>0</v>
      </c>
      <c r="AG26" s="135" t="n">
        <f aca="false">SUMIF($X:$X,CONCATENATE($AA26,AG$6),$T:$T)/10000</f>
        <v>0</v>
      </c>
      <c r="AH26" s="231" t="n">
        <f aca="false">EOMONTH(AH25,0)+1</f>
        <v>36770</v>
      </c>
      <c r="AI26" s="135" t="e">
        <f aca="false">SUM(AB26:AG26)</f>
        <v>#NAME?</v>
      </c>
      <c r="AJ26" s="2"/>
      <c r="AK26" s="231" t="n">
        <f aca="false">EOMONTH(AK25,0)+1</f>
        <v>36770</v>
      </c>
      <c r="AL26" s="134" t="e">
        <f aca="false">SUMIF($X:$X,CONCATENATE($AA26,AL$6),$W:$W)</f>
        <v>#NAME?</v>
      </c>
      <c r="AM26" s="134" t="e">
        <f aca="false">SUMIF($X:$X,CONCATENATE($AA26,AM$6),$W:$W)</f>
        <v>#NAME?</v>
      </c>
      <c r="AN26" s="134" t="e">
        <f aca="false">SUMIF($X:$X,CONCATENATE($AA26,AN$6),$W:$W)</f>
        <v>#NAME?</v>
      </c>
      <c r="AO26" s="134" t="n">
        <f aca="false">SUMIF($X:$X,CONCATENATE($AA26,AO$6),$W:$W)</f>
        <v>0</v>
      </c>
      <c r="AP26" s="135" t="n">
        <f aca="false">SUMIF($X:$X,CONCATENATE($AA26,AP$6),$W:$W)</f>
        <v>0</v>
      </c>
      <c r="AQ26" s="135" t="n">
        <f aca="false">SUMIF($X:$X,CONCATENATE($AA26,AQ$6),$W:$W)</f>
        <v>0</v>
      </c>
      <c r="AR26" s="231" t="n">
        <f aca="false">EOMONTH(AR25,0)+1</f>
        <v>36770</v>
      </c>
      <c r="AS26" s="135" t="e">
        <f aca="false">SUM(AL26:AQ26)</f>
        <v>#NAME?</v>
      </c>
      <c r="AT26" s="2"/>
      <c r="AU26" s="2"/>
      <c r="AV26" s="2"/>
      <c r="AW26" s="2"/>
      <c r="AX26" s="2"/>
      <c r="AY26" s="2"/>
      <c r="AZ26" s="2"/>
      <c r="BA26" s="2"/>
      <c r="BB26" s="181" t="n">
        <f aca="false">G26</f>
        <v>36739</v>
      </c>
      <c r="BC26" s="223" t="e">
        <f aca="false">xSPRDOPT((VLOOKUP(G26,NGPrices,2,FALSE())+HLOOKUP(D26,Prices,VLOOKUP(G26,move_down,2,FALSE()),FALSE())),VLOOKUP(G26,NGPrices,2,FALSE()),I26,VLOOKUP(G26,NGPREVPRICES,4,FALSE()),HLOOKUP(D26,PREVVOLS,VLOOKUP(G26,MOVE_DOWN2,2,FALSE()),FALSE()),VLOOKUP(G26,NGPREVPRICES,3,FALSE()),HLOOKUP(D26,Correllate,VLOOKUP(G26,CorMove,2,FALSE()),FALSE()),Q26-$BC$3,R26,$BC$5)*H26-BI26</f>
        <v>#NAME?</v>
      </c>
      <c r="BD26" s="223" t="e">
        <f aca="false">xSPRDOPT((VLOOKUP(G26,NGPREVPRICES,2,FALSE())+HLOOKUP(D26,PREVCURVES,VLOOKUP(G26,MOVE_DOWN2,2,FALSE()),FALSE())),VLOOKUP(G26,NGPREVPRICES,2,FALSE()),BJ26,VLOOKUP(G26,NGPrices,4,FALSE()),HLOOKUP(D26,PREVVOLS,VLOOKUP(G26,MOVE_DOWN2,2,FALSE()),FALSE()),VLOOKUP(G26,NGPREVPRICES,3,FALSE()),HLOOKUP(D26,Correllate,VLOOKUP(G26,CorMove,2,FALSE()),FALSE()),Q26-$BC$3,R26,$BI$5)*H26-BI26</f>
        <v>#NAME?</v>
      </c>
      <c r="BE26" s="132" t="e">
        <f aca="false">(BI26/VLOOKUP(BB26,discount,3,FALSE()))-(BI26/VLOOKUP(BB26,discount,2,FALSE()))</f>
        <v>#NAME?</v>
      </c>
      <c r="BF26" s="223" t="e">
        <f aca="false">xSPRDOPT((VLOOKUP(G26,NGPREVPRICES,2,FALSE())+HLOOKUP(D26,PREVCURVES,VLOOKUP(G26,MOVE_DOWN2,2,FALSE()),FALSE())),VLOOKUP(G26,NGPREVPRICES,2,FALSE()),BJ26,VLOOKUP(G26,NGPREVPRICES,4,FALSE()),HLOOKUP(D26,VOLS,VLOOKUP(G26,move_down,2,FALSE()),FALSE()),VLOOKUP(G26,NGPrices,3,FALSE()),HLOOKUP(D26,Correllate,VLOOKUP(G26,CorMove,2,FALSE()),FALSE()),Q26-$BC$3,R26,$BI$5)*H26-BI26</f>
        <v>#NAME?</v>
      </c>
      <c r="BG26" s="223" t="e">
        <f aca="false">xSPRDOPT((VLOOKUP(G26,NGPREVPRICES,2,FALSE())+HLOOKUP(D26,PREVCURVES,VLOOKUP(G26,MOVE_DOWN2,2,FALSE()),FALSE())),VLOOKUP(G26,NGPREVPRICES,2,FALSE()),BJ26,VLOOKUP(G26,NGPREVPRICES,4,FALSE()),HLOOKUP(D26,PREVVOLS,VLOOKUP(G26,MOVE_DOWN2,2,FALSE()),FALSE()),VLOOKUP(G26,NGPREVPRICES,3,FALSE()),HLOOKUP(D26,Correllate,VLOOKUP(G26,CorMove,2,FALSE()),FALSE()),Q26-$C$3,R26,$BI$5)*H26-BI26</f>
        <v>#NAME?</v>
      </c>
      <c r="BH26" s="223" t="e">
        <f aca="false">SUM(BC26:BG26)</f>
        <v>#NAME?</v>
      </c>
      <c r="BI26" s="223" t="e">
        <f aca="false">xSPRDOPT((VLOOKUP(G26,NGPREVPRICES,2,FALSE())+HLOOKUP(D26,PREVCURVES,VLOOKUP(G26,MOVE_DOWN2,2,FALSE()),FALSE())),VLOOKUP(G26,NGPREVPRICES,2,FALSE()),BJ26,VLOOKUP(G26,NGPREVPRICES,4,FALSE()),HLOOKUP(D26,PREVVOLS,VLOOKUP(G26,MOVE_DOWN2,2,FALSE()),FALSE()),VLOOKUP(G26,NGPREVPRICES,3,FALSE()),HLOOKUP(D26,Correllate,VLOOKUP(G26,CorMove,2,FALSE()),FALSE()),Q26-$BC$3,R26,$BI$5)*H26</f>
        <v>#NAME?</v>
      </c>
      <c r="BJ26" s="224" t="n">
        <f aca="false">I26</f>
        <v>0.3</v>
      </c>
      <c r="BK26" s="223"/>
      <c r="BL26" s="0" t="str">
        <f aca="false">CONCATENATE(BB26,$BC$6)</f>
        <v>36739Curve Shift/Gamma</v>
      </c>
      <c r="BM26" s="0" t="str">
        <f aca="false">CONCATENATE($BB26,$BD$6)</f>
        <v>36739Rho</v>
      </c>
      <c r="BN26" s="0" t="str">
        <f aca="false">CONCATENATE($BB26,$BE$6)</f>
        <v>36739Drift</v>
      </c>
      <c r="BO26" s="0" t="str">
        <f aca="false">CONCATENATE($BB26,$BF$6)</f>
        <v>36739Vega</v>
      </c>
      <c r="BP26" s="0" t="str">
        <f aca="false">CONCATENATE($BB26,$BG$6)</f>
        <v>36739Theta</v>
      </c>
      <c r="BQ26" s="225" t="n">
        <f aca="false">EOMONTH(BQ25,0)+1</f>
        <v>37135</v>
      </c>
      <c r="BR26" s="232" t="e">
        <f aca="false">SUMIF($BL$7:$BL$654,CONCATENATE($BQ26,$BR$6),$BC$7:$BC$654)</f>
        <v>#NAME?</v>
      </c>
      <c r="BS26" s="233" t="e">
        <f aca="false">SUMIF($BM$7:$BM$659,CONCATENATE($BQ26,$BS$6),$BD$7:$BD$654)</f>
        <v>#NAME?</v>
      </c>
      <c r="BT26" s="233" t="e">
        <f aca="false">SUMIF($BN$7:$BN$659,CONCATENATE($BQ26,$BT$6),$BE$7:$BE$654)</f>
        <v>#NAME?</v>
      </c>
      <c r="BU26" s="233" t="e">
        <f aca="false">SUMIF($BO$7:$BO$659,CONCATENATE($BQ26,$BU$6),$BF$7:$BF$654)</f>
        <v>#NAME?</v>
      </c>
      <c r="BV26" s="234" t="e">
        <f aca="false">SUMIF($BP$7:$BP$659,CONCATENATE($BQ26,$BV$6),$BG$7:$BG$654)</f>
        <v>#NAME?</v>
      </c>
      <c r="BW26" s="235" t="e">
        <f aca="false">SUM(BR26:BV26)</f>
        <v>#NAME?</v>
      </c>
    </row>
    <row r="27" customFormat="false" ht="12" hidden="false" customHeight="true" outlineLevel="0" collapsed="false">
      <c r="A27" s="215" t="s">
        <v>154</v>
      </c>
      <c r="B27" s="216" t="s">
        <v>155</v>
      </c>
      <c r="C27" s="237" t="s">
        <v>156</v>
      </c>
      <c r="D27" s="7" t="s">
        <v>145</v>
      </c>
      <c r="E27" s="237" t="s">
        <v>122</v>
      </c>
      <c r="F27" s="237" t="s">
        <v>157</v>
      </c>
      <c r="G27" s="238" t="n">
        <v>36770</v>
      </c>
      <c r="H27" s="218" t="n">
        <v>300000</v>
      </c>
      <c r="I27" s="0" t="n">
        <v>0.25</v>
      </c>
      <c r="J27" s="124" t="n">
        <f aca="false">VLOOKUP(G27,NGPrices,2,FALSE())</f>
        <v>3.173</v>
      </c>
      <c r="K27" s="125" t="n">
        <f aca="false">HLOOKUP(D27,Prices,VLOOKUP(G27,move_down,2,FALSE()),FALSE())</f>
        <v>0.315</v>
      </c>
      <c r="L27" s="2" t="n">
        <f aca="false">K27+J27</f>
        <v>3.488</v>
      </c>
      <c r="M27" s="126" t="n">
        <f aca="false">VLOOKUP(G27,NGPrices,4,FALSE())</f>
        <v>0.065221012015627</v>
      </c>
      <c r="N27" s="2" t="n">
        <f aca="false">VLOOKUP(G27,NGPrices,3,FALSE())</f>
        <v>0.42</v>
      </c>
      <c r="O27" s="2" t="n">
        <f aca="false">HLOOKUP(D27,VOLS,VLOOKUP(G27,move_down,2,FALSE()),FALSE())</f>
        <v>0.412</v>
      </c>
      <c r="P27" s="219" t="n">
        <f aca="false">HLOOKUP(D27,Correllate,VLOOKUP(G27,CorMove,2,FALSE()),FALSE())</f>
        <v>0.99</v>
      </c>
      <c r="Q27" s="91" t="n">
        <f aca="false">WORKDAY(G27,-2)</f>
        <v>36768</v>
      </c>
      <c r="R27" s="2" t="n">
        <f aca="false">IF(F27="P",0,1)</f>
        <v>1</v>
      </c>
      <c r="S27" s="130" t="e">
        <f aca="false">xSPRDOPT($L27,$J27,$I27,$M27,$O27,$N27,$P27,$Q27-$C$3,$R27,0)</f>
        <v>#NAME?</v>
      </c>
      <c r="T27" s="220" t="e">
        <f aca="false">xSPRDOPT($L27,$J27,$I27,$M27,$O27,$N27,$P27,$Q27-$C$3,$R27,1)*H27</f>
        <v>#NAME?</v>
      </c>
      <c r="U27" s="42" t="e">
        <f aca="false">S27*H27</f>
        <v>#NAME?</v>
      </c>
      <c r="V27" s="220" t="e">
        <f aca="false">xSPRDOPT($L27,$J27,$I27,$M27,$O27,$N27,$P27,$Q27-$C$3,$R27,2)*H27</f>
        <v>#NAME?</v>
      </c>
      <c r="W27" s="220" t="e">
        <f aca="false">+V27+T27</f>
        <v>#NAME?</v>
      </c>
      <c r="X27" s="2" t="str">
        <f aca="false">CONCATENATE(G27,D27)</f>
        <v>36770IF-TRANSCO/Z6</v>
      </c>
      <c r="Y27" s="221" t="n">
        <f aca="false">H27/10000</f>
        <v>30</v>
      </c>
      <c r="Z27" s="2"/>
      <c r="AA27" s="231" t="n">
        <f aca="false">EOMONTH(AA26,0)+1</f>
        <v>36800</v>
      </c>
      <c r="AB27" s="134" t="e">
        <f aca="false">SUMIF($X:$X,CONCATENATE($AA27,AB$6),$T:$T)/10000</f>
        <v>#NAME?</v>
      </c>
      <c r="AC27" s="134" t="e">
        <f aca="false">SUMIF($X:$X,CONCATENATE($AA27,AC$6),$T:$T)/10000</f>
        <v>#NAME?</v>
      </c>
      <c r="AD27" s="134" t="e">
        <f aca="false">SUMIF($X:$X,CONCATENATE($AA27,AD$6),$T:$T)/10000</f>
        <v>#NAME?</v>
      </c>
      <c r="AE27" s="134" t="n">
        <f aca="false">SUMIF($X:$X,CONCATENATE($AA27,AE$6),$T:$T)/10000</f>
        <v>0</v>
      </c>
      <c r="AF27" s="135" t="n">
        <f aca="false">SUMIF($X:$X,CONCATENATE($AA27,AF$6),$T:$T)/10000</f>
        <v>0</v>
      </c>
      <c r="AG27" s="135" t="n">
        <f aca="false">SUMIF($X:$X,CONCATENATE($AA27,AG$6),$T:$T)/10000</f>
        <v>0</v>
      </c>
      <c r="AH27" s="231" t="n">
        <f aca="false">EOMONTH(AH26,0)+1</f>
        <v>36800</v>
      </c>
      <c r="AI27" s="135" t="e">
        <f aca="false">SUM(AB27:AG27)</f>
        <v>#NAME?</v>
      </c>
      <c r="AJ27" s="2"/>
      <c r="AK27" s="231" t="n">
        <f aca="false">EOMONTH(AK26,0)+1</f>
        <v>36800</v>
      </c>
      <c r="AL27" s="134" t="e">
        <f aca="false">SUMIF($X:$X,CONCATENATE($AA27,AL$6),$W:$W)</f>
        <v>#NAME?</v>
      </c>
      <c r="AM27" s="134" t="e">
        <f aca="false">SUMIF($X:$X,CONCATENATE($AA27,AM$6),$W:$W)</f>
        <v>#NAME?</v>
      </c>
      <c r="AN27" s="134" t="e">
        <f aca="false">SUMIF($X:$X,CONCATENATE($AA27,AN$6),$W:$W)</f>
        <v>#NAME?</v>
      </c>
      <c r="AO27" s="134" t="n">
        <f aca="false">SUMIF($X:$X,CONCATENATE($AA27,AO$6),$W:$W)</f>
        <v>0</v>
      </c>
      <c r="AP27" s="135" t="n">
        <f aca="false">SUMIF($X:$X,CONCATENATE($AA27,AP$6),$W:$W)</f>
        <v>0</v>
      </c>
      <c r="AQ27" s="135" t="n">
        <f aca="false">SUMIF($X:$X,CONCATENATE($AA27,AQ$6),$W:$W)</f>
        <v>0</v>
      </c>
      <c r="AR27" s="231" t="n">
        <f aca="false">EOMONTH(AR26,0)+1</f>
        <v>36800</v>
      </c>
      <c r="AS27" s="135" t="e">
        <f aca="false">SUM(AL27:AQ27)</f>
        <v>#NAME?</v>
      </c>
      <c r="AT27" s="2"/>
      <c r="AU27" s="2"/>
      <c r="AV27" s="2"/>
      <c r="AW27" s="2"/>
      <c r="AX27" s="2"/>
      <c r="AY27" s="2"/>
      <c r="AZ27" s="2"/>
      <c r="BA27" s="2"/>
      <c r="BB27" s="181" t="n">
        <f aca="false">G27</f>
        <v>36770</v>
      </c>
      <c r="BC27" s="223" t="e">
        <f aca="false">xSPRDOPT((VLOOKUP(G27,NGPrices,2,FALSE())+HLOOKUP(D27,Prices,VLOOKUP(G27,move_down,2,FALSE()),FALSE())),VLOOKUP(G27,NGPrices,2,FALSE()),I27,VLOOKUP(G27,NGPREVPRICES,4,FALSE()),HLOOKUP(D27,PREVVOLS,VLOOKUP(G27,MOVE_DOWN2,2,FALSE()),FALSE()),VLOOKUP(G27,NGPREVPRICES,3,FALSE()),HLOOKUP(D27,Correllate,VLOOKUP(G27,CorMove,2,FALSE()),FALSE()),Q27-$BC$3,R27,$BC$5)*H27-BI27</f>
        <v>#NAME?</v>
      </c>
      <c r="BD27" s="223" t="e">
        <f aca="false">xSPRDOPT((VLOOKUP(G27,NGPREVPRICES,2,FALSE())+HLOOKUP(D27,PREVCURVES,VLOOKUP(G27,MOVE_DOWN2,2,FALSE()),FALSE())),VLOOKUP(G27,NGPREVPRICES,2,FALSE()),BJ27,VLOOKUP(G27,NGPrices,4,FALSE()),HLOOKUP(D27,PREVVOLS,VLOOKUP(G27,MOVE_DOWN2,2,FALSE()),FALSE()),VLOOKUP(G27,NGPREVPRICES,3,FALSE()),HLOOKUP(D27,Correllate,VLOOKUP(G27,CorMove,2,FALSE()),FALSE()),Q27-$BC$3,R27,$BI$5)*H27-BI27</f>
        <v>#NAME?</v>
      </c>
      <c r="BE27" s="132" t="e">
        <f aca="false">(BI27/VLOOKUP(BB27,discount,3,FALSE()))-(BI27/VLOOKUP(BB27,discount,2,FALSE()))</f>
        <v>#NAME?</v>
      </c>
      <c r="BF27" s="223" t="e">
        <f aca="false">xSPRDOPT((VLOOKUP(G27,NGPREVPRICES,2,FALSE())+HLOOKUP(D27,PREVCURVES,VLOOKUP(G27,MOVE_DOWN2,2,FALSE()),FALSE())),VLOOKUP(G27,NGPREVPRICES,2,FALSE()),BJ27,VLOOKUP(G27,NGPREVPRICES,4,FALSE()),HLOOKUP(D27,VOLS,VLOOKUP(G27,move_down,2,FALSE()),FALSE()),VLOOKUP(G27,NGPrices,3,FALSE()),HLOOKUP(D27,Correllate,VLOOKUP(G27,CorMove,2,FALSE()),FALSE()),Q27-$BC$3,R27,$BI$5)*H27-BI27</f>
        <v>#NAME?</v>
      </c>
      <c r="BG27" s="223" t="e">
        <f aca="false">xSPRDOPT((VLOOKUP(G27,NGPREVPRICES,2,FALSE())+HLOOKUP(D27,PREVCURVES,VLOOKUP(G27,MOVE_DOWN2,2,FALSE()),FALSE())),VLOOKUP(G27,NGPREVPRICES,2,FALSE()),BJ27,VLOOKUP(G27,NGPREVPRICES,4,FALSE()),HLOOKUP(D27,PREVVOLS,VLOOKUP(G27,MOVE_DOWN2,2,FALSE()),FALSE()),VLOOKUP(G27,NGPREVPRICES,3,FALSE()),HLOOKUP(D27,Correllate,VLOOKUP(G27,CorMove,2,FALSE()),FALSE()),Q27-$C$3,R27,$BI$5)*H27-BI27</f>
        <v>#NAME?</v>
      </c>
      <c r="BH27" s="223" t="e">
        <f aca="false">SUM(BC27:BG27)</f>
        <v>#NAME?</v>
      </c>
      <c r="BI27" s="223" t="e">
        <f aca="false">xSPRDOPT((VLOOKUP(G27,NGPREVPRICES,2,FALSE())+HLOOKUP(D27,PREVCURVES,VLOOKUP(G27,MOVE_DOWN2,2,FALSE()),FALSE())),VLOOKUP(G27,NGPREVPRICES,2,FALSE()),BJ27,VLOOKUP(G27,NGPREVPRICES,4,FALSE()),HLOOKUP(D27,PREVVOLS,VLOOKUP(G27,MOVE_DOWN2,2,FALSE()),FALSE()),VLOOKUP(G27,NGPREVPRICES,3,FALSE()),HLOOKUP(D27,Correllate,VLOOKUP(G27,CorMove,2,FALSE()),FALSE()),Q27-$BC$3,R27,$BI$5)*H27</f>
        <v>#NAME?</v>
      </c>
      <c r="BJ27" s="224" t="n">
        <f aca="false">I27</f>
        <v>0.25</v>
      </c>
      <c r="BK27" s="223"/>
      <c r="BL27" s="0" t="str">
        <f aca="false">CONCATENATE(BB27,$BC$6)</f>
        <v>36770Curve Shift/Gamma</v>
      </c>
      <c r="BM27" s="0" t="str">
        <f aca="false">CONCATENATE($BB27,$BD$6)</f>
        <v>36770Rho</v>
      </c>
      <c r="BN27" s="0" t="str">
        <f aca="false">CONCATENATE($BB27,$BE$6)</f>
        <v>36770Drift</v>
      </c>
      <c r="BO27" s="0" t="str">
        <f aca="false">CONCATENATE($BB27,$BF$6)</f>
        <v>36770Vega</v>
      </c>
      <c r="BP27" s="0" t="str">
        <f aca="false">CONCATENATE($BB27,$BG$6)</f>
        <v>36770Theta</v>
      </c>
      <c r="BQ27" s="225" t="n">
        <f aca="false">EOMONTH(BQ26,0)+1</f>
        <v>37165</v>
      </c>
      <c r="BR27" s="232" t="e">
        <f aca="false">SUMIF($BL$7:$BL$654,CONCATENATE($BQ27,$BR$6),$BC$7:$BC$654)</f>
        <v>#NAME?</v>
      </c>
      <c r="BS27" s="233" t="e">
        <f aca="false">SUMIF($BM$7:$BM$659,CONCATENATE($BQ27,$BS$6),$BD$7:$BD$654)</f>
        <v>#NAME?</v>
      </c>
      <c r="BT27" s="233" t="e">
        <f aca="false">SUMIF($BN$7:$BN$659,CONCATENATE($BQ27,$BT$6),$BE$7:$BE$654)</f>
        <v>#NAME?</v>
      </c>
      <c r="BU27" s="233" t="e">
        <f aca="false">SUMIF($BO$7:$BO$659,CONCATENATE($BQ27,$BU$6),$BF$7:$BF$654)</f>
        <v>#NAME?</v>
      </c>
      <c r="BV27" s="234" t="e">
        <f aca="false">SUMIF($BP$7:$BP$659,CONCATENATE($BQ27,$BV$6),$BG$7:$BG$654)</f>
        <v>#NAME?</v>
      </c>
      <c r="BW27" s="235" t="e">
        <f aca="false">SUM(BR27:BV27)</f>
        <v>#NAME?</v>
      </c>
    </row>
    <row r="28" customFormat="false" ht="12" hidden="false" customHeight="true" outlineLevel="0" collapsed="false">
      <c r="A28" s="119" t="s">
        <v>158</v>
      </c>
      <c r="B28" s="0" t="s">
        <v>159</v>
      </c>
      <c r="C28" s="0" t="s">
        <v>160</v>
      </c>
      <c r="D28" s="7" t="s">
        <v>146</v>
      </c>
      <c r="E28" s="7" t="s">
        <v>122</v>
      </c>
      <c r="F28" s="91" t="s">
        <v>157</v>
      </c>
      <c r="G28" s="91" t="n">
        <v>36770</v>
      </c>
      <c r="H28" s="230" t="n">
        <v>300000</v>
      </c>
      <c r="I28" s="0" t="n">
        <v>0.16</v>
      </c>
      <c r="J28" s="124" t="n">
        <f aca="false">VLOOKUP(G28,NGPrices,2,FALSE())</f>
        <v>3.173</v>
      </c>
      <c r="K28" s="125" t="n">
        <f aca="false">HLOOKUP(D28,Prices,VLOOKUP(G28,move_down,2,FALSE()),FALSE())</f>
        <v>0.1675</v>
      </c>
      <c r="L28" s="7" t="n">
        <f aca="false">K28+J28</f>
        <v>3.3405</v>
      </c>
      <c r="M28" s="126" t="n">
        <f aca="false">VLOOKUP(G28,NGPrices,4,FALSE())</f>
        <v>0.065221012015627</v>
      </c>
      <c r="N28" s="7" t="n">
        <f aca="false">VLOOKUP(G28,NGPrices,3,FALSE())</f>
        <v>0.42</v>
      </c>
      <c r="O28" s="7" t="n">
        <f aca="false">HLOOKUP(D28,VOLS,VLOOKUP(G28,move_down,2,FALSE()),FALSE())</f>
        <v>0.412</v>
      </c>
      <c r="P28" s="219" t="n">
        <f aca="false">HLOOKUP(D28,Correllate,VLOOKUP(G28,CorMove,2,FALSE()),FALSE())</f>
        <v>0.995</v>
      </c>
      <c r="Q28" s="91" t="n">
        <f aca="false">WORKDAY(G28,-2)</f>
        <v>36768</v>
      </c>
      <c r="R28" s="7" t="n">
        <f aca="false">IF(F28="P",0,1)</f>
        <v>1</v>
      </c>
      <c r="S28" s="130" t="e">
        <f aca="false">xSPRDOPT($L28,$J28,$I28,$M28,$O28,$N28,$P28,$Q28-$C$3,$R28,0)</f>
        <v>#NAME?</v>
      </c>
      <c r="T28" s="220" t="e">
        <f aca="false">xSPRDOPT($L28,$J28,$I28,$M28,$O28,$N28,$P28,$Q28-$C$3,$R28,1)*H28</f>
        <v>#NAME?</v>
      </c>
      <c r="U28" s="42" t="e">
        <f aca="false">S28*H28</f>
        <v>#NAME?</v>
      </c>
      <c r="V28" s="220" t="e">
        <f aca="false">xSPRDOPT($L28,$J28,$I28,$M28,$O28,$N28,$P28,$Q28-$C$3,$R28,2)*H28</f>
        <v>#NAME?</v>
      </c>
      <c r="W28" s="220" t="e">
        <f aca="false">+V28+T28</f>
        <v>#NAME?</v>
      </c>
      <c r="X28" s="2" t="str">
        <f aca="false">CONCATENATE(G28,D28)</f>
        <v>36770IF-CGT/APPALAC</v>
      </c>
      <c r="Y28" s="221" t="n">
        <f aca="false">H28/10000</f>
        <v>30</v>
      </c>
      <c r="Z28" s="2"/>
      <c r="AA28" s="231" t="n">
        <f aca="false">EOMONTH(AA27,0)+1</f>
        <v>36831</v>
      </c>
      <c r="AB28" s="134" t="e">
        <f aca="false">SUMIF($X:$X,CONCATENATE($AA28,AB$6),$T:$T)/10000</f>
        <v>#NAME?</v>
      </c>
      <c r="AC28" s="134" t="e">
        <f aca="false">SUMIF($X:$X,CONCATENATE($AA28,AC$6),$T:$T)/10000</f>
        <v>#NAME?</v>
      </c>
      <c r="AD28" s="134" t="n">
        <f aca="false">SUMIF($X:$X,CONCATENATE($AA28,AD$6),$T:$T)/10000</f>
        <v>0</v>
      </c>
      <c r="AE28" s="134" t="n">
        <f aca="false">SUMIF($X:$X,CONCATENATE($AA28,AE$6),$T:$T)/10000</f>
        <v>0</v>
      </c>
      <c r="AF28" s="135" t="n">
        <f aca="false">SUMIF($X:$X,CONCATENATE($AA28,AF$6),$T:$T)/10000</f>
        <v>0</v>
      </c>
      <c r="AG28" s="135" t="n">
        <f aca="false">SUMIF($X:$X,CONCATENATE($AA28,AG$6),$T:$T)/10000</f>
        <v>0</v>
      </c>
      <c r="AH28" s="231" t="n">
        <f aca="false">EOMONTH(AH27,0)+1</f>
        <v>36831</v>
      </c>
      <c r="AI28" s="135" t="e">
        <f aca="false">SUM(AB28:AG28)</f>
        <v>#NAME?</v>
      </c>
      <c r="AJ28" s="2"/>
      <c r="AK28" s="231" t="n">
        <f aca="false">EOMONTH(AK27,0)+1</f>
        <v>36831</v>
      </c>
      <c r="AL28" s="134" t="e">
        <f aca="false">SUMIF($X:$X,CONCATENATE($AA28,AL$6),$W:$W)</f>
        <v>#NAME?</v>
      </c>
      <c r="AM28" s="134" t="e">
        <f aca="false">SUMIF($X:$X,CONCATENATE($AA28,AM$6),$W:$W)</f>
        <v>#NAME?</v>
      </c>
      <c r="AN28" s="134" t="n">
        <f aca="false">SUMIF($X:$X,CONCATENATE($AA28,AN$6),$W:$W)</f>
        <v>0</v>
      </c>
      <c r="AO28" s="134" t="n">
        <f aca="false">SUMIF($X:$X,CONCATENATE($AA28,AO$6),$W:$W)</f>
        <v>0</v>
      </c>
      <c r="AP28" s="135" t="n">
        <f aca="false">SUMIF($X:$X,CONCATENATE($AA28,AP$6),$W:$W)</f>
        <v>0</v>
      </c>
      <c r="AQ28" s="135" t="n">
        <f aca="false">SUMIF($X:$X,CONCATENATE($AA28,AQ$6),$W:$W)</f>
        <v>0</v>
      </c>
      <c r="AR28" s="231" t="n">
        <f aca="false">EOMONTH(AR27,0)+1</f>
        <v>36831</v>
      </c>
      <c r="AS28" s="135" t="e">
        <f aca="false">SUM(AL28:AQ28)</f>
        <v>#NAME?</v>
      </c>
      <c r="AT28" s="2"/>
      <c r="AU28" s="2"/>
      <c r="AV28" s="2"/>
      <c r="AW28" s="2"/>
      <c r="AX28" s="2"/>
      <c r="AY28" s="2"/>
      <c r="AZ28" s="2"/>
      <c r="BA28" s="2"/>
      <c r="BB28" s="181" t="n">
        <f aca="false">G28</f>
        <v>36770</v>
      </c>
      <c r="BC28" s="223" t="e">
        <f aca="false">xSPRDOPT((VLOOKUP(G28,NGPrices,2,FALSE())+HLOOKUP(D28,Prices,VLOOKUP(G28,move_down,2,FALSE()),FALSE())),VLOOKUP(G28,NGPrices,2,FALSE()),I28,VLOOKUP(G28,NGPREVPRICES,4,FALSE()),HLOOKUP(D28,PREVVOLS,VLOOKUP(G28,MOVE_DOWN2,2,FALSE()),FALSE()),VLOOKUP(G28,NGPREVPRICES,3,FALSE()),HLOOKUP(D28,Correllate,VLOOKUP(G28,CorMove,2,FALSE()),FALSE()),Q28-$BC$3,R28,$BC$5)*H28-BI28</f>
        <v>#NAME?</v>
      </c>
      <c r="BD28" s="223" t="e">
        <f aca="false">xSPRDOPT((VLOOKUP(G28,NGPREVPRICES,2,FALSE())+HLOOKUP(D28,PREVCURVES,VLOOKUP(G28,MOVE_DOWN2,2,FALSE()),FALSE())),VLOOKUP(G28,NGPREVPRICES,2,FALSE()),BJ28,VLOOKUP(G28,NGPrices,4,FALSE()),HLOOKUP(D28,PREVVOLS,VLOOKUP(G28,MOVE_DOWN2,2,FALSE()),FALSE()),VLOOKUP(G28,NGPREVPRICES,3,FALSE()),HLOOKUP(D28,Correllate,VLOOKUP(G28,CorMove,2,FALSE()),FALSE()),Q28-$BC$3,R28,$BI$5)*H28-BI28</f>
        <v>#NAME?</v>
      </c>
      <c r="BE28" s="132" t="e">
        <f aca="false">(BI28/VLOOKUP(BB28,discount,3,FALSE()))-(BI28/VLOOKUP(BB28,discount,2,FALSE()))</f>
        <v>#NAME?</v>
      </c>
      <c r="BF28" s="223" t="e">
        <f aca="false">xSPRDOPT((VLOOKUP(G28,NGPREVPRICES,2,FALSE())+HLOOKUP(D28,PREVCURVES,VLOOKUP(G28,MOVE_DOWN2,2,FALSE()),FALSE())),VLOOKUP(G28,NGPREVPRICES,2,FALSE()),BJ28,VLOOKUP(G28,NGPREVPRICES,4,FALSE()),HLOOKUP(D28,VOLS,VLOOKUP(G28,move_down,2,FALSE()),FALSE()),VLOOKUP(G28,NGPrices,3,FALSE()),HLOOKUP(D28,Correllate,VLOOKUP(G28,CorMove,2,FALSE()),FALSE()),Q28-$BC$3,R28,$BI$5)*H28-BI28</f>
        <v>#NAME?</v>
      </c>
      <c r="BG28" s="223" t="e">
        <f aca="false">xSPRDOPT((VLOOKUP(G28,NGPREVPRICES,2,FALSE())+HLOOKUP(D28,PREVCURVES,VLOOKUP(G28,MOVE_DOWN2,2,FALSE()),FALSE())),VLOOKUP(G28,NGPREVPRICES,2,FALSE()),BJ28,VLOOKUP(G28,NGPREVPRICES,4,FALSE()),HLOOKUP(D28,PREVVOLS,VLOOKUP(G28,MOVE_DOWN2,2,FALSE()),FALSE()),VLOOKUP(G28,NGPREVPRICES,3,FALSE()),HLOOKUP(D28,Correllate,VLOOKUP(G28,CorMove,2,FALSE()),FALSE()),Q28-$C$3,R28,$BI$5)*H28-BI28</f>
        <v>#NAME?</v>
      </c>
      <c r="BH28" s="223" t="e">
        <f aca="false">SUM(BC28:BG28)</f>
        <v>#NAME?</v>
      </c>
      <c r="BI28" s="223" t="e">
        <f aca="false">xSPRDOPT((VLOOKUP(G28,NGPREVPRICES,2,FALSE())+HLOOKUP(D28,PREVCURVES,VLOOKUP(G28,MOVE_DOWN2,2,FALSE()),FALSE())),VLOOKUP(G28,NGPREVPRICES,2,FALSE()),BJ28,VLOOKUP(G28,NGPREVPRICES,4,FALSE()),HLOOKUP(D28,PREVVOLS,VLOOKUP(G28,MOVE_DOWN2,2,FALSE()),FALSE()),VLOOKUP(G28,NGPREVPRICES,3,FALSE()),HLOOKUP(D28,Correllate,VLOOKUP(G28,CorMove,2,FALSE()),FALSE()),Q28-$BC$3,R28,$BI$5)*H28</f>
        <v>#NAME?</v>
      </c>
      <c r="BJ28" s="224" t="n">
        <f aca="false">I28</f>
        <v>0.16</v>
      </c>
      <c r="BK28" s="223"/>
      <c r="BL28" s="0" t="str">
        <f aca="false">CONCATENATE(BB28,$BC$6)</f>
        <v>36770Curve Shift/Gamma</v>
      </c>
      <c r="BM28" s="0" t="str">
        <f aca="false">CONCATENATE($BB28,$BD$6)</f>
        <v>36770Rho</v>
      </c>
      <c r="BN28" s="0" t="str">
        <f aca="false">CONCATENATE($BB28,$BE$6)</f>
        <v>36770Drift</v>
      </c>
      <c r="BO28" s="0" t="str">
        <f aca="false">CONCATENATE($BB28,$BF$6)</f>
        <v>36770Vega</v>
      </c>
      <c r="BP28" s="0" t="str">
        <f aca="false">CONCATENATE($BB28,$BG$6)</f>
        <v>36770Theta</v>
      </c>
      <c r="BQ28" s="225" t="n">
        <f aca="false">EOMONTH(BQ27,0)+1</f>
        <v>37196</v>
      </c>
      <c r="BR28" s="232" t="e">
        <f aca="false">SUMIF($BL$7:$BL$654,CONCATENATE($BQ28,$BR$6),$BC$7:$BC$654)</f>
        <v>#NAME?</v>
      </c>
      <c r="BS28" s="233" t="e">
        <f aca="false">SUMIF($BM$7:$BM$659,CONCATENATE($BQ28,$BS$6),$BD$7:$BD$654)</f>
        <v>#NAME?</v>
      </c>
      <c r="BT28" s="233" t="e">
        <f aca="false">SUMIF($BN$7:$BN$659,CONCATENATE($BQ28,$BT$6),$BE$7:$BE$654)</f>
        <v>#NAME?</v>
      </c>
      <c r="BU28" s="233" t="e">
        <f aca="false">SUMIF($BO$7:$BO$659,CONCATENATE($BQ28,$BU$6),$BF$7:$BF$654)</f>
        <v>#NAME?</v>
      </c>
      <c r="BV28" s="234" t="e">
        <f aca="false">SUMIF($BP$7:$BP$659,CONCATENATE($BQ28,$BV$6),$BG$7:$BG$654)</f>
        <v>#NAME?</v>
      </c>
      <c r="BW28" s="235" t="e">
        <f aca="false">SUM(BR28:BV28)</f>
        <v>#NAME?</v>
      </c>
    </row>
    <row r="29" customFormat="false" ht="12" hidden="false" customHeight="true" outlineLevel="0" collapsed="false">
      <c r="A29" s="236" t="s">
        <v>161</v>
      </c>
      <c r="B29" s="7" t="s">
        <v>155</v>
      </c>
      <c r="C29" s="7" t="s">
        <v>162</v>
      </c>
      <c r="D29" s="7" t="s">
        <v>147</v>
      </c>
      <c r="E29" s="7" t="s">
        <v>122</v>
      </c>
      <c r="F29" s="7" t="s">
        <v>123</v>
      </c>
      <c r="G29" s="91" t="n">
        <v>36770</v>
      </c>
      <c r="H29" s="230" t="n">
        <f aca="false">10000*(EOMONTH(G29,0)-G29)+10000</f>
        <v>300000</v>
      </c>
      <c r="I29" s="7" t="n">
        <v>-0.4</v>
      </c>
      <c r="J29" s="124" t="n">
        <f aca="false">VLOOKUP(G29,NGPrices,2,FALSE())</f>
        <v>3.173</v>
      </c>
      <c r="K29" s="125" t="n">
        <f aca="false">HLOOKUP(D29,Prices,VLOOKUP(G29,move_down,2,FALSE()),FALSE())</f>
        <v>-0.3225</v>
      </c>
      <c r="L29" s="7" t="n">
        <f aca="false">K29+J29</f>
        <v>2.8505</v>
      </c>
      <c r="M29" s="126" t="n">
        <f aca="false">VLOOKUP(G29,NGPrices,4,FALSE())</f>
        <v>0.065221012015627</v>
      </c>
      <c r="N29" s="7" t="n">
        <f aca="false">VLOOKUP(G29,NGPrices,3,FALSE())</f>
        <v>0.42</v>
      </c>
      <c r="O29" s="7" t="n">
        <f aca="false">HLOOKUP(D29,VOLS,VLOOKUP(G29,move_down,2,FALSE()),FALSE())</f>
        <v>0.412</v>
      </c>
      <c r="P29" s="219" t="n">
        <f aca="false">HLOOKUP(D29,Correllate,VLOOKUP(G29,CorMove,2,FALSE()),FALSE())</f>
        <v>0.96</v>
      </c>
      <c r="Q29" s="91" t="n">
        <f aca="false">WORKDAY(G29,-2)</f>
        <v>36768</v>
      </c>
      <c r="R29" s="7" t="n">
        <f aca="false">IF(F29="P",0,1)</f>
        <v>0</v>
      </c>
      <c r="S29" s="130" t="e">
        <f aca="false">xSPRDOPT($L29,$J29,$I29,$M29,$O29,$N29,$P29,$Q29-$C$3,$R29,0)</f>
        <v>#NAME?</v>
      </c>
      <c r="T29" s="220" t="e">
        <f aca="false">xSPRDOPT($L29,$J29,$I29,$M29,$O29,$N29,$P29,$Q29-$C$3,$R29,1)*H29</f>
        <v>#NAME?</v>
      </c>
      <c r="U29" s="42" t="e">
        <f aca="false">S29*H29</f>
        <v>#NAME?</v>
      </c>
      <c r="V29" s="220" t="e">
        <f aca="false">xSPRDOPT($L29,$J29,$I29,$M29,$O29,$N29,$P29,$Q29-$C$3,$R29,2)*H29</f>
        <v>#NAME?</v>
      </c>
      <c r="W29" s="220" t="e">
        <f aca="false">+V29+T29</f>
        <v>#NAME?</v>
      </c>
      <c r="X29" s="2" t="str">
        <f aca="false">CONCATENATE(G29,D29)</f>
        <v>36770IF-NWPL_ROCKY_M</v>
      </c>
      <c r="Y29" s="221" t="n">
        <f aca="false">H29/10000</f>
        <v>30</v>
      </c>
      <c r="Z29" s="2"/>
      <c r="AA29" s="231" t="n">
        <f aca="false">EOMONTH(AA28,0)+1</f>
        <v>36861</v>
      </c>
      <c r="AB29" s="134" t="e">
        <f aca="false">SUMIF($X:$X,CONCATENATE($AA29,AB$6),$T:$T)/10000</f>
        <v>#NAME?</v>
      </c>
      <c r="AC29" s="134" t="e">
        <f aca="false">SUMIF($X:$X,CONCATENATE($AA29,AC$6),$T:$T)/10000</f>
        <v>#NAME?</v>
      </c>
      <c r="AD29" s="134" t="n">
        <f aca="false">SUMIF($X:$X,CONCATENATE($AA29,AD$6),$T:$T)/10000</f>
        <v>0</v>
      </c>
      <c r="AE29" s="134" t="n">
        <f aca="false">SUMIF($X:$X,CONCATENATE($AA29,AE$6),$T:$T)/10000</f>
        <v>0</v>
      </c>
      <c r="AF29" s="135" t="n">
        <f aca="false">SUMIF($X:$X,CONCATENATE($AA29,AF$6),$T:$T)/10000</f>
        <v>0</v>
      </c>
      <c r="AG29" s="135" t="n">
        <f aca="false">SUMIF($X:$X,CONCATENATE($AA29,AG$6),$T:$T)/10000</f>
        <v>0</v>
      </c>
      <c r="AH29" s="231" t="n">
        <f aca="false">EOMONTH(AH28,0)+1</f>
        <v>36861</v>
      </c>
      <c r="AI29" s="135" t="e">
        <f aca="false">SUM(AB29:AG29)</f>
        <v>#NAME?</v>
      </c>
      <c r="AJ29" s="2"/>
      <c r="AK29" s="231" t="n">
        <f aca="false">EOMONTH(AK28,0)+1</f>
        <v>36861</v>
      </c>
      <c r="AL29" s="134" t="e">
        <f aca="false">SUMIF($X:$X,CONCATENATE($AA29,AL$6),$W:$W)</f>
        <v>#NAME?</v>
      </c>
      <c r="AM29" s="134" t="e">
        <f aca="false">SUMIF($X:$X,CONCATENATE($AA29,AM$6),$W:$W)</f>
        <v>#NAME?</v>
      </c>
      <c r="AN29" s="134" t="n">
        <f aca="false">SUMIF($X:$X,CONCATENATE($AA29,AN$6),$W:$W)</f>
        <v>0</v>
      </c>
      <c r="AO29" s="134" t="n">
        <f aca="false">SUMIF($X:$X,CONCATENATE($AA29,AO$6),$W:$W)</f>
        <v>0</v>
      </c>
      <c r="AP29" s="135" t="n">
        <f aca="false">SUMIF($X:$X,CONCATENATE($AA29,AP$6),$W:$W)</f>
        <v>0</v>
      </c>
      <c r="AQ29" s="135" t="n">
        <f aca="false">SUMIF($X:$X,CONCATENATE($AA29,AQ$6),$W:$W)</f>
        <v>0</v>
      </c>
      <c r="AR29" s="231" t="n">
        <f aca="false">EOMONTH(AR28,0)+1</f>
        <v>36861</v>
      </c>
      <c r="AS29" s="135" t="e">
        <f aca="false">SUM(AL29:AQ29)</f>
        <v>#NAME?</v>
      </c>
      <c r="AT29" s="2"/>
      <c r="AU29" s="2"/>
      <c r="AV29" s="2"/>
      <c r="AW29" s="2"/>
      <c r="AX29" s="2"/>
      <c r="AY29" s="2"/>
      <c r="AZ29" s="2"/>
      <c r="BA29" s="2"/>
      <c r="BB29" s="181" t="n">
        <f aca="false">G29</f>
        <v>36770</v>
      </c>
      <c r="BC29" s="223" t="e">
        <f aca="false">xSPRDOPT((VLOOKUP(G29,NGPrices,2,FALSE())+HLOOKUP(D29,Prices,VLOOKUP(G29,move_down,2,FALSE()),FALSE())),VLOOKUP(G29,NGPrices,2,FALSE()),I29,VLOOKUP(G29,NGPREVPRICES,4,FALSE()),HLOOKUP(D29,PREVVOLS,VLOOKUP(G29,MOVE_DOWN2,2,FALSE()),FALSE()),VLOOKUP(G29,NGPREVPRICES,3,FALSE()),HLOOKUP(D29,Correllate,VLOOKUP(G29,CorMove,2,FALSE()),FALSE()),Q29-$BC$3,R29,$BC$5)*H29-BI29</f>
        <v>#NAME?</v>
      </c>
      <c r="BD29" s="223" t="e">
        <f aca="false">xSPRDOPT((VLOOKUP(G29,NGPREVPRICES,2,FALSE())+HLOOKUP(D29,PREVCURVES,VLOOKUP(G29,MOVE_DOWN2,2,FALSE()),FALSE())),VLOOKUP(G29,NGPREVPRICES,2,FALSE()),BJ29,VLOOKUP(G29,NGPrices,4,FALSE()),HLOOKUP(D29,PREVVOLS,VLOOKUP(G29,MOVE_DOWN2,2,FALSE()),FALSE()),VLOOKUP(G29,NGPREVPRICES,3,FALSE()),HLOOKUP(D29,Correllate,VLOOKUP(G29,CorMove,2,FALSE()),FALSE()),Q29-$BC$3,R29,$BI$5)*H29-BI29</f>
        <v>#NAME?</v>
      </c>
      <c r="BE29" s="132" t="e">
        <f aca="false">(BI29/VLOOKUP(BB29,discount,3,FALSE()))-(BI29/VLOOKUP(BB29,discount,2,FALSE()))</f>
        <v>#NAME?</v>
      </c>
      <c r="BF29" s="223" t="e">
        <f aca="false">xSPRDOPT((VLOOKUP(G29,NGPREVPRICES,2,FALSE())+HLOOKUP(D29,PREVCURVES,VLOOKUP(G29,MOVE_DOWN2,2,FALSE()),FALSE())),VLOOKUP(G29,NGPREVPRICES,2,FALSE()),BJ29,VLOOKUP(G29,NGPREVPRICES,4,FALSE()),HLOOKUP(D29,VOLS,VLOOKUP(G29,move_down,2,FALSE()),FALSE()),VLOOKUP(G29,NGPrices,3,FALSE()),HLOOKUP(D29,Correllate,VLOOKUP(G29,CorMove,2,FALSE()),FALSE()),Q29-$BC$3,R29,$BI$5)*H29-BI29</f>
        <v>#NAME?</v>
      </c>
      <c r="BG29" s="223" t="e">
        <f aca="false">xSPRDOPT((VLOOKUP(G29,NGPREVPRICES,2,FALSE())+HLOOKUP(D29,PREVCURVES,VLOOKUP(G29,MOVE_DOWN2,2,FALSE()),FALSE())),VLOOKUP(G29,NGPREVPRICES,2,FALSE()),BJ29,VLOOKUP(G29,NGPREVPRICES,4,FALSE()),HLOOKUP(D29,PREVVOLS,VLOOKUP(G29,MOVE_DOWN2,2,FALSE()),FALSE()),VLOOKUP(G29,NGPREVPRICES,3,FALSE()),HLOOKUP(D29,Correllate,VLOOKUP(G29,CorMove,2,FALSE()),FALSE()),Q29-$C$3,R29,$BI$5)*H29-BI29</f>
        <v>#NAME?</v>
      </c>
      <c r="BH29" s="223" t="e">
        <f aca="false">SUM(BC29:BG29)</f>
        <v>#NAME?</v>
      </c>
      <c r="BI29" s="223" t="e">
        <f aca="false">xSPRDOPT((VLOOKUP(G29,NGPREVPRICES,2,FALSE())+HLOOKUP(D29,PREVCURVES,VLOOKUP(G29,MOVE_DOWN2,2,FALSE()),FALSE())),VLOOKUP(G29,NGPREVPRICES,2,FALSE()),BJ29,VLOOKUP(G29,NGPREVPRICES,4,FALSE()),HLOOKUP(D29,PREVVOLS,VLOOKUP(G29,MOVE_DOWN2,2,FALSE()),FALSE()),VLOOKUP(G29,NGPREVPRICES,3,FALSE()),HLOOKUP(D29,Correllate,VLOOKUP(G29,CorMove,2,FALSE()),FALSE()),Q29-$BC$3,R29,$BI$5)*H29</f>
        <v>#NAME?</v>
      </c>
      <c r="BJ29" s="224" t="n">
        <f aca="false">I29</f>
        <v>-0.4</v>
      </c>
      <c r="BK29" s="223"/>
      <c r="BL29" s="0" t="str">
        <f aca="false">CONCATENATE(BB29,$BC$6)</f>
        <v>36770Curve Shift/Gamma</v>
      </c>
      <c r="BM29" s="0" t="str">
        <f aca="false">CONCATENATE($BB29,$BD$6)</f>
        <v>36770Rho</v>
      </c>
      <c r="BN29" s="0" t="str">
        <f aca="false">CONCATENATE($BB29,$BE$6)</f>
        <v>36770Drift</v>
      </c>
      <c r="BO29" s="0" t="str">
        <f aca="false">CONCATENATE($BB29,$BF$6)</f>
        <v>36770Vega</v>
      </c>
      <c r="BP29" s="0" t="str">
        <f aca="false">CONCATENATE($BB29,$BG$6)</f>
        <v>36770Theta</v>
      </c>
      <c r="BQ29" s="225" t="n">
        <f aca="false">EOMONTH(BQ28,0)+1</f>
        <v>37226</v>
      </c>
      <c r="BR29" s="232" t="e">
        <f aca="false">SUMIF($BL$7:$BL$654,CONCATENATE($BQ29,$BR$6),$BC$7:$BC$654)</f>
        <v>#NAME?</v>
      </c>
      <c r="BS29" s="233" t="e">
        <f aca="false">SUMIF($BM$7:$BM$659,CONCATENATE($BQ29,$BS$6),$BD$7:$BD$654)</f>
        <v>#NAME?</v>
      </c>
      <c r="BT29" s="233" t="e">
        <f aca="false">SUMIF($BN$7:$BN$659,CONCATENATE($BQ29,$BT$6),$BE$7:$BE$654)</f>
        <v>#NAME?</v>
      </c>
      <c r="BU29" s="233" t="e">
        <f aca="false">SUMIF($BO$7:$BO$659,CONCATENATE($BQ29,$BU$6),$BF$7:$BF$654)</f>
        <v>#NAME?</v>
      </c>
      <c r="BV29" s="234" t="e">
        <f aca="false">SUMIF($BP$7:$BP$659,CONCATENATE($BQ29,$BV$6),$BG$7:$BG$654)</f>
        <v>#NAME?</v>
      </c>
      <c r="BW29" s="235" t="e">
        <f aca="false">SUM(BR29:BV29)</f>
        <v>#NAME?</v>
      </c>
    </row>
    <row r="30" customFormat="false" ht="12" hidden="false" customHeight="true" outlineLevel="0" collapsed="false">
      <c r="A30" s="215" t="s">
        <v>163</v>
      </c>
      <c r="B30" s="0" t="s">
        <v>155</v>
      </c>
      <c r="C30" s="125" t="s">
        <v>164</v>
      </c>
      <c r="D30" s="7" t="s">
        <v>146</v>
      </c>
      <c r="E30" s="7" t="s">
        <v>122</v>
      </c>
      <c r="F30" s="91" t="s">
        <v>157</v>
      </c>
      <c r="G30" s="91" t="n">
        <v>36770</v>
      </c>
      <c r="H30" s="230" t="n">
        <v>600000</v>
      </c>
      <c r="I30" s="7" t="n">
        <v>0.16</v>
      </c>
      <c r="J30" s="124" t="n">
        <f aca="false">VLOOKUP(G30,NGPrices,2,FALSE())</f>
        <v>3.173</v>
      </c>
      <c r="K30" s="125" t="n">
        <f aca="false">HLOOKUP(D30,Prices,VLOOKUP(G30,move_down,2,FALSE()),FALSE())</f>
        <v>0.1675</v>
      </c>
      <c r="L30" s="7" t="n">
        <f aca="false">K30+J30</f>
        <v>3.3405</v>
      </c>
      <c r="M30" s="126" t="n">
        <f aca="false">VLOOKUP(G30,NGPrices,4,FALSE())</f>
        <v>0.065221012015627</v>
      </c>
      <c r="N30" s="7" t="n">
        <f aca="false">VLOOKUP(G30,NGPrices,3,FALSE())</f>
        <v>0.42</v>
      </c>
      <c r="O30" s="7" t="n">
        <f aca="false">HLOOKUP(D30,VOLS,VLOOKUP(G30,move_down,2,FALSE()),FALSE())</f>
        <v>0.412</v>
      </c>
      <c r="P30" s="219" t="n">
        <f aca="false">HLOOKUP(D30,Correllate,VLOOKUP(G30,CorMove,2,FALSE()),FALSE())</f>
        <v>0.995</v>
      </c>
      <c r="Q30" s="91" t="n">
        <f aca="false">WORKDAY(G30,-2)</f>
        <v>36768</v>
      </c>
      <c r="R30" s="7" t="n">
        <f aca="false">IF(F30="P",0,1)</f>
        <v>1</v>
      </c>
      <c r="S30" s="130" t="e">
        <f aca="false">xSPRDOPT($L30,$J30,$I30,$M30,$O30,$N30,$P30,$Q30-$C$3,$R30,0)</f>
        <v>#NAME?</v>
      </c>
      <c r="T30" s="220" t="e">
        <f aca="false">xSPRDOPT($L30,$J30,$I30,$M30,$O30,$N30,$P30,$Q30-$C$3,$R30,1)*H30</f>
        <v>#NAME?</v>
      </c>
      <c r="U30" s="42" t="e">
        <f aca="false">S30*H30</f>
        <v>#NAME?</v>
      </c>
      <c r="V30" s="220" t="e">
        <f aca="false">xSPRDOPT($L30,$J30,$I30,$M30,$O30,$N30,$P30,$Q30-$C$3,$R30,2)*H30</f>
        <v>#NAME?</v>
      </c>
      <c r="W30" s="220" t="e">
        <f aca="false">+V30+T30</f>
        <v>#NAME?</v>
      </c>
      <c r="X30" s="2" t="str">
        <f aca="false">CONCATENATE(G30,D30)</f>
        <v>36770IF-CGT/APPALAC</v>
      </c>
      <c r="Y30" s="221" t="n">
        <f aca="false">H30/10000</f>
        <v>60</v>
      </c>
      <c r="Z30" s="2"/>
      <c r="AA30" s="231" t="n">
        <f aca="false">EOMONTH(AA29,0)+1</f>
        <v>36892</v>
      </c>
      <c r="AB30" s="134" t="e">
        <f aca="false">SUMIF($X:$X,CONCATENATE($AA30,AB$6),$T:$T)/10000</f>
        <v>#NAME?</v>
      </c>
      <c r="AC30" s="134" t="e">
        <f aca="false">SUMIF($X:$X,CONCATENATE($AA30,AC$6),$T:$T)/10000</f>
        <v>#NAME?</v>
      </c>
      <c r="AD30" s="134" t="n">
        <f aca="false">SUMIF($X:$X,CONCATENATE($AA30,AD$6),$T:$T)/10000</f>
        <v>0</v>
      </c>
      <c r="AE30" s="134" t="n">
        <f aca="false">SUMIF($X:$X,CONCATENATE($AA30,AE$6),$T:$T)/10000</f>
        <v>0</v>
      </c>
      <c r="AF30" s="135" t="n">
        <f aca="false">SUMIF($X:$X,CONCATENATE($AA30,AF$6),$T:$T)/10000</f>
        <v>0</v>
      </c>
      <c r="AG30" s="135" t="n">
        <f aca="false">SUMIF($X:$X,CONCATENATE($AA30,AG$6),$T:$T)/10000</f>
        <v>0</v>
      </c>
      <c r="AH30" s="231" t="n">
        <f aca="false">EOMONTH(AH29,0)+1</f>
        <v>36892</v>
      </c>
      <c r="AI30" s="135" t="e">
        <f aca="false">SUM(AB30:AG30)</f>
        <v>#NAME?</v>
      </c>
      <c r="AJ30" s="2"/>
      <c r="AK30" s="231" t="n">
        <f aca="false">EOMONTH(AK29,0)+1</f>
        <v>36892</v>
      </c>
      <c r="AL30" s="134" t="e">
        <f aca="false">SUMIF($X:$X,CONCATENATE($AA30,AL$6),$W:$W)</f>
        <v>#NAME?</v>
      </c>
      <c r="AM30" s="134" t="e">
        <f aca="false">SUMIF($X:$X,CONCATENATE($AA30,AM$6),$W:$W)</f>
        <v>#NAME?</v>
      </c>
      <c r="AN30" s="134" t="n">
        <f aca="false">SUMIF($X:$X,CONCATENATE($AA30,AN$6),$W:$W)</f>
        <v>0</v>
      </c>
      <c r="AO30" s="134" t="n">
        <f aca="false">SUMIF($X:$X,CONCATENATE($AA30,AO$6),$W:$W)</f>
        <v>0</v>
      </c>
      <c r="AP30" s="135" t="n">
        <f aca="false">SUMIF($X:$X,CONCATENATE($AA30,AP$6),$W:$W)</f>
        <v>0</v>
      </c>
      <c r="AQ30" s="135" t="n">
        <f aca="false">SUMIF($X:$X,CONCATENATE($AA30,AQ$6),$W:$W)</f>
        <v>0</v>
      </c>
      <c r="AR30" s="231" t="n">
        <f aca="false">EOMONTH(AR29,0)+1</f>
        <v>36892</v>
      </c>
      <c r="AS30" s="135" t="e">
        <f aca="false">SUM(AL30:AQ30)</f>
        <v>#NAME?</v>
      </c>
      <c r="AT30" s="2"/>
      <c r="AU30" s="2"/>
      <c r="AV30" s="2"/>
      <c r="AW30" s="2"/>
      <c r="AX30" s="2"/>
      <c r="AY30" s="2"/>
      <c r="AZ30" s="2"/>
      <c r="BA30" s="2"/>
      <c r="BB30" s="181" t="n">
        <f aca="false">G30</f>
        <v>36770</v>
      </c>
      <c r="BC30" s="223" t="e">
        <f aca="false">xSPRDOPT((VLOOKUP(G30,NGPrices,2,FALSE())+HLOOKUP(D30,Prices,VLOOKUP(G30,move_down,2,FALSE()),FALSE())),VLOOKUP(G30,NGPrices,2,FALSE()),I30,VLOOKUP(G30,NGPREVPRICES,4,FALSE()),HLOOKUP(D30,PREVVOLS,VLOOKUP(G30,MOVE_DOWN2,2,FALSE()),FALSE()),VLOOKUP(G30,NGPREVPRICES,3,FALSE()),HLOOKUP(D30,Correllate,VLOOKUP(G30,CorMove,2,FALSE()),FALSE()),Q30-$BC$3,R30,$BC$5)*H30-BI30</f>
        <v>#NAME?</v>
      </c>
      <c r="BD30" s="223" t="e">
        <f aca="false">xSPRDOPT((VLOOKUP(G30,NGPREVPRICES,2,FALSE())+HLOOKUP(D30,PREVCURVES,VLOOKUP(G30,MOVE_DOWN2,2,FALSE()),FALSE())),VLOOKUP(G30,NGPREVPRICES,2,FALSE()),BJ30,VLOOKUP(G30,NGPrices,4,FALSE()),HLOOKUP(D30,PREVVOLS,VLOOKUP(G30,MOVE_DOWN2,2,FALSE()),FALSE()),VLOOKUP(G30,NGPREVPRICES,3,FALSE()),HLOOKUP(D30,Correllate,VLOOKUP(G30,CorMove,2,FALSE()),FALSE()),Q30-$BC$3,R30,$BI$5)*H30-BI30</f>
        <v>#NAME?</v>
      </c>
      <c r="BE30" s="132" t="e">
        <f aca="false">(BI30/VLOOKUP(BB30,discount,3,FALSE()))-(BI30/VLOOKUP(BB30,discount,2,FALSE()))</f>
        <v>#NAME?</v>
      </c>
      <c r="BF30" s="223" t="e">
        <f aca="false">xSPRDOPT((VLOOKUP(G30,NGPREVPRICES,2,FALSE())+HLOOKUP(D30,PREVCURVES,VLOOKUP(G30,MOVE_DOWN2,2,FALSE()),FALSE())),VLOOKUP(G30,NGPREVPRICES,2,FALSE()),BJ30,VLOOKUP(G30,NGPREVPRICES,4,FALSE()),HLOOKUP(D30,VOLS,VLOOKUP(G30,move_down,2,FALSE()),FALSE()),VLOOKUP(G30,NGPrices,3,FALSE()),HLOOKUP(D30,Correllate,VLOOKUP(G30,CorMove,2,FALSE()),FALSE()),Q30-$BC$3,R30,$BI$5)*H30-BI30</f>
        <v>#NAME?</v>
      </c>
      <c r="BG30" s="223" t="e">
        <f aca="false">xSPRDOPT((VLOOKUP(G30,NGPREVPRICES,2,FALSE())+HLOOKUP(D30,PREVCURVES,VLOOKUP(G30,MOVE_DOWN2,2,FALSE()),FALSE())),VLOOKUP(G30,NGPREVPRICES,2,FALSE()),BJ30,VLOOKUP(G30,NGPREVPRICES,4,FALSE()),HLOOKUP(D30,PREVVOLS,VLOOKUP(G30,MOVE_DOWN2,2,FALSE()),FALSE()),VLOOKUP(G30,NGPREVPRICES,3,FALSE()),HLOOKUP(D30,Correllate,VLOOKUP(G30,CorMove,2,FALSE()),FALSE()),Q30-$C$3,R30,$BI$5)*H30-BI30</f>
        <v>#NAME?</v>
      </c>
      <c r="BH30" s="223" t="e">
        <f aca="false">SUM(BC30:BG30)</f>
        <v>#NAME?</v>
      </c>
      <c r="BI30" s="223" t="e">
        <f aca="false">xSPRDOPT((VLOOKUP(G30,NGPREVPRICES,2,FALSE())+HLOOKUP(D30,PREVCURVES,VLOOKUP(G30,MOVE_DOWN2,2,FALSE()),FALSE())),VLOOKUP(G30,NGPREVPRICES,2,FALSE()),BJ30,VLOOKUP(G30,NGPREVPRICES,4,FALSE()),HLOOKUP(D30,PREVVOLS,VLOOKUP(G30,MOVE_DOWN2,2,FALSE()),FALSE()),VLOOKUP(G30,NGPREVPRICES,3,FALSE()),HLOOKUP(D30,Correllate,VLOOKUP(G30,CorMove,2,FALSE()),FALSE()),Q30-$BC$3,R30,$BI$5)*H30</f>
        <v>#NAME?</v>
      </c>
      <c r="BJ30" s="224" t="n">
        <f aca="false">I30</f>
        <v>0.16</v>
      </c>
      <c r="BK30" s="223"/>
      <c r="BL30" s="0" t="str">
        <f aca="false">CONCATENATE(BB30,$BC$6)</f>
        <v>36770Curve Shift/Gamma</v>
      </c>
      <c r="BM30" s="0" t="str">
        <f aca="false">CONCATENATE($BB30,$BD$6)</f>
        <v>36770Rho</v>
      </c>
      <c r="BN30" s="0" t="str">
        <f aca="false">CONCATENATE($BB30,$BE$6)</f>
        <v>36770Drift</v>
      </c>
      <c r="BO30" s="0" t="str">
        <f aca="false">CONCATENATE($BB30,$BF$6)</f>
        <v>36770Vega</v>
      </c>
      <c r="BP30" s="0" t="str">
        <f aca="false">CONCATENATE($BB30,$BG$6)</f>
        <v>36770Theta</v>
      </c>
      <c r="BQ30" s="225" t="n">
        <f aca="false">EOMONTH(BQ29,0)+1</f>
        <v>37257</v>
      </c>
      <c r="BR30" s="232" t="e">
        <f aca="false">SUMIF($BL$7:$BL$654,CONCATENATE($BQ30,$BR$6),$BC$7:$BC$654)</f>
        <v>#NAME?</v>
      </c>
      <c r="BS30" s="233" t="e">
        <f aca="false">SUMIF($BM$7:$BM$659,CONCATENATE($BQ30,$BS$6),$BD$7:$BD$654)</f>
        <v>#NAME?</v>
      </c>
      <c r="BT30" s="233" t="e">
        <f aca="false">SUMIF($BN$7:$BN$659,CONCATENATE($BQ30,$BT$6),$BE$7:$BE$654)</f>
        <v>#NAME?</v>
      </c>
      <c r="BU30" s="233" t="e">
        <f aca="false">SUMIF($BO$7:$BO$659,CONCATENATE($BQ30,$BU$6),$BF$7:$BF$654)</f>
        <v>#NAME?</v>
      </c>
      <c r="BV30" s="234" t="e">
        <f aca="false">SUMIF($BP$7:$BP$659,CONCATENATE($BQ30,$BV$6),$BG$7:$BG$654)</f>
        <v>#NAME?</v>
      </c>
      <c r="BW30" s="235" t="e">
        <f aca="false">SUM(BR30:BV30)</f>
        <v>#NAME?</v>
      </c>
    </row>
    <row r="31" customFormat="false" ht="12" hidden="false" customHeight="true" outlineLevel="0" collapsed="false">
      <c r="A31" s="215" t="s">
        <v>163</v>
      </c>
      <c r="B31" s="125" t="s">
        <v>155</v>
      </c>
      <c r="C31" s="125" t="s">
        <v>165</v>
      </c>
      <c r="D31" s="7" t="s">
        <v>145</v>
      </c>
      <c r="E31" s="7" t="s">
        <v>122</v>
      </c>
      <c r="F31" s="91" t="s">
        <v>157</v>
      </c>
      <c r="G31" s="91" t="n">
        <v>36770</v>
      </c>
      <c r="H31" s="230" t="n">
        <v>500000</v>
      </c>
      <c r="I31" s="7" t="n">
        <v>0.3</v>
      </c>
      <c r="J31" s="124" t="n">
        <f aca="false">VLOOKUP(G31,NGPrices,2,FALSE())</f>
        <v>3.173</v>
      </c>
      <c r="K31" s="125" t="n">
        <f aca="false">HLOOKUP(D31,Prices,VLOOKUP(G31,move_down,2,FALSE()),FALSE())</f>
        <v>0.315</v>
      </c>
      <c r="L31" s="7" t="n">
        <f aca="false">K31+J31</f>
        <v>3.488</v>
      </c>
      <c r="M31" s="126" t="n">
        <f aca="false">VLOOKUP(G31,NGPrices,4,FALSE())</f>
        <v>0.065221012015627</v>
      </c>
      <c r="N31" s="7" t="n">
        <f aca="false">VLOOKUP(G31,NGPrices,3,FALSE())</f>
        <v>0.42</v>
      </c>
      <c r="O31" s="7" t="n">
        <f aca="false">HLOOKUP(D31,VOLS,VLOOKUP(G31,move_down,2,FALSE()),FALSE())</f>
        <v>0.412</v>
      </c>
      <c r="P31" s="219" t="n">
        <f aca="false">HLOOKUP(D31,Correllate,VLOOKUP(G31,CorMove,2,FALSE()),FALSE())</f>
        <v>0.99</v>
      </c>
      <c r="Q31" s="91" t="n">
        <f aca="false">WORKDAY(G31,-2)</f>
        <v>36768</v>
      </c>
      <c r="R31" s="7" t="n">
        <f aca="false">IF(F31="P",0,1)</f>
        <v>1</v>
      </c>
      <c r="S31" s="130" t="e">
        <f aca="false">xSPRDOPT($L31,$J31,$I31,$M31,$O31,$N31,$P31,$Q31-$C$3,$R31,0)</f>
        <v>#NAME?</v>
      </c>
      <c r="T31" s="220" t="e">
        <f aca="false">xSPRDOPT($L31,$J31,$I31,$M31,$O31,$N31,$P31,$Q31-$C$3,$R31,1)*H31</f>
        <v>#NAME?</v>
      </c>
      <c r="U31" s="42" t="e">
        <f aca="false">S31*H31</f>
        <v>#NAME?</v>
      </c>
      <c r="V31" s="220" t="e">
        <f aca="false">xSPRDOPT($L31,$J31,$I31,$M31,$O31,$N31,$P31,$Q31-$C$3,$R31,2)*H31</f>
        <v>#NAME?</v>
      </c>
      <c r="W31" s="220" t="e">
        <f aca="false">+V31+T31</f>
        <v>#NAME?</v>
      </c>
      <c r="X31" s="2" t="str">
        <f aca="false">CONCATENATE(G31,D31)</f>
        <v>36770IF-TRANSCO/Z6</v>
      </c>
      <c r="Y31" s="221" t="n">
        <f aca="false">H31/10000</f>
        <v>50</v>
      </c>
      <c r="Z31" s="2"/>
      <c r="AA31" s="231" t="n">
        <f aca="false">EOMONTH(AA30,0)+1</f>
        <v>36923</v>
      </c>
      <c r="AB31" s="134" t="e">
        <f aca="false">SUMIF($X:$X,CONCATENATE($AA31,AB$6),$T:$T)/10000</f>
        <v>#NAME?</v>
      </c>
      <c r="AC31" s="134" t="e">
        <f aca="false">SUMIF($X:$X,CONCATENATE($AA31,AC$6),$T:$T)/10000</f>
        <v>#NAME?</v>
      </c>
      <c r="AD31" s="134" t="n">
        <f aca="false">SUMIF($X:$X,CONCATENATE($AA31,AD$6),$T:$T)/10000</f>
        <v>0</v>
      </c>
      <c r="AE31" s="134" t="n">
        <f aca="false">SUMIF($X:$X,CONCATENATE($AA31,AE$6),$T:$T)/10000</f>
        <v>0</v>
      </c>
      <c r="AF31" s="135" t="n">
        <f aca="false">SUMIF($X:$X,CONCATENATE($AA31,AF$6),$T:$T)/10000</f>
        <v>0</v>
      </c>
      <c r="AG31" s="135" t="n">
        <f aca="false">SUMIF($X:$X,CONCATENATE($AA31,AG$6),$T:$T)/10000</f>
        <v>0</v>
      </c>
      <c r="AH31" s="231" t="n">
        <f aca="false">EOMONTH(AH30,0)+1</f>
        <v>36923</v>
      </c>
      <c r="AI31" s="135" t="e">
        <f aca="false">SUM(AB31:AG31)</f>
        <v>#NAME?</v>
      </c>
      <c r="AJ31" s="2"/>
      <c r="AK31" s="231" t="n">
        <f aca="false">EOMONTH(AK30,0)+1</f>
        <v>36923</v>
      </c>
      <c r="AL31" s="134" t="e">
        <f aca="false">SUMIF($X:$X,CONCATENATE($AA31,AL$6),$W:$W)</f>
        <v>#NAME?</v>
      </c>
      <c r="AM31" s="134" t="e">
        <f aca="false">SUMIF($X:$X,CONCATENATE($AA31,AM$6),$W:$W)</f>
        <v>#NAME?</v>
      </c>
      <c r="AN31" s="134" t="n">
        <f aca="false">SUMIF($X:$X,CONCATENATE($AA31,AN$6),$W:$W)</f>
        <v>0</v>
      </c>
      <c r="AO31" s="134" t="n">
        <f aca="false">SUMIF($X:$X,CONCATENATE($AA31,AO$6),$W:$W)</f>
        <v>0</v>
      </c>
      <c r="AP31" s="135" t="n">
        <f aca="false">SUMIF($X:$X,CONCATENATE($AA31,AP$6),$W:$W)</f>
        <v>0</v>
      </c>
      <c r="AQ31" s="135" t="n">
        <f aca="false">SUMIF($X:$X,CONCATENATE($AA31,AQ$6),$W:$W)</f>
        <v>0</v>
      </c>
      <c r="AR31" s="231" t="n">
        <f aca="false">EOMONTH(AR30,0)+1</f>
        <v>36923</v>
      </c>
      <c r="AS31" s="135" t="e">
        <f aca="false">SUM(AL31:AQ31)</f>
        <v>#NAME?</v>
      </c>
      <c r="AT31" s="2"/>
      <c r="AU31" s="2"/>
      <c r="AV31" s="2"/>
      <c r="AW31" s="2"/>
      <c r="AX31" s="2"/>
      <c r="AY31" s="2"/>
      <c r="AZ31" s="2"/>
      <c r="BA31" s="2"/>
      <c r="BB31" s="181" t="n">
        <f aca="false">G31</f>
        <v>36770</v>
      </c>
      <c r="BC31" s="223" t="e">
        <f aca="false">xSPRDOPT((VLOOKUP(G31,NGPrices,2,FALSE())+HLOOKUP(D31,Prices,VLOOKUP(G31,move_down,2,FALSE()),FALSE())),VLOOKUP(G31,NGPrices,2,FALSE()),I31,VLOOKUP(G31,NGPREVPRICES,4,FALSE()),HLOOKUP(D31,PREVVOLS,VLOOKUP(G31,MOVE_DOWN2,2,FALSE()),FALSE()),VLOOKUP(G31,NGPREVPRICES,3,FALSE()),HLOOKUP(D31,Correllate,VLOOKUP(G31,CorMove,2,FALSE()),FALSE()),Q31-$BC$3,R31,$BC$5)*H31-BI31</f>
        <v>#NAME?</v>
      </c>
      <c r="BD31" s="223" t="e">
        <f aca="false">xSPRDOPT((VLOOKUP(G31,NGPREVPRICES,2,FALSE())+HLOOKUP(D31,PREVCURVES,VLOOKUP(G31,MOVE_DOWN2,2,FALSE()),FALSE())),VLOOKUP(G31,NGPREVPRICES,2,FALSE()),BJ31,VLOOKUP(G31,NGPrices,4,FALSE()),HLOOKUP(D31,PREVVOLS,VLOOKUP(G31,MOVE_DOWN2,2,FALSE()),FALSE()),VLOOKUP(G31,NGPREVPRICES,3,FALSE()),HLOOKUP(D31,Correllate,VLOOKUP(G31,CorMove,2,FALSE()),FALSE()),Q31-$BC$3,R31,$BI$5)*H31-BI31</f>
        <v>#NAME?</v>
      </c>
      <c r="BE31" s="132" t="e">
        <f aca="false">(BI31/VLOOKUP(BB31,discount,3,FALSE()))-(BI31/VLOOKUP(BB31,discount,2,FALSE()))</f>
        <v>#NAME?</v>
      </c>
      <c r="BF31" s="223" t="e">
        <f aca="false">xSPRDOPT((VLOOKUP(G31,NGPREVPRICES,2,FALSE())+HLOOKUP(D31,PREVCURVES,VLOOKUP(G31,MOVE_DOWN2,2,FALSE()),FALSE())),VLOOKUP(G31,NGPREVPRICES,2,FALSE()),BJ31,VLOOKUP(G31,NGPREVPRICES,4,FALSE()),HLOOKUP(D31,VOLS,VLOOKUP(G31,move_down,2,FALSE()),FALSE()),VLOOKUP(G31,NGPrices,3,FALSE()),HLOOKUP(D31,Correllate,VLOOKUP(G31,CorMove,2,FALSE()),FALSE()),Q31-$BC$3,R31,$BI$5)*H31-BI31</f>
        <v>#NAME?</v>
      </c>
      <c r="BG31" s="223" t="e">
        <f aca="false">xSPRDOPT((VLOOKUP(G31,NGPREVPRICES,2,FALSE())+HLOOKUP(D31,PREVCURVES,VLOOKUP(G31,MOVE_DOWN2,2,FALSE()),FALSE())),VLOOKUP(G31,NGPREVPRICES,2,FALSE()),BJ31,VLOOKUP(G31,NGPREVPRICES,4,FALSE()),HLOOKUP(D31,PREVVOLS,VLOOKUP(G31,MOVE_DOWN2,2,FALSE()),FALSE()),VLOOKUP(G31,NGPREVPRICES,3,FALSE()),HLOOKUP(D31,Correllate,VLOOKUP(G31,CorMove,2,FALSE()),FALSE()),Q31-$C$3,R31,$BI$5)*H31-BI31</f>
        <v>#NAME?</v>
      </c>
      <c r="BH31" s="223" t="e">
        <f aca="false">SUM(BC31:BG31)</f>
        <v>#NAME?</v>
      </c>
      <c r="BI31" s="223" t="e">
        <f aca="false">xSPRDOPT((VLOOKUP(G31,NGPREVPRICES,2,FALSE())+HLOOKUP(D31,PREVCURVES,VLOOKUP(G31,MOVE_DOWN2,2,FALSE()),FALSE())),VLOOKUP(G31,NGPREVPRICES,2,FALSE()),BJ31,VLOOKUP(G31,NGPREVPRICES,4,FALSE()),HLOOKUP(D31,PREVVOLS,VLOOKUP(G31,MOVE_DOWN2,2,FALSE()),FALSE()),VLOOKUP(G31,NGPREVPRICES,3,FALSE()),HLOOKUP(D31,Correllate,VLOOKUP(G31,CorMove,2,FALSE()),FALSE()),Q31-$BC$3,R31,$BI$5)*H31</f>
        <v>#NAME?</v>
      </c>
      <c r="BJ31" s="224" t="n">
        <f aca="false">I31</f>
        <v>0.3</v>
      </c>
      <c r="BK31" s="223"/>
      <c r="BL31" s="0" t="str">
        <f aca="false">CONCATENATE(BB31,$BC$6)</f>
        <v>36770Curve Shift/Gamma</v>
      </c>
      <c r="BM31" s="0" t="str">
        <f aca="false">CONCATENATE($BB31,$BD$6)</f>
        <v>36770Rho</v>
      </c>
      <c r="BN31" s="0" t="str">
        <f aca="false">CONCATENATE($BB31,$BE$6)</f>
        <v>36770Drift</v>
      </c>
      <c r="BO31" s="0" t="str">
        <f aca="false">CONCATENATE($BB31,$BF$6)</f>
        <v>36770Vega</v>
      </c>
      <c r="BP31" s="0" t="str">
        <f aca="false">CONCATENATE($BB31,$BG$6)</f>
        <v>36770Theta</v>
      </c>
      <c r="BQ31" s="225" t="n">
        <f aca="false">EOMONTH(BQ30,0)+1</f>
        <v>37288</v>
      </c>
      <c r="BR31" s="232" t="e">
        <f aca="false">SUMIF($BL$7:$BL$654,CONCATENATE($BQ31,$BR$6),$BC$7:$BC$654)</f>
        <v>#NAME?</v>
      </c>
      <c r="BS31" s="233" t="e">
        <f aca="false">SUMIF($BM$7:$BM$659,CONCATENATE($BQ31,$BS$6),$BD$7:$BD$654)</f>
        <v>#NAME?</v>
      </c>
      <c r="BT31" s="233" t="e">
        <f aca="false">SUMIF($BN$7:$BN$659,CONCATENATE($BQ31,$BT$6),$BE$7:$BE$654)</f>
        <v>#NAME?</v>
      </c>
      <c r="BU31" s="233" t="e">
        <f aca="false">SUMIF($BO$7:$BO$659,CONCATENATE($BQ31,$BU$6),$BF$7:$BF$654)</f>
        <v>#NAME?</v>
      </c>
      <c r="BV31" s="234" t="e">
        <f aca="false">SUMIF($BP$7:$BP$659,CONCATENATE($BQ31,$BV$6),$BG$7:$BG$654)</f>
        <v>#NAME?</v>
      </c>
      <c r="BW31" s="235" t="e">
        <f aca="false">SUM(BR31:BV31)</f>
        <v>#NAME?</v>
      </c>
    </row>
    <row r="32" customFormat="false" ht="12" hidden="false" customHeight="true" outlineLevel="0" collapsed="false">
      <c r="A32" s="215" t="s">
        <v>154</v>
      </c>
      <c r="B32" s="17" t="s">
        <v>155</v>
      </c>
      <c r="C32" s="17" t="s">
        <v>156</v>
      </c>
      <c r="D32" s="7" t="s">
        <v>145</v>
      </c>
      <c r="E32" s="17" t="s">
        <v>122</v>
      </c>
      <c r="F32" s="17" t="s">
        <v>157</v>
      </c>
      <c r="G32" s="239" t="n">
        <v>36800</v>
      </c>
      <c r="H32" s="139" t="n">
        <v>300000</v>
      </c>
      <c r="I32" s="17" t="n">
        <v>0.25</v>
      </c>
      <c r="J32" s="124" t="n">
        <f aca="false">VLOOKUP(G32,NGPrices,2,FALSE())</f>
        <v>3.18</v>
      </c>
      <c r="K32" s="125" t="n">
        <f aca="false">HLOOKUP(D32,Prices,VLOOKUP(G32,move_down,2,FALSE()),FALSE())</f>
        <v>0.345</v>
      </c>
      <c r="L32" s="7" t="n">
        <f aca="false">K32+J32</f>
        <v>3.525</v>
      </c>
      <c r="M32" s="126" t="n">
        <f aca="false">VLOOKUP(G32,NGPrices,4,FALSE())</f>
        <v>0.065817989695161</v>
      </c>
      <c r="N32" s="7" t="n">
        <f aca="false">VLOOKUP(G32,NGPrices,3,FALSE())</f>
        <v>0.4225</v>
      </c>
      <c r="O32" s="7" t="n">
        <f aca="false">HLOOKUP(D32,VOLS,VLOOKUP(G32,move_down,2,FALSE()),FALSE())</f>
        <v>0.414</v>
      </c>
      <c r="P32" s="219" t="n">
        <f aca="false">HLOOKUP(D32,Correllate,VLOOKUP(G32,CorMove,2,FALSE()),FALSE())</f>
        <v>0.99</v>
      </c>
      <c r="Q32" s="91" t="n">
        <f aca="false">WORKDAY(G32,-2)</f>
        <v>36797</v>
      </c>
      <c r="R32" s="7" t="n">
        <f aca="false">IF(F32="P",0,1)</f>
        <v>1</v>
      </c>
      <c r="S32" s="130" t="e">
        <f aca="false">xSPRDOPT($L32,$J32,$I32,$M32,$O32,$N32,$P32,$Q32-$C$3,$R32,0)</f>
        <v>#NAME?</v>
      </c>
      <c r="T32" s="220" t="e">
        <f aca="false">xSPRDOPT($L32,$J32,$I32,$M32,$O32,$N32,$P32,$Q32-$C$3,$R32,1)*H32</f>
        <v>#NAME?</v>
      </c>
      <c r="U32" s="42" t="e">
        <f aca="false">S32*H32</f>
        <v>#NAME?</v>
      </c>
      <c r="V32" s="220" t="e">
        <f aca="false">xSPRDOPT($L32,$J32,$I32,$M32,$O32,$N32,$P32,$Q32-$C$3,$R32,2)*H32</f>
        <v>#NAME?</v>
      </c>
      <c r="W32" s="220" t="e">
        <f aca="false">+V32+T32</f>
        <v>#NAME?</v>
      </c>
      <c r="X32" s="2" t="str">
        <f aca="false">CONCATENATE(G32,D32)</f>
        <v>36800IF-TRANSCO/Z6</v>
      </c>
      <c r="Y32" s="221" t="n">
        <f aca="false">H32/10000</f>
        <v>30</v>
      </c>
      <c r="AA32" s="231" t="n">
        <f aca="false">EOMONTH(AA31,0)+1</f>
        <v>36951</v>
      </c>
      <c r="AB32" s="134" t="e">
        <f aca="false">SUMIF($X:$X,CONCATENATE($AA32,AB$6),$T:$T)/10000</f>
        <v>#NAME?</v>
      </c>
      <c r="AC32" s="134" t="e">
        <f aca="false">SUMIF($X:$X,CONCATENATE($AA32,AC$6),$T:$T)/10000</f>
        <v>#NAME?</v>
      </c>
      <c r="AD32" s="134" t="n">
        <f aca="false">SUMIF($X:$X,CONCATENATE($AA32,AD$6),$T:$T)/10000</f>
        <v>0</v>
      </c>
      <c r="AE32" s="134" t="n">
        <f aca="false">SUMIF($X:$X,CONCATENATE($AA32,AE$6),$T:$T)/10000</f>
        <v>0</v>
      </c>
      <c r="AF32" s="135" t="n">
        <f aca="false">SUMIF($X:$X,CONCATENATE($AA32,AF$6),$T:$T)/10000</f>
        <v>0</v>
      </c>
      <c r="AG32" s="135" t="n">
        <f aca="false">SUMIF($X:$X,CONCATENATE($AA32,AG$6),$T:$T)/10000</f>
        <v>0</v>
      </c>
      <c r="AH32" s="231" t="n">
        <f aca="false">EOMONTH(AH31,0)+1</f>
        <v>36951</v>
      </c>
      <c r="AI32" s="135" t="e">
        <f aca="false">SUM(AB32:AG32)</f>
        <v>#NAME?</v>
      </c>
      <c r="AJ32" s="2"/>
      <c r="AK32" s="231" t="n">
        <f aca="false">EOMONTH(AK31,0)+1</f>
        <v>36951</v>
      </c>
      <c r="AL32" s="134" t="e">
        <f aca="false">SUMIF($X:$X,CONCATENATE($AA32,AL$6),$W:$W)</f>
        <v>#NAME?</v>
      </c>
      <c r="AM32" s="134" t="e">
        <f aca="false">SUMIF($X:$X,CONCATENATE($AA32,AM$6),$W:$W)</f>
        <v>#NAME?</v>
      </c>
      <c r="AN32" s="134" t="n">
        <f aca="false">SUMIF($X:$X,CONCATENATE($AA32,AN$6),$W:$W)</f>
        <v>0</v>
      </c>
      <c r="AO32" s="134" t="n">
        <f aca="false">SUMIF($X:$X,CONCATENATE($AA32,AO$6),$W:$W)</f>
        <v>0</v>
      </c>
      <c r="AP32" s="135" t="n">
        <f aca="false">SUMIF($X:$X,CONCATENATE($AA32,AP$6),$W:$W)</f>
        <v>0</v>
      </c>
      <c r="AQ32" s="135" t="n">
        <f aca="false">SUMIF($X:$X,CONCATENATE($AA32,AQ$6),$W:$W)</f>
        <v>0</v>
      </c>
      <c r="AR32" s="231" t="n">
        <f aca="false">EOMONTH(AR31,0)+1</f>
        <v>36951</v>
      </c>
      <c r="AS32" s="135" t="e">
        <f aca="false">SUM(AL32:AQ32)</f>
        <v>#NAME?</v>
      </c>
      <c r="AT32" s="2"/>
      <c r="AU32" s="2"/>
      <c r="AV32" s="2"/>
      <c r="AW32" s="2"/>
      <c r="AX32" s="2"/>
      <c r="AY32" s="2"/>
      <c r="AZ32" s="2"/>
      <c r="BA32" s="2"/>
      <c r="BB32" s="181" t="n">
        <f aca="false">G32</f>
        <v>36800</v>
      </c>
      <c r="BC32" s="223" t="e">
        <f aca="false">xSPRDOPT((VLOOKUP(G32,NGPrices,2,FALSE())+HLOOKUP(D32,Prices,VLOOKUP(G32,move_down,2,FALSE()),FALSE())),VLOOKUP(G32,NGPrices,2,FALSE()),I32,VLOOKUP(G32,NGPREVPRICES,4,FALSE()),HLOOKUP(D32,PREVVOLS,VLOOKUP(G32,MOVE_DOWN2,2,FALSE()),FALSE()),VLOOKUP(G32,NGPREVPRICES,3,FALSE()),HLOOKUP(D32,Correllate,VLOOKUP(G32,CorMove,2,FALSE()),FALSE()),Q32-$BC$3,R32,$BC$5)*H32-BI32</f>
        <v>#NAME?</v>
      </c>
      <c r="BD32" s="223" t="e">
        <f aca="false">xSPRDOPT((VLOOKUP(G32,NGPREVPRICES,2,FALSE())+HLOOKUP(D32,PREVCURVES,VLOOKUP(G32,MOVE_DOWN2,2,FALSE()),FALSE())),VLOOKUP(G32,NGPREVPRICES,2,FALSE()),BJ32,VLOOKUP(G32,NGPrices,4,FALSE()),HLOOKUP(D32,PREVVOLS,VLOOKUP(G32,MOVE_DOWN2,2,FALSE()),FALSE()),VLOOKUP(G32,NGPREVPRICES,3,FALSE()),HLOOKUP(D32,Correllate,VLOOKUP(G32,CorMove,2,FALSE()),FALSE()),Q32-$BC$3,R32,$BI$5)*H32-BI32</f>
        <v>#NAME?</v>
      </c>
      <c r="BE32" s="132" t="e">
        <f aca="false">(BI32/VLOOKUP(BB32,discount,3,FALSE()))-(BI32/VLOOKUP(BB32,discount,2,FALSE()))</f>
        <v>#NAME?</v>
      </c>
      <c r="BF32" s="223" t="e">
        <f aca="false">xSPRDOPT((VLOOKUP(G32,NGPREVPRICES,2,FALSE())+HLOOKUP(D32,PREVCURVES,VLOOKUP(G32,MOVE_DOWN2,2,FALSE()),FALSE())),VLOOKUP(G32,NGPREVPRICES,2,FALSE()),BJ32,VLOOKUP(G32,NGPREVPRICES,4,FALSE()),HLOOKUP(D32,VOLS,VLOOKUP(G32,move_down,2,FALSE()),FALSE()),VLOOKUP(G32,NGPrices,3,FALSE()),HLOOKUP(D32,Correllate,VLOOKUP(G32,CorMove,2,FALSE()),FALSE()),Q32-$BC$3,R32,$BI$5)*H32-BI32</f>
        <v>#NAME?</v>
      </c>
      <c r="BG32" s="223" t="e">
        <f aca="false">xSPRDOPT((VLOOKUP(G32,NGPREVPRICES,2,FALSE())+HLOOKUP(D32,PREVCURVES,VLOOKUP(G32,MOVE_DOWN2,2,FALSE()),FALSE())),VLOOKUP(G32,NGPREVPRICES,2,FALSE()),BJ32,VLOOKUP(G32,NGPREVPRICES,4,FALSE()),HLOOKUP(D32,PREVVOLS,VLOOKUP(G32,MOVE_DOWN2,2,FALSE()),FALSE()),VLOOKUP(G32,NGPREVPRICES,3,FALSE()),HLOOKUP(D32,Correllate,VLOOKUP(G32,CorMove,2,FALSE()),FALSE()),Q32-$C$3,R32,$BI$5)*H32-BI32</f>
        <v>#NAME?</v>
      </c>
      <c r="BH32" s="223" t="e">
        <f aca="false">SUM(BC32:BG32)</f>
        <v>#NAME?</v>
      </c>
      <c r="BI32" s="223" t="e">
        <f aca="false">xSPRDOPT((VLOOKUP(G32,NGPREVPRICES,2,FALSE())+HLOOKUP(D32,PREVCURVES,VLOOKUP(G32,MOVE_DOWN2,2,FALSE()),FALSE())),VLOOKUP(G32,NGPREVPRICES,2,FALSE()),BJ32,VLOOKUP(G32,NGPREVPRICES,4,FALSE()),HLOOKUP(D32,PREVVOLS,VLOOKUP(G32,MOVE_DOWN2,2,FALSE()),FALSE()),VLOOKUP(G32,NGPREVPRICES,3,FALSE()),HLOOKUP(D32,Correllate,VLOOKUP(G32,CorMove,2,FALSE()),FALSE()),Q32-$BC$3,R32,$BI$5)*H32</f>
        <v>#NAME?</v>
      </c>
      <c r="BJ32" s="224" t="n">
        <f aca="false">I32</f>
        <v>0.25</v>
      </c>
      <c r="BK32" s="223"/>
      <c r="BL32" s="0" t="str">
        <f aca="false">CONCATENATE(BB32,$BC$6)</f>
        <v>36800Curve Shift/Gamma</v>
      </c>
      <c r="BM32" s="0" t="str">
        <f aca="false">CONCATENATE($BB32,$BD$6)</f>
        <v>36800Rho</v>
      </c>
      <c r="BN32" s="0" t="str">
        <f aca="false">CONCATENATE($BB32,$BE$6)</f>
        <v>36800Drift</v>
      </c>
      <c r="BO32" s="0" t="str">
        <f aca="false">CONCATENATE($BB32,$BF$6)</f>
        <v>36800Vega</v>
      </c>
      <c r="BP32" s="0" t="str">
        <f aca="false">CONCATENATE($BB32,$BG$6)</f>
        <v>36800Theta</v>
      </c>
      <c r="BQ32" s="225" t="n">
        <f aca="false">EOMONTH(BQ31,0)+1</f>
        <v>37316</v>
      </c>
      <c r="BR32" s="232" t="e">
        <f aca="false">SUMIF($BL$7:$BL$654,CONCATENATE($BQ32,$BR$6),$BC$7:$BC$654)</f>
        <v>#NAME?</v>
      </c>
      <c r="BS32" s="233" t="e">
        <f aca="false">SUMIF($BM$7:$BM$659,CONCATENATE($BQ32,$BS$6),$BD$7:$BD$654)</f>
        <v>#NAME?</v>
      </c>
      <c r="BT32" s="233" t="e">
        <f aca="false">SUMIF($BN$7:$BN$659,CONCATENATE($BQ32,$BT$6),$BE$7:$BE$654)</f>
        <v>#NAME?</v>
      </c>
      <c r="BU32" s="233" t="e">
        <f aca="false">SUMIF($BO$7:$BO$659,CONCATENATE($BQ32,$BU$6),$BF$7:$BF$654)</f>
        <v>#NAME?</v>
      </c>
      <c r="BV32" s="234" t="e">
        <f aca="false">SUMIF($BP$7:$BP$659,CONCATENATE($BQ32,$BV$6),$BG$7:$BG$654)</f>
        <v>#NAME?</v>
      </c>
      <c r="BW32" s="235" t="e">
        <f aca="false">SUM(BR32:BV32)</f>
        <v>#NAME?</v>
      </c>
    </row>
    <row r="33" customFormat="false" ht="12" hidden="false" customHeight="true" outlineLevel="0" collapsed="false">
      <c r="A33" s="119" t="s">
        <v>158</v>
      </c>
      <c r="B33" s="0" t="s">
        <v>159</v>
      </c>
      <c r="C33" s="0" t="s">
        <v>160</v>
      </c>
      <c r="D33" s="7" t="s">
        <v>146</v>
      </c>
      <c r="E33" s="7" t="s">
        <v>122</v>
      </c>
      <c r="F33" s="91" t="s">
        <v>157</v>
      </c>
      <c r="G33" s="91" t="n">
        <v>36800</v>
      </c>
      <c r="H33" s="230" t="n">
        <v>310000</v>
      </c>
      <c r="I33" s="0" t="n">
        <v>0.16</v>
      </c>
      <c r="J33" s="124" t="n">
        <f aca="false">VLOOKUP(G33,NGPrices,2,FALSE())</f>
        <v>3.18</v>
      </c>
      <c r="K33" s="125" t="n">
        <f aca="false">HLOOKUP(D33,Prices,VLOOKUP(G33,move_down,2,FALSE()),FALSE())</f>
        <v>0.165</v>
      </c>
      <c r="L33" s="7" t="n">
        <f aca="false">K33+J33</f>
        <v>3.345</v>
      </c>
      <c r="M33" s="126" t="n">
        <f aca="false">VLOOKUP(G33,NGPrices,4,FALSE())</f>
        <v>0.065817989695161</v>
      </c>
      <c r="N33" s="7" t="n">
        <f aca="false">VLOOKUP(G33,NGPrices,3,FALSE())</f>
        <v>0.4225</v>
      </c>
      <c r="O33" s="7" t="n">
        <f aca="false">HLOOKUP(D33,VOLS,VLOOKUP(G33,move_down,2,FALSE()),FALSE())</f>
        <v>0.414</v>
      </c>
      <c r="P33" s="219" t="n">
        <f aca="false">HLOOKUP(D33,Correllate,VLOOKUP(G33,CorMove,2,FALSE()),FALSE())</f>
        <v>0.995</v>
      </c>
      <c r="Q33" s="91" t="n">
        <f aca="false">WORKDAY(G33,-2)</f>
        <v>36797</v>
      </c>
      <c r="R33" s="7" t="n">
        <f aca="false">IF(F33="P",0,1)</f>
        <v>1</v>
      </c>
      <c r="S33" s="130" t="e">
        <f aca="false">xSPRDOPT($L33,$J33,$I33,$M33,$O33,$N33,$P33,$Q33-$C$3,$R33,0)</f>
        <v>#NAME?</v>
      </c>
      <c r="T33" s="220" t="e">
        <f aca="false">xSPRDOPT($L33,$J33,$I33,$M33,$O33,$N33,$P33,$Q33-$C$3,$R33,1)*H33</f>
        <v>#NAME?</v>
      </c>
      <c r="U33" s="42" t="e">
        <f aca="false">S33*H33</f>
        <v>#NAME?</v>
      </c>
      <c r="V33" s="220" t="e">
        <f aca="false">xSPRDOPT($L33,$J33,$I33,$M33,$O33,$N33,$P33,$Q33-$C$3,$R33,2)*H33</f>
        <v>#NAME?</v>
      </c>
      <c r="W33" s="220" t="e">
        <f aca="false">+V33+T33</f>
        <v>#NAME?</v>
      </c>
      <c r="X33" s="2" t="str">
        <f aca="false">CONCATENATE(G33,D33)</f>
        <v>36800IF-CGT/APPALAC</v>
      </c>
      <c r="Y33" s="221" t="n">
        <f aca="false">H33/10000</f>
        <v>31</v>
      </c>
      <c r="AA33" s="231" t="n">
        <f aca="false">EOMONTH(AA32,0)+1</f>
        <v>36982</v>
      </c>
      <c r="AB33" s="134" t="e">
        <f aca="false">SUMIF($X:$X,CONCATENATE($AA33,AB$6),$T:$T)/10000</f>
        <v>#NAME?</v>
      </c>
      <c r="AC33" s="134" t="n">
        <f aca="false">SUMIF($X:$X,CONCATENATE($AA33,AC$6),$T:$T)/10000</f>
        <v>0</v>
      </c>
      <c r="AD33" s="134" t="n">
        <f aca="false">SUMIF($X:$X,CONCATENATE($AA33,AD$6),$T:$T)/10000</f>
        <v>0</v>
      </c>
      <c r="AE33" s="134" t="n">
        <f aca="false">SUMIF($X:$X,CONCATENATE($AA33,AE$6),$T:$T)/10000</f>
        <v>0</v>
      </c>
      <c r="AF33" s="135" t="n">
        <f aca="false">SUMIF($X:$X,CONCATENATE($AA33,AF$6),$T:$T)/10000</f>
        <v>0</v>
      </c>
      <c r="AG33" s="135" t="n">
        <f aca="false">SUMIF($X:$X,CONCATENATE($AA33,AG$6),$T:$T)/10000</f>
        <v>0</v>
      </c>
      <c r="AH33" s="231" t="n">
        <f aca="false">EOMONTH(AH32,0)+1</f>
        <v>36982</v>
      </c>
      <c r="AI33" s="135" t="e">
        <f aca="false">SUM(AB33:AG33)</f>
        <v>#NAME?</v>
      </c>
      <c r="AJ33" s="2"/>
      <c r="AK33" s="231" t="n">
        <f aca="false">EOMONTH(AK32,0)+1</f>
        <v>36982</v>
      </c>
      <c r="AL33" s="134" t="e">
        <f aca="false">SUMIF($X:$X,CONCATENATE($AA33,AL$6),$W:$W)</f>
        <v>#NAME?</v>
      </c>
      <c r="AM33" s="134" t="n">
        <f aca="false">SUMIF($X:$X,CONCATENATE($AA33,AM$6),$W:$W)</f>
        <v>0</v>
      </c>
      <c r="AN33" s="134" t="n">
        <f aca="false">SUMIF($X:$X,CONCATENATE($AA33,AN$6),$W:$W)</f>
        <v>0</v>
      </c>
      <c r="AO33" s="134" t="n">
        <f aca="false">SUMIF($X:$X,CONCATENATE($AA33,AO$6),$W:$W)</f>
        <v>0</v>
      </c>
      <c r="AP33" s="135" t="n">
        <f aca="false">SUMIF($X:$X,CONCATENATE($AA33,AP$6),$W:$W)</f>
        <v>0</v>
      </c>
      <c r="AQ33" s="135" t="n">
        <f aca="false">SUMIF($X:$X,CONCATENATE($AA33,AQ$6),$W:$W)</f>
        <v>0</v>
      </c>
      <c r="AR33" s="231" t="n">
        <f aca="false">EOMONTH(AR32,0)+1</f>
        <v>36982</v>
      </c>
      <c r="AS33" s="135" t="e">
        <f aca="false">SUM(AL33:AQ33)</f>
        <v>#NAME?</v>
      </c>
      <c r="AT33" s="2"/>
      <c r="AU33" s="2"/>
      <c r="AV33" s="2"/>
      <c r="AW33" s="2"/>
      <c r="AX33" s="2"/>
      <c r="AY33" s="2"/>
      <c r="AZ33" s="2"/>
      <c r="BA33" s="2"/>
      <c r="BB33" s="181" t="n">
        <f aca="false">G33</f>
        <v>36800</v>
      </c>
      <c r="BC33" s="223" t="e">
        <f aca="false">xSPRDOPT((VLOOKUP(G33,NGPrices,2,FALSE())+HLOOKUP(D33,Prices,VLOOKUP(G33,move_down,2,FALSE()),FALSE())),VLOOKUP(G33,NGPrices,2,FALSE()),I33,VLOOKUP(G33,NGPREVPRICES,4,FALSE()),HLOOKUP(D33,PREVVOLS,VLOOKUP(G33,MOVE_DOWN2,2,FALSE()),FALSE()),VLOOKUP(G33,NGPREVPRICES,3,FALSE()),HLOOKUP(D33,Correllate,VLOOKUP(G33,CorMove,2,FALSE()),FALSE()),Q33-$BC$3,R33,$BC$5)*H33-BI33</f>
        <v>#NAME?</v>
      </c>
      <c r="BD33" s="223" t="e">
        <f aca="false">xSPRDOPT((VLOOKUP(G33,NGPREVPRICES,2,FALSE())+HLOOKUP(D33,PREVCURVES,VLOOKUP(G33,MOVE_DOWN2,2,FALSE()),FALSE())),VLOOKUP(G33,NGPREVPRICES,2,FALSE()),BJ33,VLOOKUP(G33,NGPrices,4,FALSE()),HLOOKUP(D33,PREVVOLS,VLOOKUP(G33,MOVE_DOWN2,2,FALSE()),FALSE()),VLOOKUP(G33,NGPREVPRICES,3,FALSE()),HLOOKUP(D33,Correllate,VLOOKUP(G33,CorMove,2,FALSE()),FALSE()),Q33-$BC$3,R33,$BI$5)*H33-BI33</f>
        <v>#NAME?</v>
      </c>
      <c r="BE33" s="132" t="e">
        <f aca="false">(BI33/VLOOKUP(BB33,discount,3,FALSE()))-(BI33/VLOOKUP(BB33,discount,2,FALSE()))</f>
        <v>#NAME?</v>
      </c>
      <c r="BF33" s="223" t="e">
        <f aca="false">xSPRDOPT((VLOOKUP(G33,NGPREVPRICES,2,FALSE())+HLOOKUP(D33,PREVCURVES,VLOOKUP(G33,MOVE_DOWN2,2,FALSE()),FALSE())),VLOOKUP(G33,NGPREVPRICES,2,FALSE()),BJ33,VLOOKUP(G33,NGPREVPRICES,4,FALSE()),HLOOKUP(D33,VOLS,VLOOKUP(G33,move_down,2,FALSE()),FALSE()),VLOOKUP(G33,NGPrices,3,FALSE()),HLOOKUP(D33,Correllate,VLOOKUP(G33,CorMove,2,FALSE()),FALSE()),Q33-$BC$3,R33,$BI$5)*H33-BI33</f>
        <v>#NAME?</v>
      </c>
      <c r="BG33" s="223" t="e">
        <f aca="false">xSPRDOPT((VLOOKUP(G33,NGPREVPRICES,2,FALSE())+HLOOKUP(D33,PREVCURVES,VLOOKUP(G33,MOVE_DOWN2,2,FALSE()),FALSE())),VLOOKUP(G33,NGPREVPRICES,2,FALSE()),BJ33,VLOOKUP(G33,NGPREVPRICES,4,FALSE()),HLOOKUP(D33,PREVVOLS,VLOOKUP(G33,MOVE_DOWN2,2,FALSE()),FALSE()),VLOOKUP(G33,NGPREVPRICES,3,FALSE()),HLOOKUP(D33,Correllate,VLOOKUP(G33,CorMove,2,FALSE()),FALSE()),Q33-$C$3,R33,$BI$5)*H33-BI33</f>
        <v>#NAME?</v>
      </c>
      <c r="BH33" s="223" t="e">
        <f aca="false">SUM(BC33:BG33)</f>
        <v>#NAME?</v>
      </c>
      <c r="BI33" s="223" t="e">
        <f aca="false">xSPRDOPT((VLOOKUP(G33,NGPREVPRICES,2,FALSE())+HLOOKUP(D33,PREVCURVES,VLOOKUP(G33,MOVE_DOWN2,2,FALSE()),FALSE())),VLOOKUP(G33,NGPREVPRICES,2,FALSE()),BJ33,VLOOKUP(G33,NGPREVPRICES,4,FALSE()),HLOOKUP(D33,PREVVOLS,VLOOKUP(G33,MOVE_DOWN2,2,FALSE()),FALSE()),VLOOKUP(G33,NGPREVPRICES,3,FALSE()),HLOOKUP(D33,Correllate,VLOOKUP(G33,CorMove,2,FALSE()),FALSE()),Q33-$BC$3,R33,$BI$5)*H33</f>
        <v>#NAME?</v>
      </c>
      <c r="BJ33" s="224" t="n">
        <f aca="false">I33</f>
        <v>0.16</v>
      </c>
      <c r="BK33" s="223"/>
      <c r="BL33" s="0" t="str">
        <f aca="false">CONCATENATE(BB33,$BC$6)</f>
        <v>36800Curve Shift/Gamma</v>
      </c>
      <c r="BM33" s="0" t="str">
        <f aca="false">CONCATENATE($BB33,$BD$6)</f>
        <v>36800Rho</v>
      </c>
      <c r="BN33" s="0" t="str">
        <f aca="false">CONCATENATE($BB33,$BE$6)</f>
        <v>36800Drift</v>
      </c>
      <c r="BO33" s="0" t="str">
        <f aca="false">CONCATENATE($BB33,$BF$6)</f>
        <v>36800Vega</v>
      </c>
      <c r="BP33" s="0" t="str">
        <f aca="false">CONCATENATE($BB33,$BG$6)</f>
        <v>36800Theta</v>
      </c>
      <c r="BQ33" s="225" t="n">
        <f aca="false">EOMONTH(BQ32,0)+1</f>
        <v>37347</v>
      </c>
      <c r="BR33" s="232" t="n">
        <f aca="false">SUMIF($BL$7:$BL$654,CONCATENATE($BQ33,$BR$6),$BC$7:$BC$654)</f>
        <v>0</v>
      </c>
      <c r="BS33" s="233" t="n">
        <f aca="false">SUMIF($BM$7:$BM$659,CONCATENATE($BQ33,$BS$6),$BD$7:$BD$654)</f>
        <v>0</v>
      </c>
      <c r="BT33" s="233" t="n">
        <f aca="false">SUMIF($BN$7:$BN$659,CONCATENATE($BQ33,$BT$6),$BE$7:$BE$654)</f>
        <v>0</v>
      </c>
      <c r="BU33" s="233" t="n">
        <f aca="false">SUMIF($BO$7:$BO$659,CONCATENATE($BQ33,$BU$6),$BF$7:$BF$654)</f>
        <v>0</v>
      </c>
      <c r="BV33" s="234" t="n">
        <f aca="false">SUMIF($BP$7:$BP$659,CONCATENATE($BQ33,$BV$6),$BG$7:$BG$654)</f>
        <v>0</v>
      </c>
      <c r="BW33" s="235" t="n">
        <f aca="false">SUM(BR33:BV33)</f>
        <v>0</v>
      </c>
    </row>
    <row r="34" customFormat="false" ht="12" hidden="false" customHeight="true" outlineLevel="0" collapsed="false">
      <c r="A34" s="236" t="s">
        <v>161</v>
      </c>
      <c r="B34" s="7" t="s">
        <v>155</v>
      </c>
      <c r="C34" s="2" t="s">
        <v>162</v>
      </c>
      <c r="D34" s="7" t="s">
        <v>147</v>
      </c>
      <c r="E34" s="7" t="s">
        <v>122</v>
      </c>
      <c r="F34" s="2" t="s">
        <v>123</v>
      </c>
      <c r="G34" s="91" t="n">
        <v>36800</v>
      </c>
      <c r="H34" s="230" t="n">
        <f aca="false">10000*(EOMONTH(G34,0)-G34)+10000</f>
        <v>310000</v>
      </c>
      <c r="I34" s="2" t="n">
        <v>-0.4</v>
      </c>
      <c r="J34" s="124" t="n">
        <f aca="false">VLOOKUP(G34,NGPrices,2,FALSE())</f>
        <v>3.18</v>
      </c>
      <c r="K34" s="125" t="n">
        <f aca="false">HLOOKUP(D34,Prices,VLOOKUP(G34,move_down,2,FALSE()),FALSE())</f>
        <v>-0.2975</v>
      </c>
      <c r="L34" s="2" t="n">
        <f aca="false">K34+J34</f>
        <v>2.8825</v>
      </c>
      <c r="M34" s="126" t="n">
        <f aca="false">VLOOKUP(G34,NGPrices,4,FALSE())</f>
        <v>0.065817989695161</v>
      </c>
      <c r="N34" s="2" t="n">
        <f aca="false">VLOOKUP(G34,NGPrices,3,FALSE())</f>
        <v>0.4225</v>
      </c>
      <c r="O34" s="2" t="n">
        <f aca="false">HLOOKUP(D34,VOLS,VLOOKUP(G34,move_down,2,FALSE()),FALSE())</f>
        <v>0.414</v>
      </c>
      <c r="P34" s="219" t="n">
        <f aca="false">HLOOKUP(D34,Correllate,VLOOKUP(G34,CorMove,2,FALSE()),FALSE())</f>
        <v>0.96</v>
      </c>
      <c r="Q34" s="91" t="n">
        <f aca="false">WORKDAY(G34,-2)</f>
        <v>36797</v>
      </c>
      <c r="R34" s="2" t="n">
        <f aca="false">IF(F34="P",0,1)</f>
        <v>0</v>
      </c>
      <c r="S34" s="130" t="e">
        <f aca="false">xSPRDOPT($L34,$J34,$I34,$M34,$O34,$N34,$P34,$Q34-$C$3,$R34,0)</f>
        <v>#NAME?</v>
      </c>
      <c r="T34" s="220" t="e">
        <f aca="false">xSPRDOPT($L34,$J34,$I34,$M34,$O34,$N34,$P34,$Q34-$C$3,$R34,1)*H34</f>
        <v>#NAME?</v>
      </c>
      <c r="U34" s="42" t="e">
        <f aca="false">S34*H34</f>
        <v>#NAME?</v>
      </c>
      <c r="V34" s="220" t="e">
        <f aca="false">xSPRDOPT($L34,$J34,$I34,$M34,$O34,$N34,$P34,$Q34-$C$3,$R34,2)*H34</f>
        <v>#NAME?</v>
      </c>
      <c r="W34" s="220" t="e">
        <f aca="false">+V34+T34</f>
        <v>#NAME?</v>
      </c>
      <c r="X34" s="2" t="str">
        <f aca="false">CONCATENATE(G34,D34)</f>
        <v>36800IF-NWPL_ROCKY_M</v>
      </c>
      <c r="Y34" s="221" t="n">
        <f aca="false">H34/10000</f>
        <v>31</v>
      </c>
      <c r="AA34" s="231" t="n">
        <f aca="false">EOMONTH(AA33,0)+1</f>
        <v>37012</v>
      </c>
      <c r="AB34" s="134" t="e">
        <f aca="false">SUMIF($X:$X,CONCATENATE($AA34,AB$6),$T:$T)/10000</f>
        <v>#NAME?</v>
      </c>
      <c r="AC34" s="134" t="n">
        <f aca="false">SUMIF($X:$X,CONCATENATE($AA34,AC$6),$T:$T)/10000</f>
        <v>0</v>
      </c>
      <c r="AD34" s="134" t="n">
        <f aca="false">SUMIF($X:$X,CONCATENATE($AA34,AD$6),$T:$T)/10000</f>
        <v>0</v>
      </c>
      <c r="AE34" s="134" t="n">
        <f aca="false">SUMIF($X:$X,CONCATENATE($AA34,AE$6),$T:$T)/10000</f>
        <v>0</v>
      </c>
      <c r="AF34" s="135" t="n">
        <f aca="false">SUMIF($X:$X,CONCATENATE($AA34,AF$6),$T:$T)/10000</f>
        <v>0</v>
      </c>
      <c r="AG34" s="135" t="n">
        <f aca="false">SUMIF($X:$X,CONCATENATE($AA34,AG$6),$T:$T)/10000</f>
        <v>0</v>
      </c>
      <c r="AH34" s="231" t="n">
        <f aca="false">EOMONTH(AH33,0)+1</f>
        <v>37012</v>
      </c>
      <c r="AI34" s="135" t="e">
        <f aca="false">SUM(AB34:AG34)</f>
        <v>#NAME?</v>
      </c>
      <c r="AJ34" s="2"/>
      <c r="AK34" s="231" t="n">
        <f aca="false">EOMONTH(AK33,0)+1</f>
        <v>37012</v>
      </c>
      <c r="AL34" s="134" t="e">
        <f aca="false">SUMIF($X:$X,CONCATENATE($AA34,AL$6),$W:$W)</f>
        <v>#NAME?</v>
      </c>
      <c r="AM34" s="134" t="n">
        <f aca="false">SUMIF($X:$X,CONCATENATE($AA34,AM$6),$W:$W)</f>
        <v>0</v>
      </c>
      <c r="AN34" s="134" t="n">
        <f aca="false">SUMIF($X:$X,CONCATENATE($AA34,AN$6),$W:$W)</f>
        <v>0</v>
      </c>
      <c r="AO34" s="134" t="n">
        <f aca="false">SUMIF($X:$X,CONCATENATE($AA34,AO$6),$W:$W)</f>
        <v>0</v>
      </c>
      <c r="AP34" s="135" t="n">
        <f aca="false">SUMIF($X:$X,CONCATENATE($AA34,AP$6),$W:$W)</f>
        <v>0</v>
      </c>
      <c r="AQ34" s="135" t="n">
        <f aca="false">SUMIF($X:$X,CONCATENATE($AA34,AQ$6),$W:$W)</f>
        <v>0</v>
      </c>
      <c r="AR34" s="231" t="n">
        <f aca="false">EOMONTH(AR33,0)+1</f>
        <v>37012</v>
      </c>
      <c r="AS34" s="135" t="e">
        <f aca="false">SUM(AL34:AQ34)</f>
        <v>#NAME?</v>
      </c>
      <c r="AT34" s="2"/>
      <c r="AU34" s="2"/>
      <c r="AV34" s="2"/>
      <c r="AW34" s="2"/>
      <c r="AX34" s="2"/>
      <c r="AY34" s="2"/>
      <c r="AZ34" s="2"/>
      <c r="BA34" s="2"/>
      <c r="BB34" s="181" t="n">
        <f aca="false">G34</f>
        <v>36800</v>
      </c>
      <c r="BC34" s="223" t="e">
        <f aca="false">xSPRDOPT((VLOOKUP(G34,NGPrices,2,FALSE())+HLOOKUP(D34,Prices,VLOOKUP(G34,move_down,2,FALSE()),FALSE())),VLOOKUP(G34,NGPrices,2,FALSE()),I34,VLOOKUP(G34,NGPREVPRICES,4,FALSE()),HLOOKUP(D34,PREVVOLS,VLOOKUP(G34,MOVE_DOWN2,2,FALSE()),FALSE()),VLOOKUP(G34,NGPREVPRICES,3,FALSE()),HLOOKUP(D34,Correllate,VLOOKUP(G34,CorMove,2,FALSE()),FALSE()),Q34-$BC$3,R34,$BC$5)*H34-BI34</f>
        <v>#NAME?</v>
      </c>
      <c r="BD34" s="223" t="e">
        <f aca="false">xSPRDOPT((VLOOKUP(G34,NGPREVPRICES,2,FALSE())+HLOOKUP(D34,PREVCURVES,VLOOKUP(G34,MOVE_DOWN2,2,FALSE()),FALSE())),VLOOKUP(G34,NGPREVPRICES,2,FALSE()),BJ34,VLOOKUP(G34,NGPrices,4,FALSE()),HLOOKUP(D34,PREVVOLS,VLOOKUP(G34,MOVE_DOWN2,2,FALSE()),FALSE()),VLOOKUP(G34,NGPREVPRICES,3,FALSE()),HLOOKUP(D34,Correllate,VLOOKUP(G34,CorMove,2,FALSE()),FALSE()),Q34-$BC$3,R34,$BI$5)*H34-BI34</f>
        <v>#NAME?</v>
      </c>
      <c r="BE34" s="132" t="e">
        <f aca="false">(BI34/VLOOKUP(BB34,discount,3,FALSE()))-(BI34/VLOOKUP(BB34,discount,2,FALSE()))</f>
        <v>#NAME?</v>
      </c>
      <c r="BF34" s="223" t="e">
        <f aca="false">xSPRDOPT((VLOOKUP(G34,NGPREVPRICES,2,FALSE())+HLOOKUP(D34,PREVCURVES,VLOOKUP(G34,MOVE_DOWN2,2,FALSE()),FALSE())),VLOOKUP(G34,NGPREVPRICES,2,FALSE()),BJ34,VLOOKUP(G34,NGPREVPRICES,4,FALSE()),HLOOKUP(D34,VOLS,VLOOKUP(G34,move_down,2,FALSE()),FALSE()),VLOOKUP(G34,NGPrices,3,FALSE()),HLOOKUP(D34,Correllate,VLOOKUP(G34,CorMove,2,FALSE()),FALSE()),Q34-$BC$3,R34,$BI$5)*H34-BI34</f>
        <v>#NAME?</v>
      </c>
      <c r="BG34" s="223" t="e">
        <f aca="false">xSPRDOPT((VLOOKUP(G34,NGPREVPRICES,2,FALSE())+HLOOKUP(D34,PREVCURVES,VLOOKUP(G34,MOVE_DOWN2,2,FALSE()),FALSE())),VLOOKUP(G34,NGPREVPRICES,2,FALSE()),BJ34,VLOOKUP(G34,NGPREVPRICES,4,FALSE()),HLOOKUP(D34,PREVVOLS,VLOOKUP(G34,MOVE_DOWN2,2,FALSE()),FALSE()),VLOOKUP(G34,NGPREVPRICES,3,FALSE()),HLOOKUP(D34,Correllate,VLOOKUP(G34,CorMove,2,FALSE()),FALSE()),Q34-$C$3,R34,$BI$5)*H34-BI34</f>
        <v>#NAME?</v>
      </c>
      <c r="BH34" s="223" t="e">
        <f aca="false">SUM(BC34:BG34)</f>
        <v>#NAME?</v>
      </c>
      <c r="BI34" s="223" t="e">
        <f aca="false">xSPRDOPT((VLOOKUP(G34,NGPREVPRICES,2,FALSE())+HLOOKUP(D34,PREVCURVES,VLOOKUP(G34,MOVE_DOWN2,2,FALSE()),FALSE())),VLOOKUP(G34,NGPREVPRICES,2,FALSE()),BJ34,VLOOKUP(G34,NGPREVPRICES,4,FALSE()),HLOOKUP(D34,PREVVOLS,VLOOKUP(G34,MOVE_DOWN2,2,FALSE()),FALSE()),VLOOKUP(G34,NGPREVPRICES,3,FALSE()),HLOOKUP(D34,Correllate,VLOOKUP(G34,CorMove,2,FALSE()),FALSE()),Q34-$BC$3,R34,$BI$5)*H34</f>
        <v>#NAME?</v>
      </c>
      <c r="BJ34" s="224" t="n">
        <f aca="false">I34</f>
        <v>-0.4</v>
      </c>
      <c r="BK34" s="223"/>
      <c r="BL34" s="0" t="str">
        <f aca="false">CONCATENATE(BB34,$BC$6)</f>
        <v>36800Curve Shift/Gamma</v>
      </c>
      <c r="BM34" s="0" t="str">
        <f aca="false">CONCATENATE($BB34,$BD$6)</f>
        <v>36800Rho</v>
      </c>
      <c r="BN34" s="0" t="str">
        <f aca="false">CONCATENATE($BB34,$BE$6)</f>
        <v>36800Drift</v>
      </c>
      <c r="BO34" s="0" t="str">
        <f aca="false">CONCATENATE($BB34,$BF$6)</f>
        <v>36800Vega</v>
      </c>
      <c r="BP34" s="0" t="str">
        <f aca="false">CONCATENATE($BB34,$BG$6)</f>
        <v>36800Theta</v>
      </c>
      <c r="BQ34" s="225" t="n">
        <f aca="false">EOMONTH(BQ33,0)+1</f>
        <v>37377</v>
      </c>
      <c r="BR34" s="232" t="n">
        <f aca="false">SUMIF($BL$7:$BL$654,CONCATENATE($BQ34,$BR$6),$BC$7:$BC$654)</f>
        <v>0</v>
      </c>
      <c r="BS34" s="233" t="n">
        <f aca="false">SUMIF($BM$7:$BM$659,CONCATENATE($BQ34,$BS$6),$BD$7:$BD$654)</f>
        <v>0</v>
      </c>
      <c r="BT34" s="233" t="n">
        <f aca="false">SUMIF($BN$7:$BN$659,CONCATENATE($BQ34,$BT$6),$BE$7:$BE$654)</f>
        <v>0</v>
      </c>
      <c r="BU34" s="233" t="n">
        <f aca="false">SUMIF($BO$7:$BO$659,CONCATENATE($BQ34,$BU$6),$BF$7:$BF$654)</f>
        <v>0</v>
      </c>
      <c r="BV34" s="234" t="n">
        <f aca="false">SUMIF($BP$7:$BP$659,CONCATENATE($BQ34,$BV$6),$BG$7:$BG$654)</f>
        <v>0</v>
      </c>
      <c r="BW34" s="235" t="n">
        <f aca="false">SUM(BR34:BV34)</f>
        <v>0</v>
      </c>
    </row>
    <row r="35" customFormat="false" ht="12" hidden="false" customHeight="true" outlineLevel="0" collapsed="false">
      <c r="A35" s="215" t="s">
        <v>163</v>
      </c>
      <c r="B35" s="0" t="s">
        <v>155</v>
      </c>
      <c r="C35" s="125" t="s">
        <v>164</v>
      </c>
      <c r="D35" s="7" t="s">
        <v>146</v>
      </c>
      <c r="E35" s="7" t="s">
        <v>122</v>
      </c>
      <c r="F35" s="91" t="s">
        <v>157</v>
      </c>
      <c r="G35" s="91" t="n">
        <v>36800</v>
      </c>
      <c r="H35" s="230" t="n">
        <v>600000</v>
      </c>
      <c r="I35" s="7" t="n">
        <v>0.16</v>
      </c>
      <c r="J35" s="124" t="n">
        <f aca="false">VLOOKUP(G35,NGPrices,2,FALSE())</f>
        <v>3.18</v>
      </c>
      <c r="K35" s="125" t="n">
        <f aca="false">HLOOKUP(D35,Prices,VLOOKUP(G35,move_down,2,FALSE()),FALSE())</f>
        <v>0.165</v>
      </c>
      <c r="L35" s="7" t="n">
        <f aca="false">K35+J35</f>
        <v>3.345</v>
      </c>
      <c r="M35" s="126" t="n">
        <f aca="false">VLOOKUP(G35,NGPrices,4,FALSE())</f>
        <v>0.065817989695161</v>
      </c>
      <c r="N35" s="7" t="n">
        <f aca="false">VLOOKUP(G35,NGPrices,3,FALSE())</f>
        <v>0.4225</v>
      </c>
      <c r="O35" s="7" t="n">
        <f aca="false">HLOOKUP(D35,VOLS,VLOOKUP(G35,move_down,2,FALSE()),FALSE())</f>
        <v>0.414</v>
      </c>
      <c r="P35" s="219" t="n">
        <f aca="false">HLOOKUP(D35,Correllate,VLOOKUP(G35,CorMove,2,FALSE()),FALSE())</f>
        <v>0.995</v>
      </c>
      <c r="Q35" s="91" t="n">
        <f aca="false">WORKDAY(G35,-2)</f>
        <v>36797</v>
      </c>
      <c r="R35" s="7" t="n">
        <f aca="false">IF(F35="P",0,1)</f>
        <v>1</v>
      </c>
      <c r="S35" s="130" t="e">
        <f aca="false">xSPRDOPT($L35,$J35,$I35,$M35,$O35,$N35,$P35,$Q35-$C$3,$R35,0)</f>
        <v>#NAME?</v>
      </c>
      <c r="T35" s="220" t="e">
        <f aca="false">xSPRDOPT($L35,$J35,$I35,$M35,$O35,$N35,$P35,$Q35-$C$3,$R35,1)*H35</f>
        <v>#NAME?</v>
      </c>
      <c r="U35" s="42" t="e">
        <f aca="false">S35*H35</f>
        <v>#NAME?</v>
      </c>
      <c r="V35" s="220" t="e">
        <f aca="false">xSPRDOPT($L35,$J35,$I35,$M35,$O35,$N35,$P35,$Q35-$C$3,$R35,2)*H35</f>
        <v>#NAME?</v>
      </c>
      <c r="W35" s="220" t="e">
        <f aca="false">+V35+T35</f>
        <v>#NAME?</v>
      </c>
      <c r="X35" s="2" t="str">
        <f aca="false">CONCATENATE(G35,D35)</f>
        <v>36800IF-CGT/APPALAC</v>
      </c>
      <c r="Y35" s="221" t="n">
        <f aca="false">H35/10000</f>
        <v>60</v>
      </c>
      <c r="AA35" s="231" t="n">
        <f aca="false">EOMONTH(AA34,0)+1</f>
        <v>37043</v>
      </c>
      <c r="AB35" s="134" t="e">
        <f aca="false">SUMIF($X:$X,CONCATENATE($AA35,AB$6),$T:$T)/10000</f>
        <v>#NAME?</v>
      </c>
      <c r="AC35" s="134" t="n">
        <f aca="false">SUMIF($X:$X,CONCATENATE($AA35,AC$6),$T:$T)/10000</f>
        <v>0</v>
      </c>
      <c r="AD35" s="134" t="n">
        <f aca="false">SUMIF($X:$X,CONCATENATE($AA35,AD$6),$T:$T)/10000</f>
        <v>0</v>
      </c>
      <c r="AE35" s="134" t="n">
        <f aca="false">SUMIF($X:$X,CONCATENATE($AA35,AE$6),$T:$T)/10000</f>
        <v>0</v>
      </c>
      <c r="AF35" s="135" t="n">
        <f aca="false">SUMIF($X:$X,CONCATENATE($AA35,AF$6),$T:$T)/10000</f>
        <v>0</v>
      </c>
      <c r="AG35" s="135" t="n">
        <f aca="false">SUMIF($X:$X,CONCATENATE($AA35,AG$6),$T:$T)/10000</f>
        <v>0</v>
      </c>
      <c r="AH35" s="231" t="n">
        <f aca="false">EOMONTH(AH34,0)+1</f>
        <v>37043</v>
      </c>
      <c r="AI35" s="135" t="e">
        <f aca="false">SUM(AB35:AG35)</f>
        <v>#NAME?</v>
      </c>
      <c r="AJ35" s="2"/>
      <c r="AK35" s="231" t="n">
        <f aca="false">EOMONTH(AK34,0)+1</f>
        <v>37043</v>
      </c>
      <c r="AL35" s="134" t="e">
        <f aca="false">SUMIF($X:$X,CONCATENATE($AA35,AL$6),$W:$W)</f>
        <v>#NAME?</v>
      </c>
      <c r="AM35" s="134" t="n">
        <f aca="false">SUMIF($X:$X,CONCATENATE($AA35,AM$6),$W:$W)</f>
        <v>0</v>
      </c>
      <c r="AN35" s="134" t="n">
        <f aca="false">SUMIF($X:$X,CONCATENATE($AA35,AN$6),$W:$W)</f>
        <v>0</v>
      </c>
      <c r="AO35" s="134" t="n">
        <f aca="false">SUMIF($X:$X,CONCATENATE($AA35,AO$6),$W:$W)</f>
        <v>0</v>
      </c>
      <c r="AP35" s="135" t="n">
        <f aca="false">SUMIF($X:$X,CONCATENATE($AA35,AP$6),$W:$W)</f>
        <v>0</v>
      </c>
      <c r="AQ35" s="135" t="n">
        <f aca="false">SUMIF($X:$X,CONCATENATE($AA35,AQ$6),$W:$W)</f>
        <v>0</v>
      </c>
      <c r="AR35" s="231" t="n">
        <f aca="false">EOMONTH(AR34,0)+1</f>
        <v>37043</v>
      </c>
      <c r="AS35" s="135" t="e">
        <f aca="false">SUM(AL35:AQ35)</f>
        <v>#NAME?</v>
      </c>
      <c r="AT35" s="2"/>
      <c r="AU35" s="2"/>
      <c r="AV35" s="2"/>
      <c r="AW35" s="2"/>
      <c r="AX35" s="2"/>
      <c r="AY35" s="2"/>
      <c r="AZ35" s="2"/>
      <c r="BA35" s="2"/>
      <c r="BB35" s="181" t="n">
        <f aca="false">G35</f>
        <v>36800</v>
      </c>
      <c r="BC35" s="223" t="e">
        <f aca="false">xSPRDOPT((VLOOKUP(G35,NGPrices,2,FALSE())+HLOOKUP(D35,Prices,VLOOKUP(G35,move_down,2,FALSE()),FALSE())),VLOOKUP(G35,NGPrices,2,FALSE()),I35,VLOOKUP(G35,NGPREVPRICES,4,FALSE()),HLOOKUP(D35,PREVVOLS,VLOOKUP(G35,MOVE_DOWN2,2,FALSE()),FALSE()),VLOOKUP(G35,NGPREVPRICES,3,FALSE()),HLOOKUP(D35,Correllate,VLOOKUP(G35,CorMove,2,FALSE()),FALSE()),Q35-$BC$3,R35,$BC$5)*H35-BI35</f>
        <v>#NAME?</v>
      </c>
      <c r="BD35" s="223" t="e">
        <f aca="false">xSPRDOPT((VLOOKUP(G35,NGPREVPRICES,2,FALSE())+HLOOKUP(D35,PREVCURVES,VLOOKUP(G35,MOVE_DOWN2,2,FALSE()),FALSE())),VLOOKUP(G35,NGPREVPRICES,2,FALSE()),BJ35,VLOOKUP(G35,NGPrices,4,FALSE()),HLOOKUP(D35,PREVVOLS,VLOOKUP(G35,MOVE_DOWN2,2,FALSE()),FALSE()),VLOOKUP(G35,NGPREVPRICES,3,FALSE()),HLOOKUP(D35,Correllate,VLOOKUP(G35,CorMove,2,FALSE()),FALSE()),Q35-$BC$3,R35,$BI$5)*H35-BI35</f>
        <v>#NAME?</v>
      </c>
      <c r="BE35" s="132" t="e">
        <f aca="false">(BI35/VLOOKUP(BB35,discount,3,FALSE()))-(BI35/VLOOKUP(BB35,discount,2,FALSE()))</f>
        <v>#NAME?</v>
      </c>
      <c r="BF35" s="223" t="e">
        <f aca="false">xSPRDOPT((VLOOKUP(G35,NGPREVPRICES,2,FALSE())+HLOOKUP(D35,PREVCURVES,VLOOKUP(G35,MOVE_DOWN2,2,FALSE()),FALSE())),VLOOKUP(G35,NGPREVPRICES,2,FALSE()),BJ35,VLOOKUP(G35,NGPREVPRICES,4,FALSE()),HLOOKUP(D35,VOLS,VLOOKUP(G35,move_down,2,FALSE()),FALSE()),VLOOKUP(G35,NGPrices,3,FALSE()),HLOOKUP(D35,Correllate,VLOOKUP(G35,CorMove,2,FALSE()),FALSE()),Q35-$BC$3,R35,$BI$5)*H35-BI35</f>
        <v>#NAME?</v>
      </c>
      <c r="BG35" s="223" t="e">
        <f aca="false">xSPRDOPT((VLOOKUP(G35,NGPREVPRICES,2,FALSE())+HLOOKUP(D35,PREVCURVES,VLOOKUP(G35,MOVE_DOWN2,2,FALSE()),FALSE())),VLOOKUP(G35,NGPREVPRICES,2,FALSE()),BJ35,VLOOKUP(G35,NGPREVPRICES,4,FALSE()),HLOOKUP(D35,PREVVOLS,VLOOKUP(G35,MOVE_DOWN2,2,FALSE()),FALSE()),VLOOKUP(G35,NGPREVPRICES,3,FALSE()),HLOOKUP(D35,Correllate,VLOOKUP(G35,CorMove,2,FALSE()),FALSE()),Q35-$C$3,R35,$BI$5)*H35-BI35</f>
        <v>#NAME?</v>
      </c>
      <c r="BH35" s="223" t="e">
        <f aca="false">SUM(BC35:BG35)</f>
        <v>#NAME?</v>
      </c>
      <c r="BI35" s="223" t="e">
        <f aca="false">xSPRDOPT((VLOOKUP(G35,NGPREVPRICES,2,FALSE())+HLOOKUP(D35,PREVCURVES,VLOOKUP(G35,MOVE_DOWN2,2,FALSE()),FALSE())),VLOOKUP(G35,NGPREVPRICES,2,FALSE()),BJ35,VLOOKUP(G35,NGPREVPRICES,4,FALSE()),HLOOKUP(D35,PREVVOLS,VLOOKUP(G35,MOVE_DOWN2,2,FALSE()),FALSE()),VLOOKUP(G35,NGPREVPRICES,3,FALSE()),HLOOKUP(D35,Correllate,VLOOKUP(G35,CorMove,2,FALSE()),FALSE()),Q35-$BC$3,R35,$BI$5)*H35</f>
        <v>#NAME?</v>
      </c>
      <c r="BJ35" s="224" t="n">
        <f aca="false">I35</f>
        <v>0.16</v>
      </c>
      <c r="BK35" s="223"/>
      <c r="BL35" s="0" t="str">
        <f aca="false">CONCATENATE(BB35,$BC$6)</f>
        <v>36800Curve Shift/Gamma</v>
      </c>
      <c r="BM35" s="0" t="str">
        <f aca="false">CONCATENATE($BB35,$BD$6)</f>
        <v>36800Rho</v>
      </c>
      <c r="BN35" s="0" t="str">
        <f aca="false">CONCATENATE($BB35,$BE$6)</f>
        <v>36800Drift</v>
      </c>
      <c r="BO35" s="0" t="str">
        <f aca="false">CONCATENATE($BB35,$BF$6)</f>
        <v>36800Vega</v>
      </c>
      <c r="BP35" s="0" t="str">
        <f aca="false">CONCATENATE($BB35,$BG$6)</f>
        <v>36800Theta</v>
      </c>
      <c r="BQ35" s="225" t="n">
        <f aca="false">EOMONTH(BQ34,0)+1</f>
        <v>37408</v>
      </c>
      <c r="BR35" s="232" t="n">
        <f aca="false">SUMIF($BL$7:$BL$654,CONCATENATE($BQ35,$BR$6),$BC$7:$BC$654)</f>
        <v>0</v>
      </c>
      <c r="BS35" s="233" t="n">
        <f aca="false">SUMIF($BM$7:$BM$659,CONCATENATE($BQ35,$BS$6),$BD$7:$BD$654)</f>
        <v>0</v>
      </c>
      <c r="BT35" s="233" t="n">
        <f aca="false">SUMIF($BN$7:$BN$659,CONCATENATE($BQ35,$BT$6),$BE$7:$BE$654)</f>
        <v>0</v>
      </c>
      <c r="BU35" s="233" t="n">
        <f aca="false">SUMIF($BO$7:$BO$659,CONCATENATE($BQ35,$BU$6),$BF$7:$BF$654)</f>
        <v>0</v>
      </c>
      <c r="BV35" s="234" t="n">
        <f aca="false">SUMIF($BP$7:$BP$659,CONCATENATE($BQ35,$BV$6),$BG$7:$BG$654)</f>
        <v>0</v>
      </c>
      <c r="BW35" s="235" t="n">
        <f aca="false">SUM(BR35:BV35)</f>
        <v>0</v>
      </c>
    </row>
    <row r="36" customFormat="false" ht="12" hidden="false" customHeight="true" outlineLevel="0" collapsed="false">
      <c r="A36" s="240" t="s">
        <v>163</v>
      </c>
      <c r="B36" s="125" t="s">
        <v>155</v>
      </c>
      <c r="C36" s="125" t="s">
        <v>165</v>
      </c>
      <c r="D36" s="7" t="s">
        <v>145</v>
      </c>
      <c r="E36" s="7" t="s">
        <v>122</v>
      </c>
      <c r="F36" s="91" t="s">
        <v>157</v>
      </c>
      <c r="G36" s="91" t="n">
        <v>36800</v>
      </c>
      <c r="H36" s="230" t="n">
        <v>500000</v>
      </c>
      <c r="I36" s="7" t="n">
        <v>0.3</v>
      </c>
      <c r="J36" s="124" t="n">
        <f aca="false">VLOOKUP(G36,NGPrices,2,FALSE())</f>
        <v>3.18</v>
      </c>
      <c r="K36" s="125" t="n">
        <f aca="false">HLOOKUP(D36,Prices,VLOOKUP(G36,move_down,2,FALSE()),FALSE())</f>
        <v>0.345</v>
      </c>
      <c r="L36" s="7" t="n">
        <f aca="false">K36+J36</f>
        <v>3.525</v>
      </c>
      <c r="M36" s="126" t="n">
        <f aca="false">VLOOKUP(G36,NGPrices,4,FALSE())</f>
        <v>0.065817989695161</v>
      </c>
      <c r="N36" s="7" t="n">
        <f aca="false">VLOOKUP(G36,NGPrices,3,FALSE())</f>
        <v>0.4225</v>
      </c>
      <c r="O36" s="7" t="n">
        <f aca="false">HLOOKUP(D36,VOLS,VLOOKUP(G36,move_down,2,FALSE()),FALSE())</f>
        <v>0.414</v>
      </c>
      <c r="P36" s="219" t="n">
        <f aca="false">HLOOKUP(D36,Correllate,VLOOKUP(G36,CorMove,2,FALSE()),FALSE())</f>
        <v>0.99</v>
      </c>
      <c r="Q36" s="91" t="n">
        <f aca="false">WORKDAY(G36,-2)</f>
        <v>36797</v>
      </c>
      <c r="R36" s="7" t="n">
        <f aca="false">IF(F36="P",0,1)</f>
        <v>1</v>
      </c>
      <c r="S36" s="130" t="e">
        <f aca="false">xSPRDOPT($L36,$J36,$I36,$M36,$O36,$N36,$P36,$Q36-$C$3,$R36,0)</f>
        <v>#NAME?</v>
      </c>
      <c r="T36" s="220" t="e">
        <f aca="false">xSPRDOPT($L36,$J36,$I36,$M36,$O36,$N36,$P36,$Q36-$C$3,$R36,1)*H36</f>
        <v>#NAME?</v>
      </c>
      <c r="U36" s="42" t="e">
        <f aca="false">S36*H36</f>
        <v>#NAME?</v>
      </c>
      <c r="V36" s="220" t="e">
        <f aca="false">xSPRDOPT($L36,$J36,$I36,$M36,$O36,$N36,$P36,$Q36-$C$3,$R36,2)*H36</f>
        <v>#NAME?</v>
      </c>
      <c r="W36" s="220" t="e">
        <f aca="false">+V36+T36</f>
        <v>#NAME?</v>
      </c>
      <c r="X36" s="2" t="str">
        <f aca="false">CONCATENATE(G36,D36)</f>
        <v>36800IF-TRANSCO/Z6</v>
      </c>
      <c r="Y36" s="221" t="n">
        <f aca="false">H36/10000</f>
        <v>50</v>
      </c>
      <c r="Z36" s="2"/>
      <c r="AA36" s="231" t="n">
        <f aca="false">EOMONTH(AA35,0)+1</f>
        <v>37073</v>
      </c>
      <c r="AB36" s="134" t="e">
        <f aca="false">SUMIF($X:$X,CONCATENATE($AA36,AB$6),$T:$T)/10000</f>
        <v>#NAME?</v>
      </c>
      <c r="AC36" s="134" t="n">
        <f aca="false">SUMIF($X:$X,CONCATENATE($AA36,AC$6),$T:$T)/10000</f>
        <v>0</v>
      </c>
      <c r="AD36" s="134" t="n">
        <f aca="false">SUMIF($X:$X,CONCATENATE($AA36,AD$6),$T:$T)/10000</f>
        <v>0</v>
      </c>
      <c r="AE36" s="134" t="n">
        <f aca="false">SUMIF($X:$X,CONCATENATE($AA36,AE$6),$T:$T)/10000</f>
        <v>0</v>
      </c>
      <c r="AF36" s="135" t="n">
        <f aca="false">SUMIF($X:$X,CONCATENATE($AA36,AF$6),$T:$T)/10000</f>
        <v>0</v>
      </c>
      <c r="AG36" s="135" t="n">
        <f aca="false">SUMIF($X:$X,CONCATENATE($AA36,AG$6),$T:$T)/10000</f>
        <v>0</v>
      </c>
      <c r="AH36" s="231" t="n">
        <f aca="false">EOMONTH(AH35,0)+1</f>
        <v>37073</v>
      </c>
      <c r="AI36" s="135" t="e">
        <f aca="false">SUM(AB36:AG36)</f>
        <v>#NAME?</v>
      </c>
      <c r="AJ36" s="2"/>
      <c r="AK36" s="231" t="n">
        <f aca="false">EOMONTH(AK35,0)+1</f>
        <v>37073</v>
      </c>
      <c r="AL36" s="134" t="e">
        <f aca="false">SUMIF($X:$X,CONCATENATE($AA36,AL$6),$W:$W)</f>
        <v>#NAME?</v>
      </c>
      <c r="AM36" s="134" t="n">
        <f aca="false">SUMIF($X:$X,CONCATENATE($AA36,AM$6),$W:$W)</f>
        <v>0</v>
      </c>
      <c r="AN36" s="134" t="n">
        <f aca="false">SUMIF($X:$X,CONCATENATE($AA36,AN$6),$W:$W)</f>
        <v>0</v>
      </c>
      <c r="AO36" s="134" t="n">
        <f aca="false">SUMIF($X:$X,CONCATENATE($AA36,AO$6),$W:$W)</f>
        <v>0</v>
      </c>
      <c r="AP36" s="135" t="n">
        <f aca="false">SUMIF($X:$X,CONCATENATE($AA36,AP$6),$W:$W)</f>
        <v>0</v>
      </c>
      <c r="AQ36" s="135" t="n">
        <f aca="false">SUMIF($X:$X,CONCATENATE($AA36,AQ$6),$W:$W)</f>
        <v>0</v>
      </c>
      <c r="AR36" s="231" t="n">
        <f aca="false">EOMONTH(AR35,0)+1</f>
        <v>37073</v>
      </c>
      <c r="AS36" s="135" t="e">
        <f aca="false">SUM(AL36:AQ36)</f>
        <v>#NAME?</v>
      </c>
      <c r="AT36" s="2"/>
      <c r="AU36" s="2"/>
      <c r="AV36" s="2"/>
      <c r="AW36" s="2"/>
      <c r="AX36" s="2"/>
      <c r="AY36" s="2"/>
      <c r="AZ36" s="2"/>
      <c r="BA36" s="2"/>
      <c r="BB36" s="181" t="n">
        <f aca="false">G36</f>
        <v>36800</v>
      </c>
      <c r="BC36" s="223" t="e">
        <f aca="false">xSPRDOPT((VLOOKUP(G36,NGPrices,2,FALSE())+HLOOKUP(D36,Prices,VLOOKUP(G36,move_down,2,FALSE()),FALSE())),VLOOKUP(G36,NGPrices,2,FALSE()),I36,VLOOKUP(G36,NGPREVPRICES,4,FALSE()),HLOOKUP(D36,PREVVOLS,VLOOKUP(G36,MOVE_DOWN2,2,FALSE()),FALSE()),VLOOKUP(G36,NGPREVPRICES,3,FALSE()),HLOOKUP(D36,Correllate,VLOOKUP(G36,CorMove,2,FALSE()),FALSE()),Q36-$BC$3,R36,$BC$5)*H36-BI36</f>
        <v>#NAME?</v>
      </c>
      <c r="BD36" s="223" t="e">
        <f aca="false">xSPRDOPT((VLOOKUP(G36,NGPREVPRICES,2,FALSE())+HLOOKUP(D36,PREVCURVES,VLOOKUP(G36,MOVE_DOWN2,2,FALSE()),FALSE())),VLOOKUP(G36,NGPREVPRICES,2,FALSE()),BJ36,VLOOKUP(G36,NGPrices,4,FALSE()),HLOOKUP(D36,PREVVOLS,VLOOKUP(G36,MOVE_DOWN2,2,FALSE()),FALSE()),VLOOKUP(G36,NGPREVPRICES,3,FALSE()),HLOOKUP(D36,Correllate,VLOOKUP(G36,CorMove,2,FALSE()),FALSE()),Q36-$BC$3,R36,$BI$5)*H36-BI36</f>
        <v>#NAME?</v>
      </c>
      <c r="BE36" s="132" t="e">
        <f aca="false">(BI36/VLOOKUP(BB36,discount,3,FALSE()))-(BI36/VLOOKUP(BB36,discount,2,FALSE()))</f>
        <v>#NAME?</v>
      </c>
      <c r="BF36" s="223" t="e">
        <f aca="false">xSPRDOPT((VLOOKUP(G36,NGPREVPRICES,2,FALSE())+HLOOKUP(D36,PREVCURVES,VLOOKUP(G36,MOVE_DOWN2,2,FALSE()),FALSE())),VLOOKUP(G36,NGPREVPRICES,2,FALSE()),BJ36,VLOOKUP(G36,NGPREVPRICES,4,FALSE()),HLOOKUP(D36,VOLS,VLOOKUP(G36,move_down,2,FALSE()),FALSE()),VLOOKUP(G36,NGPrices,3,FALSE()),HLOOKUP(D36,Correllate,VLOOKUP(G36,CorMove,2,FALSE()),FALSE()),Q36-$BC$3,R36,$BI$5)*H36-BI36</f>
        <v>#NAME?</v>
      </c>
      <c r="BG36" s="223" t="e">
        <f aca="false">xSPRDOPT((VLOOKUP(G36,NGPREVPRICES,2,FALSE())+HLOOKUP(D36,PREVCURVES,VLOOKUP(G36,MOVE_DOWN2,2,FALSE()),FALSE())),VLOOKUP(G36,NGPREVPRICES,2,FALSE()),BJ36,VLOOKUP(G36,NGPREVPRICES,4,FALSE()),HLOOKUP(D36,PREVVOLS,VLOOKUP(G36,MOVE_DOWN2,2,FALSE()),FALSE()),VLOOKUP(G36,NGPREVPRICES,3,FALSE()),HLOOKUP(D36,Correllate,VLOOKUP(G36,CorMove,2,FALSE()),FALSE()),Q36-$C$3,R36,$BI$5)*H36-BI36</f>
        <v>#NAME?</v>
      </c>
      <c r="BH36" s="223" t="e">
        <f aca="false">SUM(BC36:BG36)</f>
        <v>#NAME?</v>
      </c>
      <c r="BI36" s="223" t="e">
        <f aca="false">xSPRDOPT((VLOOKUP(G36,NGPREVPRICES,2,FALSE())+HLOOKUP(D36,PREVCURVES,VLOOKUP(G36,MOVE_DOWN2,2,FALSE()),FALSE())),VLOOKUP(G36,NGPREVPRICES,2,FALSE()),BJ36,VLOOKUP(G36,NGPREVPRICES,4,FALSE()),HLOOKUP(D36,PREVVOLS,VLOOKUP(G36,MOVE_DOWN2,2,FALSE()),FALSE()),VLOOKUP(G36,NGPREVPRICES,3,FALSE()),HLOOKUP(D36,Correllate,VLOOKUP(G36,CorMove,2,FALSE()),FALSE()),Q36-$BC$3,R36,$BI$5)*H36</f>
        <v>#NAME?</v>
      </c>
      <c r="BJ36" s="224" t="n">
        <f aca="false">I36</f>
        <v>0.3</v>
      </c>
      <c r="BK36" s="223"/>
      <c r="BL36" s="0" t="str">
        <f aca="false">CONCATENATE(BB36,$BC$6)</f>
        <v>36800Curve Shift/Gamma</v>
      </c>
      <c r="BM36" s="0" t="str">
        <f aca="false">CONCATENATE($BB36,$BD$6)</f>
        <v>36800Rho</v>
      </c>
      <c r="BN36" s="0" t="str">
        <f aca="false">CONCATENATE($BB36,$BE$6)</f>
        <v>36800Drift</v>
      </c>
      <c r="BO36" s="0" t="str">
        <f aca="false">CONCATENATE($BB36,$BF$6)</f>
        <v>36800Vega</v>
      </c>
      <c r="BP36" s="0" t="str">
        <f aca="false">CONCATENATE($BB36,$BG$6)</f>
        <v>36800Theta</v>
      </c>
      <c r="BQ36" s="225" t="n">
        <f aca="false">EOMONTH(BQ35,0)+1</f>
        <v>37438</v>
      </c>
      <c r="BR36" s="232" t="n">
        <f aca="false">SUMIF($BL$7:$BL$654,CONCATENATE($BQ36,$BR$6),$BC$7:$BC$654)</f>
        <v>0</v>
      </c>
      <c r="BS36" s="233" t="n">
        <f aca="false">SUMIF($BM$7:$BM$659,CONCATENATE($BQ36,$BS$6),$BD$7:$BD$654)</f>
        <v>0</v>
      </c>
      <c r="BT36" s="233" t="n">
        <f aca="false">SUMIF($BN$7:$BN$659,CONCATENATE($BQ36,$BT$6),$BE$7:$BE$654)</f>
        <v>0</v>
      </c>
      <c r="BU36" s="233" t="n">
        <f aca="false">SUMIF($BO$7:$BO$659,CONCATENATE($BQ36,$BU$6),$BF$7:$BF$654)</f>
        <v>0</v>
      </c>
      <c r="BV36" s="234" t="n">
        <f aca="false">SUMIF($BP$7:$BP$659,CONCATENATE($BQ36,$BV$6),$BG$7:$BG$654)</f>
        <v>0</v>
      </c>
      <c r="BW36" s="235" t="n">
        <f aca="false">SUM(BR36:BV36)</f>
        <v>0</v>
      </c>
    </row>
    <row r="37" customFormat="false" ht="12" hidden="false" customHeight="true" outlineLevel="0" collapsed="false">
      <c r="A37" s="0" t="s">
        <v>166</v>
      </c>
      <c r="B37" s="0" t="s">
        <v>155</v>
      </c>
      <c r="C37" s="0" t="s">
        <v>167</v>
      </c>
      <c r="D37" s="7" t="s">
        <v>146</v>
      </c>
      <c r="E37" s="0" t="s">
        <v>122</v>
      </c>
      <c r="F37" s="0" t="s">
        <v>157</v>
      </c>
      <c r="G37" s="91" t="n">
        <v>36831</v>
      </c>
      <c r="H37" s="230" t="n">
        <v>300000</v>
      </c>
      <c r="I37" s="0" t="n">
        <v>0.33</v>
      </c>
      <c r="J37" s="124" t="n">
        <f aca="false">VLOOKUP(G37,NGPrices,2,FALSE())</f>
        <v>3.265</v>
      </c>
      <c r="K37" s="125" t="n">
        <f aca="false">HLOOKUP(D37,Prices,VLOOKUP(G37,move_down,2,FALSE()),FALSE())</f>
        <v>0.195</v>
      </c>
      <c r="L37" s="7" t="n">
        <f aca="false">K37+J37</f>
        <v>3.46</v>
      </c>
      <c r="M37" s="126" t="n">
        <f aca="false">VLOOKUP(G37,NGPrices,4,FALSE())</f>
        <v>0.066244373635738</v>
      </c>
      <c r="N37" s="7" t="n">
        <f aca="false">VLOOKUP(G37,NGPrices,3,FALSE())</f>
        <v>0.4275</v>
      </c>
      <c r="O37" s="7" t="n">
        <f aca="false">HLOOKUP(D37,VOLS,VLOOKUP(G37,move_down,2,FALSE()),FALSE())</f>
        <v>0.428</v>
      </c>
      <c r="P37" s="219" t="n">
        <f aca="false">HLOOKUP(D37,Correllate,VLOOKUP(G37,CorMove,2,FALSE()),FALSE())</f>
        <v>0.963232674640991</v>
      </c>
      <c r="Q37" s="91" t="n">
        <f aca="false">WORKDAY(G37,-2)</f>
        <v>36829</v>
      </c>
      <c r="R37" s="7" t="n">
        <f aca="false">IF(F37="P",0,1)</f>
        <v>1</v>
      </c>
      <c r="S37" s="130" t="e">
        <f aca="false">xSPRDOPT($L37,$J37,$I37,$M37,$O37,$N37,$P37,$Q37-$C$3,$R37,0)</f>
        <v>#NAME?</v>
      </c>
      <c r="T37" s="220" t="e">
        <f aca="false">xSPRDOPT($L37,$J37,$I37,$M37,$O37,$N37,$P37,$Q37-$C$3,$R37,1)*H37</f>
        <v>#NAME?</v>
      </c>
      <c r="U37" s="42" t="e">
        <f aca="false">S37*H37</f>
        <v>#NAME?</v>
      </c>
      <c r="V37" s="220" t="e">
        <f aca="false">xSPRDOPT($L37,$J37,$I37,$M37,$O37,$N37,$P37,$Q37-$C$3,$R37,2)*H37</f>
        <v>#NAME?</v>
      </c>
      <c r="W37" s="220" t="e">
        <f aca="false">+V37+T37</f>
        <v>#NAME?</v>
      </c>
      <c r="X37" s="2" t="str">
        <f aca="false">CONCATENATE(G37,D37)</f>
        <v>36831IF-CGT/APPALAC</v>
      </c>
      <c r="Y37" s="221" t="n">
        <f aca="false">H37/10000</f>
        <v>30</v>
      </c>
      <c r="Z37" s="2"/>
      <c r="AA37" s="231" t="n">
        <f aca="false">EOMONTH(AA36,0)+1</f>
        <v>37104</v>
      </c>
      <c r="AB37" s="134" t="e">
        <f aca="false">SUMIF($X:$X,CONCATENATE($AA37,AB$6),$T:$T)/10000</f>
        <v>#NAME?</v>
      </c>
      <c r="AC37" s="134" t="n">
        <f aca="false">SUMIF($X:$X,CONCATENATE($AA37,AC$6),$T:$T)/10000</f>
        <v>0</v>
      </c>
      <c r="AD37" s="134" t="n">
        <f aca="false">SUMIF($X:$X,CONCATENATE($AA37,AD$6),$T:$T)/10000</f>
        <v>0</v>
      </c>
      <c r="AE37" s="134" t="n">
        <f aca="false">SUMIF($X:$X,CONCATENATE($AA37,AE$6),$T:$T)/10000</f>
        <v>0</v>
      </c>
      <c r="AF37" s="135" t="n">
        <f aca="false">SUMIF($X:$X,CONCATENATE($AA37,AF$6),$T:$T)/10000</f>
        <v>0</v>
      </c>
      <c r="AG37" s="135" t="n">
        <f aca="false">SUMIF($X:$X,CONCATENATE($AA37,AG$6),$T:$T)/10000</f>
        <v>0</v>
      </c>
      <c r="AH37" s="231" t="n">
        <f aca="false">EOMONTH(AH36,0)+1</f>
        <v>37104</v>
      </c>
      <c r="AI37" s="135" t="e">
        <f aca="false">SUM(AB37:AG37)</f>
        <v>#NAME?</v>
      </c>
      <c r="AJ37" s="2"/>
      <c r="AK37" s="231" t="n">
        <f aca="false">EOMONTH(AK36,0)+1</f>
        <v>37104</v>
      </c>
      <c r="AL37" s="134" t="e">
        <f aca="false">SUMIF($X:$X,CONCATENATE($AA37,AL$6),$W:$W)</f>
        <v>#NAME?</v>
      </c>
      <c r="AM37" s="134" t="n">
        <f aca="false">SUMIF($X:$X,CONCATENATE($AA37,AM$6),$W:$W)</f>
        <v>0</v>
      </c>
      <c r="AN37" s="134" t="n">
        <f aca="false">SUMIF($X:$X,CONCATENATE($AA37,AN$6),$W:$W)</f>
        <v>0</v>
      </c>
      <c r="AO37" s="134" t="n">
        <f aca="false">SUMIF($X:$X,CONCATENATE($AA37,AO$6),$W:$W)</f>
        <v>0</v>
      </c>
      <c r="AP37" s="135" t="n">
        <f aca="false">SUMIF($X:$X,CONCATENATE($AA37,AP$6),$W:$W)</f>
        <v>0</v>
      </c>
      <c r="AQ37" s="135" t="n">
        <f aca="false">SUMIF($X:$X,CONCATENATE($AA37,AQ$6),$W:$W)</f>
        <v>0</v>
      </c>
      <c r="AR37" s="231" t="n">
        <f aca="false">EOMONTH(AR36,0)+1</f>
        <v>37104</v>
      </c>
      <c r="AS37" s="135" t="e">
        <f aca="false">SUM(AL37:AQ37)</f>
        <v>#NAME?</v>
      </c>
      <c r="AT37" s="2"/>
      <c r="AU37" s="2"/>
      <c r="AV37" s="2"/>
      <c r="AW37" s="2"/>
      <c r="AX37" s="2"/>
      <c r="AY37" s="2"/>
      <c r="AZ37" s="2"/>
      <c r="BA37" s="2"/>
      <c r="BB37" s="181" t="n">
        <f aca="false">G37</f>
        <v>36831</v>
      </c>
      <c r="BC37" s="223" t="e">
        <f aca="false">xSPRDOPT((VLOOKUP(G37,NGPrices,2,FALSE())+HLOOKUP(D37,Prices,VLOOKUP(G37,move_down,2,FALSE()),FALSE())),VLOOKUP(G37,NGPrices,2,FALSE()),I37,VLOOKUP(G37,NGPREVPRICES,4,FALSE()),HLOOKUP(D37,PREVVOLS,VLOOKUP(G37,MOVE_DOWN2,2,FALSE()),FALSE()),VLOOKUP(G37,NGPREVPRICES,3,FALSE()),HLOOKUP(D37,Correllate,VLOOKUP(G37,CorMove,2,FALSE()),FALSE()),Q37-$BC$3,R37,$BC$5)*H37-BI37</f>
        <v>#NAME?</v>
      </c>
      <c r="BD37" s="223" t="e">
        <f aca="false">xSPRDOPT((VLOOKUP(G37,NGPREVPRICES,2,FALSE())+HLOOKUP(D37,PREVCURVES,VLOOKUP(G37,MOVE_DOWN2,2,FALSE()),FALSE())),VLOOKUP(G37,NGPREVPRICES,2,FALSE()),BJ37,VLOOKUP(G37,NGPrices,4,FALSE()),HLOOKUP(D37,PREVVOLS,VLOOKUP(G37,MOVE_DOWN2,2,FALSE()),FALSE()),VLOOKUP(G37,NGPREVPRICES,3,FALSE()),HLOOKUP(D37,Correllate,VLOOKUP(G37,CorMove,2,FALSE()),FALSE()),Q37-$BC$3,R37,$BI$5)*H37-BI37</f>
        <v>#NAME?</v>
      </c>
      <c r="BE37" s="132" t="e">
        <f aca="false">(BI37/VLOOKUP(BB37,discount,3,FALSE()))-(BI37/VLOOKUP(BB37,discount,2,FALSE()))</f>
        <v>#NAME?</v>
      </c>
      <c r="BF37" s="223" t="e">
        <f aca="false">xSPRDOPT((VLOOKUP(G37,NGPREVPRICES,2,FALSE())+HLOOKUP(D37,PREVCURVES,VLOOKUP(G37,MOVE_DOWN2,2,FALSE()),FALSE())),VLOOKUP(G37,NGPREVPRICES,2,FALSE()),BJ37,VLOOKUP(G37,NGPREVPRICES,4,FALSE()),HLOOKUP(D37,VOLS,VLOOKUP(G37,move_down,2,FALSE()),FALSE()),VLOOKUP(G37,NGPrices,3,FALSE()),HLOOKUP(D37,Correllate,VLOOKUP(G37,CorMove,2,FALSE()),FALSE()),Q37-$BC$3,R37,$BI$5)*H37-BI37</f>
        <v>#NAME?</v>
      </c>
      <c r="BG37" s="223" t="e">
        <f aca="false">xSPRDOPT((VLOOKUP(G37,NGPREVPRICES,2,FALSE())+HLOOKUP(D37,PREVCURVES,VLOOKUP(G37,MOVE_DOWN2,2,FALSE()),FALSE())),VLOOKUP(G37,NGPREVPRICES,2,FALSE()),BJ37,VLOOKUP(G37,NGPREVPRICES,4,FALSE()),HLOOKUP(D37,PREVVOLS,VLOOKUP(G37,MOVE_DOWN2,2,FALSE()),FALSE()),VLOOKUP(G37,NGPREVPRICES,3,FALSE()),HLOOKUP(D37,Correllate,VLOOKUP(G37,CorMove,2,FALSE()),FALSE()),Q37-$C$3,R37,$BI$5)*H37-BI37</f>
        <v>#NAME?</v>
      </c>
      <c r="BH37" s="223" t="e">
        <f aca="false">SUM(BC37:BG37)</f>
        <v>#NAME?</v>
      </c>
      <c r="BI37" s="223" t="e">
        <f aca="false">xSPRDOPT((VLOOKUP(G37,NGPREVPRICES,2,FALSE())+HLOOKUP(D37,PREVCURVES,VLOOKUP(G37,MOVE_DOWN2,2,FALSE()),FALSE())),VLOOKUP(G37,NGPREVPRICES,2,FALSE()),BJ37,VLOOKUP(G37,NGPREVPRICES,4,FALSE()),HLOOKUP(D37,PREVVOLS,VLOOKUP(G37,MOVE_DOWN2,2,FALSE()),FALSE()),VLOOKUP(G37,NGPREVPRICES,3,FALSE()),HLOOKUP(D37,Correllate,VLOOKUP(G37,CorMove,2,FALSE()),FALSE()),Q37-$BC$3,R37,$BI$5)*H37</f>
        <v>#NAME?</v>
      </c>
      <c r="BJ37" s="224" t="n">
        <f aca="false">I37</f>
        <v>0.33</v>
      </c>
      <c r="BK37" s="223"/>
      <c r="BL37" s="0" t="str">
        <f aca="false">CONCATENATE(BB37,$BC$6)</f>
        <v>36831Curve Shift/Gamma</v>
      </c>
      <c r="BM37" s="0" t="str">
        <f aca="false">CONCATENATE($BB37,$BD$6)</f>
        <v>36831Rho</v>
      </c>
      <c r="BN37" s="0" t="str">
        <f aca="false">CONCATENATE($BB37,$BE$6)</f>
        <v>36831Drift</v>
      </c>
      <c r="BO37" s="0" t="str">
        <f aca="false">CONCATENATE($BB37,$BF$6)</f>
        <v>36831Vega</v>
      </c>
      <c r="BP37" s="0" t="str">
        <f aca="false">CONCATENATE($BB37,$BG$6)</f>
        <v>36831Theta</v>
      </c>
      <c r="BQ37" s="225" t="n">
        <f aca="false">EOMONTH(BQ36,0)+1</f>
        <v>37469</v>
      </c>
      <c r="BR37" s="232" t="n">
        <f aca="false">SUMIF($BL$7:$BL$654,CONCATENATE($BQ37,$BR$6),$BC$7:$BC$654)</f>
        <v>0</v>
      </c>
      <c r="BS37" s="233" t="n">
        <f aca="false">SUMIF($BM$7:$BM$659,CONCATENATE($BQ37,$BS$6),$BD$7:$BD$654)</f>
        <v>0</v>
      </c>
      <c r="BT37" s="233" t="n">
        <f aca="false">SUMIF($BN$7:$BN$659,CONCATENATE($BQ37,$BT$6),$BE$7:$BE$654)</f>
        <v>0</v>
      </c>
      <c r="BU37" s="233" t="n">
        <f aca="false">SUMIF($BO$7:$BO$659,CONCATENATE($BQ37,$BU$6),$BF$7:$BF$654)</f>
        <v>0</v>
      </c>
      <c r="BV37" s="234" t="n">
        <f aca="false">SUMIF($BP$7:$BP$659,CONCATENATE($BQ37,$BV$6),$BG$7:$BG$654)</f>
        <v>0</v>
      </c>
      <c r="BW37" s="235" t="n">
        <f aca="false">SUM(BR37:BV37)</f>
        <v>0</v>
      </c>
    </row>
    <row r="38" customFormat="false" ht="12" hidden="false" customHeight="true" outlineLevel="0" collapsed="false">
      <c r="A38" s="119" t="s">
        <v>166</v>
      </c>
      <c r="B38" s="0" t="s">
        <v>155</v>
      </c>
      <c r="C38" s="0" t="s">
        <v>167</v>
      </c>
      <c r="D38" s="7" t="s">
        <v>146</v>
      </c>
      <c r="E38" s="0" t="s">
        <v>122</v>
      </c>
      <c r="F38" s="0" t="s">
        <v>157</v>
      </c>
      <c r="G38" s="91" t="n">
        <v>36861</v>
      </c>
      <c r="H38" s="230" t="n">
        <v>310000</v>
      </c>
      <c r="I38" s="0" t="n">
        <v>0.33</v>
      </c>
      <c r="J38" s="124" t="n">
        <f aca="false">VLOOKUP(G38,NGPrices,2,FALSE())</f>
        <v>3.352</v>
      </c>
      <c r="K38" s="125" t="n">
        <f aca="false">HLOOKUP(D38,Prices,VLOOKUP(G38,move_down,2,FALSE()),FALSE())</f>
        <v>0.2725</v>
      </c>
      <c r="L38" s="7" t="n">
        <f aca="false">K38+J38</f>
        <v>3.6245</v>
      </c>
      <c r="M38" s="126" t="n">
        <f aca="false">VLOOKUP(G38,NGPrices,4,FALSE())</f>
        <v>0.066657003313</v>
      </c>
      <c r="N38" s="7" t="n">
        <f aca="false">VLOOKUP(G38,NGPrices,3,FALSE())</f>
        <v>0.43</v>
      </c>
      <c r="O38" s="7" t="n">
        <f aca="false">HLOOKUP(D38,VOLS,VLOOKUP(G38,move_down,2,FALSE()),FALSE())</f>
        <v>0.43</v>
      </c>
      <c r="P38" s="219" t="n">
        <f aca="false">HLOOKUP(D38,Correllate,VLOOKUP(G38,CorMove,2,FALSE()),FALSE())</f>
        <v>0.963232674640991</v>
      </c>
      <c r="Q38" s="91" t="n">
        <f aca="false">WORKDAY(G38,-2)</f>
        <v>36859</v>
      </c>
      <c r="R38" s="7" t="n">
        <f aca="false">IF(F38="P",0,1)</f>
        <v>1</v>
      </c>
      <c r="S38" s="130" t="e">
        <f aca="false">xSPRDOPT($L38,$J38,$I38,$M38,$O38,$N38,$P38,$Q38-$C$3,$R38,0)</f>
        <v>#NAME?</v>
      </c>
      <c r="T38" s="220" t="e">
        <f aca="false">xSPRDOPT($L38,$J38,$I38,$M38,$O38,$N38,$P38,$Q38-$C$3,$R38,1)*H38</f>
        <v>#NAME?</v>
      </c>
      <c r="U38" s="42" t="e">
        <f aca="false">S38*H38</f>
        <v>#NAME?</v>
      </c>
      <c r="V38" s="220" t="e">
        <f aca="false">xSPRDOPT($L38,$J38,$I38,$M38,$O38,$N38,$P38,$Q38-$C$3,$R38,2)*H38</f>
        <v>#NAME?</v>
      </c>
      <c r="W38" s="220" t="e">
        <f aca="false">+V38+T38</f>
        <v>#NAME?</v>
      </c>
      <c r="X38" s="2" t="str">
        <f aca="false">CONCATENATE(G38,D38)</f>
        <v>36861IF-CGT/APPALAC</v>
      </c>
      <c r="Y38" s="221" t="n">
        <f aca="false">H38/10000</f>
        <v>31</v>
      </c>
      <c r="Z38" s="2"/>
      <c r="AA38" s="231" t="n">
        <f aca="false">EOMONTH(AA37,0)+1</f>
        <v>37135</v>
      </c>
      <c r="AB38" s="134" t="e">
        <f aca="false">SUMIF($X:$X,CONCATENATE($AA38,AB$6),$T:$T)/10000</f>
        <v>#NAME?</v>
      </c>
      <c r="AC38" s="134" t="n">
        <f aca="false">SUMIF($X:$X,CONCATENATE($AA38,AC$6),$T:$T)/10000</f>
        <v>0</v>
      </c>
      <c r="AD38" s="134" t="n">
        <f aca="false">SUMIF($X:$X,CONCATENATE($AA38,AD$6),$T:$T)/10000</f>
        <v>0</v>
      </c>
      <c r="AE38" s="134" t="n">
        <f aca="false">SUMIF($X:$X,CONCATENATE($AA38,AE$6),$T:$T)/10000</f>
        <v>0</v>
      </c>
      <c r="AF38" s="135" t="n">
        <f aca="false">SUMIF($X:$X,CONCATENATE($AA38,AF$6),$T:$T)/10000</f>
        <v>0</v>
      </c>
      <c r="AG38" s="135" t="n">
        <f aca="false">SUMIF($X:$X,CONCATENATE($AA38,AG$6),$T:$T)/10000</f>
        <v>0</v>
      </c>
      <c r="AH38" s="231" t="n">
        <f aca="false">EOMONTH(AH37,0)+1</f>
        <v>37135</v>
      </c>
      <c r="AI38" s="135" t="e">
        <f aca="false">SUM(AB38:AG38)</f>
        <v>#NAME?</v>
      </c>
      <c r="AJ38" s="2"/>
      <c r="AK38" s="231" t="n">
        <f aca="false">EOMONTH(AK37,0)+1</f>
        <v>37135</v>
      </c>
      <c r="AL38" s="134" t="e">
        <f aca="false">SUMIF($X:$X,CONCATENATE($AA38,AL$6),$W:$W)</f>
        <v>#NAME?</v>
      </c>
      <c r="AM38" s="134" t="n">
        <f aca="false">SUMIF($X:$X,CONCATENATE($AA38,AM$6),$W:$W)</f>
        <v>0</v>
      </c>
      <c r="AN38" s="134" t="n">
        <f aca="false">SUMIF($X:$X,CONCATENATE($AA38,AN$6),$W:$W)</f>
        <v>0</v>
      </c>
      <c r="AO38" s="134" t="n">
        <f aca="false">SUMIF($X:$X,CONCATENATE($AA38,AO$6),$W:$W)</f>
        <v>0</v>
      </c>
      <c r="AP38" s="135" t="n">
        <f aca="false">SUMIF($X:$X,CONCATENATE($AA38,AP$6),$W:$W)</f>
        <v>0</v>
      </c>
      <c r="AQ38" s="135" t="n">
        <f aca="false">SUMIF($X:$X,CONCATENATE($AA38,AQ$6),$W:$W)</f>
        <v>0</v>
      </c>
      <c r="AR38" s="231" t="n">
        <f aca="false">EOMONTH(AR37,0)+1</f>
        <v>37135</v>
      </c>
      <c r="AS38" s="135" t="e">
        <f aca="false">SUM(AL38:AQ38)</f>
        <v>#NAME?</v>
      </c>
      <c r="AT38" s="2"/>
      <c r="AU38" s="2"/>
      <c r="AV38" s="2"/>
      <c r="AW38" s="2"/>
      <c r="AX38" s="2"/>
      <c r="AY38" s="2"/>
      <c r="AZ38" s="2"/>
      <c r="BA38" s="2"/>
      <c r="BB38" s="181" t="n">
        <f aca="false">G38</f>
        <v>36861</v>
      </c>
      <c r="BC38" s="223" t="e">
        <f aca="false">xSPRDOPT((VLOOKUP(G38,NGPrices,2,FALSE())+HLOOKUP(D38,Prices,VLOOKUP(G38,move_down,2,FALSE()),FALSE())),VLOOKUP(G38,NGPrices,2,FALSE()),I38,VLOOKUP(G38,NGPREVPRICES,4,FALSE()),HLOOKUP(D38,PREVVOLS,VLOOKUP(G38,MOVE_DOWN2,2,FALSE()),FALSE()),VLOOKUP(G38,NGPREVPRICES,3,FALSE()),HLOOKUP(D38,Correllate,VLOOKUP(G38,CorMove,2,FALSE()),FALSE()),Q38-$BC$3,R38,$BC$5)*H38-BI38</f>
        <v>#NAME?</v>
      </c>
      <c r="BD38" s="223" t="e">
        <f aca="false">xSPRDOPT((VLOOKUP(G38,NGPREVPRICES,2,FALSE())+HLOOKUP(D38,PREVCURVES,VLOOKUP(G38,MOVE_DOWN2,2,FALSE()),FALSE())),VLOOKUP(G38,NGPREVPRICES,2,FALSE()),BJ38,VLOOKUP(G38,NGPrices,4,FALSE()),HLOOKUP(D38,PREVVOLS,VLOOKUP(G38,MOVE_DOWN2,2,FALSE()),FALSE()),VLOOKUP(G38,NGPREVPRICES,3,FALSE()),HLOOKUP(D38,Correllate,VLOOKUP(G38,CorMove,2,FALSE()),FALSE()),Q38-$BC$3,R38,$BI$5)*H38-BI38</f>
        <v>#NAME?</v>
      </c>
      <c r="BE38" s="132" t="e">
        <f aca="false">(BI38/VLOOKUP(BB38,discount,3,FALSE()))-(BI38/VLOOKUP(BB38,discount,2,FALSE()))</f>
        <v>#NAME?</v>
      </c>
      <c r="BF38" s="223" t="e">
        <f aca="false">xSPRDOPT((VLOOKUP(G38,NGPREVPRICES,2,FALSE())+HLOOKUP(D38,PREVCURVES,VLOOKUP(G38,MOVE_DOWN2,2,FALSE()),FALSE())),VLOOKUP(G38,NGPREVPRICES,2,FALSE()),BJ38,VLOOKUP(G38,NGPREVPRICES,4,FALSE()),HLOOKUP(D38,VOLS,VLOOKUP(G38,move_down,2,FALSE()),FALSE()),VLOOKUP(G38,NGPrices,3,FALSE()),HLOOKUP(D38,Correllate,VLOOKUP(G38,CorMove,2,FALSE()),FALSE()),Q38-$BC$3,R38,$BI$5)*H38-BI38</f>
        <v>#NAME?</v>
      </c>
      <c r="BG38" s="223" t="e">
        <f aca="false">xSPRDOPT((VLOOKUP(G38,NGPREVPRICES,2,FALSE())+HLOOKUP(D38,PREVCURVES,VLOOKUP(G38,MOVE_DOWN2,2,FALSE()),FALSE())),VLOOKUP(G38,NGPREVPRICES,2,FALSE()),BJ38,VLOOKUP(G38,NGPREVPRICES,4,FALSE()),HLOOKUP(D38,PREVVOLS,VLOOKUP(G38,MOVE_DOWN2,2,FALSE()),FALSE()),VLOOKUP(G38,NGPREVPRICES,3,FALSE()),HLOOKUP(D38,Correllate,VLOOKUP(G38,CorMove,2,FALSE()),FALSE()),Q38-$C$3,R38,$BI$5)*H38-BI38</f>
        <v>#NAME?</v>
      </c>
      <c r="BH38" s="223" t="e">
        <f aca="false">SUM(BC38:BG38)</f>
        <v>#NAME?</v>
      </c>
      <c r="BI38" s="223" t="e">
        <f aca="false">xSPRDOPT((VLOOKUP(G38,NGPREVPRICES,2,FALSE())+HLOOKUP(D38,PREVCURVES,VLOOKUP(G38,MOVE_DOWN2,2,FALSE()),FALSE())),VLOOKUP(G38,NGPREVPRICES,2,FALSE()),BJ38,VLOOKUP(G38,NGPREVPRICES,4,FALSE()),HLOOKUP(D38,PREVVOLS,VLOOKUP(G38,MOVE_DOWN2,2,FALSE()),FALSE()),VLOOKUP(G38,NGPREVPRICES,3,FALSE()),HLOOKUP(D38,Correllate,VLOOKUP(G38,CorMove,2,FALSE()),FALSE()),Q38-$BC$3,R38,$BI$5)*H38</f>
        <v>#NAME?</v>
      </c>
      <c r="BJ38" s="224" t="n">
        <f aca="false">I38</f>
        <v>0.33</v>
      </c>
      <c r="BK38" s="223"/>
      <c r="BL38" s="0" t="str">
        <f aca="false">CONCATENATE(BB38,$BC$6)</f>
        <v>36861Curve Shift/Gamma</v>
      </c>
      <c r="BM38" s="0" t="str">
        <f aca="false">CONCATENATE($BB38,$BD$6)</f>
        <v>36861Rho</v>
      </c>
      <c r="BN38" s="0" t="str">
        <f aca="false">CONCATENATE($BB38,$BE$6)</f>
        <v>36861Drift</v>
      </c>
      <c r="BO38" s="0" t="str">
        <f aca="false">CONCATENATE($BB38,$BF$6)</f>
        <v>36861Vega</v>
      </c>
      <c r="BP38" s="0" t="str">
        <f aca="false">CONCATENATE($BB38,$BG$6)</f>
        <v>36861Theta</v>
      </c>
      <c r="BQ38" s="225" t="n">
        <f aca="false">EOMONTH(BQ37,0)+1</f>
        <v>37500</v>
      </c>
      <c r="BR38" s="232" t="n">
        <f aca="false">SUMIF($BL$7:$BL$654,CONCATENATE($BQ38,$BR$6),$BC$7:$BC$654)</f>
        <v>0</v>
      </c>
      <c r="BS38" s="233" t="n">
        <f aca="false">SUMIF($BM$7:$BM$659,CONCATENATE($BQ38,$BS$6),$BD$7:$BD$654)</f>
        <v>0</v>
      </c>
      <c r="BT38" s="233" t="n">
        <f aca="false">SUMIF($BN$7:$BN$659,CONCATENATE($BQ38,$BT$6),$BE$7:$BE$654)</f>
        <v>0</v>
      </c>
      <c r="BU38" s="233" t="n">
        <f aca="false">SUMIF($BO$7:$BO$659,CONCATENATE($BQ38,$BU$6),$BF$7:$BF$654)</f>
        <v>0</v>
      </c>
      <c r="BV38" s="234" t="n">
        <f aca="false">SUMIF($BP$7:$BP$659,CONCATENATE($BQ38,$BV$6),$BG$7:$BG$654)</f>
        <v>0</v>
      </c>
      <c r="BW38" s="235" t="n">
        <f aca="false">SUM(BR38:BV38)</f>
        <v>0</v>
      </c>
    </row>
    <row r="39" customFormat="false" ht="12" hidden="false" customHeight="true" outlineLevel="0" collapsed="false">
      <c r="A39" s="119" t="s">
        <v>166</v>
      </c>
      <c r="B39" s="0" t="s">
        <v>155</v>
      </c>
      <c r="C39" s="0" t="s">
        <v>167</v>
      </c>
      <c r="D39" s="7" t="s">
        <v>146</v>
      </c>
      <c r="E39" s="0" t="s">
        <v>122</v>
      </c>
      <c r="F39" s="0" t="s">
        <v>157</v>
      </c>
      <c r="G39" s="91" t="n">
        <v>36892</v>
      </c>
      <c r="H39" s="230" t="n">
        <v>310000</v>
      </c>
      <c r="I39" s="0" t="n">
        <v>0.33</v>
      </c>
      <c r="J39" s="124" t="n">
        <f aca="false">VLOOKUP(G39,NGPrices,2,FALSE())</f>
        <v>3.365</v>
      </c>
      <c r="K39" s="125" t="n">
        <f aca="false">HLOOKUP(D39,Prices,VLOOKUP(G39,move_down,2,FALSE()),FALSE())</f>
        <v>0.31</v>
      </c>
      <c r="L39" s="7" t="n">
        <f aca="false">K39+J39</f>
        <v>3.675</v>
      </c>
      <c r="M39" s="126" t="n">
        <f aca="false">VLOOKUP(G39,NGPrices,4,FALSE())</f>
        <v>0.067045194353833</v>
      </c>
      <c r="N39" s="7" t="n">
        <f aca="false">VLOOKUP(G39,NGPrices,3,FALSE())</f>
        <v>0.4325</v>
      </c>
      <c r="O39" s="7" t="n">
        <f aca="false">HLOOKUP(D39,VOLS,VLOOKUP(G39,move_down,2,FALSE()),FALSE())</f>
        <v>0.433</v>
      </c>
      <c r="P39" s="219" t="n">
        <f aca="false">HLOOKUP(D39,Correllate,VLOOKUP(G39,CorMove,2,FALSE()),FALSE())</f>
        <v>0.963232674640991</v>
      </c>
      <c r="Q39" s="91" t="n">
        <f aca="false">WORKDAY(G39,-2)</f>
        <v>36888</v>
      </c>
      <c r="R39" s="7" t="n">
        <f aca="false">IF(F39="P",0,1)</f>
        <v>1</v>
      </c>
      <c r="S39" s="130" t="e">
        <f aca="false">xSPRDOPT($L39,$J39,$I39,$M39,$O39,$N39,$P39,$Q39-$C$3,$R39,0)</f>
        <v>#NAME?</v>
      </c>
      <c r="T39" s="220" t="e">
        <f aca="false">xSPRDOPT($L39,$J39,$I39,$M39,$O39,$N39,$P39,$Q39-$C$3,$R39,1)*H39</f>
        <v>#NAME?</v>
      </c>
      <c r="U39" s="42" t="e">
        <f aca="false">S39*H39</f>
        <v>#NAME?</v>
      </c>
      <c r="V39" s="220" t="e">
        <f aca="false">xSPRDOPT($L39,$J39,$I39,$M39,$O39,$N39,$P39,$Q39-$C$3,$R39,2)*H39</f>
        <v>#NAME?</v>
      </c>
      <c r="W39" s="220" t="e">
        <f aca="false">+V39+T39</f>
        <v>#NAME?</v>
      </c>
      <c r="X39" s="2" t="str">
        <f aca="false">CONCATENATE(G39,D39)</f>
        <v>36892IF-CGT/APPALAC</v>
      </c>
      <c r="Y39" s="221" t="n">
        <f aca="false">H39/10000</f>
        <v>31</v>
      </c>
      <c r="Z39" s="2"/>
      <c r="AA39" s="231" t="n">
        <f aca="false">EOMONTH(AA38,0)+1</f>
        <v>37165</v>
      </c>
      <c r="AB39" s="134" t="e">
        <f aca="false">SUMIF($X:$X,CONCATENATE($AA39,AB$6),$T:$T)/10000</f>
        <v>#NAME?</v>
      </c>
      <c r="AC39" s="134" t="n">
        <f aca="false">SUMIF($X:$X,CONCATENATE($AA39,AC$6),$T:$T)/10000</f>
        <v>0</v>
      </c>
      <c r="AD39" s="134" t="n">
        <f aca="false">SUMIF($X:$X,CONCATENATE($AA39,AD$6),$T:$T)/10000</f>
        <v>0</v>
      </c>
      <c r="AE39" s="134" t="n">
        <f aca="false">SUMIF($X:$X,CONCATENATE($AA39,AE$6),$T:$T)/10000</f>
        <v>0</v>
      </c>
      <c r="AF39" s="135" t="n">
        <f aca="false">SUMIF($X:$X,CONCATENATE($AA39,AF$6),$T:$T)/10000</f>
        <v>0</v>
      </c>
      <c r="AG39" s="135" t="n">
        <f aca="false">SUMIF($X:$X,CONCATENATE($AA39,AG$6),$T:$T)/10000</f>
        <v>0</v>
      </c>
      <c r="AH39" s="231" t="n">
        <f aca="false">EOMONTH(AH38,0)+1</f>
        <v>37165</v>
      </c>
      <c r="AI39" s="135" t="e">
        <f aca="false">SUM(AB39:AG39)</f>
        <v>#NAME?</v>
      </c>
      <c r="AJ39" s="2"/>
      <c r="AK39" s="231" t="n">
        <f aca="false">EOMONTH(AK38,0)+1</f>
        <v>37165</v>
      </c>
      <c r="AL39" s="134" t="e">
        <f aca="false">SUMIF($X:$X,CONCATENATE($AA39,AL$6),$W:$W)</f>
        <v>#NAME?</v>
      </c>
      <c r="AM39" s="134" t="n">
        <f aca="false">SUMIF($X:$X,CONCATENATE($AA39,AM$6),$W:$W)</f>
        <v>0</v>
      </c>
      <c r="AN39" s="134" t="n">
        <f aca="false">SUMIF($X:$X,CONCATENATE($AA39,AN$6),$W:$W)</f>
        <v>0</v>
      </c>
      <c r="AO39" s="134" t="n">
        <f aca="false">SUMIF($X:$X,CONCATENATE($AA39,AO$6),$W:$W)</f>
        <v>0</v>
      </c>
      <c r="AP39" s="135" t="n">
        <f aca="false">SUMIF($X:$X,CONCATENATE($AA39,AP$6),$W:$W)</f>
        <v>0</v>
      </c>
      <c r="AQ39" s="135" t="n">
        <f aca="false">SUMIF($X:$X,CONCATENATE($AA39,AQ$6),$W:$W)</f>
        <v>0</v>
      </c>
      <c r="AR39" s="231" t="n">
        <f aca="false">EOMONTH(AR38,0)+1</f>
        <v>37165</v>
      </c>
      <c r="AS39" s="135" t="e">
        <f aca="false">SUM(AL39:AQ39)</f>
        <v>#NAME?</v>
      </c>
      <c r="AT39" s="2"/>
      <c r="AU39" s="2"/>
      <c r="AV39" s="2"/>
      <c r="AW39" s="2"/>
      <c r="AX39" s="2"/>
      <c r="AY39" s="2"/>
      <c r="AZ39" s="2"/>
      <c r="BA39" s="2"/>
      <c r="BB39" s="181" t="n">
        <f aca="false">G39</f>
        <v>36892</v>
      </c>
      <c r="BC39" s="223" t="e">
        <f aca="false">xSPRDOPT((VLOOKUP(G39,NGPrices,2,FALSE())+HLOOKUP(D39,Prices,VLOOKUP(G39,move_down,2,FALSE()),FALSE())),VLOOKUP(G39,NGPrices,2,FALSE()),I39,VLOOKUP(G39,NGPREVPRICES,4,FALSE()),HLOOKUP(D39,PREVVOLS,VLOOKUP(G39,MOVE_DOWN2,2,FALSE()),FALSE()),VLOOKUP(G39,NGPREVPRICES,3,FALSE()),HLOOKUP(D39,Correllate,VLOOKUP(G39,CorMove,2,FALSE()),FALSE()),Q39-$BC$3,R39,$BC$5)*H39-BI39</f>
        <v>#NAME?</v>
      </c>
      <c r="BD39" s="223" t="e">
        <f aca="false">xSPRDOPT((VLOOKUP(G39,NGPREVPRICES,2,FALSE())+HLOOKUP(D39,PREVCURVES,VLOOKUP(G39,MOVE_DOWN2,2,FALSE()),FALSE())),VLOOKUP(G39,NGPREVPRICES,2,FALSE()),BJ39,VLOOKUP(G39,NGPrices,4,FALSE()),HLOOKUP(D39,PREVVOLS,VLOOKUP(G39,MOVE_DOWN2,2,FALSE()),FALSE()),VLOOKUP(G39,NGPREVPRICES,3,FALSE()),HLOOKUP(D39,Correllate,VLOOKUP(G39,CorMove,2,FALSE()),FALSE()),Q39-$BC$3,R39,$BI$5)*H39-BI39</f>
        <v>#NAME?</v>
      </c>
      <c r="BE39" s="132" t="e">
        <f aca="false">(BI39/VLOOKUP(BB39,discount,3,FALSE()))-(BI39/VLOOKUP(BB39,discount,2,FALSE()))</f>
        <v>#NAME?</v>
      </c>
      <c r="BF39" s="223" t="e">
        <f aca="false">xSPRDOPT((VLOOKUP(G39,NGPREVPRICES,2,FALSE())+HLOOKUP(D39,PREVCURVES,VLOOKUP(G39,MOVE_DOWN2,2,FALSE()),FALSE())),VLOOKUP(G39,NGPREVPRICES,2,FALSE()),BJ39,VLOOKUP(G39,NGPREVPRICES,4,FALSE()),HLOOKUP(D39,VOLS,VLOOKUP(G39,move_down,2,FALSE()),FALSE()),VLOOKUP(G39,NGPrices,3,FALSE()),HLOOKUP(D39,Correllate,VLOOKUP(G39,CorMove,2,FALSE()),FALSE()),Q39-$BC$3,R39,$BI$5)*H39-BI39</f>
        <v>#NAME?</v>
      </c>
      <c r="BG39" s="223" t="e">
        <f aca="false">xSPRDOPT((VLOOKUP(G39,NGPREVPRICES,2,FALSE())+HLOOKUP(D39,PREVCURVES,VLOOKUP(G39,MOVE_DOWN2,2,FALSE()),FALSE())),VLOOKUP(G39,NGPREVPRICES,2,FALSE()),BJ39,VLOOKUP(G39,NGPREVPRICES,4,FALSE()),HLOOKUP(D39,PREVVOLS,VLOOKUP(G39,MOVE_DOWN2,2,FALSE()),FALSE()),VLOOKUP(G39,NGPREVPRICES,3,FALSE()),HLOOKUP(D39,Correllate,VLOOKUP(G39,CorMove,2,FALSE()),FALSE()),Q39-$C$3,R39,$BI$5)*H39-BI39</f>
        <v>#NAME?</v>
      </c>
      <c r="BH39" s="223" t="e">
        <f aca="false">SUM(BC39:BG39)</f>
        <v>#NAME?</v>
      </c>
      <c r="BI39" s="223" t="e">
        <f aca="false">xSPRDOPT((VLOOKUP(G39,NGPREVPRICES,2,FALSE())+HLOOKUP(D39,PREVCURVES,VLOOKUP(G39,MOVE_DOWN2,2,FALSE()),FALSE())),VLOOKUP(G39,NGPREVPRICES,2,FALSE()),BJ39,VLOOKUP(G39,NGPREVPRICES,4,FALSE()),HLOOKUP(D39,PREVVOLS,VLOOKUP(G39,MOVE_DOWN2,2,FALSE()),FALSE()),VLOOKUP(G39,NGPREVPRICES,3,FALSE()),HLOOKUP(D39,Correllate,VLOOKUP(G39,CorMove,2,FALSE()),FALSE()),Q39-$BC$3,R39,$BI$5)*H39</f>
        <v>#NAME?</v>
      </c>
      <c r="BJ39" s="224" t="n">
        <f aca="false">I39</f>
        <v>0.33</v>
      </c>
      <c r="BK39" s="223"/>
      <c r="BL39" s="0" t="str">
        <f aca="false">CONCATENATE(BB39,$BC$6)</f>
        <v>36892Curve Shift/Gamma</v>
      </c>
      <c r="BM39" s="0" t="str">
        <f aca="false">CONCATENATE($BB39,$BD$6)</f>
        <v>36892Rho</v>
      </c>
      <c r="BN39" s="0" t="str">
        <f aca="false">CONCATENATE($BB39,$BE$6)</f>
        <v>36892Drift</v>
      </c>
      <c r="BO39" s="0" t="str">
        <f aca="false">CONCATENATE($BB39,$BF$6)</f>
        <v>36892Vega</v>
      </c>
      <c r="BP39" s="0" t="str">
        <f aca="false">CONCATENATE($BB39,$BG$6)</f>
        <v>36892Theta</v>
      </c>
      <c r="BQ39" s="225" t="n">
        <f aca="false">EOMONTH(BQ38,0)+1</f>
        <v>37530</v>
      </c>
      <c r="BR39" s="232" t="n">
        <f aca="false">SUMIF($BL$7:$BL$654,CONCATENATE($BQ39,$BR$6),$BC$7:$BC$654)</f>
        <v>0</v>
      </c>
      <c r="BS39" s="233" t="n">
        <f aca="false">SUMIF($BM$7:$BM$659,CONCATENATE($BQ39,$BS$6),$BD$7:$BD$654)</f>
        <v>0</v>
      </c>
      <c r="BT39" s="233" t="n">
        <f aca="false">SUMIF($BN$7:$BN$659,CONCATENATE($BQ39,$BT$6),$BE$7:$BE$654)</f>
        <v>0</v>
      </c>
      <c r="BU39" s="233" t="n">
        <f aca="false">SUMIF($BO$7:$BO$659,CONCATENATE($BQ39,$BU$6),$BF$7:$BF$654)</f>
        <v>0</v>
      </c>
      <c r="BV39" s="234" t="n">
        <f aca="false">SUMIF($BP$7:$BP$659,CONCATENATE($BQ39,$BV$6),$BG$7:$BG$654)</f>
        <v>0</v>
      </c>
      <c r="BW39" s="235" t="n">
        <f aca="false">SUM(BR39:BV39)</f>
        <v>0</v>
      </c>
    </row>
    <row r="40" customFormat="false" ht="12" hidden="false" customHeight="true" outlineLevel="0" collapsed="false">
      <c r="A40" s="0" t="s">
        <v>166</v>
      </c>
      <c r="B40" s="0" t="s">
        <v>155</v>
      </c>
      <c r="C40" s="0" t="s">
        <v>167</v>
      </c>
      <c r="D40" s="7" t="s">
        <v>146</v>
      </c>
      <c r="E40" s="0" t="s">
        <v>122</v>
      </c>
      <c r="F40" s="0" t="s">
        <v>157</v>
      </c>
      <c r="G40" s="91" t="n">
        <v>36923</v>
      </c>
      <c r="H40" s="230" t="n">
        <v>280000</v>
      </c>
      <c r="I40" s="0" t="n">
        <v>0.33</v>
      </c>
      <c r="J40" s="124" t="n">
        <f aca="false">VLOOKUP(G40,NGPrices,2,FALSE())</f>
        <v>3.191</v>
      </c>
      <c r="K40" s="125" t="n">
        <f aca="false">HLOOKUP(D40,Prices,VLOOKUP(G40,move_down,2,FALSE()),FALSE())</f>
        <v>0.31</v>
      </c>
      <c r="L40" s="7" t="n">
        <f aca="false">K40+J40</f>
        <v>3.501</v>
      </c>
      <c r="M40" s="126" t="n">
        <f aca="false">VLOOKUP(G40,NGPrices,4,FALSE())</f>
        <v>0.067372913158926</v>
      </c>
      <c r="N40" s="7" t="n">
        <f aca="false">VLOOKUP(G40,NGPrices,3,FALSE())</f>
        <v>0.4225</v>
      </c>
      <c r="O40" s="7" t="n">
        <f aca="false">HLOOKUP(D40,VOLS,VLOOKUP(G40,move_down,2,FALSE()),FALSE())</f>
        <v>0.423</v>
      </c>
      <c r="P40" s="219" t="n">
        <f aca="false">HLOOKUP(D40,Correllate,VLOOKUP(G40,CorMove,2,FALSE()),FALSE())</f>
        <v>0.963232674640991</v>
      </c>
      <c r="Q40" s="91" t="n">
        <f aca="false">WORKDAY(G40,-2)</f>
        <v>36921</v>
      </c>
      <c r="R40" s="7" t="n">
        <f aca="false">IF(F40="P",0,1)</f>
        <v>1</v>
      </c>
      <c r="S40" s="130" t="e">
        <f aca="false">xSPRDOPT($L40,$J40,$I40,$M40,$O40,$N40,$P40,$Q40-$C$3,$R40,0)</f>
        <v>#NAME?</v>
      </c>
      <c r="T40" s="220" t="e">
        <f aca="false">xSPRDOPT($L40,$J40,$I40,$M40,$O40,$N40,$P40,$Q40-$C$3,$R40,1)*H40</f>
        <v>#NAME?</v>
      </c>
      <c r="U40" s="42" t="e">
        <f aca="false">S40*H40</f>
        <v>#NAME?</v>
      </c>
      <c r="V40" s="220" t="e">
        <f aca="false">xSPRDOPT($L40,$J40,$I40,$M40,$O40,$N40,$P40,$Q40-$C$3,$R40,2)*H40</f>
        <v>#NAME?</v>
      </c>
      <c r="W40" s="220" t="e">
        <f aca="false">+V40+T40</f>
        <v>#NAME?</v>
      </c>
      <c r="X40" s="2" t="str">
        <f aca="false">CONCATENATE(G40,D40)</f>
        <v>36923IF-CGT/APPALAC</v>
      </c>
      <c r="Y40" s="221" t="n">
        <f aca="false">H40/10000</f>
        <v>28</v>
      </c>
      <c r="AA40" s="231" t="n">
        <f aca="false">EOMONTH(AA39,0)+1</f>
        <v>37196</v>
      </c>
      <c r="AB40" s="134" t="e">
        <f aca="false">SUMIF($X:$X,CONCATENATE($AA40,AB$6),$T:$T)/10000</f>
        <v>#NAME?</v>
      </c>
      <c r="AC40" s="134" t="n">
        <f aca="false">SUMIF($X:$X,CONCATENATE($AA40,AC$6),$T:$T)/10000</f>
        <v>0</v>
      </c>
      <c r="AD40" s="134" t="n">
        <f aca="false">SUMIF($X:$X,CONCATENATE($AA40,AD$6),$T:$T)/10000</f>
        <v>0</v>
      </c>
      <c r="AE40" s="134" t="n">
        <f aca="false">SUMIF($X:$X,CONCATENATE($AA40,AE$6),$T:$T)/10000</f>
        <v>0</v>
      </c>
      <c r="AF40" s="135" t="n">
        <f aca="false">SUMIF($X:$X,CONCATENATE($AA40,AF$6),$T:$T)/10000</f>
        <v>0</v>
      </c>
      <c r="AG40" s="135" t="n">
        <f aca="false">SUMIF($X:$X,CONCATENATE($AA40,AG$6),$T:$T)/10000</f>
        <v>0</v>
      </c>
      <c r="AH40" s="231" t="n">
        <f aca="false">EOMONTH(AH39,0)+1</f>
        <v>37196</v>
      </c>
      <c r="AI40" s="135" t="e">
        <f aca="false">SUM(AB40:AG40)</f>
        <v>#NAME?</v>
      </c>
      <c r="AJ40" s="2"/>
      <c r="AK40" s="231" t="n">
        <f aca="false">EOMONTH(AK39,0)+1</f>
        <v>37196</v>
      </c>
      <c r="AL40" s="134" t="e">
        <f aca="false">SUMIF($X:$X,CONCATENATE($AA40,AL$6),$W:$W)</f>
        <v>#NAME?</v>
      </c>
      <c r="AM40" s="134" t="n">
        <f aca="false">SUMIF($X:$X,CONCATENATE($AA40,AM$6),$W:$W)</f>
        <v>0</v>
      </c>
      <c r="AN40" s="134" t="n">
        <f aca="false">SUMIF($X:$X,CONCATENATE($AA40,AN$6),$W:$W)</f>
        <v>0</v>
      </c>
      <c r="AO40" s="134" t="n">
        <f aca="false">SUMIF($X:$X,CONCATENATE($AA40,AO$6),$W:$W)</f>
        <v>0</v>
      </c>
      <c r="AP40" s="135" t="n">
        <f aca="false">SUMIF($X:$X,CONCATENATE($AA40,AP$6),$W:$W)</f>
        <v>0</v>
      </c>
      <c r="AQ40" s="135" t="n">
        <f aca="false">SUMIF($X:$X,CONCATENATE($AA40,AQ$6),$W:$W)</f>
        <v>0</v>
      </c>
      <c r="AR40" s="231" t="n">
        <f aca="false">EOMONTH(AR39,0)+1</f>
        <v>37196</v>
      </c>
      <c r="AS40" s="135" t="e">
        <f aca="false">SUM(AL40:AQ40)</f>
        <v>#NAME?</v>
      </c>
      <c r="AT40" s="2"/>
      <c r="AU40" s="2"/>
      <c r="AV40" s="2"/>
      <c r="AW40" s="2"/>
      <c r="AX40" s="2"/>
      <c r="AY40" s="2"/>
      <c r="AZ40" s="2"/>
      <c r="BA40" s="2"/>
      <c r="BB40" s="181" t="n">
        <f aca="false">G40</f>
        <v>36923</v>
      </c>
      <c r="BC40" s="223" t="e">
        <f aca="false">xSPRDOPT((VLOOKUP(G40,NGPrices,2,FALSE())+HLOOKUP(D40,Prices,VLOOKUP(G40,move_down,2,FALSE()),FALSE())),VLOOKUP(G40,NGPrices,2,FALSE()),I40,VLOOKUP(G40,NGPREVPRICES,4,FALSE()),HLOOKUP(D40,PREVVOLS,VLOOKUP(G40,MOVE_DOWN2,2,FALSE()),FALSE()),VLOOKUP(G40,NGPREVPRICES,3,FALSE()),HLOOKUP(D40,Correllate,VLOOKUP(G40,CorMove,2,FALSE()),FALSE()),Q40-$BC$3,R40,$BC$5)*H40-BI40</f>
        <v>#NAME?</v>
      </c>
      <c r="BD40" s="223" t="e">
        <f aca="false">xSPRDOPT((VLOOKUP(G40,NGPREVPRICES,2,FALSE())+HLOOKUP(D40,PREVCURVES,VLOOKUP(G40,MOVE_DOWN2,2,FALSE()),FALSE())),VLOOKUP(G40,NGPREVPRICES,2,FALSE()),BJ40,VLOOKUP(G40,NGPrices,4,FALSE()),HLOOKUP(D40,PREVVOLS,VLOOKUP(G40,MOVE_DOWN2,2,FALSE()),FALSE()),VLOOKUP(G40,NGPREVPRICES,3,FALSE()),HLOOKUP(D40,Correllate,VLOOKUP(G40,CorMove,2,FALSE()),FALSE()),Q40-$BC$3,R40,$BI$5)*H40-BI40</f>
        <v>#NAME?</v>
      </c>
      <c r="BE40" s="132" t="e">
        <f aca="false">(BI40/VLOOKUP(BB40,discount,3,FALSE()))-(BI40/VLOOKUP(BB40,discount,2,FALSE()))</f>
        <v>#NAME?</v>
      </c>
      <c r="BF40" s="223" t="e">
        <f aca="false">xSPRDOPT((VLOOKUP(G40,NGPREVPRICES,2,FALSE())+HLOOKUP(D40,PREVCURVES,VLOOKUP(G40,MOVE_DOWN2,2,FALSE()),FALSE())),VLOOKUP(G40,NGPREVPRICES,2,FALSE()),BJ40,VLOOKUP(G40,NGPREVPRICES,4,FALSE()),HLOOKUP(D40,VOLS,VLOOKUP(G40,move_down,2,FALSE()),FALSE()),VLOOKUP(G40,NGPrices,3,FALSE()),HLOOKUP(D40,Correllate,VLOOKUP(G40,CorMove,2,FALSE()),FALSE()),Q40-$BC$3,R40,$BI$5)*H40-BI40</f>
        <v>#NAME?</v>
      </c>
      <c r="BG40" s="223" t="e">
        <f aca="false">xSPRDOPT((VLOOKUP(G40,NGPREVPRICES,2,FALSE())+HLOOKUP(D40,PREVCURVES,VLOOKUP(G40,MOVE_DOWN2,2,FALSE()),FALSE())),VLOOKUP(G40,NGPREVPRICES,2,FALSE()),BJ40,VLOOKUP(G40,NGPREVPRICES,4,FALSE()),HLOOKUP(D40,PREVVOLS,VLOOKUP(G40,MOVE_DOWN2,2,FALSE()),FALSE()),VLOOKUP(G40,NGPREVPRICES,3,FALSE()),HLOOKUP(D40,Correllate,VLOOKUP(G40,CorMove,2,FALSE()),FALSE()),Q40-$C$3,R40,$BI$5)*H40-BI40</f>
        <v>#NAME?</v>
      </c>
      <c r="BH40" s="223" t="e">
        <f aca="false">SUM(BC40:BG40)</f>
        <v>#NAME?</v>
      </c>
      <c r="BI40" s="223" t="e">
        <f aca="false">xSPRDOPT((VLOOKUP(G40,NGPREVPRICES,2,FALSE())+HLOOKUP(D40,PREVCURVES,VLOOKUP(G40,MOVE_DOWN2,2,FALSE()),FALSE())),VLOOKUP(G40,NGPREVPRICES,2,FALSE()),BJ40,VLOOKUP(G40,NGPREVPRICES,4,FALSE()),HLOOKUP(D40,PREVVOLS,VLOOKUP(G40,MOVE_DOWN2,2,FALSE()),FALSE()),VLOOKUP(G40,NGPREVPRICES,3,FALSE()),HLOOKUP(D40,Correllate,VLOOKUP(G40,CorMove,2,FALSE()),FALSE()),Q40-$BC$3,R40,$BI$5)*H40</f>
        <v>#NAME?</v>
      </c>
      <c r="BJ40" s="224" t="n">
        <f aca="false">I40</f>
        <v>0.33</v>
      </c>
      <c r="BK40" s="223"/>
      <c r="BL40" s="0" t="str">
        <f aca="false">CONCATENATE(BB40,$BC$6)</f>
        <v>36923Curve Shift/Gamma</v>
      </c>
      <c r="BM40" s="0" t="str">
        <f aca="false">CONCATENATE($BB40,$BD$6)</f>
        <v>36923Rho</v>
      </c>
      <c r="BN40" s="0" t="str">
        <f aca="false">CONCATENATE($BB40,$BE$6)</f>
        <v>36923Drift</v>
      </c>
      <c r="BO40" s="0" t="str">
        <f aca="false">CONCATENATE($BB40,$BF$6)</f>
        <v>36923Vega</v>
      </c>
      <c r="BP40" s="0" t="str">
        <f aca="false">CONCATENATE($BB40,$BG$6)</f>
        <v>36923Theta</v>
      </c>
      <c r="BQ40" s="225" t="n">
        <f aca="false">EOMONTH(BQ39,0)+1</f>
        <v>37561</v>
      </c>
      <c r="BR40" s="232" t="n">
        <f aca="false">SUMIF($BL$7:$BL$654,CONCATENATE($BQ40,$BR$6),$BC$7:$BC$654)</f>
        <v>0</v>
      </c>
      <c r="BS40" s="233" t="n">
        <f aca="false">SUMIF($BM$7:$BM$659,CONCATENATE($BQ40,$BS$6),$BD$7:$BD$654)</f>
        <v>0</v>
      </c>
      <c r="BT40" s="233" t="n">
        <f aca="false">SUMIF($BN$7:$BN$659,CONCATENATE($BQ40,$BT$6),$BE$7:$BE$654)</f>
        <v>0</v>
      </c>
      <c r="BU40" s="233" t="n">
        <f aca="false">SUMIF($BO$7:$BO$659,CONCATENATE($BQ40,$BU$6),$BF$7:$BF$654)</f>
        <v>0</v>
      </c>
      <c r="BV40" s="234" t="n">
        <f aca="false">SUMIF($BP$7:$BP$659,CONCATENATE($BQ40,$BV$6),$BG$7:$BG$654)</f>
        <v>0</v>
      </c>
      <c r="BW40" s="235" t="n">
        <f aca="false">SUM(BR40:BV40)</f>
        <v>0</v>
      </c>
    </row>
    <row r="41" customFormat="false" ht="12" hidden="false" customHeight="true" outlineLevel="0" collapsed="false">
      <c r="A41" s="0" t="s">
        <v>166</v>
      </c>
      <c r="B41" s="0" t="s">
        <v>155</v>
      </c>
      <c r="C41" s="0" t="s">
        <v>167</v>
      </c>
      <c r="D41" s="7" t="s">
        <v>146</v>
      </c>
      <c r="E41" s="0" t="s">
        <v>122</v>
      </c>
      <c r="F41" s="0" t="s">
        <v>157</v>
      </c>
      <c r="G41" s="91" t="n">
        <v>36951</v>
      </c>
      <c r="H41" s="230" t="n">
        <v>310000</v>
      </c>
      <c r="I41" s="0" t="n">
        <v>0.33</v>
      </c>
      <c r="J41" s="124" t="n">
        <f aca="false">VLOOKUP(G41,NGPrices,2,FALSE())</f>
        <v>3.017</v>
      </c>
      <c r="K41" s="125" t="n">
        <f aca="false">HLOOKUP(D41,Prices,VLOOKUP(G41,move_down,2,FALSE()),FALSE())</f>
        <v>0.2375</v>
      </c>
      <c r="L41" s="7" t="n">
        <f aca="false">K41+J41</f>
        <v>3.2545</v>
      </c>
      <c r="M41" s="126" t="n">
        <f aca="false">VLOOKUP(G41,NGPrices,4,FALSE())</f>
        <v>0.067668917271508</v>
      </c>
      <c r="N41" s="7" t="n">
        <f aca="false">VLOOKUP(G41,NGPrices,3,FALSE())</f>
        <v>0.375</v>
      </c>
      <c r="O41" s="7" t="n">
        <f aca="false">HLOOKUP(D41,VOLS,VLOOKUP(G41,move_down,2,FALSE()),FALSE())</f>
        <v>0.375</v>
      </c>
      <c r="P41" s="219" t="n">
        <f aca="false">HLOOKUP(D41,Correllate,VLOOKUP(G41,CorMove,2,FALSE()),FALSE())</f>
        <v>0.963232674640991</v>
      </c>
      <c r="Q41" s="91" t="n">
        <f aca="false">WORKDAY(G41,-2)</f>
        <v>36949</v>
      </c>
      <c r="R41" s="7" t="n">
        <f aca="false">IF(F41="P",0,1)</f>
        <v>1</v>
      </c>
      <c r="S41" s="130" t="e">
        <f aca="false">xSPRDOPT($L41,$J41,$I41,$M41,$O41,$N41,$P41,$Q41-$C$3,$R41,0)</f>
        <v>#NAME?</v>
      </c>
      <c r="T41" s="220" t="e">
        <f aca="false">xSPRDOPT($L41,$J41,$I41,$M41,$O41,$N41,$P41,$Q41-$C$3,$R41,1)*H41</f>
        <v>#NAME?</v>
      </c>
      <c r="U41" s="42" t="e">
        <f aca="false">S41*H41</f>
        <v>#NAME?</v>
      </c>
      <c r="V41" s="220" t="e">
        <f aca="false">xSPRDOPT($L41,$J41,$I41,$M41,$O41,$N41,$P41,$Q41-$C$3,$R41,2)*H41</f>
        <v>#NAME?</v>
      </c>
      <c r="W41" s="220" t="e">
        <f aca="false">+V41+T41</f>
        <v>#NAME?</v>
      </c>
      <c r="X41" s="2" t="str">
        <f aca="false">CONCATENATE(G41,D41)</f>
        <v>36951IF-CGT/APPALAC</v>
      </c>
      <c r="Y41" s="221" t="n">
        <f aca="false">H41/10000</f>
        <v>31</v>
      </c>
      <c r="AA41" s="231" t="n">
        <f aca="false">EOMONTH(AA40,0)+1</f>
        <v>37226</v>
      </c>
      <c r="AB41" s="134" t="e">
        <f aca="false">SUMIF($X:$X,CONCATENATE($AA41,AB$6),$T:$T)/10000</f>
        <v>#NAME?</v>
      </c>
      <c r="AC41" s="134" t="n">
        <f aca="false">SUMIF($X:$X,CONCATENATE($AA41,AC$6),$T:$T)/10000</f>
        <v>0</v>
      </c>
      <c r="AD41" s="134" t="n">
        <f aca="false">SUMIF($X:$X,CONCATENATE($AA41,AD$6),$T:$T)/10000</f>
        <v>0</v>
      </c>
      <c r="AE41" s="134" t="n">
        <f aca="false">SUMIF($X:$X,CONCATENATE($AA41,AE$6),$T:$T)/10000</f>
        <v>0</v>
      </c>
      <c r="AF41" s="135" t="n">
        <f aca="false">SUMIF($X:$X,CONCATENATE($AA41,AF$6),$T:$T)/10000</f>
        <v>0</v>
      </c>
      <c r="AG41" s="135" t="n">
        <f aca="false">SUMIF($X:$X,CONCATENATE($AA41,AG$6),$T:$T)/10000</f>
        <v>0</v>
      </c>
      <c r="AH41" s="231" t="n">
        <f aca="false">EOMONTH(AH40,0)+1</f>
        <v>37226</v>
      </c>
      <c r="AI41" s="135" t="e">
        <f aca="false">SUM(AB41:AG41)</f>
        <v>#NAME?</v>
      </c>
      <c r="AJ41" s="2"/>
      <c r="AK41" s="231" t="n">
        <f aca="false">EOMONTH(AK40,0)+1</f>
        <v>37226</v>
      </c>
      <c r="AL41" s="134" t="e">
        <f aca="false">SUMIF($X:$X,CONCATENATE($AA41,AL$6),$W:$W)</f>
        <v>#NAME?</v>
      </c>
      <c r="AM41" s="134" t="n">
        <f aca="false">SUMIF($X:$X,CONCATENATE($AA41,AM$6),$W:$W)</f>
        <v>0</v>
      </c>
      <c r="AN41" s="134" t="n">
        <f aca="false">SUMIF($X:$X,CONCATENATE($AA41,AN$6),$W:$W)</f>
        <v>0</v>
      </c>
      <c r="AO41" s="134" t="n">
        <f aca="false">SUMIF($X:$X,CONCATENATE($AA41,AO$6),$W:$W)</f>
        <v>0</v>
      </c>
      <c r="AP41" s="135" t="n">
        <f aca="false">SUMIF($X:$X,CONCATENATE($AA41,AP$6),$W:$W)</f>
        <v>0</v>
      </c>
      <c r="AQ41" s="135" t="n">
        <f aca="false">SUMIF($X:$X,CONCATENATE($AA41,AQ$6),$W:$W)</f>
        <v>0</v>
      </c>
      <c r="AR41" s="231" t="n">
        <f aca="false">EOMONTH(AR40,0)+1</f>
        <v>37226</v>
      </c>
      <c r="AS41" s="135" t="e">
        <f aca="false">SUM(AL41:AQ41)</f>
        <v>#NAME?</v>
      </c>
      <c r="AT41" s="2"/>
      <c r="AU41" s="2"/>
      <c r="AV41" s="2"/>
      <c r="AW41" s="2"/>
      <c r="AX41" s="2"/>
      <c r="AY41" s="2"/>
      <c r="AZ41" s="2"/>
      <c r="BA41" s="2"/>
      <c r="BB41" s="181" t="n">
        <f aca="false">G41</f>
        <v>36951</v>
      </c>
      <c r="BC41" s="223" t="e">
        <f aca="false">xSPRDOPT((VLOOKUP(G41,NGPrices,2,FALSE())+HLOOKUP(D41,Prices,VLOOKUP(G41,move_down,2,FALSE()),FALSE())),VLOOKUP(G41,NGPrices,2,FALSE()),I41,VLOOKUP(G41,NGPREVPRICES,4,FALSE()),HLOOKUP(D41,PREVVOLS,VLOOKUP(G41,MOVE_DOWN2,2,FALSE()),FALSE()),VLOOKUP(G41,NGPREVPRICES,3,FALSE()),HLOOKUP(D41,Correllate,VLOOKUP(G41,CorMove,2,FALSE()),FALSE()),Q41-$BC$3,R41,$BC$5)*H41-BI41</f>
        <v>#NAME?</v>
      </c>
      <c r="BD41" s="223" t="e">
        <f aca="false">xSPRDOPT((VLOOKUP(G41,NGPREVPRICES,2,FALSE())+HLOOKUP(D41,PREVCURVES,VLOOKUP(G41,MOVE_DOWN2,2,FALSE()),FALSE())),VLOOKUP(G41,NGPREVPRICES,2,FALSE()),BJ41,VLOOKUP(G41,NGPrices,4,FALSE()),HLOOKUP(D41,PREVVOLS,VLOOKUP(G41,MOVE_DOWN2,2,FALSE()),FALSE()),VLOOKUP(G41,NGPREVPRICES,3,FALSE()),HLOOKUP(D41,Correllate,VLOOKUP(G41,CorMove,2,FALSE()),FALSE()),Q41-$BC$3,R41,$BI$5)*H41-BI41</f>
        <v>#NAME?</v>
      </c>
      <c r="BE41" s="132" t="e">
        <f aca="false">(BI41/VLOOKUP(BB41,discount,3,FALSE()))-(BI41/VLOOKUP(BB41,discount,2,FALSE()))</f>
        <v>#NAME?</v>
      </c>
      <c r="BF41" s="223" t="e">
        <f aca="false">xSPRDOPT((VLOOKUP(G41,NGPREVPRICES,2,FALSE())+HLOOKUP(D41,PREVCURVES,VLOOKUP(G41,MOVE_DOWN2,2,FALSE()),FALSE())),VLOOKUP(G41,NGPREVPRICES,2,FALSE()),BJ41,VLOOKUP(G41,NGPREVPRICES,4,FALSE()),HLOOKUP(D41,VOLS,VLOOKUP(G41,move_down,2,FALSE()),FALSE()),VLOOKUP(G41,NGPrices,3,FALSE()),HLOOKUP(D41,Correllate,VLOOKUP(G41,CorMove,2,FALSE()),FALSE()),Q41-$BC$3,R41,$BI$5)*H41-BI41</f>
        <v>#NAME?</v>
      </c>
      <c r="BG41" s="223" t="e">
        <f aca="false">xSPRDOPT((VLOOKUP(G41,NGPREVPRICES,2,FALSE())+HLOOKUP(D41,PREVCURVES,VLOOKUP(G41,MOVE_DOWN2,2,FALSE()),FALSE())),VLOOKUP(G41,NGPREVPRICES,2,FALSE()),BJ41,VLOOKUP(G41,NGPREVPRICES,4,FALSE()),HLOOKUP(D41,PREVVOLS,VLOOKUP(G41,MOVE_DOWN2,2,FALSE()),FALSE()),VLOOKUP(G41,NGPREVPRICES,3,FALSE()),HLOOKUP(D41,Correllate,VLOOKUP(G41,CorMove,2,FALSE()),FALSE()),Q41-$C$3,R41,$BI$5)*H41-BI41</f>
        <v>#NAME?</v>
      </c>
      <c r="BH41" s="223" t="e">
        <f aca="false">SUM(BC41:BG41)</f>
        <v>#NAME?</v>
      </c>
      <c r="BI41" s="223" t="e">
        <f aca="false">xSPRDOPT((VLOOKUP(G41,NGPREVPRICES,2,FALSE())+HLOOKUP(D41,PREVCURVES,VLOOKUP(G41,MOVE_DOWN2,2,FALSE()),FALSE())),VLOOKUP(G41,NGPREVPRICES,2,FALSE()),BJ41,VLOOKUP(G41,NGPREVPRICES,4,FALSE()),HLOOKUP(D41,PREVVOLS,VLOOKUP(G41,MOVE_DOWN2,2,FALSE()),FALSE()),VLOOKUP(G41,NGPREVPRICES,3,FALSE()),HLOOKUP(D41,Correllate,VLOOKUP(G41,CorMove,2,FALSE()),FALSE()),Q41-$BC$3,R41,$BI$5)*H41</f>
        <v>#NAME?</v>
      </c>
      <c r="BJ41" s="224" t="n">
        <f aca="false">I41</f>
        <v>0.33</v>
      </c>
      <c r="BK41" s="223"/>
      <c r="BL41" s="0" t="str">
        <f aca="false">CONCATENATE(BB41,$BC$6)</f>
        <v>36951Curve Shift/Gamma</v>
      </c>
      <c r="BM41" s="0" t="str">
        <f aca="false">CONCATENATE($BB41,$BD$6)</f>
        <v>36951Rho</v>
      </c>
      <c r="BN41" s="0" t="str">
        <f aca="false">CONCATENATE($BB41,$BE$6)</f>
        <v>36951Drift</v>
      </c>
      <c r="BO41" s="0" t="str">
        <f aca="false">CONCATENATE($BB41,$BF$6)</f>
        <v>36951Vega</v>
      </c>
      <c r="BP41" s="0" t="str">
        <f aca="false">CONCATENATE($BB41,$BG$6)</f>
        <v>36951Theta</v>
      </c>
      <c r="BQ41" s="225" t="n">
        <f aca="false">EOMONTH(BQ40,0)+1</f>
        <v>37591</v>
      </c>
      <c r="BR41" s="232" t="n">
        <f aca="false">SUMIF($BL$7:$BL$654,CONCATENATE($BQ41,$BR$6),$BC$7:$BC$654)</f>
        <v>0</v>
      </c>
      <c r="BS41" s="233" t="n">
        <f aca="false">SUMIF($BM$7:$BM$659,CONCATENATE($BQ41,$BS$6),$BD$7:$BD$654)</f>
        <v>0</v>
      </c>
      <c r="BT41" s="233" t="n">
        <f aca="false">SUMIF($BN$7:$BN$659,CONCATENATE($BQ41,$BT$6),$BE$7:$BE$654)</f>
        <v>0</v>
      </c>
      <c r="BU41" s="233" t="n">
        <f aca="false">SUMIF($BO$7:$BO$659,CONCATENATE($BQ41,$BU$6),$BF$7:$BF$654)</f>
        <v>0</v>
      </c>
      <c r="BV41" s="234" t="n">
        <f aca="false">SUMIF($BP$7:$BP$659,CONCATENATE($BQ41,$BV$6),$BG$7:$BG$654)</f>
        <v>0</v>
      </c>
      <c r="BW41" s="235" t="n">
        <f aca="false">SUM(BR41:BV41)</f>
        <v>0</v>
      </c>
    </row>
    <row r="42" customFormat="false" ht="12" hidden="false" customHeight="true" outlineLevel="0" collapsed="false">
      <c r="A42" s="215" t="s">
        <v>163</v>
      </c>
      <c r="B42" s="125" t="s">
        <v>155</v>
      </c>
      <c r="C42" s="125" t="s">
        <v>165</v>
      </c>
      <c r="D42" s="7" t="s">
        <v>145</v>
      </c>
      <c r="E42" s="7" t="s">
        <v>122</v>
      </c>
      <c r="F42" s="91" t="s">
        <v>157</v>
      </c>
      <c r="G42" s="91" t="n">
        <v>36982</v>
      </c>
      <c r="H42" s="230" t="n">
        <v>500000</v>
      </c>
      <c r="I42" s="7" t="n">
        <v>0.3</v>
      </c>
      <c r="J42" s="124" t="n">
        <f aca="false">VLOOKUP(G42,NGPrices,2,FALSE())</f>
        <v>2.861</v>
      </c>
      <c r="K42" s="125" t="n">
        <f aca="false">HLOOKUP(D42,Prices,VLOOKUP(G42,move_down,2,FALSE()),FALSE())</f>
        <v>0.37</v>
      </c>
      <c r="L42" s="7" t="n">
        <f aca="false">K42+J42</f>
        <v>3.231</v>
      </c>
      <c r="M42" s="126" t="n">
        <f aca="false">VLOOKUP(G42,NGPrices,4,FALSE())</f>
        <v>0.067951442923937</v>
      </c>
      <c r="N42" s="7" t="n">
        <f aca="false">VLOOKUP(G42,NGPrices,3,FALSE())</f>
        <v>0.3</v>
      </c>
      <c r="O42" s="7" t="n">
        <f aca="false">HLOOKUP(D42,VOLS,VLOOKUP(G42,move_down,2,FALSE()),FALSE())</f>
        <v>0.294</v>
      </c>
      <c r="P42" s="219" t="n">
        <f aca="false">HLOOKUP(D42,Correllate,VLOOKUP(G42,CorMove,2,FALSE()),FALSE())</f>
        <v>0.98379</v>
      </c>
      <c r="Q42" s="91" t="n">
        <f aca="false">WORKDAY(G42,-2)</f>
        <v>36979</v>
      </c>
      <c r="R42" s="7" t="n">
        <f aca="false">IF(F42="P",0,1)</f>
        <v>1</v>
      </c>
      <c r="S42" s="130" t="e">
        <f aca="false">xSPRDOPT($L42,$J42,$I42,$M42,$O42,$N42,$P42,$Q42-$C$3,$R42,0)</f>
        <v>#NAME?</v>
      </c>
      <c r="T42" s="220" t="e">
        <f aca="false">xSPRDOPT($L42,$J42,$I42,$M42,$O42,$N42,$P42,$Q42-$C$3,$R42,1)*H42</f>
        <v>#NAME?</v>
      </c>
      <c r="U42" s="42" t="e">
        <f aca="false">S42*H42</f>
        <v>#NAME?</v>
      </c>
      <c r="V42" s="220" t="e">
        <f aca="false">xSPRDOPT($L42,$J42,$I42,$M42,$O42,$N42,$P42,$Q42-$C$3,$R42,2)*H42</f>
        <v>#NAME?</v>
      </c>
      <c r="W42" s="220" t="e">
        <f aca="false">+V42+T42</f>
        <v>#NAME?</v>
      </c>
      <c r="X42" s="2" t="str">
        <f aca="false">CONCATENATE(G42,D42)</f>
        <v>36982IF-TRANSCO/Z6</v>
      </c>
      <c r="Y42" s="221" t="n">
        <f aca="false">H42/10000</f>
        <v>50</v>
      </c>
      <c r="AA42" s="231" t="n">
        <f aca="false">EOMONTH(AA41,0)+1</f>
        <v>37257</v>
      </c>
      <c r="AB42" s="134" t="e">
        <f aca="false">SUMIF($X:$X,CONCATENATE($AA42,AB$6),$T:$T)/10000</f>
        <v>#NAME?</v>
      </c>
      <c r="AC42" s="134" t="n">
        <f aca="false">SUMIF($X:$X,CONCATENATE($AA42,AC$6),$T:$T)/10000</f>
        <v>0</v>
      </c>
      <c r="AD42" s="134" t="n">
        <f aca="false">SUMIF($X:$X,CONCATENATE($AA42,AD$6),$T:$T)/10000</f>
        <v>0</v>
      </c>
      <c r="AE42" s="134" t="n">
        <f aca="false">SUMIF($X:$X,CONCATENATE($AA42,AE$6),$T:$T)/10000</f>
        <v>0</v>
      </c>
      <c r="AF42" s="135" t="n">
        <f aca="false">SUMIF($X:$X,CONCATENATE($AA42,AF$6),$T:$T)/10000</f>
        <v>0</v>
      </c>
      <c r="AG42" s="135" t="n">
        <f aca="false">SUMIF($X:$X,CONCATENATE($AA42,AG$6),$T:$T)/10000</f>
        <v>0</v>
      </c>
      <c r="AH42" s="231" t="n">
        <f aca="false">EOMONTH(AH41,0)+1</f>
        <v>37257</v>
      </c>
      <c r="AI42" s="135" t="e">
        <f aca="false">SUM(AB42:AG42)</f>
        <v>#NAME?</v>
      </c>
      <c r="AJ42" s="2"/>
      <c r="AK42" s="231" t="n">
        <f aca="false">EOMONTH(AK41,0)+1</f>
        <v>37257</v>
      </c>
      <c r="AL42" s="134" t="e">
        <f aca="false">SUMIF($X:$X,CONCATENATE($AA42,AL$6),$W:$W)</f>
        <v>#NAME?</v>
      </c>
      <c r="AM42" s="134" t="n">
        <f aca="false">SUMIF($X:$X,CONCATENATE($AA42,AM$6),$W:$W)</f>
        <v>0</v>
      </c>
      <c r="AN42" s="134" t="n">
        <f aca="false">SUMIF($X:$X,CONCATENATE($AA42,AN$6),$W:$W)</f>
        <v>0</v>
      </c>
      <c r="AO42" s="134" t="n">
        <f aca="false">SUMIF($X:$X,CONCATENATE($AA42,AO$6),$W:$W)</f>
        <v>0</v>
      </c>
      <c r="AP42" s="135" t="n">
        <f aca="false">SUMIF($X:$X,CONCATENATE($AA42,AP$6),$W:$W)</f>
        <v>0</v>
      </c>
      <c r="AQ42" s="135" t="n">
        <f aca="false">SUMIF($X:$X,CONCATENATE($AA42,AQ$6),$W:$W)</f>
        <v>0</v>
      </c>
      <c r="AR42" s="231" t="n">
        <f aca="false">EOMONTH(AR41,0)+1</f>
        <v>37257</v>
      </c>
      <c r="AS42" s="135" t="e">
        <f aca="false">SUM(AL42:AQ42)</f>
        <v>#NAME?</v>
      </c>
      <c r="AT42" s="2"/>
      <c r="AU42" s="2"/>
      <c r="AV42" s="2"/>
      <c r="AW42" s="2"/>
      <c r="AX42" s="2"/>
      <c r="AY42" s="2"/>
      <c r="AZ42" s="2"/>
      <c r="BA42" s="2"/>
      <c r="BB42" s="181" t="n">
        <f aca="false">G42</f>
        <v>36982</v>
      </c>
      <c r="BC42" s="223" t="e">
        <f aca="false">xSPRDOPT((VLOOKUP(G42,NGPrices,2,FALSE())+HLOOKUP(D42,Prices,VLOOKUP(G42,move_down,2,FALSE()),FALSE())),VLOOKUP(G42,NGPrices,2,FALSE()),I42,VLOOKUP(G42,NGPREVPRICES,4,FALSE()),HLOOKUP(D42,PREVVOLS,VLOOKUP(G42,MOVE_DOWN2,2,FALSE()),FALSE()),VLOOKUP(G42,NGPREVPRICES,3,FALSE()),HLOOKUP(D42,Correllate,VLOOKUP(G42,CorMove,2,FALSE()),FALSE()),Q42-$BC$3,R42,$BC$5)*H42-BI42</f>
        <v>#NAME?</v>
      </c>
      <c r="BD42" s="223" t="e">
        <f aca="false">xSPRDOPT((VLOOKUP(G42,NGPREVPRICES,2,FALSE())+HLOOKUP(D42,PREVCURVES,VLOOKUP(G42,MOVE_DOWN2,2,FALSE()),FALSE())),VLOOKUP(G42,NGPREVPRICES,2,FALSE()),BJ42,VLOOKUP(G42,NGPrices,4,FALSE()),HLOOKUP(D42,PREVVOLS,VLOOKUP(G42,MOVE_DOWN2,2,FALSE()),FALSE()),VLOOKUP(G42,NGPREVPRICES,3,FALSE()),HLOOKUP(D42,Correllate,VLOOKUP(G42,CorMove,2,FALSE()),FALSE()),Q42-$BC$3,R42,$BI$5)*H42-BI42</f>
        <v>#NAME?</v>
      </c>
      <c r="BE42" s="132" t="e">
        <f aca="false">(BI42/VLOOKUP(BB42,discount,3,FALSE()))-(BI42/VLOOKUP(BB42,discount,2,FALSE()))</f>
        <v>#NAME?</v>
      </c>
      <c r="BF42" s="223" t="e">
        <f aca="false">xSPRDOPT((VLOOKUP(G42,NGPREVPRICES,2,FALSE())+HLOOKUP(D42,PREVCURVES,VLOOKUP(G42,MOVE_DOWN2,2,FALSE()),FALSE())),VLOOKUP(G42,NGPREVPRICES,2,FALSE()),BJ42,VLOOKUP(G42,NGPREVPRICES,4,FALSE()),HLOOKUP(D42,VOLS,VLOOKUP(G42,move_down,2,FALSE()),FALSE()),VLOOKUP(G42,NGPrices,3,FALSE()),HLOOKUP(D42,Correllate,VLOOKUP(G42,CorMove,2,FALSE()),FALSE()),Q42-$BC$3,R42,$BI$5)*H42-BI42</f>
        <v>#NAME?</v>
      </c>
      <c r="BG42" s="223" t="e">
        <f aca="false">xSPRDOPT((VLOOKUP(G42,NGPREVPRICES,2,FALSE())+HLOOKUP(D42,PREVCURVES,VLOOKUP(G42,MOVE_DOWN2,2,FALSE()),FALSE())),VLOOKUP(G42,NGPREVPRICES,2,FALSE()),BJ42,VLOOKUP(G42,NGPREVPRICES,4,FALSE()),HLOOKUP(D42,PREVVOLS,VLOOKUP(G42,MOVE_DOWN2,2,FALSE()),FALSE()),VLOOKUP(G42,NGPREVPRICES,3,FALSE()),HLOOKUP(D42,Correllate,VLOOKUP(G42,CorMove,2,FALSE()),FALSE()),Q42-$C$3,R42,$BI$5)*H42-BI42</f>
        <v>#NAME?</v>
      </c>
      <c r="BH42" s="223" t="e">
        <f aca="false">SUM(BC42:BG42)</f>
        <v>#NAME?</v>
      </c>
      <c r="BI42" s="223" t="e">
        <f aca="false">xSPRDOPT((VLOOKUP(G42,NGPREVPRICES,2,FALSE())+HLOOKUP(D42,PREVCURVES,VLOOKUP(G42,MOVE_DOWN2,2,FALSE()),FALSE())),VLOOKUP(G42,NGPREVPRICES,2,FALSE()),BJ42,VLOOKUP(G42,NGPREVPRICES,4,FALSE()),HLOOKUP(D42,PREVVOLS,VLOOKUP(G42,MOVE_DOWN2,2,FALSE()),FALSE()),VLOOKUP(G42,NGPREVPRICES,3,FALSE()),HLOOKUP(D42,Correllate,VLOOKUP(G42,CorMove,2,FALSE()),FALSE()),Q42-$BC$3,R42,$BI$5)*H42</f>
        <v>#NAME?</v>
      </c>
      <c r="BJ42" s="224" t="n">
        <f aca="false">I42</f>
        <v>0.3</v>
      </c>
      <c r="BL42" s="0" t="str">
        <f aca="false">CONCATENATE(BB42,$BC$6)</f>
        <v>36982Curve Shift/Gamma</v>
      </c>
      <c r="BM42" s="0" t="str">
        <f aca="false">CONCATENATE($BB42,$BD$6)</f>
        <v>36982Rho</v>
      </c>
      <c r="BN42" s="0" t="str">
        <f aca="false">CONCATENATE($BB42,$BE$6)</f>
        <v>36982Drift</v>
      </c>
      <c r="BO42" s="0" t="str">
        <f aca="false">CONCATENATE($BB42,$BF$6)</f>
        <v>36982Vega</v>
      </c>
      <c r="BP42" s="0" t="str">
        <f aca="false">CONCATENATE($BB42,$BG$6)</f>
        <v>36982Theta</v>
      </c>
      <c r="BQ42" s="225" t="n">
        <f aca="false">EOMONTH(BQ41,0)+1</f>
        <v>37622</v>
      </c>
      <c r="BR42" s="232" t="n">
        <f aca="false">SUMIF($BL$7:$BL$654,CONCATENATE($BQ42,$BR$6),$BC$7:$BC$654)</f>
        <v>0</v>
      </c>
      <c r="BS42" s="233" t="n">
        <f aca="false">SUMIF($BM$7:$BM$659,CONCATENATE($BQ42,$BS$6),$BD$7:$BD$654)</f>
        <v>0</v>
      </c>
      <c r="BT42" s="233" t="n">
        <f aca="false">SUMIF($BN$7:$BN$659,CONCATENATE($BQ42,$BT$6),$BE$7:$BE$654)</f>
        <v>0</v>
      </c>
      <c r="BU42" s="233" t="n">
        <f aca="false">SUMIF($BO$7:$BO$659,CONCATENATE($BQ42,$BU$6),$BF$7:$BF$654)</f>
        <v>0</v>
      </c>
      <c r="BV42" s="234" t="n">
        <f aca="false">SUMIF($BP$7:$BP$659,CONCATENATE($BQ42,$BV$6),$BG$7:$BG$654)</f>
        <v>0</v>
      </c>
      <c r="BW42" s="235" t="n">
        <f aca="false">SUM(BR42:BV42)</f>
        <v>0</v>
      </c>
    </row>
    <row r="43" customFormat="false" ht="12" hidden="false" customHeight="true" outlineLevel="0" collapsed="false">
      <c r="A43" s="215" t="s">
        <v>163</v>
      </c>
      <c r="B43" s="125" t="s">
        <v>155</v>
      </c>
      <c r="C43" s="125" t="s">
        <v>165</v>
      </c>
      <c r="D43" s="7" t="s">
        <v>145</v>
      </c>
      <c r="E43" s="7" t="s">
        <v>122</v>
      </c>
      <c r="F43" s="91" t="s">
        <v>157</v>
      </c>
      <c r="G43" s="91" t="n">
        <v>37012</v>
      </c>
      <c r="H43" s="230" t="n">
        <v>500000</v>
      </c>
      <c r="I43" s="2" t="n">
        <v>0.3</v>
      </c>
      <c r="J43" s="124" t="n">
        <f aca="false">VLOOKUP(G43,NGPrices,2,FALSE())</f>
        <v>2.81</v>
      </c>
      <c r="K43" s="125" t="n">
        <f aca="false">HLOOKUP(D43,Prices,VLOOKUP(G43,move_down,2,FALSE()),FALSE())</f>
        <v>0.2525</v>
      </c>
      <c r="L43" s="2" t="n">
        <f aca="false">K43+J43</f>
        <v>3.0625</v>
      </c>
      <c r="M43" s="126" t="n">
        <f aca="false">VLOOKUP(G43,NGPrices,4,FALSE())</f>
        <v>0.06814658668414</v>
      </c>
      <c r="N43" s="2" t="n">
        <f aca="false">VLOOKUP(G43,NGPrices,3,FALSE())</f>
        <v>0.265</v>
      </c>
      <c r="O43" s="2" t="n">
        <f aca="false">HLOOKUP(D43,VOLS,VLOOKUP(G43,move_down,2,FALSE()),FALSE())</f>
        <v>0.26</v>
      </c>
      <c r="P43" s="219" t="n">
        <f aca="false">HLOOKUP(D43,Correllate,VLOOKUP(G43,CorMove,2,FALSE()),FALSE())</f>
        <v>0.98379</v>
      </c>
      <c r="Q43" s="91" t="n">
        <f aca="false">WORKDAY(G43,-2)</f>
        <v>37008</v>
      </c>
      <c r="R43" s="2" t="n">
        <f aca="false">IF(F43="P",0,1)</f>
        <v>1</v>
      </c>
      <c r="S43" s="130" t="e">
        <f aca="false">xSPRDOPT($L43,$J43,$I43,$M43,$O43,$N43,$P43,$Q43-$C$3,$R43,0)</f>
        <v>#NAME?</v>
      </c>
      <c r="T43" s="220" t="e">
        <f aca="false">xSPRDOPT($L43,$J43,$I43,$M43,$O43,$N43,$P43,$Q43-$C$3,$R43,1)*H43</f>
        <v>#NAME?</v>
      </c>
      <c r="U43" s="42" t="e">
        <f aca="false">S43*H43</f>
        <v>#NAME?</v>
      </c>
      <c r="V43" s="220" t="e">
        <f aca="false">xSPRDOPT($L43,$J43,$I43,$M43,$O43,$N43,$P43,$Q43-$C$3,$R43,2)*H43</f>
        <v>#NAME?</v>
      </c>
      <c r="W43" s="220" t="e">
        <f aca="false">+V43+T43</f>
        <v>#NAME?</v>
      </c>
      <c r="X43" s="2" t="str">
        <f aca="false">CONCATENATE(G43,D43)</f>
        <v>37012IF-TRANSCO/Z6</v>
      </c>
      <c r="Y43" s="221" t="n">
        <f aca="false">H43/10000</f>
        <v>50</v>
      </c>
      <c r="AA43" s="231" t="n">
        <f aca="false">EOMONTH(AA42,0)+1</f>
        <v>37288</v>
      </c>
      <c r="AB43" s="134" t="e">
        <f aca="false">SUMIF($X:$X,CONCATENATE($AA43,AB$6),$T:$T)/10000</f>
        <v>#NAME?</v>
      </c>
      <c r="AC43" s="134" t="n">
        <f aca="false">SUMIF($X:$X,CONCATENATE($AA43,AC$6),$T:$T)/10000</f>
        <v>0</v>
      </c>
      <c r="AD43" s="134" t="n">
        <f aca="false">SUMIF($X:$X,CONCATENATE($AA43,AD$6),$T:$T)/10000</f>
        <v>0</v>
      </c>
      <c r="AE43" s="134" t="n">
        <f aca="false">SUMIF($X:$X,CONCATENATE($AA43,AE$6),$T:$T)/10000</f>
        <v>0</v>
      </c>
      <c r="AF43" s="135" t="n">
        <f aca="false">SUMIF($X:$X,CONCATENATE($AA43,AF$6),$T:$T)/10000</f>
        <v>0</v>
      </c>
      <c r="AG43" s="135" t="n">
        <f aca="false">SUMIF($X:$X,CONCATENATE($AA43,AG$6),$T:$T)/10000</f>
        <v>0</v>
      </c>
      <c r="AH43" s="231" t="n">
        <f aca="false">EOMONTH(AH42,0)+1</f>
        <v>37288</v>
      </c>
      <c r="AI43" s="135" t="e">
        <f aca="false">SUM(AB43:AG43)</f>
        <v>#NAME?</v>
      </c>
      <c r="AJ43" s="2"/>
      <c r="AK43" s="231" t="n">
        <f aca="false">EOMONTH(AK42,0)+1</f>
        <v>37288</v>
      </c>
      <c r="AL43" s="134" t="e">
        <f aca="false">SUMIF($X:$X,CONCATENATE($AA43,AL$6),$W:$W)</f>
        <v>#NAME?</v>
      </c>
      <c r="AM43" s="134" t="n">
        <f aca="false">SUMIF($X:$X,CONCATENATE($AA43,AM$6),$W:$W)</f>
        <v>0</v>
      </c>
      <c r="AN43" s="134" t="n">
        <f aca="false">SUMIF($X:$X,CONCATENATE($AA43,AN$6),$W:$W)</f>
        <v>0</v>
      </c>
      <c r="AO43" s="134" t="n">
        <f aca="false">SUMIF($X:$X,CONCATENATE($AA43,AO$6),$W:$W)</f>
        <v>0</v>
      </c>
      <c r="AP43" s="135" t="n">
        <f aca="false">SUMIF($X:$X,CONCATENATE($AA43,AP$6),$W:$W)</f>
        <v>0</v>
      </c>
      <c r="AQ43" s="135" t="n">
        <f aca="false">SUMIF($X:$X,CONCATENATE($AA43,AQ$6),$W:$W)</f>
        <v>0</v>
      </c>
      <c r="AR43" s="231" t="n">
        <f aca="false">EOMONTH(AR42,0)+1</f>
        <v>37288</v>
      </c>
      <c r="AS43" s="135" t="e">
        <f aca="false">SUM(AL43:AQ43)</f>
        <v>#NAME?</v>
      </c>
      <c r="AT43" s="2"/>
      <c r="AU43" s="2"/>
      <c r="AV43" s="2"/>
      <c r="AW43" s="2"/>
      <c r="AX43" s="2"/>
      <c r="AY43" s="2"/>
      <c r="AZ43" s="2"/>
      <c r="BA43" s="2"/>
      <c r="BB43" s="181" t="n">
        <f aca="false">G43</f>
        <v>37012</v>
      </c>
      <c r="BC43" s="223" t="e">
        <f aca="false">xSPRDOPT((VLOOKUP(G43,NGPrices,2,FALSE())+HLOOKUP(D43,Prices,VLOOKUP(G43,move_down,2,FALSE()),FALSE())),VLOOKUP(G43,NGPrices,2,FALSE()),I43,VLOOKUP(G43,NGPREVPRICES,4,FALSE()),HLOOKUP(D43,PREVVOLS,VLOOKUP(G43,MOVE_DOWN2,2,FALSE()),FALSE()),VLOOKUP(G43,NGPREVPRICES,3,FALSE()),HLOOKUP(D43,Correllate,VLOOKUP(G43,CorMove,2,FALSE()),FALSE()),Q43-$BC$3,R43,$BC$5)*H43-BI43</f>
        <v>#NAME?</v>
      </c>
      <c r="BD43" s="223" t="e">
        <f aca="false">xSPRDOPT((VLOOKUP(G43,NGPREVPRICES,2,FALSE())+HLOOKUP(D43,PREVCURVES,VLOOKUP(G43,MOVE_DOWN2,2,FALSE()),FALSE())),VLOOKUP(G43,NGPREVPRICES,2,FALSE()),BJ43,VLOOKUP(G43,NGPrices,4,FALSE()),HLOOKUP(D43,PREVVOLS,VLOOKUP(G43,MOVE_DOWN2,2,FALSE()),FALSE()),VLOOKUP(G43,NGPREVPRICES,3,FALSE()),HLOOKUP(D43,Correllate,VLOOKUP(G43,CorMove,2,FALSE()),FALSE()),Q43-$BC$3,R43,$BI$5)*H43-BI43</f>
        <v>#NAME?</v>
      </c>
      <c r="BE43" s="132" t="e">
        <f aca="false">(BI43/VLOOKUP(BB43,discount,3,FALSE()))-(BI43/VLOOKUP(BB43,discount,2,FALSE()))</f>
        <v>#NAME?</v>
      </c>
      <c r="BF43" s="223" t="e">
        <f aca="false">xSPRDOPT((VLOOKUP(G43,NGPREVPRICES,2,FALSE())+HLOOKUP(D43,PREVCURVES,VLOOKUP(G43,MOVE_DOWN2,2,FALSE()),FALSE())),VLOOKUP(G43,NGPREVPRICES,2,FALSE()),BJ43,VLOOKUP(G43,NGPREVPRICES,4,FALSE()),HLOOKUP(D43,VOLS,VLOOKUP(G43,move_down,2,FALSE()),FALSE()),VLOOKUP(G43,NGPrices,3,FALSE()),HLOOKUP(D43,Correllate,VLOOKUP(G43,CorMove,2,FALSE()),FALSE()),Q43-$BC$3,R43,$BI$5)*H43-BI43</f>
        <v>#NAME?</v>
      </c>
      <c r="BG43" s="223" t="e">
        <f aca="false">xSPRDOPT((VLOOKUP(G43,NGPREVPRICES,2,FALSE())+HLOOKUP(D43,PREVCURVES,VLOOKUP(G43,MOVE_DOWN2,2,FALSE()),FALSE())),VLOOKUP(G43,NGPREVPRICES,2,FALSE()),BJ43,VLOOKUP(G43,NGPREVPRICES,4,FALSE()),HLOOKUP(D43,PREVVOLS,VLOOKUP(G43,MOVE_DOWN2,2,FALSE()),FALSE()),VLOOKUP(G43,NGPREVPRICES,3,FALSE()),HLOOKUP(D43,Correllate,VLOOKUP(G43,CorMove,2,FALSE()),FALSE()),Q43-$C$3,R43,$BI$5)*H43-BI43</f>
        <v>#NAME?</v>
      </c>
      <c r="BH43" s="223" t="e">
        <f aca="false">SUM(BC43:BG43)</f>
        <v>#NAME?</v>
      </c>
      <c r="BI43" s="223" t="e">
        <f aca="false">xSPRDOPT((VLOOKUP(G43,NGPREVPRICES,2,FALSE())+HLOOKUP(D43,PREVCURVES,VLOOKUP(G43,MOVE_DOWN2,2,FALSE()),FALSE())),VLOOKUP(G43,NGPREVPRICES,2,FALSE()),BJ43,VLOOKUP(G43,NGPREVPRICES,4,FALSE()),HLOOKUP(D43,PREVVOLS,VLOOKUP(G43,MOVE_DOWN2,2,FALSE()),FALSE()),VLOOKUP(G43,NGPREVPRICES,3,FALSE()),HLOOKUP(D43,Correllate,VLOOKUP(G43,CorMove,2,FALSE()),FALSE()),Q43-$BC$3,R43,$BI$5)*H43</f>
        <v>#NAME?</v>
      </c>
      <c r="BJ43" s="224" t="n">
        <f aca="false">I43</f>
        <v>0.3</v>
      </c>
      <c r="BL43" s="0" t="str">
        <f aca="false">CONCATENATE(BB43,$BC$6)</f>
        <v>37012Curve Shift/Gamma</v>
      </c>
      <c r="BM43" s="0" t="str">
        <f aca="false">CONCATENATE($BB43,$BD$6)</f>
        <v>37012Rho</v>
      </c>
      <c r="BN43" s="0" t="str">
        <f aca="false">CONCATENATE($BB43,$BE$6)</f>
        <v>37012Drift</v>
      </c>
      <c r="BO43" s="0" t="str">
        <f aca="false">CONCATENATE($BB43,$BF$6)</f>
        <v>37012Vega</v>
      </c>
      <c r="BP43" s="0" t="str">
        <f aca="false">CONCATENATE($BB43,$BG$6)</f>
        <v>37012Theta</v>
      </c>
      <c r="BQ43" s="225" t="n">
        <f aca="false">EOMONTH(BQ42,0)+1</f>
        <v>37653</v>
      </c>
      <c r="BR43" s="232" t="n">
        <f aca="false">SUMIF($BL$7:$BL$654,CONCATENATE($BQ43,$BR$6),$BC$7:$BC$654)</f>
        <v>0</v>
      </c>
      <c r="BS43" s="233" t="n">
        <f aca="false">SUMIF($BM$7:$BM$659,CONCATENATE($BQ43,$BS$6),$BD$7:$BD$654)</f>
        <v>0</v>
      </c>
      <c r="BT43" s="233" t="n">
        <f aca="false">SUMIF($BN$7:$BN$659,CONCATENATE($BQ43,$BT$6),$BE$7:$BE$654)</f>
        <v>0</v>
      </c>
      <c r="BU43" s="233" t="n">
        <f aca="false">SUMIF($BO$7:$BO$659,CONCATENATE($BQ43,$BU$6),$BF$7:$BF$654)</f>
        <v>0</v>
      </c>
      <c r="BV43" s="234" t="n">
        <f aca="false">SUMIF($BP$7:$BP$659,CONCATENATE($BQ43,$BV$6),$BG$7:$BG$654)</f>
        <v>0</v>
      </c>
      <c r="BW43" s="235" t="n">
        <f aca="false">SUM(BR43:BV43)</f>
        <v>0</v>
      </c>
    </row>
    <row r="44" customFormat="false" ht="12" hidden="false" customHeight="true" outlineLevel="0" collapsed="false">
      <c r="A44" s="215" t="s">
        <v>163</v>
      </c>
      <c r="B44" s="125" t="s">
        <v>155</v>
      </c>
      <c r="C44" s="125" t="s">
        <v>165</v>
      </c>
      <c r="D44" s="7" t="s">
        <v>145</v>
      </c>
      <c r="E44" s="7" t="s">
        <v>122</v>
      </c>
      <c r="F44" s="91" t="s">
        <v>157</v>
      </c>
      <c r="G44" s="91" t="n">
        <v>37043</v>
      </c>
      <c r="H44" s="230" t="n">
        <v>500000</v>
      </c>
      <c r="I44" s="7" t="n">
        <v>0.3</v>
      </c>
      <c r="J44" s="124" t="n">
        <f aca="false">VLOOKUP(G44,NGPrices,2,FALSE())</f>
        <v>2.812</v>
      </c>
      <c r="K44" s="125" t="n">
        <f aca="false">HLOOKUP(D44,Prices,VLOOKUP(G44,move_down,2,FALSE()),FALSE())</f>
        <v>0.2525</v>
      </c>
      <c r="L44" s="7" t="n">
        <f aca="false">K44+J44</f>
        <v>3.0645</v>
      </c>
      <c r="M44" s="126" t="n">
        <f aca="false">VLOOKUP(G44,NGPrices,4,FALSE())</f>
        <v>0.06834823524959</v>
      </c>
      <c r="N44" s="7" t="n">
        <f aca="false">VLOOKUP(G44,NGPrices,3,FALSE())</f>
        <v>0.2575</v>
      </c>
      <c r="O44" s="7" t="n">
        <f aca="false">HLOOKUP(D44,VOLS,VLOOKUP(G44,move_down,2,FALSE()),FALSE())</f>
        <v>0.252</v>
      </c>
      <c r="P44" s="219" t="n">
        <f aca="false">HLOOKUP(D44,Correllate,VLOOKUP(G44,CorMove,2,FALSE()),FALSE())</f>
        <v>0.98379</v>
      </c>
      <c r="Q44" s="91" t="n">
        <f aca="false">WORKDAY(G44,-2)</f>
        <v>37041</v>
      </c>
      <c r="R44" s="7" t="n">
        <f aca="false">IF(F44="P",0,1)</f>
        <v>1</v>
      </c>
      <c r="S44" s="130" t="e">
        <f aca="false">xSPRDOPT($L44,$J44,$I44,$M44,$O44,$N44,$P44,$Q44-$C$3,$R44,0)</f>
        <v>#NAME?</v>
      </c>
      <c r="T44" s="220" t="e">
        <f aca="false">xSPRDOPT($L44,$J44,$I44,$M44,$O44,$N44,$P44,$Q44-$C$3,$R44,1)*H44</f>
        <v>#NAME?</v>
      </c>
      <c r="U44" s="42" t="e">
        <f aca="false">S44*H44</f>
        <v>#NAME?</v>
      </c>
      <c r="V44" s="220" t="e">
        <f aca="false">xSPRDOPT($L44,$J44,$I44,$M44,$O44,$N44,$P44,$Q44-$C$3,$R44,2)*H44</f>
        <v>#NAME?</v>
      </c>
      <c r="W44" s="220" t="e">
        <f aca="false">+V44+T44</f>
        <v>#NAME?</v>
      </c>
      <c r="X44" s="2" t="str">
        <f aca="false">CONCATENATE(G44,D44)</f>
        <v>37043IF-TRANSCO/Z6</v>
      </c>
      <c r="Y44" s="221" t="n">
        <f aca="false">H44/10000</f>
        <v>50</v>
      </c>
      <c r="AA44" s="231" t="n">
        <f aca="false">EOMONTH(AA43,0)+1</f>
        <v>37316</v>
      </c>
      <c r="AB44" s="134" t="e">
        <f aca="false">SUMIF($X:$X,CONCATENATE($AA44,AB$6),$T:$T)/10000</f>
        <v>#NAME?</v>
      </c>
      <c r="AC44" s="134" t="n">
        <f aca="false">SUMIF($X:$X,CONCATENATE($AA44,AC$6),$T:$T)/10000</f>
        <v>0</v>
      </c>
      <c r="AD44" s="134" t="n">
        <f aca="false">SUMIF($X:$X,CONCATENATE($AA44,AD$6),$T:$T)/10000</f>
        <v>0</v>
      </c>
      <c r="AE44" s="134" t="n">
        <f aca="false">SUMIF($X:$X,CONCATENATE($AA44,AE$6),$T:$T)/10000</f>
        <v>0</v>
      </c>
      <c r="AF44" s="135" t="n">
        <f aca="false">SUMIF($X:$X,CONCATENATE($AA44,AF$6),$T:$T)/10000</f>
        <v>0</v>
      </c>
      <c r="AG44" s="135" t="n">
        <f aca="false">SUMIF($X:$X,CONCATENATE($AA44,AG$6),$T:$T)/10000</f>
        <v>0</v>
      </c>
      <c r="AH44" s="231" t="n">
        <f aca="false">EOMONTH(AH43,0)+1</f>
        <v>37316</v>
      </c>
      <c r="AI44" s="135" t="e">
        <f aca="false">SUM(AB44:AG44)</f>
        <v>#NAME?</v>
      </c>
      <c r="AJ44" s="2"/>
      <c r="AK44" s="231" t="n">
        <f aca="false">EOMONTH(AK43,0)+1</f>
        <v>37316</v>
      </c>
      <c r="AL44" s="134" t="e">
        <f aca="false">SUMIF($X:$X,CONCATENATE($AA44,AL$6),$W:$W)</f>
        <v>#NAME?</v>
      </c>
      <c r="AM44" s="134" t="n">
        <f aca="false">SUMIF($X:$X,CONCATENATE($AA44,AM$6),$W:$W)</f>
        <v>0</v>
      </c>
      <c r="AN44" s="134" t="n">
        <f aca="false">SUMIF($X:$X,CONCATENATE($AA44,AN$6),$W:$W)</f>
        <v>0</v>
      </c>
      <c r="AO44" s="134" t="n">
        <f aca="false">SUMIF($X:$X,CONCATENATE($AA44,AO$6),$W:$W)</f>
        <v>0</v>
      </c>
      <c r="AP44" s="135" t="n">
        <f aca="false">SUMIF($X:$X,CONCATENATE($AA44,AP$6),$W:$W)</f>
        <v>0</v>
      </c>
      <c r="AQ44" s="135" t="n">
        <f aca="false">SUMIF($X:$X,CONCATENATE($AA44,AQ$6),$W:$W)</f>
        <v>0</v>
      </c>
      <c r="AR44" s="231" t="n">
        <f aca="false">EOMONTH(AR43,0)+1</f>
        <v>37316</v>
      </c>
      <c r="AS44" s="135" t="e">
        <f aca="false">SUM(AL44:AQ44)</f>
        <v>#NAME?</v>
      </c>
      <c r="AT44" s="2"/>
      <c r="AU44" s="2"/>
      <c r="AV44" s="2"/>
      <c r="AW44" s="2"/>
      <c r="AX44" s="2"/>
      <c r="AY44" s="2"/>
      <c r="AZ44" s="2"/>
      <c r="BA44" s="2"/>
      <c r="BB44" s="181" t="n">
        <f aca="false">G44</f>
        <v>37043</v>
      </c>
      <c r="BC44" s="223" t="e">
        <f aca="false">xSPRDOPT((VLOOKUP(G44,NGPrices,2,FALSE())+HLOOKUP(D44,Prices,VLOOKUP(G44,move_down,2,FALSE()),FALSE())),VLOOKUP(G44,NGPrices,2,FALSE()),I44,VLOOKUP(G44,NGPREVPRICES,4,FALSE()),HLOOKUP(D44,PREVVOLS,VLOOKUP(G44,MOVE_DOWN2,2,FALSE()),FALSE()),VLOOKUP(G44,NGPREVPRICES,3,FALSE()),HLOOKUP(D44,Correllate,VLOOKUP(G44,CorMove,2,FALSE()),FALSE()),Q44-$BC$3,R44,$BC$5)*H44-BI44</f>
        <v>#NAME?</v>
      </c>
      <c r="BD44" s="223" t="e">
        <f aca="false">xSPRDOPT((VLOOKUP(G44,NGPREVPRICES,2,FALSE())+HLOOKUP(D44,PREVCURVES,VLOOKUP(G44,MOVE_DOWN2,2,FALSE()),FALSE())),VLOOKUP(G44,NGPREVPRICES,2,FALSE()),BJ44,VLOOKUP(G44,NGPrices,4,FALSE()),HLOOKUP(D44,PREVVOLS,VLOOKUP(G44,MOVE_DOWN2,2,FALSE()),FALSE()),VLOOKUP(G44,NGPREVPRICES,3,FALSE()),HLOOKUP(D44,Correllate,VLOOKUP(G44,CorMove,2,FALSE()),FALSE()),Q44-$BC$3,R44,$BI$5)*H44-BI44</f>
        <v>#NAME?</v>
      </c>
      <c r="BE44" s="132" t="e">
        <f aca="false">(BI44/VLOOKUP(BB44,discount,3,FALSE()))-(BI44/VLOOKUP(BB44,discount,2,FALSE()))</f>
        <v>#NAME?</v>
      </c>
      <c r="BF44" s="223" t="e">
        <f aca="false">xSPRDOPT((VLOOKUP(G44,NGPREVPRICES,2,FALSE())+HLOOKUP(D44,PREVCURVES,VLOOKUP(G44,MOVE_DOWN2,2,FALSE()),FALSE())),VLOOKUP(G44,NGPREVPRICES,2,FALSE()),BJ44,VLOOKUP(G44,NGPREVPRICES,4,FALSE()),HLOOKUP(D44,VOLS,VLOOKUP(G44,move_down,2,FALSE()),FALSE()),VLOOKUP(G44,NGPrices,3,FALSE()),HLOOKUP(D44,Correllate,VLOOKUP(G44,CorMove,2,FALSE()),FALSE()),Q44-$BC$3,R44,$BI$5)*H44-BI44</f>
        <v>#NAME?</v>
      </c>
      <c r="BG44" s="223" t="e">
        <f aca="false">xSPRDOPT((VLOOKUP(G44,NGPREVPRICES,2,FALSE())+HLOOKUP(D44,PREVCURVES,VLOOKUP(G44,MOVE_DOWN2,2,FALSE()),FALSE())),VLOOKUP(G44,NGPREVPRICES,2,FALSE()),BJ44,VLOOKUP(G44,NGPREVPRICES,4,FALSE()),HLOOKUP(D44,PREVVOLS,VLOOKUP(G44,MOVE_DOWN2,2,FALSE()),FALSE()),VLOOKUP(G44,NGPREVPRICES,3,FALSE()),HLOOKUP(D44,Correllate,VLOOKUP(G44,CorMove,2,FALSE()),FALSE()),Q44-$C$3,R44,$BI$5)*H44-BI44</f>
        <v>#NAME?</v>
      </c>
      <c r="BH44" s="223" t="e">
        <f aca="false">SUM(BC44:BG44)</f>
        <v>#NAME?</v>
      </c>
      <c r="BI44" s="223" t="e">
        <f aca="false">xSPRDOPT((VLOOKUP(G44,NGPREVPRICES,2,FALSE())+HLOOKUP(D44,PREVCURVES,VLOOKUP(G44,MOVE_DOWN2,2,FALSE()),FALSE())),VLOOKUP(G44,NGPREVPRICES,2,FALSE()),BJ44,VLOOKUP(G44,NGPREVPRICES,4,FALSE()),HLOOKUP(D44,PREVVOLS,VLOOKUP(G44,MOVE_DOWN2,2,FALSE()),FALSE()),VLOOKUP(G44,NGPREVPRICES,3,FALSE()),HLOOKUP(D44,Correllate,VLOOKUP(G44,CorMove,2,FALSE()),FALSE()),Q44-$BC$3,R44,$BI$5)*H44</f>
        <v>#NAME?</v>
      </c>
      <c r="BJ44" s="224" t="n">
        <f aca="false">I44</f>
        <v>0.3</v>
      </c>
      <c r="BL44" s="0" t="str">
        <f aca="false">CONCATENATE(BB44,$BC$6)</f>
        <v>37043Curve Shift/Gamma</v>
      </c>
      <c r="BM44" s="0" t="str">
        <f aca="false">CONCATENATE($BB44,$BD$6)</f>
        <v>37043Rho</v>
      </c>
      <c r="BN44" s="0" t="str">
        <f aca="false">CONCATENATE($BB44,$BE$6)</f>
        <v>37043Drift</v>
      </c>
      <c r="BO44" s="0" t="str">
        <f aca="false">CONCATENATE($BB44,$BF$6)</f>
        <v>37043Vega</v>
      </c>
      <c r="BP44" s="0" t="str">
        <f aca="false">CONCATENATE($BB44,$BG$6)</f>
        <v>37043Theta</v>
      </c>
      <c r="BQ44" s="225" t="n">
        <f aca="false">EOMONTH(BQ43,0)+1</f>
        <v>37681</v>
      </c>
      <c r="BR44" s="232" t="n">
        <f aca="false">SUMIF($BL$7:$BL$654,CONCATENATE($BQ44,$BR$6),$BC$7:$BC$654)</f>
        <v>0</v>
      </c>
      <c r="BS44" s="233" t="n">
        <f aca="false">SUMIF($BM$7:$BM$659,CONCATENATE($BQ44,$BS$6),$BD$7:$BD$654)</f>
        <v>0</v>
      </c>
      <c r="BT44" s="233" t="n">
        <f aca="false">SUMIF($BN$7:$BN$659,CONCATENATE($BQ44,$BT$6),$BE$7:$BE$654)</f>
        <v>0</v>
      </c>
      <c r="BU44" s="233" t="n">
        <f aca="false">SUMIF($BO$7:$BO$659,CONCATENATE($BQ44,$BU$6),$BF$7:$BF$654)</f>
        <v>0</v>
      </c>
      <c r="BV44" s="234" t="n">
        <f aca="false">SUMIF($BP$7:$BP$659,CONCATENATE($BQ44,$BV$6),$BG$7:$BG$654)</f>
        <v>0</v>
      </c>
      <c r="BW44" s="235" t="n">
        <f aca="false">SUM(BR44:BV44)</f>
        <v>0</v>
      </c>
    </row>
    <row r="45" customFormat="false" ht="12" hidden="false" customHeight="true" outlineLevel="0" collapsed="false">
      <c r="A45" s="215" t="s">
        <v>163</v>
      </c>
      <c r="B45" s="125" t="s">
        <v>155</v>
      </c>
      <c r="C45" s="125" t="s">
        <v>165</v>
      </c>
      <c r="D45" s="7" t="s">
        <v>145</v>
      </c>
      <c r="E45" s="7" t="s">
        <v>122</v>
      </c>
      <c r="F45" s="91" t="s">
        <v>157</v>
      </c>
      <c r="G45" s="91" t="n">
        <v>37073</v>
      </c>
      <c r="H45" s="230" t="n">
        <v>500000</v>
      </c>
      <c r="I45" s="7" t="n">
        <v>0.3</v>
      </c>
      <c r="J45" s="124" t="n">
        <f aca="false">VLOOKUP(G45,NGPrices,2,FALSE())</f>
        <v>2.813</v>
      </c>
      <c r="K45" s="125" t="n">
        <f aca="false">HLOOKUP(D45,Prices,VLOOKUP(G45,move_down,2,FALSE()),FALSE())</f>
        <v>0.2575</v>
      </c>
      <c r="L45" s="7" t="n">
        <f aca="false">K45+J45</f>
        <v>3.0705</v>
      </c>
      <c r="M45" s="126" t="n">
        <f aca="false">VLOOKUP(G45,NGPrices,4,FALSE())</f>
        <v>0.068534823747616</v>
      </c>
      <c r="N45" s="7" t="n">
        <f aca="false">VLOOKUP(G45,NGPrices,3,FALSE())</f>
        <v>0.255</v>
      </c>
      <c r="O45" s="7" t="n">
        <f aca="false">HLOOKUP(D45,VOLS,VLOOKUP(G45,move_down,2,FALSE()),FALSE())</f>
        <v>0.25</v>
      </c>
      <c r="P45" s="219" t="n">
        <f aca="false">HLOOKUP(D45,Correllate,VLOOKUP(G45,CorMove,2,FALSE()),FALSE())</f>
        <v>0.98379</v>
      </c>
      <c r="Q45" s="91" t="n">
        <f aca="false">WORKDAY(G45,-2)</f>
        <v>37070</v>
      </c>
      <c r="R45" s="7" t="n">
        <f aca="false">IF(F45="P",0,1)</f>
        <v>1</v>
      </c>
      <c r="S45" s="130" t="e">
        <f aca="false">xSPRDOPT($L45,$J45,$I45,$M45,$O45,$N45,$P45,$Q45-$C$3,$R45,0)</f>
        <v>#NAME?</v>
      </c>
      <c r="T45" s="220" t="e">
        <f aca="false">xSPRDOPT($L45,$J45,$I45,$M45,$O45,$N45,$P45,$Q45-$C$3,$R45,1)*H45</f>
        <v>#NAME?</v>
      </c>
      <c r="U45" s="42" t="e">
        <f aca="false">S45*H45</f>
        <v>#NAME?</v>
      </c>
      <c r="V45" s="220" t="e">
        <f aca="false">xSPRDOPT($L45,$J45,$I45,$M45,$O45,$N45,$P45,$Q45-$C$3,$R45,2)*H45</f>
        <v>#NAME?</v>
      </c>
      <c r="W45" s="220" t="e">
        <f aca="false">+V45+T45</f>
        <v>#NAME?</v>
      </c>
      <c r="X45" s="2" t="str">
        <f aca="false">CONCATENATE(G45,D45)</f>
        <v>37073IF-TRANSCO/Z6</v>
      </c>
      <c r="Y45" s="221" t="n">
        <f aca="false">H45/10000</f>
        <v>50</v>
      </c>
      <c r="AA45" s="231" t="n">
        <f aca="false">EOMONTH(AA44,0)+1</f>
        <v>37347</v>
      </c>
      <c r="AB45" s="134" t="n">
        <f aca="false">SUMIF($X:$X,CONCATENATE($AA45,AB$6),$T:$T)/10000</f>
        <v>0</v>
      </c>
      <c r="AC45" s="134" t="n">
        <f aca="false">SUMIF($X:$X,CONCATENATE($AA45,AC$6),$T:$T)/10000</f>
        <v>0</v>
      </c>
      <c r="AD45" s="134" t="n">
        <f aca="false">SUMIF($X:$X,CONCATENATE($AA45,AD$6),$T:$T)/10000</f>
        <v>0</v>
      </c>
      <c r="AE45" s="134" t="n">
        <f aca="false">SUMIF($X:$X,CONCATENATE($AA45,AE$6),$T:$T)/10000</f>
        <v>0</v>
      </c>
      <c r="AF45" s="135" t="n">
        <f aca="false">SUMIF($X:$X,CONCATENATE($AA45,AF$6),$T:$T)/10000</f>
        <v>0</v>
      </c>
      <c r="AG45" s="135" t="n">
        <f aca="false">SUMIF($X:$X,CONCATENATE($AA45,AG$6),$T:$T)/10000</f>
        <v>0</v>
      </c>
      <c r="AH45" s="231" t="n">
        <f aca="false">EOMONTH(AH44,0)+1</f>
        <v>37347</v>
      </c>
      <c r="AI45" s="135" t="n">
        <f aca="false">SUM(AB45:AG45)</f>
        <v>0</v>
      </c>
      <c r="AJ45" s="2"/>
      <c r="AK45" s="231" t="n">
        <f aca="false">EOMONTH(AK44,0)+1</f>
        <v>37347</v>
      </c>
      <c r="AL45" s="134" t="n">
        <f aca="false">SUMIF($X:$X,CONCATENATE($AA45,AL$6),$W:$W)</f>
        <v>0</v>
      </c>
      <c r="AM45" s="134" t="n">
        <f aca="false">SUMIF($X:$X,CONCATENATE($AA45,AM$6),$W:$W)</f>
        <v>0</v>
      </c>
      <c r="AN45" s="134" t="n">
        <f aca="false">SUMIF($X:$X,CONCATENATE($AA45,AN$6),$W:$W)</f>
        <v>0</v>
      </c>
      <c r="AO45" s="134" t="n">
        <f aca="false">SUMIF($X:$X,CONCATENATE($AA45,AO$6),$W:$W)</f>
        <v>0</v>
      </c>
      <c r="AP45" s="135" t="n">
        <f aca="false">SUMIF($X:$X,CONCATENATE($AA45,AP$6),$W:$W)</f>
        <v>0</v>
      </c>
      <c r="AQ45" s="135" t="n">
        <f aca="false">SUMIF($X:$X,CONCATENATE($AA45,AQ$6),$W:$W)</f>
        <v>0</v>
      </c>
      <c r="AR45" s="231" t="n">
        <f aca="false">EOMONTH(AR44,0)+1</f>
        <v>37347</v>
      </c>
      <c r="AS45" s="135" t="n">
        <f aca="false">SUM(AL45:AQ45)</f>
        <v>0</v>
      </c>
      <c r="AT45" s="2"/>
      <c r="AU45" s="2"/>
      <c r="AV45" s="2"/>
      <c r="AW45" s="2"/>
      <c r="AX45" s="2"/>
      <c r="AY45" s="2"/>
      <c r="AZ45" s="2"/>
      <c r="BA45" s="2"/>
      <c r="BB45" s="181" t="n">
        <f aca="false">G45</f>
        <v>37073</v>
      </c>
      <c r="BC45" s="223" t="e">
        <f aca="false">xSPRDOPT((VLOOKUP(G45,NGPrices,2,FALSE())+HLOOKUP(D45,Prices,VLOOKUP(G45,move_down,2,FALSE()),FALSE())),VLOOKUP(G45,NGPrices,2,FALSE()),I45,VLOOKUP(G45,NGPREVPRICES,4,FALSE()),HLOOKUP(D45,PREVVOLS,VLOOKUP(G45,MOVE_DOWN2,2,FALSE()),FALSE()),VLOOKUP(G45,NGPREVPRICES,3,FALSE()),HLOOKUP(D45,Correllate,VLOOKUP(G45,CorMove,2,FALSE()),FALSE()),Q45-$BC$3,R45,$BC$5)*H45-BI45</f>
        <v>#NAME?</v>
      </c>
      <c r="BD45" s="223" t="e">
        <f aca="false">xSPRDOPT((VLOOKUP(G45,NGPREVPRICES,2,FALSE())+HLOOKUP(D45,PREVCURVES,VLOOKUP(G45,MOVE_DOWN2,2,FALSE()),FALSE())),VLOOKUP(G45,NGPREVPRICES,2,FALSE()),BJ45,VLOOKUP(G45,NGPrices,4,FALSE()),HLOOKUP(D45,PREVVOLS,VLOOKUP(G45,MOVE_DOWN2,2,FALSE()),FALSE()),VLOOKUP(G45,NGPREVPRICES,3,FALSE()),HLOOKUP(D45,Correllate,VLOOKUP(G45,CorMove,2,FALSE()),FALSE()),Q45-$BC$3,R45,$BI$5)*H45-BI45</f>
        <v>#NAME?</v>
      </c>
      <c r="BE45" s="132" t="e">
        <f aca="false">(BI45/VLOOKUP(BB45,discount,3,FALSE()))-(BI45/VLOOKUP(BB45,discount,2,FALSE()))</f>
        <v>#NAME?</v>
      </c>
      <c r="BF45" s="223" t="e">
        <f aca="false">xSPRDOPT((VLOOKUP(G45,NGPREVPRICES,2,FALSE())+HLOOKUP(D45,PREVCURVES,VLOOKUP(G45,MOVE_DOWN2,2,FALSE()),FALSE())),VLOOKUP(G45,NGPREVPRICES,2,FALSE()),BJ45,VLOOKUP(G45,NGPREVPRICES,4,FALSE()),HLOOKUP(D45,VOLS,VLOOKUP(G45,move_down,2,FALSE()),FALSE()),VLOOKUP(G45,NGPrices,3,FALSE()),HLOOKUP(D45,Correllate,VLOOKUP(G45,CorMove,2,FALSE()),FALSE()),Q45-$BC$3,R45,$BI$5)*H45-BI45</f>
        <v>#NAME?</v>
      </c>
      <c r="BG45" s="223" t="e">
        <f aca="false">xSPRDOPT((VLOOKUP(G45,NGPREVPRICES,2,FALSE())+HLOOKUP(D45,PREVCURVES,VLOOKUP(G45,MOVE_DOWN2,2,FALSE()),FALSE())),VLOOKUP(G45,NGPREVPRICES,2,FALSE()),BJ45,VLOOKUP(G45,NGPREVPRICES,4,FALSE()),HLOOKUP(D45,PREVVOLS,VLOOKUP(G45,MOVE_DOWN2,2,FALSE()),FALSE()),VLOOKUP(G45,NGPREVPRICES,3,FALSE()),HLOOKUP(D45,Correllate,VLOOKUP(G45,CorMove,2,FALSE()),FALSE()),Q45-$C$3,R45,$BI$5)*H45-BI45</f>
        <v>#NAME?</v>
      </c>
      <c r="BH45" s="223" t="e">
        <f aca="false">SUM(BC45:BG45)</f>
        <v>#NAME?</v>
      </c>
      <c r="BI45" s="223" t="e">
        <f aca="false">xSPRDOPT((VLOOKUP(G45,NGPREVPRICES,2,FALSE())+HLOOKUP(D45,PREVCURVES,VLOOKUP(G45,MOVE_DOWN2,2,FALSE()),FALSE())),VLOOKUP(G45,NGPREVPRICES,2,FALSE()),BJ45,VLOOKUP(G45,NGPREVPRICES,4,FALSE()),HLOOKUP(D45,PREVVOLS,VLOOKUP(G45,MOVE_DOWN2,2,FALSE()),FALSE()),VLOOKUP(G45,NGPREVPRICES,3,FALSE()),HLOOKUP(D45,Correllate,VLOOKUP(G45,CorMove,2,FALSE()),FALSE()),Q45-$BC$3,R45,$BI$5)*H45</f>
        <v>#NAME?</v>
      </c>
      <c r="BJ45" s="224" t="n">
        <f aca="false">I45</f>
        <v>0.3</v>
      </c>
      <c r="BL45" s="0" t="str">
        <f aca="false">CONCATENATE(BB45,$BC$6)</f>
        <v>37073Curve Shift/Gamma</v>
      </c>
      <c r="BM45" s="0" t="str">
        <f aca="false">CONCATENATE($BB45,$BD$6)</f>
        <v>37073Rho</v>
      </c>
      <c r="BN45" s="0" t="str">
        <f aca="false">CONCATENATE($BB45,$BE$6)</f>
        <v>37073Drift</v>
      </c>
      <c r="BO45" s="0" t="str">
        <f aca="false">CONCATENATE($BB45,$BF$6)</f>
        <v>37073Vega</v>
      </c>
      <c r="BP45" s="0" t="str">
        <f aca="false">CONCATENATE($BB45,$BG$6)</f>
        <v>37073Theta</v>
      </c>
      <c r="BQ45" s="225" t="n">
        <f aca="false">EOMONTH(BQ44,0)+1</f>
        <v>37712</v>
      </c>
      <c r="BR45" s="232" t="n">
        <f aca="false">SUMIF($BL$7:$BL$654,CONCATENATE($BQ45,$BR$6),$BC$7:$BC$654)</f>
        <v>0</v>
      </c>
      <c r="BS45" s="233" t="n">
        <f aca="false">SUMIF($BM$7:$BM$659,CONCATENATE($BQ45,$BS$6),$BD$7:$BD$654)</f>
        <v>0</v>
      </c>
      <c r="BT45" s="233" t="n">
        <f aca="false">SUMIF($BN$7:$BN$659,CONCATENATE($BQ45,$BT$6),$BE$7:$BE$654)</f>
        <v>0</v>
      </c>
      <c r="BU45" s="233" t="n">
        <f aca="false">SUMIF($BO$7:$BO$659,CONCATENATE($BQ45,$BU$6),$BF$7:$BF$654)</f>
        <v>0</v>
      </c>
      <c r="BV45" s="234" t="n">
        <f aca="false">SUMIF($BP$7:$BP$659,CONCATENATE($BQ45,$BV$6),$BG$7:$BG$654)</f>
        <v>0</v>
      </c>
      <c r="BW45" s="235" t="n">
        <f aca="false">SUM(BR45:BV45)</f>
        <v>0</v>
      </c>
    </row>
    <row r="46" customFormat="false" ht="12" hidden="false" customHeight="true" outlineLevel="0" collapsed="false">
      <c r="A46" s="215" t="s">
        <v>163</v>
      </c>
      <c r="B46" s="125" t="s">
        <v>155</v>
      </c>
      <c r="C46" s="125" t="s">
        <v>165</v>
      </c>
      <c r="D46" s="7" t="s">
        <v>145</v>
      </c>
      <c r="E46" s="7" t="s">
        <v>122</v>
      </c>
      <c r="F46" s="91" t="s">
        <v>157</v>
      </c>
      <c r="G46" s="91" t="n">
        <v>37104</v>
      </c>
      <c r="H46" s="230" t="n">
        <v>500000</v>
      </c>
      <c r="I46" s="7" t="n">
        <v>0.3</v>
      </c>
      <c r="J46" s="124" t="n">
        <f aca="false">VLOOKUP(G46,NGPrices,2,FALSE())</f>
        <v>2.813</v>
      </c>
      <c r="K46" s="125" t="n">
        <f aca="false">HLOOKUP(D46,Prices,VLOOKUP(G46,move_down,2,FALSE()),FALSE())</f>
        <v>0.2575</v>
      </c>
      <c r="L46" s="7" t="n">
        <f aca="false">K46+J46</f>
        <v>3.0705</v>
      </c>
      <c r="M46" s="126" t="n">
        <f aca="false">VLOOKUP(G46,NGPrices,4,FALSE())</f>
        <v>0.068711482572367</v>
      </c>
      <c r="N46" s="7" t="n">
        <f aca="false">VLOOKUP(G46,NGPrices,3,FALSE())</f>
        <v>0.255</v>
      </c>
      <c r="O46" s="7" t="n">
        <f aca="false">HLOOKUP(D46,VOLS,VLOOKUP(G46,move_down,2,FALSE()),FALSE())</f>
        <v>0.25</v>
      </c>
      <c r="P46" s="219" t="n">
        <f aca="false">HLOOKUP(D46,Correllate,VLOOKUP(G46,CorMove,2,FALSE()),FALSE())</f>
        <v>0.98379</v>
      </c>
      <c r="Q46" s="91" t="n">
        <f aca="false">WORKDAY(G46,-2)</f>
        <v>37102</v>
      </c>
      <c r="R46" s="7" t="n">
        <f aca="false">IF(F46="P",0,1)</f>
        <v>1</v>
      </c>
      <c r="S46" s="130" t="e">
        <f aca="false">xSPRDOPT($L46,$J46,$I46,$M46,$O46,$N46,$P46,$Q46-$C$3,$R46,0)</f>
        <v>#NAME?</v>
      </c>
      <c r="T46" s="220" t="e">
        <f aca="false">xSPRDOPT($L46,$J46,$I46,$M46,$O46,$N46,$P46,$Q46-$C$3,$R46,1)*H46</f>
        <v>#NAME?</v>
      </c>
      <c r="U46" s="42" t="e">
        <f aca="false">S46*H46</f>
        <v>#NAME?</v>
      </c>
      <c r="V46" s="220" t="e">
        <f aca="false">xSPRDOPT($L46,$J46,$I46,$M46,$O46,$N46,$P46,$Q46-$C$3,$R46,2)*H46</f>
        <v>#NAME?</v>
      </c>
      <c r="W46" s="220" t="e">
        <f aca="false">+V46+T46</f>
        <v>#NAME?</v>
      </c>
      <c r="X46" s="2" t="str">
        <f aca="false">CONCATENATE(G46,D46)</f>
        <v>37104IF-TRANSCO/Z6</v>
      </c>
      <c r="Y46" s="221" t="n">
        <f aca="false">H46/10000</f>
        <v>50</v>
      </c>
      <c r="Z46" s="2"/>
      <c r="AA46" s="231" t="n">
        <f aca="false">EOMONTH(AA45,0)+1</f>
        <v>37377</v>
      </c>
      <c r="AB46" s="134" t="n">
        <f aca="false">SUMIF($X:$X,CONCATENATE($AA46,AB$6),$T:$T)/10000</f>
        <v>0</v>
      </c>
      <c r="AC46" s="134" t="n">
        <f aca="false">SUMIF($X:$X,CONCATENATE($AA46,AC$6),$T:$T)/10000</f>
        <v>0</v>
      </c>
      <c r="AD46" s="134" t="n">
        <f aca="false">SUMIF($X:$X,CONCATENATE($AA46,AD$6),$T:$T)/10000</f>
        <v>0</v>
      </c>
      <c r="AE46" s="134" t="n">
        <f aca="false">SUMIF($X:$X,CONCATENATE($AA46,AE$6),$T:$T)/10000</f>
        <v>0</v>
      </c>
      <c r="AF46" s="135" t="n">
        <f aca="false">SUMIF($X:$X,CONCATENATE($AA46,AF$6),$T:$T)/10000</f>
        <v>0</v>
      </c>
      <c r="AG46" s="135" t="n">
        <f aca="false">SUMIF($X:$X,CONCATENATE($AA46,AG$6),$T:$T)/10000</f>
        <v>0</v>
      </c>
      <c r="AH46" s="231" t="n">
        <f aca="false">EOMONTH(AH45,0)+1</f>
        <v>37377</v>
      </c>
      <c r="AI46" s="135" t="n">
        <f aca="false">SUM(AB46:AG46)</f>
        <v>0</v>
      </c>
      <c r="AJ46" s="2"/>
      <c r="AK46" s="231" t="n">
        <f aca="false">EOMONTH(AK45,0)+1</f>
        <v>37377</v>
      </c>
      <c r="AL46" s="134" t="n">
        <f aca="false">SUMIF($X:$X,CONCATENATE($AA46,AL$6),$W:$W)</f>
        <v>0</v>
      </c>
      <c r="AM46" s="134" t="n">
        <f aca="false">SUMIF($X:$X,CONCATENATE($AA46,AM$6),$W:$W)</f>
        <v>0</v>
      </c>
      <c r="AN46" s="134" t="n">
        <f aca="false">SUMIF($X:$X,CONCATENATE($AA46,AN$6),$W:$W)</f>
        <v>0</v>
      </c>
      <c r="AO46" s="134" t="n">
        <f aca="false">SUMIF($X:$X,CONCATENATE($AA46,AO$6),$W:$W)</f>
        <v>0</v>
      </c>
      <c r="AP46" s="135" t="n">
        <f aca="false">SUMIF($X:$X,CONCATENATE($AA46,AP$6),$W:$W)</f>
        <v>0</v>
      </c>
      <c r="AQ46" s="135" t="n">
        <f aca="false">SUMIF($X:$X,CONCATENATE($AA46,AQ$6),$W:$W)</f>
        <v>0</v>
      </c>
      <c r="AR46" s="231" t="n">
        <f aca="false">EOMONTH(AR45,0)+1</f>
        <v>37377</v>
      </c>
      <c r="AS46" s="135" t="n">
        <f aca="false">SUM(AL46:AQ46)</f>
        <v>0</v>
      </c>
      <c r="AT46" s="2"/>
      <c r="AU46" s="2"/>
      <c r="AV46" s="2"/>
      <c r="AW46" s="2"/>
      <c r="AX46" s="2"/>
      <c r="AY46" s="2"/>
      <c r="AZ46" s="2"/>
      <c r="BA46" s="2"/>
      <c r="BB46" s="181" t="n">
        <f aca="false">G46</f>
        <v>37104</v>
      </c>
      <c r="BC46" s="223" t="e">
        <f aca="false">xSPRDOPT((VLOOKUP(G46,NGPrices,2,FALSE())+HLOOKUP(D46,Prices,VLOOKUP(G46,move_down,2,FALSE()),FALSE())),VLOOKUP(G46,NGPrices,2,FALSE()),I46,VLOOKUP(G46,NGPREVPRICES,4,FALSE()),HLOOKUP(D46,PREVVOLS,VLOOKUP(G46,MOVE_DOWN2,2,FALSE()),FALSE()),VLOOKUP(G46,NGPREVPRICES,3,FALSE()),HLOOKUP(D46,Correllate,VLOOKUP(G46,CorMove,2,FALSE()),FALSE()),Q46-$BC$3,R46,$BC$5)*H46-BI46</f>
        <v>#NAME?</v>
      </c>
      <c r="BD46" s="223" t="e">
        <f aca="false">xSPRDOPT((VLOOKUP(G46,NGPREVPRICES,2,FALSE())+HLOOKUP(D46,PREVCURVES,VLOOKUP(G46,MOVE_DOWN2,2,FALSE()),FALSE())),VLOOKUP(G46,NGPREVPRICES,2,FALSE()),BJ46,VLOOKUP(G46,NGPrices,4,FALSE()),HLOOKUP(D46,PREVVOLS,VLOOKUP(G46,MOVE_DOWN2,2,FALSE()),FALSE()),VLOOKUP(G46,NGPREVPRICES,3,FALSE()),HLOOKUP(D46,Correllate,VLOOKUP(G46,CorMove,2,FALSE()),FALSE()),Q46-$BC$3,R46,$BI$5)*H46-BI46</f>
        <v>#NAME?</v>
      </c>
      <c r="BE46" s="132" t="e">
        <f aca="false">(BI46/VLOOKUP(BB46,discount,3,FALSE()))-(BI46/VLOOKUP(BB46,discount,2,FALSE()))</f>
        <v>#NAME?</v>
      </c>
      <c r="BF46" s="223" t="e">
        <f aca="false">xSPRDOPT((VLOOKUP(G46,NGPREVPRICES,2,FALSE())+HLOOKUP(D46,PREVCURVES,VLOOKUP(G46,MOVE_DOWN2,2,FALSE()),FALSE())),VLOOKUP(G46,NGPREVPRICES,2,FALSE()),BJ46,VLOOKUP(G46,NGPREVPRICES,4,FALSE()),HLOOKUP(D46,VOLS,VLOOKUP(G46,move_down,2,FALSE()),FALSE()),VLOOKUP(G46,NGPrices,3,FALSE()),HLOOKUP(D46,Correllate,VLOOKUP(G46,CorMove,2,FALSE()),FALSE()),Q46-$BC$3,R46,$BI$5)*H46-BI46</f>
        <v>#NAME?</v>
      </c>
      <c r="BG46" s="223" t="e">
        <f aca="false">xSPRDOPT((VLOOKUP(G46,NGPREVPRICES,2,FALSE())+HLOOKUP(D46,PREVCURVES,VLOOKUP(G46,MOVE_DOWN2,2,FALSE()),FALSE())),VLOOKUP(G46,NGPREVPRICES,2,FALSE()),BJ46,VLOOKUP(G46,NGPREVPRICES,4,FALSE()),HLOOKUP(D46,PREVVOLS,VLOOKUP(G46,MOVE_DOWN2,2,FALSE()),FALSE()),VLOOKUP(G46,NGPREVPRICES,3,FALSE()),HLOOKUP(D46,Correllate,VLOOKUP(G46,CorMove,2,FALSE()),FALSE()),Q46-$C$3,R46,$BI$5)*H46-BI46</f>
        <v>#NAME?</v>
      </c>
      <c r="BH46" s="223" t="e">
        <f aca="false">SUM(BC46:BG46)</f>
        <v>#NAME?</v>
      </c>
      <c r="BI46" s="223" t="e">
        <f aca="false">xSPRDOPT((VLOOKUP(G46,NGPREVPRICES,2,FALSE())+HLOOKUP(D46,PREVCURVES,VLOOKUP(G46,MOVE_DOWN2,2,FALSE()),FALSE())),VLOOKUP(G46,NGPREVPRICES,2,FALSE()),BJ46,VLOOKUP(G46,NGPREVPRICES,4,FALSE()),HLOOKUP(D46,PREVVOLS,VLOOKUP(G46,MOVE_DOWN2,2,FALSE()),FALSE()),VLOOKUP(G46,NGPREVPRICES,3,FALSE()),HLOOKUP(D46,Correllate,VLOOKUP(G46,CorMove,2,FALSE()),FALSE()),Q46-$BC$3,R46,$BI$5)*H46</f>
        <v>#NAME?</v>
      </c>
      <c r="BJ46" s="224" t="n">
        <f aca="false">I46</f>
        <v>0.3</v>
      </c>
      <c r="BL46" s="0" t="str">
        <f aca="false">CONCATENATE(BB46,$BC$6)</f>
        <v>37104Curve Shift/Gamma</v>
      </c>
      <c r="BM46" s="0" t="str">
        <f aca="false">CONCATENATE($BB46,$BD$6)</f>
        <v>37104Rho</v>
      </c>
      <c r="BN46" s="0" t="str">
        <f aca="false">CONCATENATE($BB46,$BE$6)</f>
        <v>37104Drift</v>
      </c>
      <c r="BO46" s="0" t="str">
        <f aca="false">CONCATENATE($BB46,$BF$6)</f>
        <v>37104Vega</v>
      </c>
      <c r="BP46" s="0" t="str">
        <f aca="false">CONCATENATE($BB46,$BG$6)</f>
        <v>37104Theta</v>
      </c>
      <c r="BQ46" s="225" t="n">
        <f aca="false">EOMONTH(BQ45,0)+1</f>
        <v>37742</v>
      </c>
      <c r="BR46" s="232" t="n">
        <f aca="false">SUMIF($BL$7:$BL$654,CONCATENATE($BQ46,$BR$6),$BC$7:$BC$654)</f>
        <v>0</v>
      </c>
      <c r="BS46" s="233" t="n">
        <f aca="false">SUMIF($BM$7:$BM$659,CONCATENATE($BQ46,$BS$6),$BD$7:$BD$654)</f>
        <v>0</v>
      </c>
      <c r="BT46" s="233" t="n">
        <f aca="false">SUMIF($BN$7:$BN$659,CONCATENATE($BQ46,$BT$6),$BE$7:$BE$654)</f>
        <v>0</v>
      </c>
      <c r="BU46" s="233" t="n">
        <f aca="false">SUMIF($BO$7:$BO$659,CONCATENATE($BQ46,$BU$6),$BF$7:$BF$654)</f>
        <v>0</v>
      </c>
      <c r="BV46" s="234" t="n">
        <f aca="false">SUMIF($BP$7:$BP$659,CONCATENATE($BQ46,$BV$6),$BG$7:$BG$654)</f>
        <v>0</v>
      </c>
      <c r="BW46" s="235" t="n">
        <f aca="false">SUM(BR46:BV46)</f>
        <v>0</v>
      </c>
    </row>
    <row r="47" customFormat="false" ht="12" hidden="false" customHeight="true" outlineLevel="0" collapsed="false">
      <c r="A47" s="215" t="s">
        <v>163</v>
      </c>
      <c r="B47" s="125" t="s">
        <v>155</v>
      </c>
      <c r="C47" s="125" t="s">
        <v>165</v>
      </c>
      <c r="D47" s="7" t="s">
        <v>145</v>
      </c>
      <c r="E47" s="7" t="s">
        <v>122</v>
      </c>
      <c r="F47" s="91" t="s">
        <v>157</v>
      </c>
      <c r="G47" s="91" t="n">
        <v>37135</v>
      </c>
      <c r="H47" s="230" t="n">
        <v>500000</v>
      </c>
      <c r="I47" s="7" t="n">
        <v>0.3</v>
      </c>
      <c r="J47" s="124" t="n">
        <f aca="false">VLOOKUP(G47,NGPrices,2,FALSE())</f>
        <v>2.813</v>
      </c>
      <c r="K47" s="125" t="n">
        <f aca="false">HLOOKUP(D47,Prices,VLOOKUP(G47,move_down,2,FALSE()),FALSE())</f>
        <v>0.2525</v>
      </c>
      <c r="L47" s="7" t="n">
        <f aca="false">K47+J47</f>
        <v>3.0655</v>
      </c>
      <c r="M47" s="126" t="n">
        <f aca="false">VLOOKUP(G47,NGPrices,4,FALSE())</f>
        <v>0.068888141407444</v>
      </c>
      <c r="N47" s="7" t="n">
        <f aca="false">VLOOKUP(G47,NGPrices,3,FALSE())</f>
        <v>0.2575</v>
      </c>
      <c r="O47" s="7" t="n">
        <f aca="false">HLOOKUP(D47,VOLS,VLOOKUP(G47,move_down,2,FALSE()),FALSE())</f>
        <v>0.252</v>
      </c>
      <c r="P47" s="219" t="n">
        <f aca="false">HLOOKUP(D47,Correllate,VLOOKUP(G47,CorMove,2,FALSE()),FALSE())</f>
        <v>0.98379</v>
      </c>
      <c r="Q47" s="91" t="n">
        <f aca="false">WORKDAY(G47,-2)</f>
        <v>37133</v>
      </c>
      <c r="R47" s="7" t="n">
        <f aca="false">IF(F47="P",0,1)</f>
        <v>1</v>
      </c>
      <c r="S47" s="130" t="e">
        <f aca="false">xSPRDOPT($L47,$J47,$I47,$M47,$O47,$N47,$P47,$Q47-$C$3,$R47,0)</f>
        <v>#NAME?</v>
      </c>
      <c r="T47" s="220" t="e">
        <f aca="false">xSPRDOPT($L47,$J47,$I47,$M47,$O47,$N47,$P47,$Q47-$C$3,$R47,1)*H47</f>
        <v>#NAME?</v>
      </c>
      <c r="U47" s="42" t="e">
        <f aca="false">S47*H47</f>
        <v>#NAME?</v>
      </c>
      <c r="V47" s="220" t="e">
        <f aca="false">xSPRDOPT($L47,$J47,$I47,$M47,$O47,$N47,$P47,$Q47-$C$3,$R47,2)*H47</f>
        <v>#NAME?</v>
      </c>
      <c r="W47" s="220" t="e">
        <f aca="false">+V47+T47</f>
        <v>#NAME?</v>
      </c>
      <c r="X47" s="2" t="str">
        <f aca="false">CONCATENATE(G47,D47)</f>
        <v>37135IF-TRANSCO/Z6</v>
      </c>
      <c r="Y47" s="221" t="n">
        <f aca="false">H47/10000</f>
        <v>50</v>
      </c>
      <c r="Z47" s="2"/>
      <c r="AA47" s="231" t="n">
        <f aca="false">EOMONTH(AA46,0)+1</f>
        <v>37408</v>
      </c>
      <c r="AB47" s="134" t="n">
        <f aca="false">SUMIF($X:$X,CONCATENATE($AA47,AB$6),$T:$T)/10000</f>
        <v>0</v>
      </c>
      <c r="AC47" s="134" t="n">
        <f aca="false">SUMIF($X:$X,CONCATENATE($AA47,AC$6),$T:$T)/10000</f>
        <v>0</v>
      </c>
      <c r="AD47" s="134" t="n">
        <f aca="false">SUMIF($X:$X,CONCATENATE($AA47,AD$6),$T:$T)/10000</f>
        <v>0</v>
      </c>
      <c r="AE47" s="134" t="n">
        <f aca="false">SUMIF($X:$X,CONCATENATE($AA47,AE$6),$T:$T)/10000</f>
        <v>0</v>
      </c>
      <c r="AF47" s="135" t="n">
        <f aca="false">SUMIF($X:$X,CONCATENATE($AA47,AF$6),$T:$T)/10000</f>
        <v>0</v>
      </c>
      <c r="AG47" s="135" t="n">
        <f aca="false">SUMIF($X:$X,CONCATENATE($AA47,AG$6),$T:$T)/10000</f>
        <v>0</v>
      </c>
      <c r="AH47" s="231" t="n">
        <f aca="false">EOMONTH(AH46,0)+1</f>
        <v>37408</v>
      </c>
      <c r="AI47" s="135" t="n">
        <f aca="false">SUM(AB47:AG47)</f>
        <v>0</v>
      </c>
      <c r="AJ47" s="2"/>
      <c r="AK47" s="231" t="n">
        <f aca="false">EOMONTH(AK46,0)+1</f>
        <v>37408</v>
      </c>
      <c r="AL47" s="134" t="n">
        <f aca="false">SUMIF($X:$X,CONCATENATE($AA47,AL$6),$W:$W)</f>
        <v>0</v>
      </c>
      <c r="AM47" s="134" t="n">
        <f aca="false">SUMIF($X:$X,CONCATENATE($AA47,AM$6),$W:$W)</f>
        <v>0</v>
      </c>
      <c r="AN47" s="134" t="n">
        <f aca="false">SUMIF($X:$X,CONCATENATE($AA47,AN$6),$W:$W)</f>
        <v>0</v>
      </c>
      <c r="AO47" s="134" t="n">
        <f aca="false">SUMIF($X:$X,CONCATENATE($AA47,AO$6),$W:$W)</f>
        <v>0</v>
      </c>
      <c r="AP47" s="135" t="n">
        <f aca="false">SUMIF($X:$X,CONCATENATE($AA47,AP$6),$W:$W)</f>
        <v>0</v>
      </c>
      <c r="AQ47" s="135" t="n">
        <f aca="false">SUMIF($X:$X,CONCATENATE($AA47,AQ$6),$W:$W)</f>
        <v>0</v>
      </c>
      <c r="AR47" s="231" t="n">
        <f aca="false">EOMONTH(AR46,0)+1</f>
        <v>37408</v>
      </c>
      <c r="AS47" s="135" t="n">
        <f aca="false">SUM(AL47:AQ47)</f>
        <v>0</v>
      </c>
      <c r="AT47" s="2"/>
      <c r="AU47" s="2"/>
      <c r="AV47" s="2"/>
      <c r="AW47" s="2"/>
      <c r="AX47" s="2"/>
      <c r="AY47" s="2"/>
      <c r="AZ47" s="2"/>
      <c r="BA47" s="2"/>
      <c r="BB47" s="181" t="n">
        <f aca="false">G47</f>
        <v>37135</v>
      </c>
      <c r="BC47" s="223" t="e">
        <f aca="false">xSPRDOPT((VLOOKUP(G47,NGPrices,2,FALSE())+HLOOKUP(D47,Prices,VLOOKUP(G47,move_down,2,FALSE()),FALSE())),VLOOKUP(G47,NGPrices,2,FALSE()),I47,VLOOKUP(G47,NGPREVPRICES,4,FALSE()),HLOOKUP(D47,PREVVOLS,VLOOKUP(G47,MOVE_DOWN2,2,FALSE()),FALSE()),VLOOKUP(G47,NGPREVPRICES,3,FALSE()),HLOOKUP(D47,Correllate,VLOOKUP(G47,CorMove,2,FALSE()),FALSE()),Q47-$BC$3,R47,$BC$5)*H47-BI47</f>
        <v>#NAME?</v>
      </c>
      <c r="BD47" s="223" t="e">
        <f aca="false">xSPRDOPT((VLOOKUP(G47,NGPREVPRICES,2,FALSE())+HLOOKUP(D47,PREVCURVES,VLOOKUP(G47,MOVE_DOWN2,2,FALSE()),FALSE())),VLOOKUP(G47,NGPREVPRICES,2,FALSE()),BJ47,VLOOKUP(G47,NGPrices,4,FALSE()),HLOOKUP(D47,PREVVOLS,VLOOKUP(G47,MOVE_DOWN2,2,FALSE()),FALSE()),VLOOKUP(G47,NGPREVPRICES,3,FALSE()),HLOOKUP(D47,Correllate,VLOOKUP(G47,CorMove,2,FALSE()),FALSE()),Q47-$BC$3,R47,$BI$5)*H47-BI47</f>
        <v>#NAME?</v>
      </c>
      <c r="BE47" s="132" t="e">
        <f aca="false">(BI47/VLOOKUP(BB47,discount,3,FALSE()))-(BI47/VLOOKUP(BB47,discount,2,FALSE()))</f>
        <v>#NAME?</v>
      </c>
      <c r="BF47" s="223" t="e">
        <f aca="false">xSPRDOPT((VLOOKUP(G47,NGPREVPRICES,2,FALSE())+HLOOKUP(D47,PREVCURVES,VLOOKUP(G47,MOVE_DOWN2,2,FALSE()),FALSE())),VLOOKUP(G47,NGPREVPRICES,2,FALSE()),BJ47,VLOOKUP(G47,NGPREVPRICES,4,FALSE()),HLOOKUP(D47,VOLS,VLOOKUP(G47,move_down,2,FALSE()),FALSE()),VLOOKUP(G47,NGPrices,3,FALSE()),HLOOKUP(D47,Correllate,VLOOKUP(G47,CorMove,2,FALSE()),FALSE()),Q47-$BC$3,R47,$BI$5)*H47-BI47</f>
        <v>#NAME?</v>
      </c>
      <c r="BG47" s="223" t="e">
        <f aca="false">xSPRDOPT((VLOOKUP(G47,NGPREVPRICES,2,FALSE())+HLOOKUP(D47,PREVCURVES,VLOOKUP(G47,MOVE_DOWN2,2,FALSE()),FALSE())),VLOOKUP(G47,NGPREVPRICES,2,FALSE()),BJ47,VLOOKUP(G47,NGPREVPRICES,4,FALSE()),HLOOKUP(D47,PREVVOLS,VLOOKUP(G47,MOVE_DOWN2,2,FALSE()),FALSE()),VLOOKUP(G47,NGPREVPRICES,3,FALSE()),HLOOKUP(D47,Correllate,VLOOKUP(G47,CorMove,2,FALSE()),FALSE()),Q47-$C$3,R47,$BI$5)*H47-BI47</f>
        <v>#NAME?</v>
      </c>
      <c r="BH47" s="223" t="e">
        <f aca="false">SUM(BC47:BG47)</f>
        <v>#NAME?</v>
      </c>
      <c r="BI47" s="223" t="e">
        <f aca="false">xSPRDOPT((VLOOKUP(G47,NGPREVPRICES,2,FALSE())+HLOOKUP(D47,PREVCURVES,VLOOKUP(G47,MOVE_DOWN2,2,FALSE()),FALSE())),VLOOKUP(G47,NGPREVPRICES,2,FALSE()),BJ47,VLOOKUP(G47,NGPREVPRICES,4,FALSE()),HLOOKUP(D47,PREVVOLS,VLOOKUP(G47,MOVE_DOWN2,2,FALSE()),FALSE()),VLOOKUP(G47,NGPREVPRICES,3,FALSE()),HLOOKUP(D47,Correllate,VLOOKUP(G47,CorMove,2,FALSE()),FALSE()),Q47-$BC$3,R47,$BI$5)*H47</f>
        <v>#NAME?</v>
      </c>
      <c r="BJ47" s="224" t="n">
        <f aca="false">I47</f>
        <v>0.3</v>
      </c>
      <c r="BL47" s="0" t="str">
        <f aca="false">CONCATENATE(BB47,$BC$6)</f>
        <v>37135Curve Shift/Gamma</v>
      </c>
      <c r="BM47" s="0" t="str">
        <f aca="false">CONCATENATE($BB47,$BD$6)</f>
        <v>37135Rho</v>
      </c>
      <c r="BN47" s="0" t="str">
        <f aca="false">CONCATENATE($BB47,$BE$6)</f>
        <v>37135Drift</v>
      </c>
      <c r="BO47" s="0" t="str">
        <f aca="false">CONCATENATE($BB47,$BF$6)</f>
        <v>37135Vega</v>
      </c>
      <c r="BP47" s="0" t="str">
        <f aca="false">CONCATENATE($BB47,$BG$6)</f>
        <v>37135Theta</v>
      </c>
      <c r="BQ47" s="225" t="n">
        <f aca="false">EOMONTH(BQ46,0)+1</f>
        <v>37773</v>
      </c>
      <c r="BR47" s="241" t="n">
        <f aca="false">SUMIF($BL$7:$BL$654,CONCATENATE($BQ47,$BR$6),$BC$7:$BC$654)</f>
        <v>0</v>
      </c>
      <c r="BS47" s="242" t="n">
        <f aca="false">SUMIF($BM$7:$BM$659,CONCATENATE($BQ47,$BS$6),$BD$7:$BD$654)</f>
        <v>0</v>
      </c>
      <c r="BT47" s="242" t="n">
        <f aca="false">SUMIF($BN$7:$BN$659,CONCATENATE($BQ47,$BT$6),$BE$7:$BE$654)</f>
        <v>0</v>
      </c>
      <c r="BU47" s="242" t="n">
        <f aca="false">SUMIF($BO$7:$BO$659,CONCATENATE($BQ47,$BU$6),$BF$7:$BF$654)</f>
        <v>0</v>
      </c>
      <c r="BV47" s="243" t="n">
        <f aca="false">SUMIF($BP$7:$BP$659,CONCATENATE($BQ47,$BV$6),$BG$7:$BG$654)</f>
        <v>0</v>
      </c>
      <c r="BW47" s="244" t="n">
        <f aca="false">SUM(BR47:BV47)</f>
        <v>0</v>
      </c>
    </row>
    <row r="48" customFormat="false" ht="12" hidden="false" customHeight="true" outlineLevel="0" collapsed="false">
      <c r="A48" s="215" t="s">
        <v>163</v>
      </c>
      <c r="B48" s="125" t="s">
        <v>155</v>
      </c>
      <c r="C48" s="125" t="s">
        <v>165</v>
      </c>
      <c r="D48" s="7" t="s">
        <v>145</v>
      </c>
      <c r="E48" s="7" t="s">
        <v>122</v>
      </c>
      <c r="F48" s="91" t="s">
        <v>157</v>
      </c>
      <c r="G48" s="91" t="n">
        <v>37165</v>
      </c>
      <c r="H48" s="230" t="n">
        <v>500000</v>
      </c>
      <c r="I48" s="7" t="n">
        <v>0.3</v>
      </c>
      <c r="J48" s="124" t="n">
        <f aca="false">VLOOKUP(G48,NGPrices,2,FALSE())</f>
        <v>2.833</v>
      </c>
      <c r="K48" s="125" t="n">
        <f aca="false">HLOOKUP(D48,Prices,VLOOKUP(G48,move_down,2,FALSE()),FALSE())</f>
        <v>0.255</v>
      </c>
      <c r="L48" s="7" t="n">
        <f aca="false">K48+J48</f>
        <v>3.088</v>
      </c>
      <c r="M48" s="126" t="n">
        <f aca="false">VLOOKUP(G48,NGPrices,4,FALSE())</f>
        <v>0.069044059331132</v>
      </c>
      <c r="N48" s="7" t="n">
        <f aca="false">VLOOKUP(G48,NGPrices,3,FALSE())</f>
        <v>0.2625</v>
      </c>
      <c r="O48" s="7" t="n">
        <f aca="false">HLOOKUP(D48,VOLS,VLOOKUP(G48,move_down,2,FALSE()),FALSE())</f>
        <v>0.257</v>
      </c>
      <c r="P48" s="219" t="n">
        <f aca="false">HLOOKUP(D48,Correllate,VLOOKUP(G48,CorMove,2,FALSE()),FALSE())</f>
        <v>0.98379</v>
      </c>
      <c r="Q48" s="91" t="n">
        <f aca="false">WORKDAY(G48,-2)</f>
        <v>37161</v>
      </c>
      <c r="R48" s="7" t="n">
        <f aca="false">IF(F48="P",0,1)</f>
        <v>1</v>
      </c>
      <c r="S48" s="130" t="e">
        <f aca="false">xSPRDOPT($L48,$J48,$I48,$M48,$O48,$N48,$P48,$Q48-$C$3,$R48,0)</f>
        <v>#NAME?</v>
      </c>
      <c r="T48" s="220" t="e">
        <f aca="false">xSPRDOPT($L48,$J48,$I48,$M48,$O48,$N48,$P48,$Q48-$C$3,$R48,1)*H48</f>
        <v>#NAME?</v>
      </c>
      <c r="U48" s="42" t="e">
        <f aca="false">S48*H48</f>
        <v>#NAME?</v>
      </c>
      <c r="V48" s="220" t="e">
        <f aca="false">xSPRDOPT($L48,$J48,$I48,$M48,$O48,$N48,$P48,$Q48-$C$3,$R48,2)*H48</f>
        <v>#NAME?</v>
      </c>
      <c r="W48" s="220" t="e">
        <f aca="false">+V48+T48</f>
        <v>#NAME?</v>
      </c>
      <c r="X48" s="2" t="str">
        <f aca="false">CONCATENATE(G48,D48)</f>
        <v>37165IF-TRANSCO/Z6</v>
      </c>
      <c r="Y48" s="221" t="n">
        <f aca="false">H48/10000</f>
        <v>50</v>
      </c>
      <c r="AA48" s="231" t="n">
        <f aca="false">EOMONTH(AA47,0)+1</f>
        <v>37438</v>
      </c>
      <c r="AB48" s="134" t="n">
        <f aca="false">SUMIF($X:$X,CONCATENATE($AA48,AB$6),$T:$T)/10000</f>
        <v>0</v>
      </c>
      <c r="AC48" s="134" t="n">
        <f aca="false">SUMIF($X:$X,CONCATENATE($AA48,AC$6),$T:$T)/10000</f>
        <v>0</v>
      </c>
      <c r="AD48" s="134" t="n">
        <f aca="false">SUMIF($X:$X,CONCATENATE($AA48,AD$6),$T:$T)/10000</f>
        <v>0</v>
      </c>
      <c r="AE48" s="134" t="n">
        <f aca="false">SUMIF($X:$X,CONCATENATE($AA48,AE$6),$T:$T)/10000</f>
        <v>0</v>
      </c>
      <c r="AF48" s="135" t="n">
        <f aca="false">SUMIF($X:$X,CONCATENATE($AA48,AF$6),$T:$T)/10000</f>
        <v>0</v>
      </c>
      <c r="AG48" s="135" t="n">
        <f aca="false">SUMIF($X:$X,CONCATENATE($AA48,AG$6),$T:$T)/10000</f>
        <v>0</v>
      </c>
      <c r="AH48" s="231" t="n">
        <f aca="false">EOMONTH(AH47,0)+1</f>
        <v>37438</v>
      </c>
      <c r="AI48" s="135" t="n">
        <f aca="false">SUM(AB48:AG48)</f>
        <v>0</v>
      </c>
      <c r="AJ48" s="2"/>
      <c r="AK48" s="231" t="n">
        <f aca="false">EOMONTH(AK47,0)+1</f>
        <v>37438</v>
      </c>
      <c r="AL48" s="134" t="n">
        <f aca="false">SUMIF($X:$X,CONCATENATE($AA48,AL$6),$W:$W)</f>
        <v>0</v>
      </c>
      <c r="AM48" s="134" t="n">
        <f aca="false">SUMIF($X:$X,CONCATENATE($AA48,AM$6),$W:$W)</f>
        <v>0</v>
      </c>
      <c r="AN48" s="134" t="n">
        <f aca="false">SUMIF($X:$X,CONCATENATE($AA48,AN$6),$W:$W)</f>
        <v>0</v>
      </c>
      <c r="AO48" s="134" t="n">
        <f aca="false">SUMIF($X:$X,CONCATENATE($AA48,AO$6),$W:$W)</f>
        <v>0</v>
      </c>
      <c r="AP48" s="135" t="n">
        <f aca="false">SUMIF($X:$X,CONCATENATE($AA48,AP$6),$W:$W)</f>
        <v>0</v>
      </c>
      <c r="AQ48" s="135" t="n">
        <f aca="false">SUMIF($X:$X,CONCATENATE($AA48,AQ$6),$W:$W)</f>
        <v>0</v>
      </c>
      <c r="AR48" s="231" t="n">
        <f aca="false">EOMONTH(AR47,0)+1</f>
        <v>37438</v>
      </c>
      <c r="AS48" s="135" t="n">
        <f aca="false">SUM(AL48:AQ48)</f>
        <v>0</v>
      </c>
      <c r="AT48" s="2"/>
      <c r="AU48" s="2"/>
      <c r="AV48" s="2"/>
      <c r="AW48" s="2"/>
      <c r="AX48" s="2"/>
      <c r="AY48" s="2"/>
      <c r="AZ48" s="2"/>
      <c r="BA48" s="2"/>
      <c r="BB48" s="181" t="n">
        <f aca="false">G48</f>
        <v>37165</v>
      </c>
      <c r="BC48" s="223" t="e">
        <f aca="false">xSPRDOPT((VLOOKUP(G48,NGPrices,2,FALSE())+HLOOKUP(D48,Prices,VLOOKUP(G48,move_down,2,FALSE()),FALSE())),VLOOKUP(G48,NGPrices,2,FALSE()),I48,VLOOKUP(G48,NGPREVPRICES,4,FALSE()),HLOOKUP(D48,PREVVOLS,VLOOKUP(G48,MOVE_DOWN2,2,FALSE()),FALSE()),VLOOKUP(G48,NGPREVPRICES,3,FALSE()),HLOOKUP(D48,Correllate,VLOOKUP(G48,CorMove,2,FALSE()),FALSE()),Q48-$BC$3,R48,$BC$5)*H48-BI48</f>
        <v>#NAME?</v>
      </c>
      <c r="BD48" s="223" t="e">
        <f aca="false">xSPRDOPT((VLOOKUP(G48,NGPREVPRICES,2,FALSE())+HLOOKUP(D48,PREVCURVES,VLOOKUP(G48,MOVE_DOWN2,2,FALSE()),FALSE())),VLOOKUP(G48,NGPREVPRICES,2,FALSE()),BJ48,VLOOKUP(G48,NGPrices,4,FALSE()),HLOOKUP(D48,PREVVOLS,VLOOKUP(G48,MOVE_DOWN2,2,FALSE()),FALSE()),VLOOKUP(G48,NGPREVPRICES,3,FALSE()),HLOOKUP(D48,Correllate,VLOOKUP(G48,CorMove,2,FALSE()),FALSE()),Q48-$BC$3,R48,$BI$5)*H48-BI48</f>
        <v>#NAME?</v>
      </c>
      <c r="BE48" s="132" t="e">
        <f aca="false">(BI48/VLOOKUP(BB48,discount,3,FALSE()))-(BI48/VLOOKUP(BB48,discount,2,FALSE()))</f>
        <v>#NAME?</v>
      </c>
      <c r="BF48" s="223" t="e">
        <f aca="false">xSPRDOPT((VLOOKUP(G48,NGPREVPRICES,2,FALSE())+HLOOKUP(D48,PREVCURVES,VLOOKUP(G48,MOVE_DOWN2,2,FALSE()),FALSE())),VLOOKUP(G48,NGPREVPRICES,2,FALSE()),BJ48,VLOOKUP(G48,NGPREVPRICES,4,FALSE()),HLOOKUP(D48,VOLS,VLOOKUP(G48,move_down,2,FALSE()),FALSE()),VLOOKUP(G48,NGPrices,3,FALSE()),HLOOKUP(D48,Correllate,VLOOKUP(G48,CorMove,2,FALSE()),FALSE()),Q48-$BC$3,R48,$BI$5)*H48-BI48</f>
        <v>#NAME?</v>
      </c>
      <c r="BG48" s="223" t="e">
        <f aca="false">xSPRDOPT((VLOOKUP(G48,NGPREVPRICES,2,FALSE())+HLOOKUP(D48,PREVCURVES,VLOOKUP(G48,MOVE_DOWN2,2,FALSE()),FALSE())),VLOOKUP(G48,NGPREVPRICES,2,FALSE()),BJ48,VLOOKUP(G48,NGPREVPRICES,4,FALSE()),HLOOKUP(D48,PREVVOLS,VLOOKUP(G48,MOVE_DOWN2,2,FALSE()),FALSE()),VLOOKUP(G48,NGPREVPRICES,3,FALSE()),HLOOKUP(D48,Correllate,VLOOKUP(G48,CorMove,2,FALSE()),FALSE()),Q48-$C$3,R48,$BI$5)*H48-BI48</f>
        <v>#NAME?</v>
      </c>
      <c r="BH48" s="223" t="e">
        <f aca="false">SUM(BC48:BG48)</f>
        <v>#NAME?</v>
      </c>
      <c r="BI48" s="223" t="e">
        <f aca="false">xSPRDOPT((VLOOKUP(G48,NGPREVPRICES,2,FALSE())+HLOOKUP(D48,PREVCURVES,VLOOKUP(G48,MOVE_DOWN2,2,FALSE()),FALSE())),VLOOKUP(G48,NGPREVPRICES,2,FALSE()),BJ48,VLOOKUP(G48,NGPREVPRICES,4,FALSE()),HLOOKUP(D48,PREVVOLS,VLOOKUP(G48,MOVE_DOWN2,2,FALSE()),FALSE()),VLOOKUP(G48,NGPREVPRICES,3,FALSE()),HLOOKUP(D48,Correllate,VLOOKUP(G48,CorMove,2,FALSE()),FALSE()),Q48-$BC$3,R48,$BI$5)*H48</f>
        <v>#NAME?</v>
      </c>
      <c r="BJ48" s="224" t="n">
        <f aca="false">I48</f>
        <v>0.3</v>
      </c>
      <c r="BL48" s="0" t="str">
        <f aca="false">CONCATENATE(BB48,$BC$6)</f>
        <v>37165Curve Shift/Gamma</v>
      </c>
      <c r="BM48" s="0" t="str">
        <f aca="false">CONCATENATE($BB48,$BD$6)</f>
        <v>37165Rho</v>
      </c>
      <c r="BN48" s="0" t="str">
        <f aca="false">CONCATENATE($BB48,$BE$6)</f>
        <v>37165Drift</v>
      </c>
      <c r="BO48" s="0" t="str">
        <f aca="false">CONCATENATE($BB48,$BF$6)</f>
        <v>37165Vega</v>
      </c>
      <c r="BP48" s="0" t="str">
        <f aca="false">CONCATENATE($BB48,$BG$6)</f>
        <v>37165Theta</v>
      </c>
      <c r="BQ48" s="106" t="s">
        <v>14</v>
      </c>
      <c r="BR48" s="245" t="e">
        <f aca="false">SUM(BR7:BR47)</f>
        <v>#NAME?</v>
      </c>
      <c r="BS48" s="246" t="e">
        <f aca="false">SUM(BS7:BS47)</f>
        <v>#NAME?</v>
      </c>
      <c r="BT48" s="246" t="e">
        <f aca="false">SUM(BT7:BT47)</f>
        <v>#NAME?</v>
      </c>
      <c r="BU48" s="246" t="e">
        <f aca="false">SUM(BU7:BU47)</f>
        <v>#NAME?</v>
      </c>
      <c r="BV48" s="246" t="e">
        <f aca="false">SUM(BV7:BV47)</f>
        <v>#NAME?</v>
      </c>
      <c r="BW48" s="247" t="e">
        <f aca="false">SUM(BW7:BW47)</f>
        <v>#NAME?</v>
      </c>
    </row>
    <row r="49" customFormat="false" ht="12" hidden="false" customHeight="true" outlineLevel="0" collapsed="false">
      <c r="A49" s="17" t="s">
        <v>168</v>
      </c>
      <c r="B49" s="0" t="s">
        <v>155</v>
      </c>
      <c r="C49" s="125" t="s">
        <v>169</v>
      </c>
      <c r="D49" s="7" t="s">
        <v>145</v>
      </c>
      <c r="E49" s="7" t="s">
        <v>122</v>
      </c>
      <c r="F49" s="91" t="s">
        <v>157</v>
      </c>
      <c r="G49" s="91" t="n">
        <v>37196</v>
      </c>
      <c r="H49" s="230" t="n">
        <v>-1000000</v>
      </c>
      <c r="I49" s="7" t="n">
        <v>0.95</v>
      </c>
      <c r="J49" s="124" t="n">
        <f aca="false">VLOOKUP(G49,NGPrices,2,FALSE())</f>
        <v>2.942</v>
      </c>
      <c r="K49" s="125" t="n">
        <f aca="false">HLOOKUP(D49,Prices,VLOOKUP(G49,move_down,2,FALSE()),FALSE())</f>
        <v>0.7125</v>
      </c>
      <c r="L49" s="7" t="n">
        <f aca="false">K49+J49</f>
        <v>3.6545</v>
      </c>
      <c r="M49" s="126" t="n">
        <f aca="false">VLOOKUP(G49,NGPrices,4,FALSE())</f>
        <v>0.069180473626196</v>
      </c>
      <c r="N49" s="7" t="n">
        <f aca="false">VLOOKUP(G49,NGPrices,3,FALSE())</f>
        <v>0.264</v>
      </c>
      <c r="O49" s="7" t="n">
        <f aca="false">HLOOKUP(D49,VOLS,VLOOKUP(G49,move_down,2,FALSE()),FALSE())</f>
        <v>0.29</v>
      </c>
      <c r="P49" s="219" t="n">
        <f aca="false">HLOOKUP(D49,Correllate,VLOOKUP(G49,CorMove,2,FALSE()),FALSE())</f>
        <v>0.95</v>
      </c>
      <c r="Q49" s="91" t="n">
        <f aca="false">WORKDAY(G49,-2)</f>
        <v>37194</v>
      </c>
      <c r="R49" s="7" t="n">
        <f aca="false">IF(F49="P",0,1)</f>
        <v>1</v>
      </c>
      <c r="S49" s="130" t="e">
        <f aca="false">xSPRDOPT($L49,$J49,$I49,$M49,$O49,$N49,$P49,$Q49-$C$3,$R49,0)</f>
        <v>#NAME?</v>
      </c>
      <c r="T49" s="220" t="e">
        <f aca="false">xSPRDOPT($L49,$J49,$I49,$M49,$O49,$N49,$P49,$Q49-$C$3,$R49,1)*H49</f>
        <v>#NAME?</v>
      </c>
      <c r="U49" s="42" t="e">
        <f aca="false">S49*H49</f>
        <v>#NAME?</v>
      </c>
      <c r="V49" s="220" t="e">
        <f aca="false">xSPRDOPT($L49,$J49,$I49,$M49,$O49,$N49,$P49,$Q49-$C$3,$R49,2)*H49</f>
        <v>#NAME?</v>
      </c>
      <c r="W49" s="220" t="e">
        <f aca="false">+V49+T49</f>
        <v>#NAME?</v>
      </c>
      <c r="X49" s="2" t="str">
        <f aca="false">CONCATENATE(G49,D49)</f>
        <v>37196IF-TRANSCO/Z6</v>
      </c>
      <c r="Y49" s="221" t="n">
        <f aca="false">H49/10000</f>
        <v>-100</v>
      </c>
      <c r="AA49" s="231" t="n">
        <f aca="false">EOMONTH(AA48,0)+1</f>
        <v>37469</v>
      </c>
      <c r="AB49" s="134" t="n">
        <f aca="false">SUMIF($X:$X,CONCATENATE($AA49,AB$6),$T:$T)/10000</f>
        <v>0</v>
      </c>
      <c r="AC49" s="134" t="n">
        <f aca="false">SUMIF($X:$X,CONCATENATE($AA49,AC$6),$T:$T)/10000</f>
        <v>0</v>
      </c>
      <c r="AD49" s="134" t="n">
        <f aca="false">SUMIF($X:$X,CONCATENATE($AA49,AD$6),$T:$T)/10000</f>
        <v>0</v>
      </c>
      <c r="AE49" s="134" t="n">
        <f aca="false">SUMIF($X:$X,CONCATENATE($AA49,AE$6),$T:$T)/10000</f>
        <v>0</v>
      </c>
      <c r="AF49" s="135" t="n">
        <f aca="false">SUMIF($X:$X,CONCATENATE($AA49,AF$6),$T:$T)/10000</f>
        <v>0</v>
      </c>
      <c r="AG49" s="135" t="n">
        <f aca="false">SUMIF($X:$X,CONCATENATE($AA49,AG$6),$T:$T)/10000</f>
        <v>0</v>
      </c>
      <c r="AH49" s="231" t="n">
        <f aca="false">EOMONTH(AH48,0)+1</f>
        <v>37469</v>
      </c>
      <c r="AI49" s="135" t="n">
        <f aca="false">SUM(AB49:AG49)</f>
        <v>0</v>
      </c>
      <c r="AJ49" s="2"/>
      <c r="AK49" s="231" t="n">
        <f aca="false">EOMONTH(AK48,0)+1</f>
        <v>37469</v>
      </c>
      <c r="AL49" s="134" t="n">
        <f aca="false">SUMIF($X:$X,CONCATENATE($AA49,AL$6),$W:$W)</f>
        <v>0</v>
      </c>
      <c r="AM49" s="134" t="n">
        <f aca="false">SUMIF($X:$X,CONCATENATE($AA49,AM$6),$W:$W)</f>
        <v>0</v>
      </c>
      <c r="AN49" s="134" t="n">
        <f aca="false">SUMIF($X:$X,CONCATENATE($AA49,AN$6),$W:$W)</f>
        <v>0</v>
      </c>
      <c r="AO49" s="134" t="n">
        <f aca="false">SUMIF($X:$X,CONCATENATE($AA49,AO$6),$W:$W)</f>
        <v>0</v>
      </c>
      <c r="AP49" s="135" t="n">
        <f aca="false">SUMIF($X:$X,CONCATENATE($AA49,AP$6),$W:$W)</f>
        <v>0</v>
      </c>
      <c r="AQ49" s="135" t="n">
        <f aca="false">SUMIF($X:$X,CONCATENATE($AA49,AQ$6),$W:$W)</f>
        <v>0</v>
      </c>
      <c r="AR49" s="231" t="n">
        <f aca="false">EOMONTH(AR48,0)+1</f>
        <v>37469</v>
      </c>
      <c r="AS49" s="135" t="n">
        <f aca="false">SUM(AL49:AQ49)</f>
        <v>0</v>
      </c>
      <c r="AT49" s="2"/>
      <c r="AU49" s="2"/>
      <c r="AV49" s="2"/>
      <c r="AW49" s="2"/>
      <c r="AX49" s="2"/>
      <c r="AY49" s="2"/>
      <c r="AZ49" s="2"/>
      <c r="BA49" s="2"/>
      <c r="BB49" s="181" t="n">
        <f aca="false">G49</f>
        <v>37196</v>
      </c>
      <c r="BC49" s="223" t="e">
        <f aca="false">xSPRDOPT((VLOOKUP(G49,NGPrices,2,FALSE())+HLOOKUP(D49,Prices,VLOOKUP(G49,move_down,2,FALSE()),FALSE())),VLOOKUP(G49,NGPrices,2,FALSE()),I49,VLOOKUP(G49,NGPREVPRICES,4,FALSE()),HLOOKUP(D49,PREVVOLS,VLOOKUP(G49,MOVE_DOWN2,2,FALSE()),FALSE()),VLOOKUP(G49,NGPREVPRICES,3,FALSE()),HLOOKUP(D49,Correllate,VLOOKUP(G49,CorMove,2,FALSE()),FALSE()),Q49-$BC$3,R49,$BC$5)*H49-BI49</f>
        <v>#NAME?</v>
      </c>
      <c r="BD49" s="223" t="e">
        <f aca="false">xSPRDOPT((VLOOKUP(G49,NGPREVPRICES,2,FALSE())+HLOOKUP(D49,PREVCURVES,VLOOKUP(G49,MOVE_DOWN2,2,FALSE()),FALSE())),VLOOKUP(G49,NGPREVPRICES,2,FALSE()),BJ49,VLOOKUP(G49,NGPrices,4,FALSE()),HLOOKUP(D49,PREVVOLS,VLOOKUP(G49,MOVE_DOWN2,2,FALSE()),FALSE()),VLOOKUP(G49,NGPREVPRICES,3,FALSE()),HLOOKUP(D49,Correllate,VLOOKUP(G49,CorMove,2,FALSE()),FALSE()),Q49-$BC$3,R49,$BI$5)*H49-BI49</f>
        <v>#NAME?</v>
      </c>
      <c r="BE49" s="132" t="e">
        <f aca="false">(BI49/VLOOKUP(BB49,discount,3,FALSE()))-(BI49/VLOOKUP(BB49,discount,2,FALSE()))</f>
        <v>#NAME?</v>
      </c>
      <c r="BF49" s="223" t="e">
        <f aca="false">xSPRDOPT((VLOOKUP(G49,NGPREVPRICES,2,FALSE())+HLOOKUP(D49,PREVCURVES,VLOOKUP(G49,MOVE_DOWN2,2,FALSE()),FALSE())),VLOOKUP(G49,NGPREVPRICES,2,FALSE()),BJ49,VLOOKUP(G49,NGPREVPRICES,4,FALSE()),HLOOKUP(D49,VOLS,VLOOKUP(G49,move_down,2,FALSE()),FALSE()),VLOOKUP(G49,NGPrices,3,FALSE()),HLOOKUP(D49,Correllate,VLOOKUP(G49,CorMove,2,FALSE()),FALSE()),Q49-$BC$3,R49,$BI$5)*H49-BI49</f>
        <v>#NAME?</v>
      </c>
      <c r="BG49" s="223" t="e">
        <f aca="false">xSPRDOPT((VLOOKUP(G49,NGPREVPRICES,2,FALSE())+HLOOKUP(D49,PREVCURVES,VLOOKUP(G49,MOVE_DOWN2,2,FALSE()),FALSE())),VLOOKUP(G49,NGPREVPRICES,2,FALSE()),BJ49,VLOOKUP(G49,NGPREVPRICES,4,FALSE()),HLOOKUP(D49,PREVVOLS,VLOOKUP(G49,MOVE_DOWN2,2,FALSE()),FALSE()),VLOOKUP(G49,NGPREVPRICES,3,FALSE()),HLOOKUP(D49,Correllate,VLOOKUP(G49,CorMove,2,FALSE()),FALSE()),Q49-$C$3,R49,$BI$5)*H49-BI49</f>
        <v>#NAME?</v>
      </c>
      <c r="BH49" s="223" t="e">
        <f aca="false">SUM(BC49:BG49)</f>
        <v>#NAME?</v>
      </c>
      <c r="BI49" s="223" t="e">
        <f aca="false">xSPRDOPT((VLOOKUP(G49,NGPREVPRICES,2,FALSE())+HLOOKUP(D49,PREVCURVES,VLOOKUP(G49,MOVE_DOWN2,2,FALSE()),FALSE())),VLOOKUP(G49,NGPREVPRICES,2,FALSE()),BJ49,VLOOKUP(G49,NGPREVPRICES,4,FALSE()),HLOOKUP(D49,PREVVOLS,VLOOKUP(G49,MOVE_DOWN2,2,FALSE()),FALSE()),VLOOKUP(G49,NGPREVPRICES,3,FALSE()),HLOOKUP(D49,Correllate,VLOOKUP(G49,CorMove,2,FALSE()),FALSE()),Q49-$BC$3,R49,$BI$5)*H49</f>
        <v>#NAME?</v>
      </c>
      <c r="BJ49" s="224" t="n">
        <f aca="false">I49</f>
        <v>0.95</v>
      </c>
      <c r="BL49" s="0" t="str">
        <f aca="false">CONCATENATE(BB49,$BC$6)</f>
        <v>37196Curve Shift/Gamma</v>
      </c>
      <c r="BM49" s="0" t="str">
        <f aca="false">CONCATENATE($BB49,$BD$6)</f>
        <v>37196Rho</v>
      </c>
      <c r="BN49" s="0" t="str">
        <f aca="false">CONCATENATE($BB49,$BE$6)</f>
        <v>37196Drift</v>
      </c>
      <c r="BO49" s="0" t="str">
        <f aca="false">CONCATENATE($BB49,$BF$6)</f>
        <v>37196Vega</v>
      </c>
      <c r="BP49" s="0" t="str">
        <f aca="false">CONCATENATE($BB49,$BG$6)</f>
        <v>37196Theta</v>
      </c>
    </row>
    <row r="50" customFormat="false" ht="12" hidden="false" customHeight="true" outlineLevel="0" collapsed="false">
      <c r="A50" s="17" t="s">
        <v>168</v>
      </c>
      <c r="B50" s="0" t="s">
        <v>155</v>
      </c>
      <c r="C50" s="125" t="s">
        <v>169</v>
      </c>
      <c r="D50" s="7" t="s">
        <v>145</v>
      </c>
      <c r="E50" s="7" t="s">
        <v>122</v>
      </c>
      <c r="F50" s="91" t="s">
        <v>157</v>
      </c>
      <c r="G50" s="91" t="n">
        <v>37226</v>
      </c>
      <c r="H50" s="230" t="n">
        <v>-1000000</v>
      </c>
      <c r="I50" s="7" t="n">
        <v>0.95</v>
      </c>
      <c r="J50" s="124" t="n">
        <f aca="false">VLOOKUP(G50,NGPrices,2,FALSE())</f>
        <v>3.044</v>
      </c>
      <c r="K50" s="125" t="n">
        <f aca="false">HLOOKUP(D50,Prices,VLOOKUP(G50,move_down,2,FALSE()),FALSE())</f>
        <v>1.2</v>
      </c>
      <c r="L50" s="7" t="n">
        <f aca="false">K50+J50</f>
        <v>4.244</v>
      </c>
      <c r="M50" s="126" t="n">
        <f aca="false">VLOOKUP(G50,NGPrices,4,FALSE())</f>
        <v>0.069312487465989</v>
      </c>
      <c r="N50" s="7" t="n">
        <f aca="false">VLOOKUP(G50,NGPrices,3,FALSE())</f>
        <v>0.269</v>
      </c>
      <c r="O50" s="7" t="n">
        <f aca="false">HLOOKUP(D50,VOLS,VLOOKUP(G50,move_down,2,FALSE()),FALSE())</f>
        <v>0.296</v>
      </c>
      <c r="P50" s="219" t="n">
        <f aca="false">HLOOKUP(D50,Correllate,VLOOKUP(G50,CorMove,2,FALSE()),FALSE())</f>
        <v>0.95</v>
      </c>
      <c r="Q50" s="91" t="n">
        <f aca="false">WORKDAY(G50,-2)</f>
        <v>37224</v>
      </c>
      <c r="R50" s="7" t="n">
        <f aca="false">IF(F50="P",0,1)</f>
        <v>1</v>
      </c>
      <c r="S50" s="130" t="e">
        <f aca="false">xSPRDOPT($L50,$J50,$I50,$M50,$O50,$N50,$P50,$Q50-$C$3,$R50,0)</f>
        <v>#NAME?</v>
      </c>
      <c r="T50" s="220" t="e">
        <f aca="false">xSPRDOPT($L50,$J50,$I50,$M50,$O50,$N50,$P50,$Q50-$C$3,$R50,1)*H50</f>
        <v>#NAME?</v>
      </c>
      <c r="U50" s="42" t="e">
        <f aca="false">S50*H50</f>
        <v>#NAME?</v>
      </c>
      <c r="V50" s="220" t="e">
        <f aca="false">xSPRDOPT($L50,$J50,$I50,$M50,$O50,$N50,$P50,$Q50-$C$3,$R50,2)*H50</f>
        <v>#NAME?</v>
      </c>
      <c r="W50" s="220" t="e">
        <f aca="false">+V50+T50</f>
        <v>#NAME?</v>
      </c>
      <c r="X50" s="2" t="str">
        <f aca="false">CONCATENATE(G50,D50)</f>
        <v>37226IF-TRANSCO/Z6</v>
      </c>
      <c r="Y50" s="221" t="n">
        <f aca="false">H50/10000</f>
        <v>-100</v>
      </c>
      <c r="AA50" s="231" t="n">
        <f aca="false">EOMONTH(AA49,0)+1</f>
        <v>37500</v>
      </c>
      <c r="AB50" s="134" t="n">
        <f aca="false">SUMIF($X:$X,CONCATENATE($AA50,AB$6),$T:$T)/10000</f>
        <v>0</v>
      </c>
      <c r="AC50" s="134" t="n">
        <f aca="false">SUMIF($X:$X,CONCATENATE($AA50,AC$6),$T:$T)/10000</f>
        <v>0</v>
      </c>
      <c r="AD50" s="134" t="n">
        <f aca="false">SUMIF($X:$X,CONCATENATE($AA50,AD$6),$T:$T)/10000</f>
        <v>0</v>
      </c>
      <c r="AE50" s="134" t="n">
        <f aca="false">SUMIF($X:$X,CONCATENATE($AA50,AE$6),$T:$T)/10000</f>
        <v>0</v>
      </c>
      <c r="AF50" s="135" t="n">
        <f aca="false">SUMIF($X:$X,CONCATENATE($AA50,AF$6),$T:$T)/10000</f>
        <v>0</v>
      </c>
      <c r="AG50" s="135" t="n">
        <f aca="false">SUMIF($X:$X,CONCATENATE($AA50,AG$6),$T:$T)/10000</f>
        <v>0</v>
      </c>
      <c r="AH50" s="231" t="n">
        <f aca="false">EOMONTH(AH49,0)+1</f>
        <v>37500</v>
      </c>
      <c r="AI50" s="135" t="n">
        <f aca="false">SUM(AB50:AG50)</f>
        <v>0</v>
      </c>
      <c r="AJ50" s="2"/>
      <c r="AK50" s="231" t="n">
        <f aca="false">EOMONTH(AK49,0)+1</f>
        <v>37500</v>
      </c>
      <c r="AL50" s="134" t="n">
        <f aca="false">SUMIF($X:$X,CONCATENATE($AA50,AL$6),$W:$W)</f>
        <v>0</v>
      </c>
      <c r="AM50" s="134" t="n">
        <f aca="false">SUMIF($X:$X,CONCATENATE($AA50,AM$6),$W:$W)</f>
        <v>0</v>
      </c>
      <c r="AN50" s="134" t="n">
        <f aca="false">SUMIF($X:$X,CONCATENATE($AA50,AN$6),$W:$W)</f>
        <v>0</v>
      </c>
      <c r="AO50" s="134" t="n">
        <f aca="false">SUMIF($X:$X,CONCATENATE($AA50,AO$6),$W:$W)</f>
        <v>0</v>
      </c>
      <c r="AP50" s="135" t="n">
        <f aca="false">SUMIF($X:$X,CONCATENATE($AA50,AP$6),$W:$W)</f>
        <v>0</v>
      </c>
      <c r="AQ50" s="135" t="n">
        <f aca="false">SUMIF($X:$X,CONCATENATE($AA50,AQ$6),$W:$W)</f>
        <v>0</v>
      </c>
      <c r="AR50" s="231" t="n">
        <f aca="false">EOMONTH(AR49,0)+1</f>
        <v>37500</v>
      </c>
      <c r="AS50" s="135" t="n">
        <f aca="false">SUM(AL50:AQ50)</f>
        <v>0</v>
      </c>
      <c r="AT50" s="2"/>
      <c r="AU50" s="2"/>
      <c r="AV50" s="2"/>
      <c r="AW50" s="2"/>
      <c r="AX50" s="2"/>
      <c r="AY50" s="2"/>
      <c r="AZ50" s="2"/>
      <c r="BA50" s="2"/>
      <c r="BB50" s="181" t="n">
        <f aca="false">G50</f>
        <v>37226</v>
      </c>
      <c r="BC50" s="223" t="e">
        <f aca="false">xSPRDOPT((VLOOKUP(G50,NGPrices,2,FALSE())+HLOOKUP(D50,Prices,VLOOKUP(G50,move_down,2,FALSE()),FALSE())),VLOOKUP(G50,NGPrices,2,FALSE()),I50,VLOOKUP(G50,NGPREVPRICES,4,FALSE()),HLOOKUP(D50,PREVVOLS,VLOOKUP(G50,MOVE_DOWN2,2,FALSE()),FALSE()),VLOOKUP(G50,NGPREVPRICES,3,FALSE()),HLOOKUP(D50,Correllate,VLOOKUP(G50,CorMove,2,FALSE()),FALSE()),Q50-$BC$3,R50,$BC$5)*H50-BI50</f>
        <v>#NAME?</v>
      </c>
      <c r="BD50" s="223" t="e">
        <f aca="false">xSPRDOPT((VLOOKUP(G50,NGPREVPRICES,2,FALSE())+HLOOKUP(D50,PREVCURVES,VLOOKUP(G50,MOVE_DOWN2,2,FALSE()),FALSE())),VLOOKUP(G50,NGPREVPRICES,2,FALSE()),BJ50,VLOOKUP(G50,NGPrices,4,FALSE()),HLOOKUP(D50,PREVVOLS,VLOOKUP(G50,MOVE_DOWN2,2,FALSE()),FALSE()),VLOOKUP(G50,NGPREVPRICES,3,FALSE()),HLOOKUP(D50,Correllate,VLOOKUP(G50,CorMove,2,FALSE()),FALSE()),Q50-$BC$3,R50,$BI$5)*H50-BI50</f>
        <v>#NAME?</v>
      </c>
      <c r="BE50" s="132" t="e">
        <f aca="false">(BI50/VLOOKUP(BB50,discount,3,FALSE()))-(BI50/VLOOKUP(BB50,discount,2,FALSE()))</f>
        <v>#NAME?</v>
      </c>
      <c r="BF50" s="223" t="e">
        <f aca="false">xSPRDOPT((VLOOKUP(G50,NGPREVPRICES,2,FALSE())+HLOOKUP(D50,PREVCURVES,VLOOKUP(G50,MOVE_DOWN2,2,FALSE()),FALSE())),VLOOKUP(G50,NGPREVPRICES,2,FALSE()),BJ50,VLOOKUP(G50,NGPREVPRICES,4,FALSE()),HLOOKUP(D50,VOLS,VLOOKUP(G50,move_down,2,FALSE()),FALSE()),VLOOKUP(G50,NGPrices,3,FALSE()),HLOOKUP(D50,Correllate,VLOOKUP(G50,CorMove,2,FALSE()),FALSE()),Q50-$BC$3,R50,$BI$5)*H50-BI50</f>
        <v>#NAME?</v>
      </c>
      <c r="BG50" s="223" t="e">
        <f aca="false">xSPRDOPT((VLOOKUP(G50,NGPREVPRICES,2,FALSE())+HLOOKUP(D50,PREVCURVES,VLOOKUP(G50,MOVE_DOWN2,2,FALSE()),FALSE())),VLOOKUP(G50,NGPREVPRICES,2,FALSE()),BJ50,VLOOKUP(G50,NGPREVPRICES,4,FALSE()),HLOOKUP(D50,PREVVOLS,VLOOKUP(G50,MOVE_DOWN2,2,FALSE()),FALSE()),VLOOKUP(G50,NGPREVPRICES,3,FALSE()),HLOOKUP(D50,Correllate,VLOOKUP(G50,CorMove,2,FALSE()),FALSE()),Q50-$C$3,R50,$BI$5)*H50-BI50</f>
        <v>#NAME?</v>
      </c>
      <c r="BH50" s="223" t="e">
        <f aca="false">SUM(BC50:BG50)</f>
        <v>#NAME?</v>
      </c>
      <c r="BI50" s="223" t="e">
        <f aca="false">xSPRDOPT((VLOOKUP(G50,NGPREVPRICES,2,FALSE())+HLOOKUP(D50,PREVCURVES,VLOOKUP(G50,MOVE_DOWN2,2,FALSE()),FALSE())),VLOOKUP(G50,NGPREVPRICES,2,FALSE()),BJ50,VLOOKUP(G50,NGPREVPRICES,4,FALSE()),HLOOKUP(D50,PREVVOLS,VLOOKUP(G50,MOVE_DOWN2,2,FALSE()),FALSE()),VLOOKUP(G50,NGPREVPRICES,3,FALSE()),HLOOKUP(D50,Correllate,VLOOKUP(G50,CorMove,2,FALSE()),FALSE()),Q50-$BC$3,R50,$BI$5)*H50</f>
        <v>#NAME?</v>
      </c>
      <c r="BJ50" s="224" t="n">
        <f aca="false">I50</f>
        <v>0.95</v>
      </c>
      <c r="BL50" s="0" t="str">
        <f aca="false">CONCATENATE(BB50,$BC$6)</f>
        <v>37226Curve Shift/Gamma</v>
      </c>
      <c r="BM50" s="0" t="str">
        <f aca="false">CONCATENATE($BB50,$BD$6)</f>
        <v>37226Rho</v>
      </c>
      <c r="BN50" s="0" t="str">
        <f aca="false">CONCATENATE($BB50,$BE$6)</f>
        <v>37226Drift</v>
      </c>
      <c r="BO50" s="0" t="str">
        <f aca="false">CONCATENATE($BB50,$BF$6)</f>
        <v>37226Vega</v>
      </c>
      <c r="BP50" s="0" t="str">
        <f aca="false">CONCATENATE($BB50,$BG$6)</f>
        <v>37226Theta</v>
      </c>
    </row>
    <row r="51" customFormat="false" ht="12" hidden="false" customHeight="true" outlineLevel="0" collapsed="false">
      <c r="A51" s="17" t="s">
        <v>168</v>
      </c>
      <c r="B51" s="0" t="s">
        <v>155</v>
      </c>
      <c r="C51" s="125" t="s">
        <v>169</v>
      </c>
      <c r="D51" s="7" t="s">
        <v>145</v>
      </c>
      <c r="E51" s="7" t="s">
        <v>122</v>
      </c>
      <c r="F51" s="91" t="s">
        <v>157</v>
      </c>
      <c r="G51" s="91" t="n">
        <v>37257</v>
      </c>
      <c r="H51" s="230" t="n">
        <v>-1000000</v>
      </c>
      <c r="I51" s="7" t="n">
        <v>0.95</v>
      </c>
      <c r="J51" s="124" t="n">
        <f aca="false">VLOOKUP(G51,NGPrices,2,FALSE())</f>
        <v>3.064</v>
      </c>
      <c r="K51" s="125" t="n">
        <f aca="false">HLOOKUP(D51,Prices,VLOOKUP(G51,move_down,2,FALSE()),FALSE())</f>
        <v>1.445</v>
      </c>
      <c r="L51" s="7" t="n">
        <f aca="false">K51+J51</f>
        <v>4.509</v>
      </c>
      <c r="M51" s="126" t="n">
        <f aca="false">VLOOKUP(G51,NGPrices,4,FALSE())</f>
        <v>0.069444274797343</v>
      </c>
      <c r="N51" s="7" t="n">
        <f aca="false">VLOOKUP(G51,NGPrices,3,FALSE())</f>
        <v>0.2715</v>
      </c>
      <c r="O51" s="7" t="n">
        <f aca="false">HLOOKUP(D51,VOLS,VLOOKUP(G51,move_down,2,FALSE()),FALSE())</f>
        <v>0.272</v>
      </c>
      <c r="P51" s="219" t="n">
        <f aca="false">HLOOKUP(D51,Correllate,VLOOKUP(G51,CorMove,2,FALSE()),FALSE())</f>
        <v>0.95</v>
      </c>
      <c r="Q51" s="91" t="n">
        <f aca="false">WORKDAY(G51,-2)</f>
        <v>37253</v>
      </c>
      <c r="R51" s="7" t="n">
        <f aca="false">IF(F51="P",0,1)</f>
        <v>1</v>
      </c>
      <c r="S51" s="130" t="e">
        <f aca="false">xSPRDOPT($L51,$J51,$I51,$M51,$O51,$N51,$P51,$Q51-$C$3,$R51,0)</f>
        <v>#NAME?</v>
      </c>
      <c r="T51" s="220" t="e">
        <f aca="false">xSPRDOPT($L51,$J51,$I51,$M51,$O51,$N51,$P51,$Q51-$C$3,$R51,1)*H51</f>
        <v>#NAME?</v>
      </c>
      <c r="U51" s="42" t="e">
        <f aca="false">S51*H51</f>
        <v>#NAME?</v>
      </c>
      <c r="V51" s="220" t="e">
        <f aca="false">xSPRDOPT($L51,$J51,$I51,$M51,$O51,$N51,$P51,$Q51-$C$3,$R51,2)*H51</f>
        <v>#NAME?</v>
      </c>
      <c r="W51" s="220" t="e">
        <f aca="false">+V51+T51</f>
        <v>#NAME?</v>
      </c>
      <c r="X51" s="2" t="str">
        <f aca="false">CONCATENATE(G51,D51)</f>
        <v>37257IF-TRANSCO/Z6</v>
      </c>
      <c r="Y51" s="221" t="n">
        <f aca="false">H51/10000</f>
        <v>-100</v>
      </c>
      <c r="Z51" s="2"/>
      <c r="AA51" s="231" t="n">
        <f aca="false">EOMONTH(AA50,0)+1</f>
        <v>37530</v>
      </c>
      <c r="AB51" s="134" t="n">
        <f aca="false">SUMIF($X:$X,CONCATENATE($AA51,AB$6),$T:$T)/10000</f>
        <v>0</v>
      </c>
      <c r="AC51" s="134" t="n">
        <f aca="false">SUMIF($X:$X,CONCATENATE($AA51,AC$6),$T:$T)/10000</f>
        <v>0</v>
      </c>
      <c r="AD51" s="134" t="n">
        <f aca="false">SUMIF($X:$X,CONCATENATE($AA51,AD$6),$T:$T)/10000</f>
        <v>0</v>
      </c>
      <c r="AE51" s="134" t="n">
        <f aca="false">SUMIF($X:$X,CONCATENATE($AA51,AE$6),$T:$T)/10000</f>
        <v>0</v>
      </c>
      <c r="AF51" s="135" t="n">
        <f aca="false">SUMIF($X:$X,CONCATENATE($AA51,AF$6),$T:$T)/10000</f>
        <v>0</v>
      </c>
      <c r="AG51" s="135" t="n">
        <f aca="false">SUMIF($X:$X,CONCATENATE($AA51,AG$6),$T:$T)/10000</f>
        <v>0</v>
      </c>
      <c r="AH51" s="231" t="n">
        <f aca="false">EOMONTH(AH50,0)+1</f>
        <v>37530</v>
      </c>
      <c r="AI51" s="135" t="n">
        <f aca="false">SUM(AB51:AG51)</f>
        <v>0</v>
      </c>
      <c r="AJ51" s="2"/>
      <c r="AK51" s="231" t="n">
        <f aca="false">EOMONTH(AK50,0)+1</f>
        <v>37530</v>
      </c>
      <c r="AL51" s="134" t="n">
        <f aca="false">SUMIF($X:$X,CONCATENATE($AA51,AL$6),$W:$W)</f>
        <v>0</v>
      </c>
      <c r="AM51" s="134" t="n">
        <f aca="false">SUMIF($X:$X,CONCATENATE($AA51,AM$6),$W:$W)</f>
        <v>0</v>
      </c>
      <c r="AN51" s="134" t="n">
        <f aca="false">SUMIF($X:$X,CONCATENATE($AA51,AN$6),$W:$W)</f>
        <v>0</v>
      </c>
      <c r="AO51" s="134" t="n">
        <f aca="false">SUMIF($X:$X,CONCATENATE($AA51,AO$6),$W:$W)</f>
        <v>0</v>
      </c>
      <c r="AP51" s="135" t="n">
        <f aca="false">SUMIF($X:$X,CONCATENATE($AA51,AP$6),$W:$W)</f>
        <v>0</v>
      </c>
      <c r="AQ51" s="135" t="n">
        <f aca="false">SUMIF($X:$X,CONCATENATE($AA51,AQ$6),$W:$W)</f>
        <v>0</v>
      </c>
      <c r="AR51" s="231" t="n">
        <f aca="false">EOMONTH(AR50,0)+1</f>
        <v>37530</v>
      </c>
      <c r="AS51" s="135" t="n">
        <f aca="false">SUM(AL51:AQ51)</f>
        <v>0</v>
      </c>
      <c r="AT51" s="2"/>
      <c r="AU51" s="2"/>
      <c r="AV51" s="2"/>
      <c r="AW51" s="2"/>
      <c r="AX51" s="2"/>
      <c r="AY51" s="2"/>
      <c r="AZ51" s="2"/>
      <c r="BA51" s="2"/>
      <c r="BB51" s="181" t="n">
        <f aca="false">G51</f>
        <v>37257</v>
      </c>
      <c r="BC51" s="223" t="e">
        <f aca="false">xSPRDOPT((VLOOKUP(G51,NGPrices,2,FALSE())+HLOOKUP(D51,Prices,VLOOKUP(G51,move_down,2,FALSE()),FALSE())),VLOOKUP(G51,NGPrices,2,FALSE()),I51,VLOOKUP(G51,NGPREVPRICES,4,FALSE()),HLOOKUP(D51,PREVVOLS,VLOOKUP(G51,MOVE_DOWN2,2,FALSE()),FALSE()),VLOOKUP(G51,NGPREVPRICES,3,FALSE()),HLOOKUP(D51,Correllate,VLOOKUP(G51,CorMove,2,FALSE()),FALSE()),Q51-$BC$3,R51,$BC$5)*H51-BI51</f>
        <v>#NAME?</v>
      </c>
      <c r="BD51" s="223" t="e">
        <f aca="false">xSPRDOPT((VLOOKUP(G51,NGPREVPRICES,2,FALSE())+HLOOKUP(D51,PREVCURVES,VLOOKUP(G51,MOVE_DOWN2,2,FALSE()),FALSE())),VLOOKUP(G51,NGPREVPRICES,2,FALSE()),BJ51,VLOOKUP(G51,NGPrices,4,FALSE()),HLOOKUP(D51,PREVVOLS,VLOOKUP(G51,MOVE_DOWN2,2,FALSE()),FALSE()),VLOOKUP(G51,NGPREVPRICES,3,FALSE()),HLOOKUP(D51,Correllate,VLOOKUP(G51,CorMove,2,FALSE()),FALSE()),Q51-$BC$3,R51,$BI$5)*H51-BI51</f>
        <v>#NAME?</v>
      </c>
      <c r="BE51" s="132" t="e">
        <f aca="false">(BI51/VLOOKUP(BB51,discount,3,FALSE()))-(BI51/VLOOKUP(BB51,discount,2,FALSE()))</f>
        <v>#NAME?</v>
      </c>
      <c r="BF51" s="223" t="e">
        <f aca="false">xSPRDOPT((VLOOKUP(G51,NGPREVPRICES,2,FALSE())+HLOOKUP(D51,PREVCURVES,VLOOKUP(G51,MOVE_DOWN2,2,FALSE()),FALSE())),VLOOKUP(G51,NGPREVPRICES,2,FALSE()),BJ51,VLOOKUP(G51,NGPREVPRICES,4,FALSE()),HLOOKUP(D51,VOLS,VLOOKUP(G51,move_down,2,FALSE()),FALSE()),VLOOKUP(G51,NGPrices,3,FALSE()),HLOOKUP(D51,Correllate,VLOOKUP(G51,CorMove,2,FALSE()),FALSE()),Q51-$BC$3,R51,$BI$5)*H51-BI51</f>
        <v>#NAME?</v>
      </c>
      <c r="BG51" s="223" t="e">
        <f aca="false">xSPRDOPT((VLOOKUP(G51,NGPREVPRICES,2,FALSE())+HLOOKUP(D51,PREVCURVES,VLOOKUP(G51,MOVE_DOWN2,2,FALSE()),FALSE())),VLOOKUP(G51,NGPREVPRICES,2,FALSE()),BJ51,VLOOKUP(G51,NGPREVPRICES,4,FALSE()),HLOOKUP(D51,PREVVOLS,VLOOKUP(G51,MOVE_DOWN2,2,FALSE()),FALSE()),VLOOKUP(G51,NGPREVPRICES,3,FALSE()),HLOOKUP(D51,Correllate,VLOOKUP(G51,CorMove,2,FALSE()),FALSE()),Q51-$C$3,R51,$BI$5)*H51-BI51</f>
        <v>#NAME?</v>
      </c>
      <c r="BH51" s="223" t="e">
        <f aca="false">SUM(BC51:BG51)</f>
        <v>#NAME?</v>
      </c>
      <c r="BI51" s="223" t="e">
        <f aca="false">xSPRDOPT((VLOOKUP(G51,NGPREVPRICES,2,FALSE())+HLOOKUP(D51,PREVCURVES,VLOOKUP(G51,MOVE_DOWN2,2,FALSE()),FALSE())),VLOOKUP(G51,NGPREVPRICES,2,FALSE()),BJ51,VLOOKUP(G51,NGPREVPRICES,4,FALSE()),HLOOKUP(D51,PREVVOLS,VLOOKUP(G51,MOVE_DOWN2,2,FALSE()),FALSE()),VLOOKUP(G51,NGPREVPRICES,3,FALSE()),HLOOKUP(D51,Correllate,VLOOKUP(G51,CorMove,2,FALSE()),FALSE()),Q51-$BC$3,R51,$BI$5)*H51</f>
        <v>#NAME?</v>
      </c>
      <c r="BJ51" s="224" t="n">
        <f aca="false">I51</f>
        <v>0.95</v>
      </c>
      <c r="BL51" s="0" t="str">
        <f aca="false">CONCATENATE(BB51,$BC$6)</f>
        <v>37257Curve Shift/Gamma</v>
      </c>
      <c r="BM51" s="0" t="str">
        <f aca="false">CONCATENATE($BB51,$BD$6)</f>
        <v>37257Rho</v>
      </c>
      <c r="BN51" s="0" t="str">
        <f aca="false">CONCATENATE($BB51,$BE$6)</f>
        <v>37257Drift</v>
      </c>
      <c r="BO51" s="0" t="str">
        <f aca="false">CONCATENATE($BB51,$BF$6)</f>
        <v>37257Vega</v>
      </c>
      <c r="BP51" s="0" t="str">
        <f aca="false">CONCATENATE($BB51,$BG$6)</f>
        <v>37257Theta</v>
      </c>
    </row>
    <row r="52" customFormat="false" ht="12" hidden="false" customHeight="true" outlineLevel="0" collapsed="false">
      <c r="A52" s="17" t="s">
        <v>168</v>
      </c>
      <c r="B52" s="0" t="s">
        <v>155</v>
      </c>
      <c r="C52" s="125" t="s">
        <v>169</v>
      </c>
      <c r="D52" s="7" t="s">
        <v>145</v>
      </c>
      <c r="E52" s="7" t="s">
        <v>122</v>
      </c>
      <c r="F52" s="91" t="s">
        <v>157</v>
      </c>
      <c r="G52" s="91" t="n">
        <v>37288</v>
      </c>
      <c r="H52" s="230" t="n">
        <v>-1000000</v>
      </c>
      <c r="I52" s="7" t="n">
        <v>0.95</v>
      </c>
      <c r="J52" s="124" t="n">
        <f aca="false">VLOOKUP(G52,NGPrices,2,FALSE())</f>
        <v>2.945</v>
      </c>
      <c r="K52" s="125" t="n">
        <f aca="false">HLOOKUP(D52,Prices,VLOOKUP(G52,move_down,2,FALSE()),FALSE())</f>
        <v>1.42</v>
      </c>
      <c r="L52" s="7" t="n">
        <f aca="false">K52+J52</f>
        <v>4.365</v>
      </c>
      <c r="M52" s="126" t="n">
        <f aca="false">VLOOKUP(G52,NGPrices,4,FALSE())</f>
        <v>0.069569655552267</v>
      </c>
      <c r="N52" s="7" t="n">
        <f aca="false">VLOOKUP(G52,NGPrices,3,FALSE())</f>
        <v>0.2665</v>
      </c>
      <c r="O52" s="7" t="n">
        <f aca="false">HLOOKUP(D52,VOLS,VLOOKUP(G52,move_down,2,FALSE()),FALSE())</f>
        <v>0.293</v>
      </c>
      <c r="P52" s="219" t="n">
        <f aca="false">HLOOKUP(D52,Correllate,VLOOKUP(G52,CorMove,2,FALSE()),FALSE())</f>
        <v>0.95</v>
      </c>
      <c r="Q52" s="91" t="n">
        <f aca="false">WORKDAY(G52,-2)</f>
        <v>37286</v>
      </c>
      <c r="R52" s="7" t="n">
        <f aca="false">IF(F52="P",0,1)</f>
        <v>1</v>
      </c>
      <c r="S52" s="130" t="e">
        <f aca="false">xSPRDOPT($L52,$J52,$I52,$M52,$O52,$N52,$P52,$Q52-$C$3,$R52,0)</f>
        <v>#NAME?</v>
      </c>
      <c r="T52" s="220" t="e">
        <f aca="false">xSPRDOPT($L52,$J52,$I52,$M52,$O52,$N52,$P52,$Q52-$C$3,$R52,1)*H52</f>
        <v>#NAME?</v>
      </c>
      <c r="U52" s="42" t="e">
        <f aca="false">S52*H52</f>
        <v>#NAME?</v>
      </c>
      <c r="V52" s="220" t="e">
        <f aca="false">xSPRDOPT($L52,$J52,$I52,$M52,$O52,$N52,$P52,$Q52-$C$3,$R52,2)*H52</f>
        <v>#NAME?</v>
      </c>
      <c r="W52" s="220" t="e">
        <f aca="false">+V52+T52</f>
        <v>#NAME?</v>
      </c>
      <c r="X52" s="2" t="str">
        <f aca="false">CONCATENATE(G52,D52)</f>
        <v>37288IF-TRANSCO/Z6</v>
      </c>
      <c r="Y52" s="221" t="n">
        <f aca="false">H52/10000</f>
        <v>-100</v>
      </c>
      <c r="Z52" s="2"/>
      <c r="AA52" s="231" t="n">
        <f aca="false">EOMONTH(AA51,0)+1</f>
        <v>37561</v>
      </c>
      <c r="AB52" s="134" t="n">
        <f aca="false">SUMIF($X:$X,CONCATENATE($AA52,AB$6),$T:$T)/10000</f>
        <v>0</v>
      </c>
      <c r="AC52" s="134" t="n">
        <f aca="false">SUMIF($X:$X,CONCATENATE($AA52,AC$6),$T:$T)/10000</f>
        <v>0</v>
      </c>
      <c r="AD52" s="134" t="n">
        <f aca="false">SUMIF($X:$X,CONCATENATE($AA52,AD$6),$T:$T)/10000</f>
        <v>0</v>
      </c>
      <c r="AE52" s="134" t="n">
        <f aca="false">SUMIF($X:$X,CONCATENATE($AA52,AE$6),$T:$T)/10000</f>
        <v>0</v>
      </c>
      <c r="AF52" s="135" t="n">
        <f aca="false">SUMIF($X:$X,CONCATENATE($AA52,AF$6),$T:$T)/10000</f>
        <v>0</v>
      </c>
      <c r="AG52" s="135" t="n">
        <f aca="false">SUMIF($X:$X,CONCATENATE($AA52,AG$6),$T:$T)/10000</f>
        <v>0</v>
      </c>
      <c r="AH52" s="231" t="n">
        <f aca="false">EOMONTH(AH51,0)+1</f>
        <v>37561</v>
      </c>
      <c r="AI52" s="135" t="n">
        <f aca="false">SUM(AB52:AG52)</f>
        <v>0</v>
      </c>
      <c r="AJ52" s="2"/>
      <c r="AK52" s="231" t="n">
        <f aca="false">EOMONTH(AK51,0)+1</f>
        <v>37561</v>
      </c>
      <c r="AL52" s="134" t="n">
        <f aca="false">SUMIF($X:$X,CONCATENATE($AA52,AL$6),$W:$W)</f>
        <v>0</v>
      </c>
      <c r="AM52" s="134" t="n">
        <f aca="false">SUMIF($X:$X,CONCATENATE($AA52,AM$6),$W:$W)</f>
        <v>0</v>
      </c>
      <c r="AN52" s="134" t="n">
        <f aca="false">SUMIF($X:$X,CONCATENATE($AA52,AN$6),$W:$W)</f>
        <v>0</v>
      </c>
      <c r="AO52" s="134" t="n">
        <f aca="false">SUMIF($X:$X,CONCATENATE($AA52,AO$6),$W:$W)</f>
        <v>0</v>
      </c>
      <c r="AP52" s="135" t="n">
        <f aca="false">SUMIF($X:$X,CONCATENATE($AA52,AP$6),$W:$W)</f>
        <v>0</v>
      </c>
      <c r="AQ52" s="135" t="n">
        <f aca="false">SUMIF($X:$X,CONCATENATE($AA52,AQ$6),$W:$W)</f>
        <v>0</v>
      </c>
      <c r="AR52" s="231" t="n">
        <f aca="false">EOMONTH(AR51,0)+1</f>
        <v>37561</v>
      </c>
      <c r="AS52" s="135" t="n">
        <f aca="false">SUM(AL52:AQ52)</f>
        <v>0</v>
      </c>
      <c r="AT52" s="2"/>
      <c r="AU52" s="2"/>
      <c r="AV52" s="2"/>
      <c r="AW52" s="2"/>
      <c r="AX52" s="2"/>
      <c r="AY52" s="2"/>
      <c r="AZ52" s="2"/>
      <c r="BA52" s="2"/>
      <c r="BB52" s="181" t="n">
        <f aca="false">G52</f>
        <v>37288</v>
      </c>
      <c r="BC52" s="223" t="e">
        <f aca="false">xSPRDOPT((VLOOKUP(G52,NGPrices,2,FALSE())+HLOOKUP(D52,Prices,VLOOKUP(G52,move_down,2,FALSE()),FALSE())),VLOOKUP(G52,NGPrices,2,FALSE()),I52,VLOOKUP(G52,NGPREVPRICES,4,FALSE()),HLOOKUP(D52,PREVVOLS,VLOOKUP(G52,MOVE_DOWN2,2,FALSE()),FALSE()),VLOOKUP(G52,NGPREVPRICES,3,FALSE()),HLOOKUP(D52,Correllate,VLOOKUP(G52,CorMove,2,FALSE()),FALSE()),Q52-$BC$3,R52,$BC$5)*H52-BI52</f>
        <v>#NAME?</v>
      </c>
      <c r="BD52" s="223" t="e">
        <f aca="false">xSPRDOPT((VLOOKUP(G52,NGPREVPRICES,2,FALSE())+HLOOKUP(D52,PREVCURVES,VLOOKUP(G52,MOVE_DOWN2,2,FALSE()),FALSE())),VLOOKUP(G52,NGPREVPRICES,2,FALSE()),BJ52,VLOOKUP(G52,NGPrices,4,FALSE()),HLOOKUP(D52,PREVVOLS,VLOOKUP(G52,MOVE_DOWN2,2,FALSE()),FALSE()),VLOOKUP(G52,NGPREVPRICES,3,FALSE()),HLOOKUP(D52,Correllate,VLOOKUP(G52,CorMove,2,FALSE()),FALSE()),Q52-$BC$3,R52,$BI$5)*H52-BI52</f>
        <v>#NAME?</v>
      </c>
      <c r="BE52" s="132" t="e">
        <f aca="false">(BI52/VLOOKUP(BB52,discount,3,FALSE()))-(BI52/VLOOKUP(BB52,discount,2,FALSE()))</f>
        <v>#NAME?</v>
      </c>
      <c r="BF52" s="223" t="e">
        <f aca="false">xSPRDOPT((VLOOKUP(G52,NGPREVPRICES,2,FALSE())+HLOOKUP(D52,PREVCURVES,VLOOKUP(G52,MOVE_DOWN2,2,FALSE()),FALSE())),VLOOKUP(G52,NGPREVPRICES,2,FALSE()),BJ52,VLOOKUP(G52,NGPREVPRICES,4,FALSE()),HLOOKUP(D52,VOLS,VLOOKUP(G52,move_down,2,FALSE()),FALSE()),VLOOKUP(G52,NGPrices,3,FALSE()),HLOOKUP(D52,Correllate,VLOOKUP(G52,CorMove,2,FALSE()),FALSE()),Q52-$BC$3,R52,$BI$5)*H52-BI52</f>
        <v>#NAME?</v>
      </c>
      <c r="BG52" s="223" t="e">
        <f aca="false">xSPRDOPT((VLOOKUP(G52,NGPREVPRICES,2,FALSE())+HLOOKUP(D52,PREVCURVES,VLOOKUP(G52,MOVE_DOWN2,2,FALSE()),FALSE())),VLOOKUP(G52,NGPREVPRICES,2,FALSE()),BJ52,VLOOKUP(G52,NGPREVPRICES,4,FALSE()),HLOOKUP(D52,PREVVOLS,VLOOKUP(G52,MOVE_DOWN2,2,FALSE()),FALSE()),VLOOKUP(G52,NGPREVPRICES,3,FALSE()),HLOOKUP(D52,Correllate,VLOOKUP(G52,CorMove,2,FALSE()),FALSE()),Q52-$C$3,R52,$BI$5)*H52-BI52</f>
        <v>#NAME?</v>
      </c>
      <c r="BH52" s="223" t="e">
        <f aca="false">SUM(BC52:BG52)</f>
        <v>#NAME?</v>
      </c>
      <c r="BI52" s="223" t="e">
        <f aca="false">xSPRDOPT((VLOOKUP(G52,NGPREVPRICES,2,FALSE())+HLOOKUP(D52,PREVCURVES,VLOOKUP(G52,MOVE_DOWN2,2,FALSE()),FALSE())),VLOOKUP(G52,NGPREVPRICES,2,FALSE()),BJ52,VLOOKUP(G52,NGPREVPRICES,4,FALSE()),HLOOKUP(D52,PREVVOLS,VLOOKUP(G52,MOVE_DOWN2,2,FALSE()),FALSE()),VLOOKUP(G52,NGPREVPRICES,3,FALSE()),HLOOKUP(D52,Correllate,VLOOKUP(G52,CorMove,2,FALSE()),FALSE()),Q52-$BC$3,R52,$BI$5)*H52</f>
        <v>#NAME?</v>
      </c>
      <c r="BJ52" s="224" t="n">
        <f aca="false">I52</f>
        <v>0.95</v>
      </c>
      <c r="BL52" s="0" t="str">
        <f aca="false">CONCATENATE(BB52,$BC$6)</f>
        <v>37288Curve Shift/Gamma</v>
      </c>
      <c r="BM52" s="0" t="str">
        <f aca="false">CONCATENATE($BB52,$BD$6)</f>
        <v>37288Rho</v>
      </c>
      <c r="BN52" s="0" t="str">
        <f aca="false">CONCATENATE($BB52,$BE$6)</f>
        <v>37288Drift</v>
      </c>
      <c r="BO52" s="0" t="str">
        <f aca="false">CONCATENATE($BB52,$BF$6)</f>
        <v>37288Vega</v>
      </c>
      <c r="BP52" s="0" t="str">
        <f aca="false">CONCATENATE($BB52,$BG$6)</f>
        <v>37288Theta</v>
      </c>
    </row>
    <row r="53" customFormat="false" ht="12" hidden="false" customHeight="true" outlineLevel="0" collapsed="false">
      <c r="A53" s="17" t="s">
        <v>168</v>
      </c>
      <c r="B53" s="0" t="s">
        <v>155</v>
      </c>
      <c r="C53" s="125" t="s">
        <v>169</v>
      </c>
      <c r="D53" s="7" t="s">
        <v>145</v>
      </c>
      <c r="E53" s="7" t="s">
        <v>122</v>
      </c>
      <c r="F53" s="91" t="s">
        <v>157</v>
      </c>
      <c r="G53" s="91" t="n">
        <v>37316</v>
      </c>
      <c r="H53" s="230" t="n">
        <v>-1000000</v>
      </c>
      <c r="I53" s="7" t="n">
        <v>0.95</v>
      </c>
      <c r="J53" s="124" t="n">
        <f aca="false">VLOOKUP(G53,NGPrices,2,FALSE())</f>
        <v>2.807</v>
      </c>
      <c r="K53" s="125" t="n">
        <f aca="false">HLOOKUP(D53,Prices,VLOOKUP(G53,move_down,2,FALSE()),FALSE())</f>
        <v>0.875</v>
      </c>
      <c r="L53" s="7" t="n">
        <f aca="false">K53+J53</f>
        <v>3.682</v>
      </c>
      <c r="M53" s="126" t="n">
        <f aca="false">VLOOKUP(G53,NGPrices,4,FALSE())</f>
        <v>0.069682902690216</v>
      </c>
      <c r="N53" s="7" t="n">
        <f aca="false">VLOOKUP(G53,NGPrices,3,FALSE())</f>
        <v>0.244</v>
      </c>
      <c r="O53" s="7" t="n">
        <f aca="false">HLOOKUP(D53,VOLS,VLOOKUP(G53,move_down,2,FALSE()),FALSE())</f>
        <v>0.268</v>
      </c>
      <c r="P53" s="219" t="n">
        <f aca="false">HLOOKUP(D53,Correllate,VLOOKUP(G53,CorMove,2,FALSE()),FALSE())</f>
        <v>0.95</v>
      </c>
      <c r="Q53" s="91" t="n">
        <f aca="false">WORKDAY(G53,-2)</f>
        <v>37314</v>
      </c>
      <c r="R53" s="7" t="n">
        <f aca="false">IF(F53="P",0,1)</f>
        <v>1</v>
      </c>
      <c r="S53" s="130" t="e">
        <f aca="false">xSPRDOPT($L53,$J53,$I53,$M53,$O53,$N53,$P53,$Q53-$C$3,$R53,0)</f>
        <v>#NAME?</v>
      </c>
      <c r="T53" s="220" t="e">
        <f aca="false">xSPRDOPT($L53,$J53,$I53,$M53,$O53,$N53,$P53,$Q53-$C$3,$R53,1)*H53</f>
        <v>#NAME?</v>
      </c>
      <c r="U53" s="42" t="e">
        <f aca="false">S53*H53</f>
        <v>#NAME?</v>
      </c>
      <c r="V53" s="220" t="e">
        <f aca="false">xSPRDOPT($L53,$J53,$I53,$M53,$O53,$N53,$P53,$Q53-$C$3,$R53,2)*H53</f>
        <v>#NAME?</v>
      </c>
      <c r="W53" s="220" t="e">
        <f aca="false">+V53+T53</f>
        <v>#NAME?</v>
      </c>
      <c r="X53" s="2" t="str">
        <f aca="false">CONCATENATE(G53,D53)</f>
        <v>37316IF-TRANSCO/Z6</v>
      </c>
      <c r="Y53" s="221" t="n">
        <f aca="false">H53/10000</f>
        <v>-100</v>
      </c>
      <c r="Z53" s="2"/>
      <c r="AA53" s="231" t="n">
        <f aca="false">EOMONTH(AA52,0)+1</f>
        <v>37591</v>
      </c>
      <c r="AB53" s="134" t="n">
        <f aca="false">SUMIF($X:$X,CONCATENATE($AA53,AB$6),$T:$T)/10000</f>
        <v>0</v>
      </c>
      <c r="AC53" s="134" t="n">
        <f aca="false">SUMIF($X:$X,CONCATENATE($AA53,AC$6),$T:$T)/10000</f>
        <v>0</v>
      </c>
      <c r="AD53" s="134" t="n">
        <f aca="false">SUMIF($X:$X,CONCATENATE($AA53,AD$6),$T:$T)/10000</f>
        <v>0</v>
      </c>
      <c r="AE53" s="134" t="n">
        <f aca="false">SUMIF($X:$X,CONCATENATE($AA53,AE$6),$T:$T)/10000</f>
        <v>0</v>
      </c>
      <c r="AF53" s="135" t="n">
        <f aca="false">SUMIF($X:$X,CONCATENATE($AA53,AF$6),$T:$T)/10000</f>
        <v>0</v>
      </c>
      <c r="AG53" s="135" t="n">
        <f aca="false">SUMIF($X:$X,CONCATENATE($AA53,AG$6),$T:$T)/10000</f>
        <v>0</v>
      </c>
      <c r="AH53" s="231" t="n">
        <f aca="false">EOMONTH(AH52,0)+1</f>
        <v>37591</v>
      </c>
      <c r="AI53" s="135" t="n">
        <f aca="false">SUM(AB53:AG53)</f>
        <v>0</v>
      </c>
      <c r="AJ53" s="2"/>
      <c r="AK53" s="231" t="n">
        <f aca="false">EOMONTH(AK52,0)+1</f>
        <v>37591</v>
      </c>
      <c r="AL53" s="134" t="n">
        <f aca="false">SUMIF($X:$X,CONCATENATE($AA53,AL$6),$W:$W)</f>
        <v>0</v>
      </c>
      <c r="AM53" s="134" t="n">
        <f aca="false">SUMIF($X:$X,CONCATENATE($AA53,AM$6),$W:$W)</f>
        <v>0</v>
      </c>
      <c r="AN53" s="134" t="n">
        <f aca="false">SUMIF($X:$X,CONCATENATE($AA53,AN$6),$W:$W)</f>
        <v>0</v>
      </c>
      <c r="AO53" s="134" t="n">
        <f aca="false">SUMIF($X:$X,CONCATENATE($AA53,AO$6),$W:$W)</f>
        <v>0</v>
      </c>
      <c r="AP53" s="135" t="n">
        <f aca="false">SUMIF($X:$X,CONCATENATE($AA53,AP$6),$W:$W)</f>
        <v>0</v>
      </c>
      <c r="AQ53" s="135" t="n">
        <f aca="false">SUMIF($X:$X,CONCATENATE($AA53,AQ$6),$W:$W)</f>
        <v>0</v>
      </c>
      <c r="AR53" s="231" t="n">
        <f aca="false">EOMONTH(AR52,0)+1</f>
        <v>37591</v>
      </c>
      <c r="AS53" s="135" t="n">
        <f aca="false">SUM(AL53:AQ53)</f>
        <v>0</v>
      </c>
      <c r="AT53" s="2"/>
      <c r="AU53" s="2"/>
      <c r="AV53" s="2"/>
      <c r="AW53" s="2"/>
      <c r="AX53" s="2"/>
      <c r="AY53" s="2"/>
      <c r="AZ53" s="2"/>
      <c r="BA53" s="2"/>
      <c r="BB53" s="181" t="n">
        <f aca="false">G53</f>
        <v>37316</v>
      </c>
      <c r="BC53" s="223" t="e">
        <f aca="false">xSPRDOPT((VLOOKUP(G53,NGPrices,2,FALSE())+HLOOKUP(D53,Prices,VLOOKUP(G53,move_down,2,FALSE()),FALSE())),VLOOKUP(G53,NGPrices,2,FALSE()),I53,VLOOKUP(G53,NGPREVPRICES,4,FALSE()),HLOOKUP(D53,PREVVOLS,VLOOKUP(G53,MOVE_DOWN2,2,FALSE()),FALSE()),VLOOKUP(G53,NGPREVPRICES,3,FALSE()),HLOOKUP(D53,Correllate,VLOOKUP(G53,CorMove,2,FALSE()),FALSE()),Q53-$BC$3,R53,$BC$5)*H53-BI53</f>
        <v>#NAME?</v>
      </c>
      <c r="BD53" s="223" t="e">
        <f aca="false">xSPRDOPT((VLOOKUP(G53,NGPREVPRICES,2,FALSE())+HLOOKUP(D53,PREVCURVES,VLOOKUP(G53,MOVE_DOWN2,2,FALSE()),FALSE())),VLOOKUP(G53,NGPREVPRICES,2,FALSE()),BJ53,VLOOKUP(G53,NGPrices,4,FALSE()),HLOOKUP(D53,PREVVOLS,VLOOKUP(G53,MOVE_DOWN2,2,FALSE()),FALSE()),VLOOKUP(G53,NGPREVPRICES,3,FALSE()),HLOOKUP(D53,Correllate,VLOOKUP(G53,CorMove,2,FALSE()),FALSE()),Q53-$BC$3,R53,$BI$5)*H53-BI53</f>
        <v>#NAME?</v>
      </c>
      <c r="BE53" s="132" t="e">
        <f aca="false">(BI53/VLOOKUP(BB53,discount,3,FALSE()))-(BI53/VLOOKUP(BB53,discount,2,FALSE()))</f>
        <v>#NAME?</v>
      </c>
      <c r="BF53" s="223" t="e">
        <f aca="false">xSPRDOPT((VLOOKUP(G53,NGPREVPRICES,2,FALSE())+HLOOKUP(D53,PREVCURVES,VLOOKUP(G53,MOVE_DOWN2,2,FALSE()),FALSE())),VLOOKUP(G53,NGPREVPRICES,2,FALSE()),BJ53,VLOOKUP(G53,NGPREVPRICES,4,FALSE()),HLOOKUP(D53,VOLS,VLOOKUP(G53,move_down,2,FALSE()),FALSE()),VLOOKUP(G53,NGPrices,3,FALSE()),HLOOKUP(D53,Correllate,VLOOKUP(G53,CorMove,2,FALSE()),FALSE()),Q53-$BC$3,R53,$BI$5)*H53-BI53</f>
        <v>#NAME?</v>
      </c>
      <c r="BG53" s="223" t="e">
        <f aca="false">xSPRDOPT((VLOOKUP(G53,NGPREVPRICES,2,FALSE())+HLOOKUP(D53,PREVCURVES,VLOOKUP(G53,MOVE_DOWN2,2,FALSE()),FALSE())),VLOOKUP(G53,NGPREVPRICES,2,FALSE()),BJ53,VLOOKUP(G53,NGPREVPRICES,4,FALSE()),HLOOKUP(D53,PREVVOLS,VLOOKUP(G53,MOVE_DOWN2,2,FALSE()),FALSE()),VLOOKUP(G53,NGPREVPRICES,3,FALSE()),HLOOKUP(D53,Correllate,VLOOKUP(G53,CorMove,2,FALSE()),FALSE()),Q53-$C$3,R53,$BI$5)*H53-BI53</f>
        <v>#NAME?</v>
      </c>
      <c r="BH53" s="223" t="e">
        <f aca="false">SUM(BC53:BG53)</f>
        <v>#NAME?</v>
      </c>
      <c r="BI53" s="223" t="e">
        <f aca="false">xSPRDOPT((VLOOKUP(G53,NGPREVPRICES,2,FALSE())+HLOOKUP(D53,PREVCURVES,VLOOKUP(G53,MOVE_DOWN2,2,FALSE()),FALSE())),VLOOKUP(G53,NGPREVPRICES,2,FALSE()),BJ53,VLOOKUP(G53,NGPREVPRICES,4,FALSE()),HLOOKUP(D53,PREVVOLS,VLOOKUP(G53,MOVE_DOWN2,2,FALSE()),FALSE()),VLOOKUP(G53,NGPREVPRICES,3,FALSE()),HLOOKUP(D53,Correllate,VLOOKUP(G53,CorMove,2,FALSE()),FALSE()),Q53-$BC$3,R53,$BI$5)*H53</f>
        <v>#NAME?</v>
      </c>
      <c r="BJ53" s="224" t="n">
        <f aca="false">I53</f>
        <v>0.95</v>
      </c>
      <c r="BL53" s="0" t="str">
        <f aca="false">CONCATENATE(BB53,$BC$6)</f>
        <v>37316Curve Shift/Gamma</v>
      </c>
      <c r="BM53" s="0" t="str">
        <f aca="false">CONCATENATE($BB53,$BD$6)</f>
        <v>37316Rho</v>
      </c>
      <c r="BN53" s="0" t="str">
        <f aca="false">CONCATENATE($BB53,$BE$6)</f>
        <v>37316Drift</v>
      </c>
      <c r="BO53" s="0" t="str">
        <f aca="false">CONCATENATE($BB53,$BF$6)</f>
        <v>37316Vega</v>
      </c>
      <c r="BP53" s="0" t="str">
        <f aca="false">CONCATENATE($BB53,$BG$6)</f>
        <v>37316Theta</v>
      </c>
    </row>
    <row r="54" customFormat="false" ht="12" hidden="false" customHeight="true" outlineLevel="0" collapsed="false">
      <c r="A54" s="0" t="s">
        <v>170</v>
      </c>
      <c r="B54" s="0" t="s">
        <v>155</v>
      </c>
      <c r="C54" s="0" t="s">
        <v>171</v>
      </c>
      <c r="D54" s="7" t="s">
        <v>145</v>
      </c>
      <c r="E54" s="0" t="s">
        <v>122</v>
      </c>
      <c r="F54" s="0" t="s">
        <v>157</v>
      </c>
      <c r="G54" s="181" t="n">
        <v>36831</v>
      </c>
      <c r="H54" s="230" t="n">
        <v>900000</v>
      </c>
      <c r="I54" s="0" t="n">
        <v>1</v>
      </c>
      <c r="J54" s="124" t="n">
        <f aca="false">VLOOKUP(G54,NGPrices,2,FALSE())</f>
        <v>3.265</v>
      </c>
      <c r="K54" s="125" t="n">
        <f aca="false">HLOOKUP(D54,Prices,VLOOKUP(G54,move_down,2,FALSE()),FALSE())</f>
        <v>0.7075</v>
      </c>
      <c r="L54" s="7" t="n">
        <f aca="false">K54+J54</f>
        <v>3.9725</v>
      </c>
      <c r="M54" s="126" t="n">
        <f aca="false">VLOOKUP(G54,NGPrices,4,FALSE())</f>
        <v>0.066244373635738</v>
      </c>
      <c r="N54" s="7" t="n">
        <f aca="false">VLOOKUP(G54,NGPrices,3,FALSE())</f>
        <v>0.4275</v>
      </c>
      <c r="O54" s="7" t="n">
        <f aca="false">HLOOKUP(D54,VOLS,VLOOKUP(G54,move_down,2,FALSE()),FALSE())</f>
        <v>0.428</v>
      </c>
      <c r="P54" s="219" t="n">
        <f aca="false">HLOOKUP(D54,Correllate,VLOOKUP(G54,CorMove,2,FALSE()),FALSE())</f>
        <v>0.95</v>
      </c>
      <c r="Q54" s="91" t="n">
        <f aca="false">WORKDAY(G54,-2)</f>
        <v>36829</v>
      </c>
      <c r="R54" s="7" t="n">
        <f aca="false">IF(F54="P",0,1)</f>
        <v>1</v>
      </c>
      <c r="S54" s="130" t="e">
        <f aca="false">xSPRDOPT($L54,$J54,$I54,$M54,$O54,$N54,$P54,$Q54-$C$3,$R54,0)</f>
        <v>#NAME?</v>
      </c>
      <c r="T54" s="220" t="e">
        <f aca="false">xSPRDOPT($L54,$J54,$I54,$M54,$O54,$N54,$P54,$Q54-$C$3,$R54,1)*H54</f>
        <v>#NAME?</v>
      </c>
      <c r="U54" s="42" t="e">
        <f aca="false">S54*H54</f>
        <v>#NAME?</v>
      </c>
      <c r="V54" s="220" t="e">
        <f aca="false">xSPRDOPT($L54,$J54,$I54,$M54,$O54,$N54,$P54,$Q54-$C$3,$R54,2)*H54</f>
        <v>#NAME?</v>
      </c>
      <c r="W54" s="220" t="e">
        <f aca="false">+V54+T54</f>
        <v>#NAME?</v>
      </c>
      <c r="X54" s="2" t="str">
        <f aca="false">CONCATENATE(G54,D54)</f>
        <v>36831IF-TRANSCO/Z6</v>
      </c>
      <c r="Y54" s="221" t="n">
        <f aca="false">H54/10000</f>
        <v>90</v>
      </c>
      <c r="Z54" s="2"/>
      <c r="AA54" s="231" t="n">
        <f aca="false">EOMONTH(AA53,0)+1</f>
        <v>37622</v>
      </c>
      <c r="AB54" s="134" t="n">
        <f aca="false">SUMIF($X:$X,CONCATENATE($AA54,AB$6),$T:$T)/10000</f>
        <v>0</v>
      </c>
      <c r="AC54" s="134" t="n">
        <f aca="false">SUMIF($X:$X,CONCATENATE($AA54,AC$6),$T:$T)/10000</f>
        <v>0</v>
      </c>
      <c r="AD54" s="134" t="n">
        <f aca="false">SUMIF($X:$X,CONCATENATE($AA54,AD$6),$T:$T)/10000</f>
        <v>0</v>
      </c>
      <c r="AE54" s="134" t="n">
        <f aca="false">SUMIF($X:$X,CONCATENATE($AA54,AE$6),$T:$T)/10000</f>
        <v>0</v>
      </c>
      <c r="AF54" s="135" t="n">
        <f aca="false">SUMIF($X:$X,CONCATENATE($AA54,AF$6),$T:$T)/10000</f>
        <v>0</v>
      </c>
      <c r="AG54" s="135" t="n">
        <f aca="false">SUMIF($X:$X,CONCATENATE($AA54,AG$6),$T:$T)/10000</f>
        <v>0</v>
      </c>
      <c r="AH54" s="231" t="n">
        <f aca="false">EOMONTH(AH53,0)+1</f>
        <v>37622</v>
      </c>
      <c r="AI54" s="135" t="n">
        <f aca="false">SUM(AB54:AG54)</f>
        <v>0</v>
      </c>
      <c r="AJ54" s="2"/>
      <c r="AK54" s="231" t="n">
        <f aca="false">EOMONTH(AK53,0)+1</f>
        <v>37622</v>
      </c>
      <c r="AL54" s="134" t="n">
        <f aca="false">SUMIF($X:$X,CONCATENATE($AA54,AL$6),$W:$W)</f>
        <v>0</v>
      </c>
      <c r="AM54" s="134" t="n">
        <f aca="false">SUMIF($X:$X,CONCATENATE($AA54,AM$6),$W:$W)</f>
        <v>0</v>
      </c>
      <c r="AN54" s="134" t="n">
        <f aca="false">SUMIF($X:$X,CONCATENATE($AA54,AN$6),$W:$W)</f>
        <v>0</v>
      </c>
      <c r="AO54" s="134" t="n">
        <f aca="false">SUMIF($X:$X,CONCATENATE($AA54,AO$6),$W:$W)</f>
        <v>0</v>
      </c>
      <c r="AP54" s="135" t="n">
        <f aca="false">SUMIF($X:$X,CONCATENATE($AA54,AP$6),$W:$W)</f>
        <v>0</v>
      </c>
      <c r="AQ54" s="135" t="n">
        <f aca="false">SUMIF($X:$X,CONCATENATE($AA54,AQ$6),$W:$W)</f>
        <v>0</v>
      </c>
      <c r="AR54" s="231" t="n">
        <f aca="false">EOMONTH(AR53,0)+1</f>
        <v>37622</v>
      </c>
      <c r="AS54" s="135" t="n">
        <f aca="false">SUM(AL54:AQ54)</f>
        <v>0</v>
      </c>
      <c r="AT54" s="2"/>
      <c r="AU54" s="2"/>
      <c r="AV54" s="2"/>
      <c r="AW54" s="2"/>
      <c r="AX54" s="2"/>
      <c r="AY54" s="2"/>
      <c r="AZ54" s="2"/>
      <c r="BA54" s="2"/>
      <c r="BB54" s="181" t="n">
        <f aca="false">G54</f>
        <v>36831</v>
      </c>
      <c r="BC54" s="223" t="e">
        <f aca="false">xSPRDOPT((VLOOKUP(G54,NGPrices,2,FALSE())+HLOOKUP(D54,Prices,VLOOKUP(G54,move_down,2,FALSE()),FALSE())),VLOOKUP(G54,NGPrices,2,FALSE()),I54,VLOOKUP(G54,NGPREVPRICES,4,FALSE()),HLOOKUP(D54,PREVVOLS,VLOOKUP(G54,MOVE_DOWN2,2,FALSE()),FALSE()),VLOOKUP(G54,NGPREVPRICES,3,FALSE()),HLOOKUP(D54,Correllate,VLOOKUP(G54,CorMove,2,FALSE()),FALSE()),Q54-$BC$3,R54,$BC$5)*H54-BI54</f>
        <v>#NAME?</v>
      </c>
      <c r="BD54" s="223" t="e">
        <f aca="false">xSPRDOPT((VLOOKUP(G54,NGPREVPRICES,2,FALSE())+HLOOKUP(D54,PREVCURVES,VLOOKUP(G54,MOVE_DOWN2,2,FALSE()),FALSE())),VLOOKUP(G54,NGPREVPRICES,2,FALSE()),BJ54,VLOOKUP(G54,NGPrices,4,FALSE()),HLOOKUP(D54,PREVVOLS,VLOOKUP(G54,MOVE_DOWN2,2,FALSE()),FALSE()),VLOOKUP(G54,NGPREVPRICES,3,FALSE()),HLOOKUP(D54,Correllate,VLOOKUP(G54,CorMove,2,FALSE()),FALSE()),Q54-$BC$3,R54,$BI$5)*H54-BI54</f>
        <v>#NAME?</v>
      </c>
      <c r="BE54" s="132" t="e">
        <f aca="false">(BI54/VLOOKUP(BB54,discount,3,FALSE()))-(BI54/VLOOKUP(BB54,discount,2,FALSE()))</f>
        <v>#NAME?</v>
      </c>
      <c r="BF54" s="223" t="e">
        <f aca="false">xSPRDOPT((VLOOKUP(G54,NGPREVPRICES,2,FALSE())+HLOOKUP(D54,PREVCURVES,VLOOKUP(G54,MOVE_DOWN2,2,FALSE()),FALSE())),VLOOKUP(G54,NGPREVPRICES,2,FALSE()),BJ54,VLOOKUP(G54,NGPREVPRICES,4,FALSE()),HLOOKUP(D54,VOLS,VLOOKUP(G54,move_down,2,FALSE()),FALSE()),VLOOKUP(G54,NGPrices,3,FALSE()),HLOOKUP(D54,Correllate,VLOOKUP(G54,CorMove,2,FALSE()),FALSE()),Q54-$BC$3,R54,$BI$5)*H54-BI54</f>
        <v>#NAME?</v>
      </c>
      <c r="BG54" s="223" t="e">
        <f aca="false">xSPRDOPT((VLOOKUP(G54,NGPREVPRICES,2,FALSE())+HLOOKUP(D54,PREVCURVES,VLOOKUP(G54,MOVE_DOWN2,2,FALSE()),FALSE())),VLOOKUP(G54,NGPREVPRICES,2,FALSE()),BJ54,VLOOKUP(G54,NGPREVPRICES,4,FALSE()),HLOOKUP(D54,PREVVOLS,VLOOKUP(G54,MOVE_DOWN2,2,FALSE()),FALSE()),VLOOKUP(G54,NGPREVPRICES,3,FALSE()),HLOOKUP(D54,Correllate,VLOOKUP(G54,CorMove,2,FALSE()),FALSE()),Q54-$C$3,R54,$BI$5)*H54-BI54</f>
        <v>#NAME?</v>
      </c>
      <c r="BH54" s="223" t="e">
        <f aca="false">SUM(BC54:BG54)</f>
        <v>#NAME?</v>
      </c>
      <c r="BI54" s="223" t="e">
        <f aca="false">xSPRDOPT((VLOOKUP(G54,NGPREVPRICES,2,FALSE())+HLOOKUP(D54,PREVCURVES,VLOOKUP(G54,MOVE_DOWN2,2,FALSE()),FALSE())),VLOOKUP(G54,NGPREVPRICES,2,FALSE()),BJ54,VLOOKUP(G54,NGPREVPRICES,4,FALSE()),HLOOKUP(D54,PREVVOLS,VLOOKUP(G54,MOVE_DOWN2,2,FALSE()),FALSE()),VLOOKUP(G54,NGPREVPRICES,3,FALSE()),HLOOKUP(D54,Correllate,VLOOKUP(G54,CorMove,2,FALSE()),FALSE()),Q54-$BC$3,R54,$BI$5)*H54</f>
        <v>#NAME?</v>
      </c>
      <c r="BJ54" s="224" t="n">
        <f aca="false">I54</f>
        <v>1</v>
      </c>
      <c r="BL54" s="0" t="str">
        <f aca="false">CONCATENATE(BB54,$BC$6)</f>
        <v>36831Curve Shift/Gamma</v>
      </c>
      <c r="BM54" s="0" t="str">
        <f aca="false">CONCATENATE($BB54,$BD$6)</f>
        <v>36831Rho</v>
      </c>
      <c r="BN54" s="0" t="str">
        <f aca="false">CONCATENATE($BB54,$BE$6)</f>
        <v>36831Drift</v>
      </c>
      <c r="BO54" s="0" t="str">
        <f aca="false">CONCATENATE($BB54,$BF$6)</f>
        <v>36831Vega</v>
      </c>
      <c r="BP54" s="0" t="str">
        <f aca="false">CONCATENATE($BB54,$BG$6)</f>
        <v>36831Theta</v>
      </c>
    </row>
    <row r="55" customFormat="false" ht="12" hidden="false" customHeight="true" outlineLevel="0" collapsed="false">
      <c r="A55" s="0" t="s">
        <v>172</v>
      </c>
      <c r="B55" s="0" t="s">
        <v>155</v>
      </c>
      <c r="C55" s="0" t="s">
        <v>173</v>
      </c>
      <c r="D55" s="7" t="s">
        <v>145</v>
      </c>
      <c r="E55" s="0" t="s">
        <v>122</v>
      </c>
      <c r="F55" s="0" t="s">
        <v>123</v>
      </c>
      <c r="G55" s="181" t="n">
        <v>36831</v>
      </c>
      <c r="H55" s="230" t="n">
        <v>300000</v>
      </c>
      <c r="I55" s="0" t="n">
        <v>0.45</v>
      </c>
      <c r="J55" s="124" t="n">
        <f aca="false">VLOOKUP(G55,NGPrices,2,FALSE())</f>
        <v>3.265</v>
      </c>
      <c r="K55" s="125" t="n">
        <f aca="false">HLOOKUP(D55,Prices,VLOOKUP(G55,move_down,2,FALSE()),FALSE())</f>
        <v>0.7075</v>
      </c>
      <c r="L55" s="7" t="n">
        <f aca="false">K55+J55</f>
        <v>3.9725</v>
      </c>
      <c r="M55" s="126" t="n">
        <f aca="false">VLOOKUP(G55,NGPrices,4,FALSE())</f>
        <v>0.066244373635738</v>
      </c>
      <c r="N55" s="7" t="n">
        <f aca="false">VLOOKUP(G55,NGPrices,3,FALSE())</f>
        <v>0.4275</v>
      </c>
      <c r="O55" s="7" t="n">
        <f aca="false">HLOOKUP(D55,VOLS,VLOOKUP(G55,move_down,2,FALSE()),FALSE())</f>
        <v>0.428</v>
      </c>
      <c r="P55" s="219" t="n">
        <f aca="false">HLOOKUP(D55,Correllate,VLOOKUP(G55,CorMove,2,FALSE()),FALSE())</f>
        <v>0.95</v>
      </c>
      <c r="Q55" s="91" t="n">
        <f aca="false">WORKDAY(G55,-2)</f>
        <v>36829</v>
      </c>
      <c r="R55" s="7" t="n">
        <f aca="false">IF(F55="P",0,1)</f>
        <v>0</v>
      </c>
      <c r="S55" s="130" t="e">
        <f aca="false">xSPRDOPT($L55,$J55,$I55,$M55,$O55,$N55,$P55,$Q55-$C$3,$R55,0)</f>
        <v>#NAME?</v>
      </c>
      <c r="T55" s="220" t="e">
        <f aca="false">xSPRDOPT($L55,$J55,$I55,$M55,$O55,$N55,$P55,$Q55-$C$3,$R55,1)*H55</f>
        <v>#NAME?</v>
      </c>
      <c r="U55" s="42" t="e">
        <f aca="false">S55*H55</f>
        <v>#NAME?</v>
      </c>
      <c r="V55" s="220" t="e">
        <f aca="false">xSPRDOPT($L55,$J55,$I55,$M55,$O55,$N55,$P55,$Q55-$C$3,$R55,2)*H55</f>
        <v>#NAME?</v>
      </c>
      <c r="W55" s="220" t="e">
        <f aca="false">+V55+T55</f>
        <v>#NAME?</v>
      </c>
      <c r="X55" s="2" t="str">
        <f aca="false">CONCATENATE(G55,D55)</f>
        <v>36831IF-TRANSCO/Z6</v>
      </c>
      <c r="Y55" s="221" t="n">
        <f aca="false">H55/10000</f>
        <v>30</v>
      </c>
      <c r="Z55" s="2"/>
      <c r="AA55" s="231" t="n">
        <f aca="false">EOMONTH(AA54,0)+1</f>
        <v>37653</v>
      </c>
      <c r="AB55" s="134" t="n">
        <f aca="false">SUMIF($X:$X,CONCATENATE($AA55,AB$6),$T:$T)/10000</f>
        <v>0</v>
      </c>
      <c r="AC55" s="134" t="n">
        <f aca="false">SUMIF($X:$X,CONCATENATE($AA55,AC$6),$T:$T)/10000</f>
        <v>0</v>
      </c>
      <c r="AD55" s="134" t="n">
        <f aca="false">SUMIF($X:$X,CONCATENATE($AA55,AD$6),$T:$T)/10000</f>
        <v>0</v>
      </c>
      <c r="AE55" s="134" t="n">
        <f aca="false">SUMIF($X:$X,CONCATENATE($AA55,AE$6),$T:$T)/10000</f>
        <v>0</v>
      </c>
      <c r="AF55" s="135" t="n">
        <f aca="false">SUMIF($X:$X,CONCATENATE($AA55,AF$6),$T:$T)/10000</f>
        <v>0</v>
      </c>
      <c r="AG55" s="135" t="n">
        <f aca="false">SUMIF($X:$X,CONCATENATE($AA55,AG$6),$T:$T)/10000</f>
        <v>0</v>
      </c>
      <c r="AH55" s="231" t="n">
        <f aca="false">EOMONTH(AH54,0)+1</f>
        <v>37653</v>
      </c>
      <c r="AI55" s="135" t="n">
        <f aca="false">SUM(AB55:AG55)</f>
        <v>0</v>
      </c>
      <c r="AJ55" s="2"/>
      <c r="AK55" s="231" t="n">
        <f aca="false">EOMONTH(AK54,0)+1</f>
        <v>37653</v>
      </c>
      <c r="AL55" s="134" t="n">
        <f aca="false">SUMIF($X:$X,CONCATENATE($AA55,AL$6),$W:$W)</f>
        <v>0</v>
      </c>
      <c r="AM55" s="134" t="n">
        <f aca="false">SUMIF($X:$X,CONCATENATE($AA55,AM$6),$W:$W)</f>
        <v>0</v>
      </c>
      <c r="AN55" s="134" t="n">
        <f aca="false">SUMIF($X:$X,CONCATENATE($AA55,AN$6),$W:$W)</f>
        <v>0</v>
      </c>
      <c r="AO55" s="134" t="n">
        <f aca="false">SUMIF($X:$X,CONCATENATE($AA55,AO$6),$W:$W)</f>
        <v>0</v>
      </c>
      <c r="AP55" s="135" t="n">
        <f aca="false">SUMIF($X:$X,CONCATENATE($AA55,AP$6),$W:$W)</f>
        <v>0</v>
      </c>
      <c r="AQ55" s="135" t="n">
        <f aca="false">SUMIF($X:$X,CONCATENATE($AA55,AQ$6),$W:$W)</f>
        <v>0</v>
      </c>
      <c r="AR55" s="231" t="n">
        <f aca="false">EOMONTH(AR54,0)+1</f>
        <v>37653</v>
      </c>
      <c r="AS55" s="135" t="n">
        <f aca="false">SUM(AL55:AQ55)</f>
        <v>0</v>
      </c>
      <c r="AT55" s="2"/>
      <c r="AU55" s="2"/>
      <c r="AV55" s="2"/>
      <c r="AW55" s="2"/>
      <c r="AX55" s="2"/>
      <c r="AY55" s="2"/>
      <c r="AZ55" s="2"/>
      <c r="BA55" s="2"/>
      <c r="BB55" s="181" t="n">
        <f aca="false">G55</f>
        <v>36831</v>
      </c>
      <c r="BC55" s="223" t="e">
        <f aca="false">xSPRDOPT((VLOOKUP(G55,NGPrices,2,FALSE())+HLOOKUP(D55,Prices,VLOOKUP(G55,move_down,2,FALSE()),FALSE())),VLOOKUP(G55,NGPrices,2,FALSE()),I55,VLOOKUP(G55,NGPREVPRICES,4,FALSE()),HLOOKUP(D55,PREVVOLS,VLOOKUP(G55,MOVE_DOWN2,2,FALSE()),FALSE()),VLOOKUP(G55,NGPREVPRICES,3,FALSE()),HLOOKUP(D55,Correllate,VLOOKUP(G55,CorMove,2,FALSE()),FALSE()),Q55-$BC$3,R55,$BC$5)*H55-BI55</f>
        <v>#NAME?</v>
      </c>
      <c r="BD55" s="223" t="e">
        <f aca="false">xSPRDOPT((VLOOKUP(G55,NGPREVPRICES,2,FALSE())+HLOOKUP(D55,PREVCURVES,VLOOKUP(G55,MOVE_DOWN2,2,FALSE()),FALSE())),VLOOKUP(G55,NGPREVPRICES,2,FALSE()),BJ55,VLOOKUP(G55,NGPrices,4,FALSE()),HLOOKUP(D55,PREVVOLS,VLOOKUP(G55,MOVE_DOWN2,2,FALSE()),FALSE()),VLOOKUP(G55,NGPREVPRICES,3,FALSE()),HLOOKUP(D55,Correllate,VLOOKUP(G55,CorMove,2,FALSE()),FALSE()),Q55-$BC$3,R55,$BI$5)*H55-BI55</f>
        <v>#NAME?</v>
      </c>
      <c r="BE55" s="132" t="e">
        <f aca="false">(BI55/VLOOKUP(BB55,discount,3,FALSE()))-(BI55/VLOOKUP(BB55,discount,2,FALSE()))</f>
        <v>#NAME?</v>
      </c>
      <c r="BF55" s="223" t="e">
        <f aca="false">xSPRDOPT((VLOOKUP(G55,NGPREVPRICES,2,FALSE())+HLOOKUP(D55,PREVCURVES,VLOOKUP(G55,MOVE_DOWN2,2,FALSE()),FALSE())),VLOOKUP(G55,NGPREVPRICES,2,FALSE()),BJ55,VLOOKUP(G55,NGPREVPRICES,4,FALSE()),HLOOKUP(D55,VOLS,VLOOKUP(G55,move_down,2,FALSE()),FALSE()),VLOOKUP(G55,NGPrices,3,FALSE()),HLOOKUP(D55,Correllate,VLOOKUP(G55,CorMove,2,FALSE()),FALSE()),Q55-$BC$3,R55,$BI$5)*H55-BI55</f>
        <v>#NAME?</v>
      </c>
      <c r="BG55" s="223" t="e">
        <f aca="false">xSPRDOPT((VLOOKUP(G55,NGPREVPRICES,2,FALSE())+HLOOKUP(D55,PREVCURVES,VLOOKUP(G55,MOVE_DOWN2,2,FALSE()),FALSE())),VLOOKUP(G55,NGPREVPRICES,2,FALSE()),BJ55,VLOOKUP(G55,NGPREVPRICES,4,FALSE()),HLOOKUP(D55,PREVVOLS,VLOOKUP(G55,MOVE_DOWN2,2,FALSE()),FALSE()),VLOOKUP(G55,NGPREVPRICES,3,FALSE()),HLOOKUP(D55,Correllate,VLOOKUP(G55,CorMove,2,FALSE()),FALSE()),Q55-$C$3,R55,$BI$5)*H55-BI55</f>
        <v>#NAME?</v>
      </c>
      <c r="BH55" s="223" t="e">
        <f aca="false">SUM(BC55:BG55)</f>
        <v>#NAME?</v>
      </c>
      <c r="BI55" s="223" t="e">
        <f aca="false">xSPRDOPT((VLOOKUP(G55,NGPREVPRICES,2,FALSE())+HLOOKUP(D55,PREVCURVES,VLOOKUP(G55,MOVE_DOWN2,2,FALSE()),FALSE())),VLOOKUP(G55,NGPREVPRICES,2,FALSE()),BJ55,VLOOKUP(G55,NGPREVPRICES,4,FALSE()),HLOOKUP(D55,PREVVOLS,VLOOKUP(G55,MOVE_DOWN2,2,FALSE()),FALSE()),VLOOKUP(G55,NGPREVPRICES,3,FALSE()),HLOOKUP(D55,Correllate,VLOOKUP(G55,CorMove,2,FALSE()),FALSE()),Q55-$BC$3,R55,$BI$5)*H55</f>
        <v>#NAME?</v>
      </c>
      <c r="BJ55" s="224" t="n">
        <f aca="false">I55</f>
        <v>0.45</v>
      </c>
      <c r="BL55" s="0" t="str">
        <f aca="false">CONCATENATE(BB55,$BC$6)</f>
        <v>36831Curve Shift/Gamma</v>
      </c>
      <c r="BM55" s="0" t="str">
        <f aca="false">CONCATENATE($BB55,$BD$6)</f>
        <v>36831Rho</v>
      </c>
      <c r="BN55" s="0" t="str">
        <f aca="false">CONCATENATE($BB55,$BE$6)</f>
        <v>36831Drift</v>
      </c>
      <c r="BO55" s="0" t="str">
        <f aca="false">CONCATENATE($BB55,$BF$6)</f>
        <v>36831Vega</v>
      </c>
      <c r="BP55" s="0" t="str">
        <f aca="false">CONCATENATE($BB55,$BG$6)</f>
        <v>36831Theta</v>
      </c>
    </row>
    <row r="56" customFormat="false" ht="12" hidden="false" customHeight="true" outlineLevel="0" collapsed="false">
      <c r="A56" s="0" t="s">
        <v>174</v>
      </c>
      <c r="B56" s="0" t="s">
        <v>155</v>
      </c>
      <c r="C56" s="0" t="s">
        <v>175</v>
      </c>
      <c r="D56" s="7" t="s">
        <v>145</v>
      </c>
      <c r="E56" s="0" t="s">
        <v>122</v>
      </c>
      <c r="F56" s="0" t="s">
        <v>123</v>
      </c>
      <c r="G56" s="181" t="n">
        <v>36831</v>
      </c>
      <c r="H56" s="230" t="n">
        <v>900000</v>
      </c>
      <c r="I56" s="0" t="n">
        <v>0.45</v>
      </c>
      <c r="J56" s="124" t="n">
        <f aca="false">VLOOKUP(G56,NGPrices,2,FALSE())</f>
        <v>3.265</v>
      </c>
      <c r="K56" s="125" t="n">
        <f aca="false">HLOOKUP(D56,Prices,VLOOKUP(G56,move_down,2,FALSE()),FALSE())</f>
        <v>0.7075</v>
      </c>
      <c r="L56" s="7" t="n">
        <f aca="false">K56+J56</f>
        <v>3.9725</v>
      </c>
      <c r="M56" s="126" t="n">
        <f aca="false">VLOOKUP(G56,NGPrices,4,FALSE())</f>
        <v>0.066244373635738</v>
      </c>
      <c r="N56" s="7" t="n">
        <f aca="false">VLOOKUP(G56,NGPrices,3,FALSE())</f>
        <v>0.4275</v>
      </c>
      <c r="O56" s="7" t="n">
        <f aca="false">HLOOKUP(D56,VOLS,VLOOKUP(G56,move_down,2,FALSE()),FALSE())</f>
        <v>0.428</v>
      </c>
      <c r="P56" s="219" t="n">
        <f aca="false">HLOOKUP(D56,Correllate,VLOOKUP(G56,CorMove,2,FALSE()),FALSE())</f>
        <v>0.95</v>
      </c>
      <c r="Q56" s="91" t="n">
        <f aca="false">WORKDAY(G56,-2)</f>
        <v>36829</v>
      </c>
      <c r="R56" s="7" t="n">
        <f aca="false">IF(F56="P",0,1)</f>
        <v>0</v>
      </c>
      <c r="S56" s="130" t="e">
        <f aca="false">xSPRDOPT($L56,$J56,$I56,$M56,$O56,$N56,$P56,$Q56-$C$3,$R56,0)</f>
        <v>#NAME?</v>
      </c>
      <c r="T56" s="220" t="e">
        <f aca="false">xSPRDOPT($L56,$J56,$I56,$M56,$O56,$N56,$P56,$Q56-$C$3,$R56,1)*H56</f>
        <v>#NAME?</v>
      </c>
      <c r="U56" s="42" t="e">
        <f aca="false">S56*H56</f>
        <v>#NAME?</v>
      </c>
      <c r="V56" s="220" t="e">
        <f aca="false">xSPRDOPT($L56,$J56,$I56,$M56,$O56,$N56,$P56,$Q56-$C$3,$R56,2)*H56</f>
        <v>#NAME?</v>
      </c>
      <c r="W56" s="220" t="e">
        <f aca="false">+V56+T56</f>
        <v>#NAME?</v>
      </c>
      <c r="X56" s="2" t="str">
        <f aca="false">CONCATENATE(G56,D56)</f>
        <v>36831IF-TRANSCO/Z6</v>
      </c>
      <c r="Y56" s="221" t="n">
        <f aca="false">H56/10000</f>
        <v>90</v>
      </c>
      <c r="Z56" s="2"/>
      <c r="AA56" s="231" t="n">
        <f aca="false">EOMONTH(AA55,0)+1</f>
        <v>37681</v>
      </c>
      <c r="AB56" s="134" t="n">
        <f aca="false">SUMIF($X:$X,CONCATENATE($AA56,AB$6),$T:$T)/10000</f>
        <v>0</v>
      </c>
      <c r="AC56" s="134" t="n">
        <f aca="false">SUMIF($X:$X,CONCATENATE($AA56,AC$6),$T:$T)/10000</f>
        <v>0</v>
      </c>
      <c r="AD56" s="134" t="n">
        <f aca="false">SUMIF($X:$X,CONCATENATE($AA56,AD$6),$T:$T)/10000</f>
        <v>0</v>
      </c>
      <c r="AE56" s="134" t="n">
        <f aca="false">SUMIF($X:$X,CONCATENATE($AA56,AE$6),$T:$T)/10000</f>
        <v>0</v>
      </c>
      <c r="AF56" s="135" t="n">
        <f aca="false">SUMIF($X:$X,CONCATENATE($AA56,AF$6),$T:$T)/10000</f>
        <v>0</v>
      </c>
      <c r="AG56" s="135" t="n">
        <f aca="false">SUMIF($X:$X,CONCATENATE($AA56,AG$6),$T:$T)/10000</f>
        <v>0</v>
      </c>
      <c r="AH56" s="231" t="n">
        <f aca="false">EOMONTH(AH55,0)+1</f>
        <v>37681</v>
      </c>
      <c r="AI56" s="135" t="n">
        <f aca="false">SUM(AB56:AG56)</f>
        <v>0</v>
      </c>
      <c r="AJ56" s="2"/>
      <c r="AK56" s="231" t="n">
        <f aca="false">EOMONTH(AK55,0)+1</f>
        <v>37681</v>
      </c>
      <c r="AL56" s="134" t="n">
        <f aca="false">SUMIF($X:$X,CONCATENATE($AA56,AL$6),$W:$W)</f>
        <v>0</v>
      </c>
      <c r="AM56" s="134" t="n">
        <f aca="false">SUMIF($X:$X,CONCATENATE($AA56,AM$6),$W:$W)</f>
        <v>0</v>
      </c>
      <c r="AN56" s="134" t="n">
        <f aca="false">SUMIF($X:$X,CONCATENATE($AA56,AN$6),$W:$W)</f>
        <v>0</v>
      </c>
      <c r="AO56" s="134" t="n">
        <f aca="false">SUMIF($X:$X,CONCATENATE($AA56,AO$6),$W:$W)</f>
        <v>0</v>
      </c>
      <c r="AP56" s="135" t="n">
        <f aca="false">SUMIF($X:$X,CONCATENATE($AA56,AP$6),$W:$W)</f>
        <v>0</v>
      </c>
      <c r="AQ56" s="135" t="n">
        <f aca="false">SUMIF($X:$X,CONCATENATE($AA56,AQ$6),$W:$W)</f>
        <v>0</v>
      </c>
      <c r="AR56" s="231" t="n">
        <f aca="false">EOMONTH(AR55,0)+1</f>
        <v>37681</v>
      </c>
      <c r="AS56" s="135" t="n">
        <f aca="false">SUM(AL56:AQ56)</f>
        <v>0</v>
      </c>
      <c r="AT56" s="2"/>
      <c r="AU56" s="2"/>
      <c r="AV56" s="2"/>
      <c r="AW56" s="2"/>
      <c r="AX56" s="2"/>
      <c r="AY56" s="2"/>
      <c r="AZ56" s="2"/>
      <c r="BA56" s="2"/>
      <c r="BB56" s="181" t="n">
        <f aca="false">G56</f>
        <v>36831</v>
      </c>
      <c r="BC56" s="223" t="e">
        <f aca="false">xSPRDOPT((VLOOKUP(G56,NGPrices,2,FALSE())+HLOOKUP(D56,Prices,VLOOKUP(G56,move_down,2,FALSE()),FALSE())),VLOOKUP(G56,NGPrices,2,FALSE()),I56,VLOOKUP(G56,NGPREVPRICES,4,FALSE()),HLOOKUP(D56,PREVVOLS,VLOOKUP(G56,MOVE_DOWN2,2,FALSE()),FALSE()),VLOOKUP(G56,NGPREVPRICES,3,FALSE()),HLOOKUP(D56,Correllate,VLOOKUP(G56,CorMove,2,FALSE()),FALSE()),Q56-$BC$3,R56,$BC$5)*H56-BI56</f>
        <v>#NAME?</v>
      </c>
      <c r="BD56" s="223" t="e">
        <f aca="false">xSPRDOPT((VLOOKUP(G56,NGPREVPRICES,2,FALSE())+HLOOKUP(D56,PREVCURVES,VLOOKUP(G56,MOVE_DOWN2,2,FALSE()),FALSE())),VLOOKUP(G56,NGPREVPRICES,2,FALSE()),BJ56,VLOOKUP(G56,NGPrices,4,FALSE()),HLOOKUP(D56,PREVVOLS,VLOOKUP(G56,MOVE_DOWN2,2,FALSE()),FALSE()),VLOOKUP(G56,NGPREVPRICES,3,FALSE()),HLOOKUP(D56,Correllate,VLOOKUP(G56,CorMove,2,FALSE()),FALSE()),Q56-$BC$3,R56,$BI$5)*H56-BI56</f>
        <v>#NAME?</v>
      </c>
      <c r="BE56" s="132" t="e">
        <f aca="false">(BI56/VLOOKUP(BB56,discount,3,FALSE()))-(BI56/VLOOKUP(BB56,discount,2,FALSE()))</f>
        <v>#NAME?</v>
      </c>
      <c r="BF56" s="223" t="e">
        <f aca="false">xSPRDOPT((VLOOKUP(G56,NGPREVPRICES,2,FALSE())+HLOOKUP(D56,PREVCURVES,VLOOKUP(G56,MOVE_DOWN2,2,FALSE()),FALSE())),VLOOKUP(G56,NGPREVPRICES,2,FALSE()),BJ56,VLOOKUP(G56,NGPREVPRICES,4,FALSE()),HLOOKUP(D56,VOLS,VLOOKUP(G56,move_down,2,FALSE()),FALSE()),VLOOKUP(G56,NGPrices,3,FALSE()),HLOOKUP(D56,Correllate,VLOOKUP(G56,CorMove,2,FALSE()),FALSE()),Q56-$BC$3,R56,$BI$5)*H56-BI56</f>
        <v>#NAME?</v>
      </c>
      <c r="BG56" s="223" t="e">
        <f aca="false">xSPRDOPT((VLOOKUP(G56,NGPREVPRICES,2,FALSE())+HLOOKUP(D56,PREVCURVES,VLOOKUP(G56,MOVE_DOWN2,2,FALSE()),FALSE())),VLOOKUP(G56,NGPREVPRICES,2,FALSE()),BJ56,VLOOKUP(G56,NGPREVPRICES,4,FALSE()),HLOOKUP(D56,PREVVOLS,VLOOKUP(G56,MOVE_DOWN2,2,FALSE()),FALSE()),VLOOKUP(G56,NGPREVPRICES,3,FALSE()),HLOOKUP(D56,Correllate,VLOOKUP(G56,CorMove,2,FALSE()),FALSE()),Q56-$C$3,R56,$BI$5)*H56-BI56</f>
        <v>#NAME?</v>
      </c>
      <c r="BH56" s="223" t="e">
        <f aca="false">SUM(BC56:BG56)</f>
        <v>#NAME?</v>
      </c>
      <c r="BI56" s="223" t="e">
        <f aca="false">xSPRDOPT((VLOOKUP(G56,NGPREVPRICES,2,FALSE())+HLOOKUP(D56,PREVCURVES,VLOOKUP(G56,MOVE_DOWN2,2,FALSE()),FALSE())),VLOOKUP(G56,NGPREVPRICES,2,FALSE()),BJ56,VLOOKUP(G56,NGPREVPRICES,4,FALSE()),HLOOKUP(D56,PREVVOLS,VLOOKUP(G56,MOVE_DOWN2,2,FALSE()),FALSE()),VLOOKUP(G56,NGPREVPRICES,3,FALSE()),HLOOKUP(D56,Correllate,VLOOKUP(G56,CorMove,2,FALSE()),FALSE()),Q56-$BC$3,R56,$BI$5)*H56</f>
        <v>#NAME?</v>
      </c>
      <c r="BJ56" s="224" t="n">
        <f aca="false">I56</f>
        <v>0.45</v>
      </c>
      <c r="BL56" s="0" t="str">
        <f aca="false">CONCATENATE(BB56,$BC$6)</f>
        <v>36831Curve Shift/Gamma</v>
      </c>
      <c r="BM56" s="0" t="str">
        <f aca="false">CONCATENATE($BB56,$BD$6)</f>
        <v>36831Rho</v>
      </c>
      <c r="BN56" s="0" t="str">
        <f aca="false">CONCATENATE($BB56,$BE$6)</f>
        <v>36831Drift</v>
      </c>
      <c r="BO56" s="0" t="str">
        <f aca="false">CONCATENATE($BB56,$BF$6)</f>
        <v>36831Vega</v>
      </c>
      <c r="BP56" s="0" t="str">
        <f aca="false">CONCATENATE($BB56,$BG$6)</f>
        <v>36831Theta</v>
      </c>
    </row>
    <row r="57" customFormat="false" ht="12" hidden="false" customHeight="true" outlineLevel="0" collapsed="false">
      <c r="A57" s="0" t="s">
        <v>176</v>
      </c>
      <c r="B57" s="0" t="s">
        <v>155</v>
      </c>
      <c r="C57" s="0" t="s">
        <v>177</v>
      </c>
      <c r="D57" s="7" t="s">
        <v>145</v>
      </c>
      <c r="E57" s="0" t="s">
        <v>122</v>
      </c>
      <c r="F57" s="0" t="s">
        <v>123</v>
      </c>
      <c r="G57" s="181" t="n">
        <v>36831</v>
      </c>
      <c r="H57" s="230" t="n">
        <v>1500000</v>
      </c>
      <c r="I57" s="0" t="n">
        <v>0.45</v>
      </c>
      <c r="J57" s="124" t="n">
        <f aca="false">VLOOKUP(G57,NGPrices,2,FALSE())</f>
        <v>3.265</v>
      </c>
      <c r="K57" s="125" t="n">
        <f aca="false">HLOOKUP(D57,Prices,VLOOKUP(G57,move_down,2,FALSE()),FALSE())</f>
        <v>0.7075</v>
      </c>
      <c r="L57" s="7" t="n">
        <f aca="false">K57+J57</f>
        <v>3.9725</v>
      </c>
      <c r="M57" s="126" t="n">
        <f aca="false">VLOOKUP(G57,NGPrices,4,FALSE())</f>
        <v>0.066244373635738</v>
      </c>
      <c r="N57" s="7" t="n">
        <f aca="false">VLOOKUP(G57,NGPrices,3,FALSE())</f>
        <v>0.4275</v>
      </c>
      <c r="O57" s="7" t="n">
        <f aca="false">HLOOKUP(D57,VOLS,VLOOKUP(G57,move_down,2,FALSE()),FALSE())</f>
        <v>0.428</v>
      </c>
      <c r="P57" s="219" t="n">
        <f aca="false">HLOOKUP(D57,Correllate,VLOOKUP(G57,CorMove,2,FALSE()),FALSE())</f>
        <v>0.95</v>
      </c>
      <c r="Q57" s="91" t="n">
        <f aca="false">WORKDAY(G57,-2)</f>
        <v>36829</v>
      </c>
      <c r="R57" s="7" t="n">
        <f aca="false">IF(F57="P",0,1)</f>
        <v>0</v>
      </c>
      <c r="S57" s="130" t="e">
        <f aca="false">xSPRDOPT($L57,$J57,$I57,$M57,$O57,$N57,$P57,$Q57-$C$3,$R57,0)</f>
        <v>#NAME?</v>
      </c>
      <c r="T57" s="220" t="e">
        <f aca="false">xSPRDOPT($L57,$J57,$I57,$M57,$O57,$N57,$P57,$Q57-$C$3,$R57,1)*H57</f>
        <v>#NAME?</v>
      </c>
      <c r="U57" s="42" t="e">
        <f aca="false">S57*H57</f>
        <v>#NAME?</v>
      </c>
      <c r="V57" s="220" t="e">
        <f aca="false">xSPRDOPT($L57,$J57,$I57,$M57,$O57,$N57,$P57,$Q57-$C$3,$R57,2)*H57</f>
        <v>#NAME?</v>
      </c>
      <c r="W57" s="220" t="e">
        <f aca="false">+V57+T57</f>
        <v>#NAME?</v>
      </c>
      <c r="X57" s="2" t="str">
        <f aca="false">CONCATENATE(G57,D57)</f>
        <v>36831IF-TRANSCO/Z6</v>
      </c>
      <c r="Y57" s="221" t="n">
        <f aca="false">H57/10000</f>
        <v>150</v>
      </c>
      <c r="Z57" s="2"/>
      <c r="AA57" s="231" t="n">
        <f aca="false">EOMONTH(AA56,0)+1</f>
        <v>37712</v>
      </c>
      <c r="AB57" s="134" t="n">
        <f aca="false">SUMIF($X:$X,CONCATENATE($AA57,AB$6),$T:$T)/10000</f>
        <v>0</v>
      </c>
      <c r="AC57" s="134" t="n">
        <f aca="false">SUMIF($X:$X,CONCATENATE($AA57,AC$6),$T:$T)/10000</f>
        <v>0</v>
      </c>
      <c r="AD57" s="134" t="n">
        <f aca="false">SUMIF($X:$X,CONCATENATE($AA57,AD$6),$T:$T)/10000</f>
        <v>0</v>
      </c>
      <c r="AE57" s="134" t="n">
        <f aca="false">SUMIF($X:$X,CONCATENATE($AA57,AE$6),$T:$T)/10000</f>
        <v>0</v>
      </c>
      <c r="AF57" s="135" t="n">
        <f aca="false">SUMIF($X:$X,CONCATENATE($AA57,AF$6),$T:$T)/10000</f>
        <v>0</v>
      </c>
      <c r="AG57" s="135" t="n">
        <f aca="false">SUMIF($X:$X,CONCATENATE($AA57,AG$6),$T:$T)/10000</f>
        <v>0</v>
      </c>
      <c r="AH57" s="231" t="n">
        <f aca="false">EOMONTH(AH56,0)+1</f>
        <v>37712</v>
      </c>
      <c r="AI57" s="135" t="n">
        <f aca="false">SUM(AB57:AG57)</f>
        <v>0</v>
      </c>
      <c r="AJ57" s="2"/>
      <c r="AK57" s="231" t="n">
        <f aca="false">EOMONTH(AK56,0)+1</f>
        <v>37712</v>
      </c>
      <c r="AL57" s="134" t="n">
        <f aca="false">SUMIF($X:$X,CONCATENATE($AA57,AL$6),$W:$W)</f>
        <v>0</v>
      </c>
      <c r="AM57" s="134" t="n">
        <f aca="false">SUMIF($X:$X,CONCATENATE($AA57,AM$6),$W:$W)</f>
        <v>0</v>
      </c>
      <c r="AN57" s="134" t="n">
        <f aca="false">SUMIF($X:$X,CONCATENATE($AA57,AN$6),$W:$W)</f>
        <v>0</v>
      </c>
      <c r="AO57" s="134" t="n">
        <f aca="false">SUMIF($X:$X,CONCATENATE($AA57,AO$6),$W:$W)</f>
        <v>0</v>
      </c>
      <c r="AP57" s="135" t="n">
        <f aca="false">SUMIF($X:$X,CONCATENATE($AA57,AP$6),$W:$W)</f>
        <v>0</v>
      </c>
      <c r="AQ57" s="135" t="n">
        <f aca="false">SUMIF($X:$X,CONCATENATE($AA57,AQ$6),$W:$W)</f>
        <v>0</v>
      </c>
      <c r="AR57" s="231" t="n">
        <f aca="false">EOMONTH(AR56,0)+1</f>
        <v>37712</v>
      </c>
      <c r="AS57" s="135" t="n">
        <f aca="false">SUM(AL57:AQ57)</f>
        <v>0</v>
      </c>
      <c r="AT57" s="2"/>
      <c r="AU57" s="2"/>
      <c r="AV57" s="2"/>
      <c r="AW57" s="2"/>
      <c r="AX57" s="2"/>
      <c r="AY57" s="2"/>
      <c r="AZ57" s="2"/>
      <c r="BA57" s="2"/>
      <c r="BB57" s="181" t="n">
        <f aca="false">G57</f>
        <v>36831</v>
      </c>
      <c r="BC57" s="223" t="e">
        <f aca="false">xSPRDOPT((VLOOKUP(G57,NGPrices,2,FALSE())+HLOOKUP(D57,Prices,VLOOKUP(G57,move_down,2,FALSE()),FALSE())),VLOOKUP(G57,NGPrices,2,FALSE()),I57,VLOOKUP(G57,NGPREVPRICES,4,FALSE()),HLOOKUP(D57,PREVVOLS,VLOOKUP(G57,MOVE_DOWN2,2,FALSE()),FALSE()),VLOOKUP(G57,NGPREVPRICES,3,FALSE()),HLOOKUP(D57,Correllate,VLOOKUP(G57,CorMove,2,FALSE()),FALSE()),Q57-$BC$3,R57,$BC$5)*H57-BI57</f>
        <v>#NAME?</v>
      </c>
      <c r="BD57" s="223" t="e">
        <f aca="false">xSPRDOPT((VLOOKUP(G57,NGPREVPRICES,2,FALSE())+HLOOKUP(D57,PREVCURVES,VLOOKUP(G57,MOVE_DOWN2,2,FALSE()),FALSE())),VLOOKUP(G57,NGPREVPRICES,2,FALSE()),BJ57,VLOOKUP(G57,NGPrices,4,FALSE()),HLOOKUP(D57,PREVVOLS,VLOOKUP(G57,MOVE_DOWN2,2,FALSE()),FALSE()),VLOOKUP(G57,NGPREVPRICES,3,FALSE()),HLOOKUP(D57,Correllate,VLOOKUP(G57,CorMove,2,FALSE()),FALSE()),Q57-$BC$3,R57,$BI$5)*H57-BI57</f>
        <v>#NAME?</v>
      </c>
      <c r="BE57" s="132" t="e">
        <f aca="false">(BI57/VLOOKUP(BB57,discount,3,FALSE()))-(BI57/VLOOKUP(BB57,discount,2,FALSE()))</f>
        <v>#NAME?</v>
      </c>
      <c r="BF57" s="223" t="e">
        <f aca="false">xSPRDOPT((VLOOKUP(G57,NGPREVPRICES,2,FALSE())+HLOOKUP(D57,PREVCURVES,VLOOKUP(G57,MOVE_DOWN2,2,FALSE()),FALSE())),VLOOKUP(G57,NGPREVPRICES,2,FALSE()),BJ57,VLOOKUP(G57,NGPREVPRICES,4,FALSE()),HLOOKUP(D57,VOLS,VLOOKUP(G57,move_down,2,FALSE()),FALSE()),VLOOKUP(G57,NGPrices,3,FALSE()),HLOOKUP(D57,Correllate,VLOOKUP(G57,CorMove,2,FALSE()),FALSE()),Q57-$BC$3,R57,$BI$5)*H57-BI57</f>
        <v>#NAME?</v>
      </c>
      <c r="BG57" s="223" t="e">
        <f aca="false">xSPRDOPT((VLOOKUP(G57,NGPREVPRICES,2,FALSE())+HLOOKUP(D57,PREVCURVES,VLOOKUP(G57,MOVE_DOWN2,2,FALSE()),FALSE())),VLOOKUP(G57,NGPREVPRICES,2,FALSE()),BJ57,VLOOKUP(G57,NGPREVPRICES,4,FALSE()),HLOOKUP(D57,PREVVOLS,VLOOKUP(G57,MOVE_DOWN2,2,FALSE()),FALSE()),VLOOKUP(G57,NGPREVPRICES,3,FALSE()),HLOOKUP(D57,Correllate,VLOOKUP(G57,CorMove,2,FALSE()),FALSE()),Q57-$C$3,R57,$BI$5)*H57-BI57</f>
        <v>#NAME?</v>
      </c>
      <c r="BH57" s="223" t="e">
        <f aca="false">SUM(BC57:BG57)</f>
        <v>#NAME?</v>
      </c>
      <c r="BI57" s="223" t="e">
        <f aca="false">xSPRDOPT((VLOOKUP(G57,NGPREVPRICES,2,FALSE())+HLOOKUP(D57,PREVCURVES,VLOOKUP(G57,MOVE_DOWN2,2,FALSE()),FALSE())),VLOOKUP(G57,NGPREVPRICES,2,FALSE()),BJ57,VLOOKUP(G57,NGPREVPRICES,4,FALSE()),HLOOKUP(D57,PREVVOLS,VLOOKUP(G57,MOVE_DOWN2,2,FALSE()),FALSE()),VLOOKUP(G57,NGPREVPRICES,3,FALSE()),HLOOKUP(D57,Correllate,VLOOKUP(G57,CorMove,2,FALSE()),FALSE()),Q57-$BC$3,R57,$BI$5)*H57</f>
        <v>#NAME?</v>
      </c>
      <c r="BJ57" s="224" t="n">
        <f aca="false">I57</f>
        <v>0.45</v>
      </c>
      <c r="BL57" s="0" t="str">
        <f aca="false">CONCATENATE(BB57,$BC$6)</f>
        <v>36831Curve Shift/Gamma</v>
      </c>
      <c r="BM57" s="0" t="str">
        <f aca="false">CONCATENATE($BB57,$BD$6)</f>
        <v>36831Rho</v>
      </c>
      <c r="BN57" s="0" t="str">
        <f aca="false">CONCATENATE($BB57,$BE$6)</f>
        <v>36831Drift</v>
      </c>
      <c r="BO57" s="0" t="str">
        <f aca="false">CONCATENATE($BB57,$BF$6)</f>
        <v>36831Vega</v>
      </c>
      <c r="BP57" s="0" t="str">
        <f aca="false">CONCATENATE($BB57,$BG$6)</f>
        <v>36831Theta</v>
      </c>
    </row>
    <row r="58" customFormat="false" ht="12" hidden="false" customHeight="true" outlineLevel="0" collapsed="false">
      <c r="A58" s="0" t="s">
        <v>170</v>
      </c>
      <c r="B58" s="0" t="s">
        <v>155</v>
      </c>
      <c r="C58" s="0" t="s">
        <v>178</v>
      </c>
      <c r="D58" s="7" t="s">
        <v>145</v>
      </c>
      <c r="E58" s="0" t="s">
        <v>122</v>
      </c>
      <c r="F58" s="0" t="s">
        <v>157</v>
      </c>
      <c r="G58" s="91" t="n">
        <v>36951</v>
      </c>
      <c r="H58" s="230" t="n">
        <v>1240000</v>
      </c>
      <c r="I58" s="0" t="n">
        <v>1.25</v>
      </c>
      <c r="J58" s="124" t="n">
        <f aca="false">VLOOKUP(G58,NGPrices,2,FALSE())</f>
        <v>3.017</v>
      </c>
      <c r="K58" s="125" t="n">
        <f aca="false">HLOOKUP(D58,Prices,VLOOKUP(G58,move_down,2,FALSE()),FALSE())</f>
        <v>0.86</v>
      </c>
      <c r="L58" s="7" t="n">
        <f aca="false">K58+J58</f>
        <v>3.877</v>
      </c>
      <c r="M58" s="126" t="n">
        <f aca="false">VLOOKUP(G58,NGPrices,4,FALSE())</f>
        <v>0.067668917271508</v>
      </c>
      <c r="N58" s="7" t="n">
        <f aca="false">VLOOKUP(G58,NGPrices,3,FALSE())</f>
        <v>0.375</v>
      </c>
      <c r="O58" s="7" t="n">
        <f aca="false">HLOOKUP(D58,VOLS,VLOOKUP(G58,move_down,2,FALSE()),FALSE())</f>
        <v>0.413</v>
      </c>
      <c r="P58" s="219" t="n">
        <f aca="false">HLOOKUP(D58,Correllate,VLOOKUP(G58,CorMove,2,FALSE()),FALSE())</f>
        <v>0.95</v>
      </c>
      <c r="Q58" s="91" t="n">
        <f aca="false">WORKDAY(G58,-2)</f>
        <v>36949</v>
      </c>
      <c r="R58" s="7" t="n">
        <f aca="false">IF(F58="P",0,1)</f>
        <v>1</v>
      </c>
      <c r="S58" s="130" t="e">
        <f aca="false">xSPRDOPT($L58,$J58,$I58,$M58,$O58,$N58,$P58,$Q58-$C$3,$R58,0)</f>
        <v>#NAME?</v>
      </c>
      <c r="T58" s="220" t="e">
        <f aca="false">xSPRDOPT($L58,$J58,$I58,$M58,$O58,$N58,$P58,$Q58-$C$3,$R58,1)*H58</f>
        <v>#NAME?</v>
      </c>
      <c r="U58" s="42" t="e">
        <f aca="false">S58*H58</f>
        <v>#NAME?</v>
      </c>
      <c r="V58" s="220" t="e">
        <f aca="false">xSPRDOPT($L58,$J58,$I58,$M58,$O58,$N58,$P58,$Q58-$C$3,$R58,2)*H58</f>
        <v>#NAME?</v>
      </c>
      <c r="W58" s="220" t="e">
        <f aca="false">+V58+T58</f>
        <v>#NAME?</v>
      </c>
      <c r="X58" s="2" t="str">
        <f aca="false">CONCATENATE(G58,D58)</f>
        <v>36951IF-TRANSCO/Z6</v>
      </c>
      <c r="Y58" s="221" t="n">
        <f aca="false">H58/10000</f>
        <v>124</v>
      </c>
      <c r="Z58" s="2"/>
      <c r="AA58" s="231" t="n">
        <f aca="false">EOMONTH(AA57,0)+1</f>
        <v>37742</v>
      </c>
      <c r="AB58" s="134" t="n">
        <f aca="false">SUMIF($X:$X,CONCATENATE($AA58,AB$6),$T:$T)/10000</f>
        <v>0</v>
      </c>
      <c r="AC58" s="134" t="n">
        <f aca="false">SUMIF($X:$X,CONCATENATE($AA58,AC$6),$T:$T)/10000</f>
        <v>0</v>
      </c>
      <c r="AD58" s="134" t="n">
        <f aca="false">SUMIF($X:$X,CONCATENATE($AA58,AD$6),$T:$T)/10000</f>
        <v>0</v>
      </c>
      <c r="AE58" s="134" t="n">
        <f aca="false">SUMIF($X:$X,CONCATENATE($AA58,AE$6),$T:$T)/10000</f>
        <v>0</v>
      </c>
      <c r="AF58" s="135" t="n">
        <f aca="false">SUMIF($X:$X,CONCATENATE($AA58,AF$6),$T:$T)/10000</f>
        <v>0</v>
      </c>
      <c r="AG58" s="135" t="n">
        <f aca="false">SUMIF($X:$X,CONCATENATE($AA58,AG$6),$T:$T)/10000</f>
        <v>0</v>
      </c>
      <c r="AH58" s="231" t="n">
        <f aca="false">EOMONTH(AH57,0)+1</f>
        <v>37742</v>
      </c>
      <c r="AI58" s="135" t="n">
        <f aca="false">SUM(AB58:AG58)</f>
        <v>0</v>
      </c>
      <c r="AJ58" s="2"/>
      <c r="AK58" s="231" t="n">
        <f aca="false">EOMONTH(AK57,0)+1</f>
        <v>37742</v>
      </c>
      <c r="AL58" s="134" t="n">
        <f aca="false">SUMIF($X:$X,CONCATENATE($AA58,AL$6),$W:$W)</f>
        <v>0</v>
      </c>
      <c r="AM58" s="134" t="n">
        <f aca="false">SUMIF($X:$X,CONCATENATE($AA58,AM$6),$W:$W)</f>
        <v>0</v>
      </c>
      <c r="AN58" s="134" t="n">
        <f aca="false">SUMIF($X:$X,CONCATENATE($AA58,AN$6),$W:$W)</f>
        <v>0</v>
      </c>
      <c r="AO58" s="134" t="n">
        <f aca="false">SUMIF($X:$X,CONCATENATE($AA58,AO$6),$W:$W)</f>
        <v>0</v>
      </c>
      <c r="AP58" s="135" t="n">
        <f aca="false">SUMIF($X:$X,CONCATENATE($AA58,AP$6),$W:$W)</f>
        <v>0</v>
      </c>
      <c r="AQ58" s="135" t="n">
        <f aca="false">SUMIF($X:$X,CONCATENATE($AA58,AQ$6),$W:$W)</f>
        <v>0</v>
      </c>
      <c r="AR58" s="231" t="n">
        <f aca="false">EOMONTH(AR57,0)+1</f>
        <v>37742</v>
      </c>
      <c r="AS58" s="135" t="n">
        <f aca="false">SUM(AL58:AQ58)</f>
        <v>0</v>
      </c>
      <c r="AT58" s="2"/>
      <c r="AU58" s="2"/>
      <c r="AV58" s="2"/>
      <c r="AW58" s="2"/>
      <c r="AX58" s="2"/>
      <c r="AY58" s="2"/>
      <c r="AZ58" s="2"/>
      <c r="BA58" s="2"/>
      <c r="BB58" s="181" t="n">
        <f aca="false">G58</f>
        <v>36951</v>
      </c>
      <c r="BC58" s="223" t="e">
        <f aca="false">xSPRDOPT((VLOOKUP(G58,NGPrices,2,FALSE())+HLOOKUP(D58,Prices,VLOOKUP(G58,move_down,2,FALSE()),FALSE())),VLOOKUP(G58,NGPrices,2,FALSE()),I58,VLOOKUP(G58,NGPREVPRICES,4,FALSE()),HLOOKUP(D58,PREVVOLS,VLOOKUP(G58,MOVE_DOWN2,2,FALSE()),FALSE()),VLOOKUP(G58,NGPREVPRICES,3,FALSE()),HLOOKUP(D58,Correllate,VLOOKUP(G58,CorMove,2,FALSE()),FALSE()),Q58-$BC$3,R58,$BC$5)*H58-BI58</f>
        <v>#NAME?</v>
      </c>
      <c r="BD58" s="223" t="e">
        <f aca="false">xSPRDOPT((VLOOKUP(G58,NGPREVPRICES,2,FALSE())+HLOOKUP(D58,PREVCURVES,VLOOKUP(G58,MOVE_DOWN2,2,FALSE()),FALSE())),VLOOKUP(G58,NGPREVPRICES,2,FALSE()),BJ58,VLOOKUP(G58,NGPrices,4,FALSE()),HLOOKUP(D58,PREVVOLS,VLOOKUP(G58,MOVE_DOWN2,2,FALSE()),FALSE()),VLOOKUP(G58,NGPREVPRICES,3,FALSE()),HLOOKUP(D58,Correllate,VLOOKUP(G58,CorMove,2,FALSE()),FALSE()),Q58-$BC$3,R58,$BI$5)*H58-BI58</f>
        <v>#NAME?</v>
      </c>
      <c r="BE58" s="132" t="e">
        <f aca="false">(BI58/VLOOKUP(BB58,discount,3,FALSE()))-(BI58/VLOOKUP(BB58,discount,2,FALSE()))</f>
        <v>#NAME?</v>
      </c>
      <c r="BF58" s="223" t="e">
        <f aca="false">xSPRDOPT((VLOOKUP(G58,NGPREVPRICES,2,FALSE())+HLOOKUP(D58,PREVCURVES,VLOOKUP(G58,MOVE_DOWN2,2,FALSE()),FALSE())),VLOOKUP(G58,NGPREVPRICES,2,FALSE()),BJ58,VLOOKUP(G58,NGPREVPRICES,4,FALSE()),HLOOKUP(D58,VOLS,VLOOKUP(G58,move_down,2,FALSE()),FALSE()),VLOOKUP(G58,NGPrices,3,FALSE()),HLOOKUP(D58,Correllate,VLOOKUP(G58,CorMove,2,FALSE()),FALSE()),Q58-$BC$3,R58,$BI$5)*H58-BI58</f>
        <v>#NAME?</v>
      </c>
      <c r="BG58" s="223" t="e">
        <f aca="false">xSPRDOPT((VLOOKUP(G58,NGPREVPRICES,2,FALSE())+HLOOKUP(D58,PREVCURVES,VLOOKUP(G58,MOVE_DOWN2,2,FALSE()),FALSE())),VLOOKUP(G58,NGPREVPRICES,2,FALSE()),BJ58,VLOOKUP(G58,NGPREVPRICES,4,FALSE()),HLOOKUP(D58,PREVVOLS,VLOOKUP(G58,MOVE_DOWN2,2,FALSE()),FALSE()),VLOOKUP(G58,NGPREVPRICES,3,FALSE()),HLOOKUP(D58,Correllate,VLOOKUP(G58,CorMove,2,FALSE()),FALSE()),Q58-$C$3,R58,$BI$5)*H58-BI58</f>
        <v>#NAME?</v>
      </c>
      <c r="BH58" s="223" t="e">
        <f aca="false">SUM(BC58:BG58)</f>
        <v>#NAME?</v>
      </c>
      <c r="BI58" s="223" t="e">
        <f aca="false">xSPRDOPT((VLOOKUP(G58,NGPREVPRICES,2,FALSE())+HLOOKUP(D58,PREVCURVES,VLOOKUP(G58,MOVE_DOWN2,2,FALSE()),FALSE())),VLOOKUP(G58,NGPREVPRICES,2,FALSE()),BJ58,VLOOKUP(G58,NGPREVPRICES,4,FALSE()),HLOOKUP(D58,PREVVOLS,VLOOKUP(G58,MOVE_DOWN2,2,FALSE()),FALSE()),VLOOKUP(G58,NGPREVPRICES,3,FALSE()),HLOOKUP(D58,Correllate,VLOOKUP(G58,CorMove,2,FALSE()),FALSE()),Q58-$BC$3,R58,$BI$5)*H58</f>
        <v>#NAME?</v>
      </c>
      <c r="BJ58" s="224" t="n">
        <f aca="false">I58</f>
        <v>1.25</v>
      </c>
      <c r="BL58" s="0" t="str">
        <f aca="false">CONCATENATE(BB58,$BC$6)</f>
        <v>36951Curve Shift/Gamma</v>
      </c>
      <c r="BM58" s="0" t="str">
        <f aca="false">CONCATENATE($BB58,$BD$6)</f>
        <v>36951Rho</v>
      </c>
      <c r="BN58" s="0" t="str">
        <f aca="false">CONCATENATE($BB58,$BE$6)</f>
        <v>36951Drift</v>
      </c>
      <c r="BO58" s="0" t="str">
        <f aca="false">CONCATENATE($BB58,$BF$6)</f>
        <v>36951Vega</v>
      </c>
      <c r="BP58" s="0" t="str">
        <f aca="false">CONCATENATE($BB58,$BG$6)</f>
        <v>36951Theta</v>
      </c>
    </row>
    <row r="59" customFormat="false" ht="12" hidden="false" customHeight="true" outlineLevel="0" collapsed="false">
      <c r="A59" s="0" t="s">
        <v>179</v>
      </c>
      <c r="B59" s="0" t="s">
        <v>159</v>
      </c>
      <c r="C59" s="0" t="s">
        <v>180</v>
      </c>
      <c r="D59" s="7" t="s">
        <v>145</v>
      </c>
      <c r="E59" s="0" t="s">
        <v>122</v>
      </c>
      <c r="F59" s="0" t="s">
        <v>157</v>
      </c>
      <c r="G59" s="91" t="n">
        <v>36951</v>
      </c>
      <c r="H59" s="230" t="n">
        <v>-310000</v>
      </c>
      <c r="I59" s="0" t="n">
        <v>1.25</v>
      </c>
      <c r="J59" s="124" t="n">
        <f aca="false">VLOOKUP(G59,NGPrices,2,FALSE())</f>
        <v>3.017</v>
      </c>
      <c r="K59" s="125" t="n">
        <f aca="false">HLOOKUP(D59,Prices,VLOOKUP(G59,move_down,2,FALSE()),FALSE())</f>
        <v>0.86</v>
      </c>
      <c r="L59" s="7" t="n">
        <f aca="false">K59+J59</f>
        <v>3.877</v>
      </c>
      <c r="M59" s="126" t="n">
        <f aca="false">VLOOKUP(G59,NGPrices,4,FALSE())</f>
        <v>0.067668917271508</v>
      </c>
      <c r="N59" s="7" t="n">
        <f aca="false">VLOOKUP(G59,NGPrices,3,FALSE())</f>
        <v>0.375</v>
      </c>
      <c r="O59" s="7" t="n">
        <f aca="false">HLOOKUP(D59,VOLS,VLOOKUP(G59,move_down,2,FALSE()),FALSE())</f>
        <v>0.413</v>
      </c>
      <c r="P59" s="219" t="n">
        <f aca="false">HLOOKUP(D59,Correllate,VLOOKUP(G59,CorMove,2,FALSE()),FALSE())</f>
        <v>0.95</v>
      </c>
      <c r="Q59" s="91" t="n">
        <f aca="false">WORKDAY(G59,-2)</f>
        <v>36949</v>
      </c>
      <c r="R59" s="7" t="n">
        <f aca="false">IF(F59="P",0,1)</f>
        <v>1</v>
      </c>
      <c r="S59" s="130" t="e">
        <f aca="false">xSPRDOPT($L59,$J59,$I59,$M59,$O59,$N59,$P59,$Q59-$C$3,$R59,0)</f>
        <v>#NAME?</v>
      </c>
      <c r="T59" s="220" t="e">
        <f aca="false">xSPRDOPT($L59,$J59,$I59,$M59,$O59,$N59,$P59,$Q59-$C$3,$R59,1)*H59</f>
        <v>#NAME?</v>
      </c>
      <c r="U59" s="42" t="e">
        <f aca="false">S59*H59</f>
        <v>#NAME?</v>
      </c>
      <c r="V59" s="220" t="e">
        <f aca="false">xSPRDOPT($L59,$J59,$I59,$M59,$O59,$N59,$P59,$Q59-$C$3,$R59,2)*H59</f>
        <v>#NAME?</v>
      </c>
      <c r="W59" s="220" t="e">
        <f aca="false">+V59+T59</f>
        <v>#NAME?</v>
      </c>
      <c r="X59" s="2" t="str">
        <f aca="false">CONCATENATE(G59,D59)</f>
        <v>36951IF-TRANSCO/Z6</v>
      </c>
      <c r="Y59" s="221" t="n">
        <f aca="false">H59/10000</f>
        <v>-31</v>
      </c>
      <c r="Z59" s="2"/>
      <c r="AA59" s="231" t="n">
        <f aca="false">EOMONTH(AA58,0)+1</f>
        <v>37773</v>
      </c>
      <c r="AB59" s="134" t="n">
        <f aca="false">SUMIF($X:$X,CONCATENATE($AA59,AB$6),$T:$T)/10000</f>
        <v>0</v>
      </c>
      <c r="AC59" s="134" t="n">
        <f aca="false">SUMIF($X:$X,CONCATENATE($AA59,AC$6),$T:$T)/10000</f>
        <v>0</v>
      </c>
      <c r="AD59" s="134" t="n">
        <f aca="false">SUMIF($X:$X,CONCATENATE($AA59,AD$6),$T:$T)/10000</f>
        <v>0</v>
      </c>
      <c r="AE59" s="134" t="n">
        <f aca="false">SUMIF($X:$X,CONCATENATE($AA59,AE$6),$T:$T)/10000</f>
        <v>0</v>
      </c>
      <c r="AF59" s="135" t="n">
        <f aca="false">SUMIF($X:$X,CONCATENATE($AA59,AF$6),$T:$T)/10000</f>
        <v>0</v>
      </c>
      <c r="AG59" s="135" t="n">
        <f aca="false">SUMIF($X:$X,CONCATENATE($AA59,AG$6),$T:$T)/10000</f>
        <v>0</v>
      </c>
      <c r="AH59" s="231" t="n">
        <f aca="false">EOMONTH(AH58,0)+1</f>
        <v>37773</v>
      </c>
      <c r="AI59" s="135" t="n">
        <f aca="false">SUM(AB59:AG59)</f>
        <v>0</v>
      </c>
      <c r="AJ59" s="2"/>
      <c r="AK59" s="231" t="n">
        <f aca="false">EOMONTH(AK58,0)+1</f>
        <v>37773</v>
      </c>
      <c r="AL59" s="134" t="n">
        <f aca="false">SUMIF($X:$X,CONCATENATE($AA59,AL$6),$W:$W)</f>
        <v>0</v>
      </c>
      <c r="AM59" s="134" t="n">
        <f aca="false">SUMIF($X:$X,CONCATENATE($AA59,AM$6),$W:$W)</f>
        <v>0</v>
      </c>
      <c r="AN59" s="134" t="n">
        <f aca="false">SUMIF($X:$X,CONCATENATE($AA59,AN$6),$W:$W)</f>
        <v>0</v>
      </c>
      <c r="AO59" s="134" t="n">
        <f aca="false">SUMIF($X:$X,CONCATENATE($AA59,AO$6),$W:$W)</f>
        <v>0</v>
      </c>
      <c r="AP59" s="135" t="n">
        <f aca="false">SUMIF($X:$X,CONCATENATE($AA59,AP$6),$W:$W)</f>
        <v>0</v>
      </c>
      <c r="AQ59" s="135" t="n">
        <f aca="false">SUMIF($X:$X,CONCATENATE($AA59,AQ$6),$W:$W)</f>
        <v>0</v>
      </c>
      <c r="AR59" s="231" t="n">
        <f aca="false">EOMONTH(AR58,0)+1</f>
        <v>37773</v>
      </c>
      <c r="AS59" s="135" t="n">
        <f aca="false">SUM(AL59:AQ59)</f>
        <v>0</v>
      </c>
      <c r="AT59" s="2"/>
      <c r="AU59" s="2"/>
      <c r="AV59" s="2"/>
      <c r="AW59" s="2"/>
      <c r="AX59" s="2"/>
      <c r="AY59" s="2"/>
      <c r="AZ59" s="2"/>
      <c r="BA59" s="2"/>
      <c r="BB59" s="181" t="n">
        <f aca="false">G59</f>
        <v>36951</v>
      </c>
      <c r="BC59" s="223" t="e">
        <f aca="false">xSPRDOPT((VLOOKUP(G59,NGPrices,2,FALSE())+HLOOKUP(D59,Prices,VLOOKUP(G59,move_down,2,FALSE()),FALSE())),VLOOKUP(G59,NGPrices,2,FALSE()),I59,VLOOKUP(G59,NGPREVPRICES,4,FALSE()),HLOOKUP(D59,PREVVOLS,VLOOKUP(G59,MOVE_DOWN2,2,FALSE()),FALSE()),VLOOKUP(G59,NGPREVPRICES,3,FALSE()),HLOOKUP(D59,Correllate,VLOOKUP(G59,CorMove,2,FALSE()),FALSE()),Q59-$BC$3,R59,$BC$5)*H59-BI59</f>
        <v>#NAME?</v>
      </c>
      <c r="BD59" s="223" t="e">
        <f aca="false">xSPRDOPT((VLOOKUP(G59,NGPREVPRICES,2,FALSE())+HLOOKUP(D59,PREVCURVES,VLOOKUP(G59,MOVE_DOWN2,2,FALSE()),FALSE())),VLOOKUP(G59,NGPREVPRICES,2,FALSE()),BJ59,VLOOKUP(G59,NGPrices,4,FALSE()),HLOOKUP(D59,PREVVOLS,VLOOKUP(G59,MOVE_DOWN2,2,FALSE()),FALSE()),VLOOKUP(G59,NGPREVPRICES,3,FALSE()),HLOOKUP(D59,Correllate,VLOOKUP(G59,CorMove,2,FALSE()),FALSE()),Q59-$BC$3,R59,$BI$5)*H59-BI59</f>
        <v>#NAME?</v>
      </c>
      <c r="BE59" s="132" t="e">
        <f aca="false">(BI59/VLOOKUP(BB59,discount,3,FALSE()))-(BI59/VLOOKUP(BB59,discount,2,FALSE()))</f>
        <v>#NAME?</v>
      </c>
      <c r="BF59" s="223" t="e">
        <f aca="false">xSPRDOPT((VLOOKUP(G59,NGPREVPRICES,2,FALSE())+HLOOKUP(D59,PREVCURVES,VLOOKUP(G59,MOVE_DOWN2,2,FALSE()),FALSE())),VLOOKUP(G59,NGPREVPRICES,2,FALSE()),BJ59,VLOOKUP(G59,NGPREVPRICES,4,FALSE()),HLOOKUP(D59,VOLS,VLOOKUP(G59,move_down,2,FALSE()),FALSE()),VLOOKUP(G59,NGPrices,3,FALSE()),HLOOKUP(D59,Correllate,VLOOKUP(G59,CorMove,2,FALSE()),FALSE()),Q59-$BC$3,R59,$BI$5)*H59-BI59</f>
        <v>#NAME?</v>
      </c>
      <c r="BG59" s="223" t="e">
        <f aca="false">xSPRDOPT((VLOOKUP(G59,NGPREVPRICES,2,FALSE())+HLOOKUP(D59,PREVCURVES,VLOOKUP(G59,MOVE_DOWN2,2,FALSE()),FALSE())),VLOOKUP(G59,NGPREVPRICES,2,FALSE()),BJ59,VLOOKUP(G59,NGPREVPRICES,4,FALSE()),HLOOKUP(D59,PREVVOLS,VLOOKUP(G59,MOVE_DOWN2,2,FALSE()),FALSE()),VLOOKUP(G59,NGPREVPRICES,3,FALSE()),HLOOKUP(D59,Correllate,VLOOKUP(G59,CorMove,2,FALSE()),FALSE()),Q59-$C$3,R59,$BI$5)*H59-BI59</f>
        <v>#NAME?</v>
      </c>
      <c r="BH59" s="223" t="e">
        <f aca="false">SUM(BC59:BG59)</f>
        <v>#NAME?</v>
      </c>
      <c r="BI59" s="223" t="e">
        <f aca="false">xSPRDOPT((VLOOKUP(G59,NGPREVPRICES,2,FALSE())+HLOOKUP(D59,PREVCURVES,VLOOKUP(G59,MOVE_DOWN2,2,FALSE()),FALSE())),VLOOKUP(G59,NGPREVPRICES,2,FALSE()),BJ59,VLOOKUP(G59,NGPREVPRICES,4,FALSE()),HLOOKUP(D59,PREVVOLS,VLOOKUP(G59,MOVE_DOWN2,2,FALSE()),FALSE()),VLOOKUP(G59,NGPREVPRICES,3,FALSE()),HLOOKUP(D59,Correllate,VLOOKUP(G59,CorMove,2,FALSE()),FALSE()),Q59-$BC$3,R59,$BI$5)*H59</f>
        <v>#NAME?</v>
      </c>
      <c r="BJ59" s="224" t="n">
        <f aca="false">I59</f>
        <v>1.25</v>
      </c>
      <c r="BL59" s="0" t="str">
        <f aca="false">CONCATENATE(BB59,$BC$6)</f>
        <v>36951Curve Shift/Gamma</v>
      </c>
      <c r="BM59" s="0" t="str">
        <f aca="false">CONCATENATE($BB59,$BD$6)</f>
        <v>36951Rho</v>
      </c>
      <c r="BN59" s="0" t="str">
        <f aca="false">CONCATENATE($BB59,$BE$6)</f>
        <v>36951Drift</v>
      </c>
      <c r="BO59" s="0" t="str">
        <f aca="false">CONCATENATE($BB59,$BF$6)</f>
        <v>36951Vega</v>
      </c>
      <c r="BP59" s="0" t="str">
        <f aca="false">CONCATENATE($BB59,$BG$6)</f>
        <v>36951Theta</v>
      </c>
    </row>
    <row r="60" customFormat="false" ht="12" hidden="false" customHeight="true" outlineLevel="0" collapsed="false">
      <c r="A60" s="0" t="s">
        <v>181</v>
      </c>
      <c r="B60" s="0" t="s">
        <v>155</v>
      </c>
      <c r="C60" s="0" t="s">
        <v>182</v>
      </c>
      <c r="D60" s="7" t="s">
        <v>147</v>
      </c>
      <c r="E60" s="0" t="s">
        <v>122</v>
      </c>
      <c r="F60" s="0" t="s">
        <v>157</v>
      </c>
      <c r="G60" s="91" t="n">
        <v>36647</v>
      </c>
      <c r="H60" s="230" t="n">
        <v>310000</v>
      </c>
      <c r="I60" s="0" t="n">
        <v>-0.32</v>
      </c>
      <c r="J60" s="124" t="n">
        <f aca="false">VLOOKUP(G60,NGPrices,2,FALSE())</f>
        <v>3.158</v>
      </c>
      <c r="K60" s="125" t="n">
        <f aca="false">HLOOKUP(D60,Prices,VLOOKUP(G60,move_down,2,FALSE()),FALSE())</f>
        <v>-0.345</v>
      </c>
      <c r="L60" s="7" t="n">
        <f aca="false">K60+J60</f>
        <v>2.813</v>
      </c>
      <c r="M60" s="126" t="n">
        <f aca="false">VLOOKUP(G60,NGPrices,4,FALSE())</f>
        <v>0.062683518517613</v>
      </c>
      <c r="N60" s="7" t="n">
        <f aca="false">VLOOKUP(G60,NGPrices,3,FALSE())</f>
        <v>0.41</v>
      </c>
      <c r="O60" s="7" t="n">
        <f aca="false">HLOOKUP(D60,VOLS,VLOOKUP(G60,move_down,2,FALSE()),FALSE())</f>
        <v>0.377</v>
      </c>
      <c r="P60" s="219" t="n">
        <f aca="false">HLOOKUP(D60,Correllate,VLOOKUP(G60,CorMove,2,FALSE()),FALSE())</f>
        <v>0.96</v>
      </c>
      <c r="Q60" s="91" t="n">
        <f aca="false">WORKDAY(G60,-2)</f>
        <v>36643</v>
      </c>
      <c r="R60" s="7" t="n">
        <f aca="false">IF(F60="P",0,1)</f>
        <v>1</v>
      </c>
      <c r="S60" s="130" t="e">
        <f aca="false">xSPRDOPT($L60,$J60,$I60,$M60,$O60,$N60,$P60,$Q60-$C$3,$R60,0)</f>
        <v>#NAME?</v>
      </c>
      <c r="T60" s="220" t="e">
        <f aca="false">xSPRDOPT($L60,$J60,$I60,$M60,$O60,$N60,$P60,$Q60-$C$3,$R60,1)*H60</f>
        <v>#NAME?</v>
      </c>
      <c r="U60" s="42" t="e">
        <f aca="false">S60*H60</f>
        <v>#NAME?</v>
      </c>
      <c r="V60" s="220" t="e">
        <f aca="false">xSPRDOPT($L60,$J60,$I60,$M60,$O60,$N60,$P60,$Q60-$C$3,$R60,2)*H60</f>
        <v>#NAME?</v>
      </c>
      <c r="W60" s="220" t="e">
        <f aca="false">+V60+T60</f>
        <v>#NAME?</v>
      </c>
      <c r="X60" s="2" t="str">
        <f aca="false">CONCATENATE(G60,D60)</f>
        <v>36647IF-NWPL_ROCKY_M</v>
      </c>
      <c r="Y60" s="221" t="n">
        <f aca="false">H60/10000</f>
        <v>31</v>
      </c>
      <c r="Z60" s="2"/>
      <c r="AA60" s="231" t="n">
        <f aca="false">EOMONTH(AA59,0)+1</f>
        <v>37803</v>
      </c>
      <c r="AB60" s="134" t="n">
        <f aca="false">SUMIF($X:$X,CONCATENATE($AA60,AB$6),$T:$T)/10000</f>
        <v>0</v>
      </c>
      <c r="AC60" s="134" t="n">
        <f aca="false">SUMIF($X:$X,CONCATENATE($AA60,AC$6),$T:$T)/10000</f>
        <v>0</v>
      </c>
      <c r="AD60" s="134" t="n">
        <f aca="false">SUMIF($X:$X,CONCATENATE($AA60,AD$6),$T:$T)/10000</f>
        <v>0</v>
      </c>
      <c r="AE60" s="134" t="n">
        <f aca="false">SUMIF($X:$X,CONCATENATE($AA60,AE$6),$T:$T)/10000</f>
        <v>0</v>
      </c>
      <c r="AF60" s="135" t="n">
        <f aca="false">SUMIF($X:$X,CONCATENATE($AA60,AF$6),$T:$T)/10000</f>
        <v>0</v>
      </c>
      <c r="AG60" s="135" t="n">
        <f aca="false">SUMIF($X:$X,CONCATENATE($AA60,AG$6),$T:$T)/10000</f>
        <v>0</v>
      </c>
      <c r="AH60" s="231" t="n">
        <f aca="false">EOMONTH(AH59,0)+1</f>
        <v>37803</v>
      </c>
      <c r="AI60" s="135" t="n">
        <f aca="false">SUM(AB60:AG60)</f>
        <v>0</v>
      </c>
      <c r="AJ60" s="2"/>
      <c r="AK60" s="231" t="n">
        <f aca="false">EOMONTH(AK59,0)+1</f>
        <v>37803</v>
      </c>
      <c r="AL60" s="134" t="n">
        <f aca="false">SUMIF($X:$X,CONCATENATE($AA60,AL$6),$W:$W)</f>
        <v>0</v>
      </c>
      <c r="AM60" s="134" t="n">
        <f aca="false">SUMIF($X:$X,CONCATENATE($AA60,AM$6),$W:$W)</f>
        <v>0</v>
      </c>
      <c r="AN60" s="134" t="n">
        <f aca="false">SUMIF($X:$X,CONCATENATE($AA60,AN$6),$W:$W)</f>
        <v>0</v>
      </c>
      <c r="AO60" s="134" t="n">
        <f aca="false">SUMIF($X:$X,CONCATENATE($AA60,AO$6),$W:$W)</f>
        <v>0</v>
      </c>
      <c r="AP60" s="135" t="n">
        <f aca="false">SUMIF($X:$X,CONCATENATE($AA60,AP$6),$W:$W)</f>
        <v>0</v>
      </c>
      <c r="AQ60" s="135" t="n">
        <f aca="false">SUMIF($X:$X,CONCATENATE($AA60,AQ$6),$W:$W)</f>
        <v>0</v>
      </c>
      <c r="AR60" s="231" t="n">
        <f aca="false">EOMONTH(AR59,0)+1</f>
        <v>37803</v>
      </c>
      <c r="AS60" s="135" t="n">
        <f aca="false">SUM(AL60:AQ60)</f>
        <v>0</v>
      </c>
      <c r="AT60" s="2"/>
      <c r="AU60" s="2"/>
      <c r="AV60" s="2"/>
      <c r="AW60" s="2"/>
      <c r="AX60" s="2"/>
      <c r="AY60" s="2"/>
      <c r="AZ60" s="2"/>
      <c r="BA60" s="2"/>
      <c r="BB60" s="181" t="n">
        <f aca="false">G60</f>
        <v>36647</v>
      </c>
      <c r="BC60" s="223" t="e">
        <f aca="false">xSPRDOPT((VLOOKUP(G60,NGPrices,2,FALSE())+HLOOKUP(D60,Prices,VLOOKUP(G60,move_down,2,FALSE()),FALSE())),VLOOKUP(G60,NGPrices,2,FALSE()),I60,VLOOKUP(G60,NGPREVPRICES,4,FALSE()),HLOOKUP(D60,PREVVOLS,VLOOKUP(G60,MOVE_DOWN2,2,FALSE()),FALSE()),VLOOKUP(G60,NGPREVPRICES,3,FALSE()),HLOOKUP(D60,Correllate,VLOOKUP(G60,CorMove,2,FALSE()),FALSE()),Q60-$BC$3,R60,$BC$5)*H60-BI60</f>
        <v>#NAME?</v>
      </c>
      <c r="BD60" s="223" t="e">
        <f aca="false">xSPRDOPT((VLOOKUP(G60,NGPREVPRICES,2,FALSE())+HLOOKUP(D60,PREVCURVES,VLOOKUP(G60,MOVE_DOWN2,2,FALSE()),FALSE())),VLOOKUP(G60,NGPREVPRICES,2,FALSE()),BJ60,VLOOKUP(G60,NGPrices,4,FALSE()),HLOOKUP(D60,PREVVOLS,VLOOKUP(G60,MOVE_DOWN2,2,FALSE()),FALSE()),VLOOKUP(G60,NGPREVPRICES,3,FALSE()),HLOOKUP(D60,Correllate,VLOOKUP(G60,CorMove,2,FALSE()),FALSE()),Q60-$BC$3,R60,$BI$5)*H60-BI60</f>
        <v>#NAME?</v>
      </c>
      <c r="BE60" s="132" t="e">
        <f aca="false">(BI60/VLOOKUP(BB60,discount,3,FALSE()))-(BI60/VLOOKUP(BB60,discount,2,FALSE()))</f>
        <v>#NAME?</v>
      </c>
      <c r="BF60" s="223" t="e">
        <f aca="false">xSPRDOPT((VLOOKUP(G60,NGPREVPRICES,2,FALSE())+HLOOKUP(D60,PREVCURVES,VLOOKUP(G60,MOVE_DOWN2,2,FALSE()),FALSE())),VLOOKUP(G60,NGPREVPRICES,2,FALSE()),BJ60,VLOOKUP(G60,NGPREVPRICES,4,FALSE()),HLOOKUP(D60,VOLS,VLOOKUP(G60,move_down,2,FALSE()),FALSE()),VLOOKUP(G60,NGPrices,3,FALSE()),HLOOKUP(D60,Correllate,VLOOKUP(G60,CorMove,2,FALSE()),FALSE()),Q60-$BC$3,R60,$BI$5)*H60-BI60</f>
        <v>#NAME?</v>
      </c>
      <c r="BG60" s="223" t="e">
        <f aca="false">xSPRDOPT((VLOOKUP(G60,NGPREVPRICES,2,FALSE())+HLOOKUP(D60,PREVCURVES,VLOOKUP(G60,MOVE_DOWN2,2,FALSE()),FALSE())),VLOOKUP(G60,NGPREVPRICES,2,FALSE()),BJ60,VLOOKUP(G60,NGPREVPRICES,4,FALSE()),HLOOKUP(D60,PREVVOLS,VLOOKUP(G60,MOVE_DOWN2,2,FALSE()),FALSE()),VLOOKUP(G60,NGPREVPRICES,3,FALSE()),HLOOKUP(D60,Correllate,VLOOKUP(G60,CorMove,2,FALSE()),FALSE()),Q60-$C$3,R60,$BI$5)*H60-BI60</f>
        <v>#NAME?</v>
      </c>
      <c r="BH60" s="223" t="e">
        <f aca="false">SUM(BC60:BG60)</f>
        <v>#NAME?</v>
      </c>
      <c r="BI60" s="223" t="e">
        <f aca="false">xSPRDOPT((VLOOKUP(G60,NGPREVPRICES,2,FALSE())+HLOOKUP(D60,PREVCURVES,VLOOKUP(G60,MOVE_DOWN2,2,FALSE()),FALSE())),VLOOKUP(G60,NGPREVPRICES,2,FALSE()),BJ60,VLOOKUP(G60,NGPREVPRICES,4,FALSE()),HLOOKUP(D60,PREVVOLS,VLOOKUP(G60,MOVE_DOWN2,2,FALSE()),FALSE()),VLOOKUP(G60,NGPREVPRICES,3,FALSE()),HLOOKUP(D60,Correllate,VLOOKUP(G60,CorMove,2,FALSE()),FALSE()),Q60-$BC$3,R60,$BI$5)*H60</f>
        <v>#NAME?</v>
      </c>
      <c r="BJ60" s="224" t="n">
        <f aca="false">I60</f>
        <v>-0.32</v>
      </c>
      <c r="BL60" s="0" t="str">
        <f aca="false">CONCATENATE(BB60,$BC$6)</f>
        <v>36647Curve Shift/Gamma</v>
      </c>
      <c r="BM60" s="0" t="str">
        <f aca="false">CONCATENATE($BB60,$BD$6)</f>
        <v>36647Rho</v>
      </c>
      <c r="BN60" s="0" t="str">
        <f aca="false">CONCATENATE($BB60,$BE$6)</f>
        <v>36647Drift</v>
      </c>
      <c r="BO60" s="0" t="str">
        <f aca="false">CONCATENATE($BB60,$BF$6)</f>
        <v>36647Vega</v>
      </c>
      <c r="BP60" s="0" t="str">
        <f aca="false">CONCATENATE($BB60,$BG$6)</f>
        <v>36647Theta</v>
      </c>
    </row>
    <row r="61" customFormat="false" ht="12" hidden="false" customHeight="true" outlineLevel="0" collapsed="false">
      <c r="A61" s="0" t="s">
        <v>181</v>
      </c>
      <c r="B61" s="0" t="s">
        <v>155</v>
      </c>
      <c r="C61" s="0" t="s">
        <v>182</v>
      </c>
      <c r="D61" s="7" t="s">
        <v>147</v>
      </c>
      <c r="E61" s="0" t="s">
        <v>122</v>
      </c>
      <c r="F61" s="0" t="s">
        <v>157</v>
      </c>
      <c r="G61" s="91" t="n">
        <v>36678</v>
      </c>
      <c r="H61" s="230" t="n">
        <v>300000</v>
      </c>
      <c r="I61" s="0" t="n">
        <v>-0.32</v>
      </c>
      <c r="J61" s="124" t="n">
        <f aca="false">VLOOKUP(G61,NGPrices,2,FALSE())</f>
        <v>3.172</v>
      </c>
      <c r="K61" s="125" t="n">
        <f aca="false">HLOOKUP(D61,Prices,VLOOKUP(G61,move_down,2,FALSE()),FALSE())</f>
        <v>-0.34</v>
      </c>
      <c r="L61" s="7" t="n">
        <f aca="false">K61+J61</f>
        <v>2.832</v>
      </c>
      <c r="M61" s="126" t="n">
        <f aca="false">VLOOKUP(G61,NGPrices,4,FALSE())</f>
        <v>0.063039999833066</v>
      </c>
      <c r="N61" s="7" t="n">
        <f aca="false">VLOOKUP(G61,NGPrices,3,FALSE())</f>
        <v>0.3825</v>
      </c>
      <c r="O61" s="7" t="n">
        <f aca="false">HLOOKUP(D61,VOLS,VLOOKUP(G61,move_down,2,FALSE()),FALSE())</f>
        <v>0.375</v>
      </c>
      <c r="P61" s="219" t="n">
        <f aca="false">HLOOKUP(D61,Correllate,VLOOKUP(G61,CorMove,2,FALSE()),FALSE())</f>
        <v>0.96</v>
      </c>
      <c r="Q61" s="91" t="n">
        <f aca="false">WORKDAY(G61,-2)</f>
        <v>36676</v>
      </c>
      <c r="R61" s="7" t="n">
        <f aca="false">IF(F61="P",0,1)</f>
        <v>1</v>
      </c>
      <c r="S61" s="130" t="e">
        <f aca="false">xSPRDOPT($L61,$J61,$I61,$M61,$O61,$N61,$P61,$Q61-$C$3,$R61,0)</f>
        <v>#NAME?</v>
      </c>
      <c r="T61" s="220" t="e">
        <f aca="false">xSPRDOPT($L61,$J61,$I61,$M61,$O61,$N61,$P61,$Q61-$C$3,$R61,1)*H61</f>
        <v>#NAME?</v>
      </c>
      <c r="U61" s="42" t="e">
        <f aca="false">S61*H61</f>
        <v>#NAME?</v>
      </c>
      <c r="V61" s="220" t="e">
        <f aca="false">xSPRDOPT($L61,$J61,$I61,$M61,$O61,$N61,$P61,$Q61-$C$3,$R61,2)*H61</f>
        <v>#NAME?</v>
      </c>
      <c r="W61" s="220" t="e">
        <f aca="false">+V61+T61</f>
        <v>#NAME?</v>
      </c>
      <c r="X61" s="2" t="str">
        <f aca="false">CONCATENATE(G61,D61)</f>
        <v>36678IF-NWPL_ROCKY_M</v>
      </c>
      <c r="Y61" s="221" t="n">
        <f aca="false">H61/10000</f>
        <v>30</v>
      </c>
      <c r="Z61" s="2"/>
      <c r="AA61" s="231" t="n">
        <f aca="false">EOMONTH(AA60,0)+1</f>
        <v>37834</v>
      </c>
      <c r="AB61" s="134" t="n">
        <f aca="false">SUMIF($X:$X,CONCATENATE($AA61,AB$6),$T:$T)/10000</f>
        <v>0</v>
      </c>
      <c r="AC61" s="134" t="n">
        <f aca="false">SUMIF($X:$X,CONCATENATE($AA61,AC$6),$T:$T)/10000</f>
        <v>0</v>
      </c>
      <c r="AD61" s="134" t="n">
        <f aca="false">SUMIF($X:$X,CONCATENATE($AA61,AD$6),$T:$T)/10000</f>
        <v>0</v>
      </c>
      <c r="AE61" s="134" t="n">
        <f aca="false">SUMIF($X:$X,CONCATENATE($AA61,AE$6),$T:$T)/10000</f>
        <v>0</v>
      </c>
      <c r="AF61" s="135" t="n">
        <f aca="false">SUMIF($X:$X,CONCATENATE($AA61,AF$6),$T:$T)/10000</f>
        <v>0</v>
      </c>
      <c r="AG61" s="135" t="n">
        <f aca="false">SUMIF($X:$X,CONCATENATE($AA61,AG$6),$T:$T)/10000</f>
        <v>0</v>
      </c>
      <c r="AH61" s="231" t="n">
        <f aca="false">EOMONTH(AH60,0)+1</f>
        <v>37834</v>
      </c>
      <c r="AI61" s="135" t="n">
        <f aca="false">SUM(AB61:AG61)</f>
        <v>0</v>
      </c>
      <c r="AJ61" s="2"/>
      <c r="AK61" s="231" t="n">
        <f aca="false">EOMONTH(AK60,0)+1</f>
        <v>37834</v>
      </c>
      <c r="AL61" s="134" t="n">
        <f aca="false">SUMIF($X:$X,CONCATENATE($AA61,AL$6),$W:$W)</f>
        <v>0</v>
      </c>
      <c r="AM61" s="134" t="n">
        <f aca="false">SUMIF($X:$X,CONCATENATE($AA61,AM$6),$W:$W)</f>
        <v>0</v>
      </c>
      <c r="AN61" s="134" t="n">
        <f aca="false">SUMIF($X:$X,CONCATENATE($AA61,AN$6),$W:$W)</f>
        <v>0</v>
      </c>
      <c r="AO61" s="134" t="n">
        <f aca="false">SUMIF($X:$X,CONCATENATE($AA61,AO$6),$W:$W)</f>
        <v>0</v>
      </c>
      <c r="AP61" s="135" t="n">
        <f aca="false">SUMIF($X:$X,CONCATENATE($AA61,AP$6),$W:$W)</f>
        <v>0</v>
      </c>
      <c r="AQ61" s="135" t="n">
        <f aca="false">SUMIF($X:$X,CONCATENATE($AA61,AQ$6),$W:$W)</f>
        <v>0</v>
      </c>
      <c r="AR61" s="231" t="n">
        <f aca="false">EOMONTH(AR60,0)+1</f>
        <v>37834</v>
      </c>
      <c r="AS61" s="135" t="n">
        <f aca="false">SUM(AL61:AQ61)</f>
        <v>0</v>
      </c>
      <c r="AT61" s="2"/>
      <c r="AU61" s="2"/>
      <c r="AV61" s="2"/>
      <c r="AW61" s="2"/>
      <c r="AX61" s="2"/>
      <c r="AY61" s="2"/>
      <c r="AZ61" s="2"/>
      <c r="BA61" s="2"/>
      <c r="BB61" s="181" t="n">
        <f aca="false">G61</f>
        <v>36678</v>
      </c>
      <c r="BC61" s="223" t="e">
        <f aca="false">xSPRDOPT((VLOOKUP(G61,NGPrices,2,FALSE())+HLOOKUP(D61,Prices,VLOOKUP(G61,move_down,2,FALSE()),FALSE())),VLOOKUP(G61,NGPrices,2,FALSE()),I61,VLOOKUP(G61,NGPREVPRICES,4,FALSE()),HLOOKUP(D61,PREVVOLS,VLOOKUP(G61,MOVE_DOWN2,2,FALSE()),FALSE()),VLOOKUP(G61,NGPREVPRICES,3,FALSE()),HLOOKUP(D61,Correllate,VLOOKUP(G61,CorMove,2,FALSE()),FALSE()),Q61-$BC$3,R61,$BC$5)*H61-BI61</f>
        <v>#NAME?</v>
      </c>
      <c r="BD61" s="223" t="e">
        <f aca="false">xSPRDOPT((VLOOKUP(G61,NGPREVPRICES,2,FALSE())+HLOOKUP(D61,PREVCURVES,VLOOKUP(G61,MOVE_DOWN2,2,FALSE()),FALSE())),VLOOKUP(G61,NGPREVPRICES,2,FALSE()),BJ61,VLOOKUP(G61,NGPrices,4,FALSE()),HLOOKUP(D61,PREVVOLS,VLOOKUP(G61,MOVE_DOWN2,2,FALSE()),FALSE()),VLOOKUP(G61,NGPREVPRICES,3,FALSE()),HLOOKUP(D61,Correllate,VLOOKUP(G61,CorMove,2,FALSE()),FALSE()),Q61-$BC$3,R61,$BI$5)*H61-BI61</f>
        <v>#NAME?</v>
      </c>
      <c r="BE61" s="132" t="e">
        <f aca="false">(BI61/VLOOKUP(BB61,discount,3,FALSE()))-(BI61/VLOOKUP(BB61,discount,2,FALSE()))</f>
        <v>#NAME?</v>
      </c>
      <c r="BF61" s="223" t="e">
        <f aca="false">xSPRDOPT((VLOOKUP(G61,NGPREVPRICES,2,FALSE())+HLOOKUP(D61,PREVCURVES,VLOOKUP(G61,MOVE_DOWN2,2,FALSE()),FALSE())),VLOOKUP(G61,NGPREVPRICES,2,FALSE()),BJ61,VLOOKUP(G61,NGPREVPRICES,4,FALSE()),HLOOKUP(D61,VOLS,VLOOKUP(G61,move_down,2,FALSE()),FALSE()),VLOOKUP(G61,NGPrices,3,FALSE()),HLOOKUP(D61,Correllate,VLOOKUP(G61,CorMove,2,FALSE()),FALSE()),Q61-$BC$3,R61,$BI$5)*H61-BI61</f>
        <v>#NAME?</v>
      </c>
      <c r="BG61" s="223" t="e">
        <f aca="false">xSPRDOPT((VLOOKUP(G61,NGPREVPRICES,2,FALSE())+HLOOKUP(D61,PREVCURVES,VLOOKUP(G61,MOVE_DOWN2,2,FALSE()),FALSE())),VLOOKUP(G61,NGPREVPRICES,2,FALSE()),BJ61,VLOOKUP(G61,NGPREVPRICES,4,FALSE()),HLOOKUP(D61,PREVVOLS,VLOOKUP(G61,MOVE_DOWN2,2,FALSE()),FALSE()),VLOOKUP(G61,NGPREVPRICES,3,FALSE()),HLOOKUP(D61,Correllate,VLOOKUP(G61,CorMove,2,FALSE()),FALSE()),Q61-$C$3,R61,$BI$5)*H61-BI61</f>
        <v>#NAME?</v>
      </c>
      <c r="BH61" s="223" t="e">
        <f aca="false">SUM(BC61:BG61)</f>
        <v>#NAME?</v>
      </c>
      <c r="BI61" s="223" t="e">
        <f aca="false">xSPRDOPT((VLOOKUP(G61,NGPREVPRICES,2,FALSE())+HLOOKUP(D61,PREVCURVES,VLOOKUP(G61,MOVE_DOWN2,2,FALSE()),FALSE())),VLOOKUP(G61,NGPREVPRICES,2,FALSE()),BJ61,VLOOKUP(G61,NGPREVPRICES,4,FALSE()),HLOOKUP(D61,PREVVOLS,VLOOKUP(G61,MOVE_DOWN2,2,FALSE()),FALSE()),VLOOKUP(G61,NGPREVPRICES,3,FALSE()),HLOOKUP(D61,Correllate,VLOOKUP(G61,CorMove,2,FALSE()),FALSE()),Q61-$BC$3,R61,$BI$5)*H61</f>
        <v>#NAME?</v>
      </c>
      <c r="BJ61" s="224" t="n">
        <f aca="false">I61</f>
        <v>-0.32</v>
      </c>
      <c r="BL61" s="0" t="str">
        <f aca="false">CONCATENATE(BB61,$BC$6)</f>
        <v>36678Curve Shift/Gamma</v>
      </c>
      <c r="BM61" s="0" t="str">
        <f aca="false">CONCATENATE($BB61,$BD$6)</f>
        <v>36678Rho</v>
      </c>
      <c r="BN61" s="0" t="str">
        <f aca="false">CONCATENATE($BB61,$BE$6)</f>
        <v>36678Drift</v>
      </c>
      <c r="BO61" s="0" t="str">
        <f aca="false">CONCATENATE($BB61,$BF$6)</f>
        <v>36678Vega</v>
      </c>
      <c r="BP61" s="0" t="str">
        <f aca="false">CONCATENATE($BB61,$BG$6)</f>
        <v>36678Theta</v>
      </c>
    </row>
    <row r="62" customFormat="false" ht="12" hidden="false" customHeight="true" outlineLevel="0" collapsed="false">
      <c r="A62" s="0" t="s">
        <v>181</v>
      </c>
      <c r="B62" s="0" t="s">
        <v>155</v>
      </c>
      <c r="C62" s="0" t="s">
        <v>182</v>
      </c>
      <c r="D62" s="7" t="s">
        <v>147</v>
      </c>
      <c r="E62" s="0" t="s">
        <v>122</v>
      </c>
      <c r="F62" s="0" t="s">
        <v>157</v>
      </c>
      <c r="G62" s="91" t="n">
        <v>36708</v>
      </c>
      <c r="H62" s="230" t="n">
        <v>310000</v>
      </c>
      <c r="I62" s="0" t="n">
        <v>-0.32</v>
      </c>
      <c r="J62" s="124" t="n">
        <f aca="false">VLOOKUP(G62,NGPrices,2,FALSE())</f>
        <v>3.181</v>
      </c>
      <c r="K62" s="125" t="n">
        <f aca="false">HLOOKUP(D62,Prices,VLOOKUP(G62,move_down,2,FALSE()),FALSE())</f>
        <v>-0.3225</v>
      </c>
      <c r="L62" s="7" t="n">
        <f aca="false">K62+J62</f>
        <v>2.8585</v>
      </c>
      <c r="M62" s="126" t="n">
        <f aca="false">VLOOKUP(G62,NGPrices,4,FALSE())</f>
        <v>0.063695649345076</v>
      </c>
      <c r="N62" s="7" t="n">
        <f aca="false">VLOOKUP(G62,NGPrices,3,FALSE())</f>
        <v>0.395</v>
      </c>
      <c r="O62" s="7" t="n">
        <f aca="false">HLOOKUP(D62,VOLS,VLOOKUP(G62,move_down,2,FALSE()),FALSE())</f>
        <v>0.387</v>
      </c>
      <c r="P62" s="219" t="n">
        <f aca="false">HLOOKUP(D62,Correllate,VLOOKUP(G62,CorMove,2,FALSE()),FALSE())</f>
        <v>0.96</v>
      </c>
      <c r="Q62" s="91" t="n">
        <f aca="false">WORKDAY(G62,-2)</f>
        <v>36706</v>
      </c>
      <c r="R62" s="7" t="n">
        <f aca="false">IF(F62="P",0,1)</f>
        <v>1</v>
      </c>
      <c r="S62" s="130" t="e">
        <f aca="false">xSPRDOPT($L62,$J62,$I62,$M62,$O62,$N62,$P62,$Q62-$C$3,$R62,0)</f>
        <v>#NAME?</v>
      </c>
      <c r="T62" s="220" t="e">
        <f aca="false">xSPRDOPT($L62,$J62,$I62,$M62,$O62,$N62,$P62,$Q62-$C$3,$R62,1)*H62</f>
        <v>#NAME?</v>
      </c>
      <c r="U62" s="42" t="e">
        <f aca="false">S62*H62</f>
        <v>#NAME?</v>
      </c>
      <c r="V62" s="220" t="e">
        <f aca="false">xSPRDOPT($L62,$J62,$I62,$M62,$O62,$N62,$P62,$Q62-$C$3,$R62,2)*H62</f>
        <v>#NAME?</v>
      </c>
      <c r="W62" s="220" t="e">
        <f aca="false">+V62+T62</f>
        <v>#NAME?</v>
      </c>
      <c r="X62" s="2" t="str">
        <f aca="false">CONCATENATE(G62,D62)</f>
        <v>36708IF-NWPL_ROCKY_M</v>
      </c>
      <c r="Y62" s="221" t="n">
        <f aca="false">H62/10000</f>
        <v>31</v>
      </c>
      <c r="AA62" s="231" t="n">
        <f aca="false">EOMONTH(AA61,0)+1</f>
        <v>37865</v>
      </c>
      <c r="AB62" s="134" t="n">
        <f aca="false">SUMIF($X:$X,CONCATENATE($AA62,AB$6),$T:$T)/10000</f>
        <v>0</v>
      </c>
      <c r="AC62" s="134" t="n">
        <f aca="false">SUMIF($X:$X,CONCATENATE($AA62,AC$6),$T:$T)/10000</f>
        <v>0</v>
      </c>
      <c r="AD62" s="134" t="n">
        <f aca="false">SUMIF($X:$X,CONCATENATE($AA62,AD$6),$T:$T)/10000</f>
        <v>0</v>
      </c>
      <c r="AE62" s="134" t="n">
        <f aca="false">SUMIF($X:$X,CONCATENATE($AA62,AE$6),$T:$T)/10000</f>
        <v>0</v>
      </c>
      <c r="AF62" s="135" t="n">
        <f aca="false">SUMIF($X:$X,CONCATENATE($AA62,AF$6),$T:$T)/10000</f>
        <v>0</v>
      </c>
      <c r="AG62" s="135" t="n">
        <f aca="false">SUMIF($X:$X,CONCATENATE($AA62,AG$6),$T:$T)/10000</f>
        <v>0</v>
      </c>
      <c r="AH62" s="231" t="n">
        <f aca="false">EOMONTH(AH61,0)+1</f>
        <v>37865</v>
      </c>
      <c r="AI62" s="135" t="n">
        <f aca="false">SUM(AB62:AG62)</f>
        <v>0</v>
      </c>
      <c r="AJ62" s="2"/>
      <c r="AK62" s="231" t="n">
        <f aca="false">EOMONTH(AK61,0)+1</f>
        <v>37865</v>
      </c>
      <c r="AL62" s="134" t="n">
        <f aca="false">SUMIF($X:$X,CONCATENATE($AA62,AL$6),$W:$W)</f>
        <v>0</v>
      </c>
      <c r="AM62" s="134" t="n">
        <f aca="false">SUMIF($X:$X,CONCATENATE($AA62,AM$6),$W:$W)</f>
        <v>0</v>
      </c>
      <c r="AN62" s="134" t="n">
        <f aca="false">SUMIF($X:$X,CONCATENATE($AA62,AN$6),$W:$W)</f>
        <v>0</v>
      </c>
      <c r="AO62" s="134" t="n">
        <f aca="false">SUMIF($X:$X,CONCATENATE($AA62,AO$6),$W:$W)</f>
        <v>0</v>
      </c>
      <c r="AP62" s="135" t="n">
        <f aca="false">SUMIF($X:$X,CONCATENATE($AA62,AP$6),$W:$W)</f>
        <v>0</v>
      </c>
      <c r="AQ62" s="135" t="n">
        <f aca="false">SUMIF($X:$X,CONCATENATE($AA62,AQ$6),$W:$W)</f>
        <v>0</v>
      </c>
      <c r="AR62" s="231" t="n">
        <f aca="false">EOMONTH(AR61,0)+1</f>
        <v>37865</v>
      </c>
      <c r="AS62" s="135" t="n">
        <f aca="false">SUM(AL62:AQ62)</f>
        <v>0</v>
      </c>
      <c r="AT62" s="2"/>
      <c r="AU62" s="2"/>
      <c r="AV62" s="2"/>
      <c r="AW62" s="2"/>
      <c r="AX62" s="2"/>
      <c r="AY62" s="2"/>
      <c r="AZ62" s="2"/>
      <c r="BA62" s="2"/>
      <c r="BB62" s="181" t="n">
        <f aca="false">G62</f>
        <v>36708</v>
      </c>
      <c r="BC62" s="223" t="e">
        <f aca="false">xSPRDOPT((VLOOKUP(G62,NGPrices,2,FALSE())+HLOOKUP(D62,Prices,VLOOKUP(G62,move_down,2,FALSE()),FALSE())),VLOOKUP(G62,NGPrices,2,FALSE()),I62,VLOOKUP(G62,NGPREVPRICES,4,FALSE()),HLOOKUP(D62,PREVVOLS,VLOOKUP(G62,MOVE_DOWN2,2,FALSE()),FALSE()),VLOOKUP(G62,NGPREVPRICES,3,FALSE()),HLOOKUP(D62,Correllate,VLOOKUP(G62,CorMove,2,FALSE()),FALSE()),Q62-$BC$3,R62,$BC$5)*H62-BI62</f>
        <v>#NAME?</v>
      </c>
      <c r="BD62" s="223" t="e">
        <f aca="false">xSPRDOPT((VLOOKUP(G62,NGPREVPRICES,2,FALSE())+HLOOKUP(D62,PREVCURVES,VLOOKUP(G62,MOVE_DOWN2,2,FALSE()),FALSE())),VLOOKUP(G62,NGPREVPRICES,2,FALSE()),BJ62,VLOOKUP(G62,NGPrices,4,FALSE()),HLOOKUP(D62,PREVVOLS,VLOOKUP(G62,MOVE_DOWN2,2,FALSE()),FALSE()),VLOOKUP(G62,NGPREVPRICES,3,FALSE()),HLOOKUP(D62,Correllate,VLOOKUP(G62,CorMove,2,FALSE()),FALSE()),Q62-$BC$3,R62,$BI$5)*H62-BI62</f>
        <v>#NAME?</v>
      </c>
      <c r="BE62" s="132" t="e">
        <f aca="false">(BI62/VLOOKUP(BB62,discount,3,FALSE()))-(BI62/VLOOKUP(BB62,discount,2,FALSE()))</f>
        <v>#NAME?</v>
      </c>
      <c r="BF62" s="223" t="e">
        <f aca="false">xSPRDOPT((VLOOKUP(G62,NGPREVPRICES,2,FALSE())+HLOOKUP(D62,PREVCURVES,VLOOKUP(G62,MOVE_DOWN2,2,FALSE()),FALSE())),VLOOKUP(G62,NGPREVPRICES,2,FALSE()),BJ62,VLOOKUP(G62,NGPREVPRICES,4,FALSE()),HLOOKUP(D62,VOLS,VLOOKUP(G62,move_down,2,FALSE()),FALSE()),VLOOKUP(G62,NGPrices,3,FALSE()),HLOOKUP(D62,Correllate,VLOOKUP(G62,CorMove,2,FALSE()),FALSE()),Q62-$BC$3,R62,$BI$5)*H62-BI62</f>
        <v>#NAME?</v>
      </c>
      <c r="BG62" s="223" t="e">
        <f aca="false">xSPRDOPT((VLOOKUP(G62,NGPREVPRICES,2,FALSE())+HLOOKUP(D62,PREVCURVES,VLOOKUP(G62,MOVE_DOWN2,2,FALSE()),FALSE())),VLOOKUP(G62,NGPREVPRICES,2,FALSE()),BJ62,VLOOKUP(G62,NGPREVPRICES,4,FALSE()),HLOOKUP(D62,PREVVOLS,VLOOKUP(G62,MOVE_DOWN2,2,FALSE()),FALSE()),VLOOKUP(G62,NGPREVPRICES,3,FALSE()),HLOOKUP(D62,Correllate,VLOOKUP(G62,CorMove,2,FALSE()),FALSE()),Q62-$C$3,R62,$BI$5)*H62-BI62</f>
        <v>#NAME?</v>
      </c>
      <c r="BH62" s="223" t="e">
        <f aca="false">SUM(BC62:BG62)</f>
        <v>#NAME?</v>
      </c>
      <c r="BI62" s="223" t="e">
        <f aca="false">xSPRDOPT((VLOOKUP(G62,NGPREVPRICES,2,FALSE())+HLOOKUP(D62,PREVCURVES,VLOOKUP(G62,MOVE_DOWN2,2,FALSE()),FALSE())),VLOOKUP(G62,NGPREVPRICES,2,FALSE()),BJ62,VLOOKUP(G62,NGPREVPRICES,4,FALSE()),HLOOKUP(D62,PREVVOLS,VLOOKUP(G62,MOVE_DOWN2,2,FALSE()),FALSE()),VLOOKUP(G62,NGPREVPRICES,3,FALSE()),HLOOKUP(D62,Correllate,VLOOKUP(G62,CorMove,2,FALSE()),FALSE()),Q62-$BC$3,R62,$BI$5)*H62</f>
        <v>#NAME?</v>
      </c>
      <c r="BJ62" s="224" t="n">
        <f aca="false">I62</f>
        <v>-0.32</v>
      </c>
      <c r="BL62" s="0" t="str">
        <f aca="false">CONCATENATE(BB62,$BC$6)</f>
        <v>36708Curve Shift/Gamma</v>
      </c>
      <c r="BM62" s="0" t="str">
        <f aca="false">CONCATENATE($BB62,$BD$6)</f>
        <v>36708Rho</v>
      </c>
      <c r="BN62" s="0" t="str">
        <f aca="false">CONCATENATE($BB62,$BE$6)</f>
        <v>36708Drift</v>
      </c>
      <c r="BO62" s="0" t="str">
        <f aca="false">CONCATENATE($BB62,$BF$6)</f>
        <v>36708Vega</v>
      </c>
      <c r="BP62" s="0" t="str">
        <f aca="false">CONCATENATE($BB62,$BG$6)</f>
        <v>36708Theta</v>
      </c>
    </row>
    <row r="63" customFormat="false" ht="12" hidden="false" customHeight="true" outlineLevel="0" collapsed="false">
      <c r="A63" s="0" t="s">
        <v>181</v>
      </c>
      <c r="B63" s="0" t="s">
        <v>155</v>
      </c>
      <c r="C63" s="0" t="s">
        <v>182</v>
      </c>
      <c r="D63" s="7" t="s">
        <v>147</v>
      </c>
      <c r="E63" s="0" t="s">
        <v>122</v>
      </c>
      <c r="F63" s="0" t="s">
        <v>157</v>
      </c>
      <c r="G63" s="91" t="n">
        <v>36739</v>
      </c>
      <c r="H63" s="230" t="n">
        <v>310000</v>
      </c>
      <c r="I63" s="0" t="n">
        <v>-0.32</v>
      </c>
      <c r="J63" s="124" t="n">
        <f aca="false">VLOOKUP(G63,NGPrices,2,FALSE())</f>
        <v>3.183</v>
      </c>
      <c r="K63" s="125" t="n">
        <f aca="false">HLOOKUP(D63,Prices,VLOOKUP(G63,move_down,2,FALSE()),FALSE())</f>
        <v>-0.3225</v>
      </c>
      <c r="L63" s="7" t="n">
        <f aca="false">K63+J63</f>
        <v>2.8605</v>
      </c>
      <c r="M63" s="126" t="n">
        <f aca="false">VLOOKUP(G63,NGPrices,4,FALSE())</f>
        <v>0.064500399973534</v>
      </c>
      <c r="N63" s="7" t="n">
        <f aca="false">VLOOKUP(G63,NGPrices,3,FALSE())</f>
        <v>0.4125</v>
      </c>
      <c r="O63" s="7" t="n">
        <f aca="false">HLOOKUP(D63,VOLS,VLOOKUP(G63,move_down,2,FALSE()),FALSE())</f>
        <v>0.404</v>
      </c>
      <c r="P63" s="219" t="n">
        <f aca="false">HLOOKUP(D63,Correllate,VLOOKUP(G63,CorMove,2,FALSE()),FALSE())</f>
        <v>0.96</v>
      </c>
      <c r="Q63" s="91" t="n">
        <f aca="false">WORKDAY(G63,-2)</f>
        <v>36735</v>
      </c>
      <c r="R63" s="7" t="n">
        <f aca="false">IF(F63="P",0,1)</f>
        <v>1</v>
      </c>
      <c r="S63" s="130" t="e">
        <f aca="false">xSPRDOPT($L63,$J63,$I63,$M63,$O63,$N63,$P63,$Q63-$C$3,$R63,0)</f>
        <v>#NAME?</v>
      </c>
      <c r="T63" s="220" t="e">
        <f aca="false">xSPRDOPT($L63,$J63,$I63,$M63,$O63,$N63,$P63,$Q63-$C$3,$R63,1)*H63</f>
        <v>#NAME?</v>
      </c>
      <c r="U63" s="42" t="e">
        <f aca="false">S63*H63</f>
        <v>#NAME?</v>
      </c>
      <c r="V63" s="220" t="e">
        <f aca="false">xSPRDOPT($L63,$J63,$I63,$M63,$O63,$N63,$P63,$Q63-$C$3,$R63,2)*H63</f>
        <v>#NAME?</v>
      </c>
      <c r="W63" s="220" t="e">
        <f aca="false">+V63+T63</f>
        <v>#NAME?</v>
      </c>
      <c r="X63" s="2" t="str">
        <f aca="false">CONCATENATE(G63,D63)</f>
        <v>36739IF-NWPL_ROCKY_M</v>
      </c>
      <c r="Y63" s="221" t="n">
        <f aca="false">H63/10000</f>
        <v>31</v>
      </c>
      <c r="AA63" s="231" t="n">
        <f aca="false">EOMONTH(AA62,0)+1</f>
        <v>37895</v>
      </c>
      <c r="AB63" s="134" t="n">
        <f aca="false">SUMIF($X:$X,CONCATENATE($AA63,AB$6),$T:$T)/10000</f>
        <v>0</v>
      </c>
      <c r="AC63" s="134" t="n">
        <f aca="false">SUMIF($X:$X,CONCATENATE($AA63,AC$6),$T:$T)/10000</f>
        <v>0</v>
      </c>
      <c r="AD63" s="134" t="n">
        <f aca="false">SUMIF($X:$X,CONCATENATE($AA63,AD$6),$T:$T)/10000</f>
        <v>0</v>
      </c>
      <c r="AE63" s="134" t="n">
        <f aca="false">SUMIF($X:$X,CONCATENATE($AA63,AE$6),$T:$T)/10000</f>
        <v>0</v>
      </c>
      <c r="AF63" s="135" t="n">
        <f aca="false">SUMIF($X:$X,CONCATENATE($AA63,AF$6),$T:$T)/10000</f>
        <v>0</v>
      </c>
      <c r="AG63" s="135" t="n">
        <f aca="false">SUMIF($X:$X,CONCATENATE($AA63,AG$6),$T:$T)/10000</f>
        <v>0</v>
      </c>
      <c r="AH63" s="231" t="n">
        <f aca="false">EOMONTH(AH62,0)+1</f>
        <v>37895</v>
      </c>
      <c r="AI63" s="135" t="n">
        <f aca="false">SUM(AB63:AG63)</f>
        <v>0</v>
      </c>
      <c r="AJ63" s="2"/>
      <c r="AK63" s="231" t="n">
        <f aca="false">EOMONTH(AK62,0)+1</f>
        <v>37895</v>
      </c>
      <c r="AL63" s="134" t="n">
        <f aca="false">SUMIF($X:$X,CONCATENATE($AA63,AL$6),$W:$W)</f>
        <v>0</v>
      </c>
      <c r="AM63" s="134" t="n">
        <f aca="false">SUMIF($X:$X,CONCATENATE($AA63,AM$6),$W:$W)</f>
        <v>0</v>
      </c>
      <c r="AN63" s="134" t="n">
        <f aca="false">SUMIF($X:$X,CONCATENATE($AA63,AN$6),$W:$W)</f>
        <v>0</v>
      </c>
      <c r="AO63" s="134" t="n">
        <f aca="false">SUMIF($X:$X,CONCATENATE($AA63,AO$6),$W:$W)</f>
        <v>0</v>
      </c>
      <c r="AP63" s="135" t="n">
        <f aca="false">SUMIF($X:$X,CONCATENATE($AA63,AP$6),$W:$W)</f>
        <v>0</v>
      </c>
      <c r="AQ63" s="135" t="n">
        <f aca="false">SUMIF($X:$X,CONCATENATE($AA63,AQ$6),$W:$W)</f>
        <v>0</v>
      </c>
      <c r="AR63" s="231" t="n">
        <f aca="false">EOMONTH(AR62,0)+1</f>
        <v>37895</v>
      </c>
      <c r="AS63" s="135" t="n">
        <f aca="false">SUM(AL63:AQ63)</f>
        <v>0</v>
      </c>
      <c r="AT63" s="2"/>
      <c r="AU63" s="2"/>
      <c r="AV63" s="2"/>
      <c r="AW63" s="2"/>
      <c r="AX63" s="2"/>
      <c r="AY63" s="2"/>
      <c r="AZ63" s="2"/>
      <c r="BA63" s="2"/>
      <c r="BB63" s="181" t="n">
        <f aca="false">G63</f>
        <v>36739</v>
      </c>
      <c r="BC63" s="223" t="e">
        <f aca="false">xSPRDOPT((VLOOKUP(G63,NGPrices,2,FALSE())+HLOOKUP(D63,Prices,VLOOKUP(G63,move_down,2,FALSE()),FALSE())),VLOOKUP(G63,NGPrices,2,FALSE()),I63,VLOOKUP(G63,NGPREVPRICES,4,FALSE()),HLOOKUP(D63,PREVVOLS,VLOOKUP(G63,MOVE_DOWN2,2,FALSE()),FALSE()),VLOOKUP(G63,NGPREVPRICES,3,FALSE()),HLOOKUP(D63,Correllate,VLOOKUP(G63,CorMove,2,FALSE()),FALSE()),Q63-$BC$3,R63,$BC$5)*H63-BI63</f>
        <v>#NAME?</v>
      </c>
      <c r="BD63" s="223" t="e">
        <f aca="false">xSPRDOPT((VLOOKUP(G63,NGPREVPRICES,2,FALSE())+HLOOKUP(D63,PREVCURVES,VLOOKUP(G63,MOVE_DOWN2,2,FALSE()),FALSE())),VLOOKUP(G63,NGPREVPRICES,2,FALSE()),BJ63,VLOOKUP(G63,NGPrices,4,FALSE()),HLOOKUP(D63,PREVVOLS,VLOOKUP(G63,MOVE_DOWN2,2,FALSE()),FALSE()),VLOOKUP(G63,NGPREVPRICES,3,FALSE()),HLOOKUP(D63,Correllate,VLOOKUP(G63,CorMove,2,FALSE()),FALSE()),Q63-$BC$3,R63,$BI$5)*H63-BI63</f>
        <v>#NAME?</v>
      </c>
      <c r="BE63" s="132" t="e">
        <f aca="false">(BI63/VLOOKUP(BB63,discount,3,FALSE()))-(BI63/VLOOKUP(BB63,discount,2,FALSE()))</f>
        <v>#NAME?</v>
      </c>
      <c r="BF63" s="223" t="e">
        <f aca="false">xSPRDOPT((VLOOKUP(G63,NGPREVPRICES,2,FALSE())+HLOOKUP(D63,PREVCURVES,VLOOKUP(G63,MOVE_DOWN2,2,FALSE()),FALSE())),VLOOKUP(G63,NGPREVPRICES,2,FALSE()),BJ63,VLOOKUP(G63,NGPREVPRICES,4,FALSE()),HLOOKUP(D63,VOLS,VLOOKUP(G63,move_down,2,FALSE()),FALSE()),VLOOKUP(G63,NGPrices,3,FALSE()),HLOOKUP(D63,Correllate,VLOOKUP(G63,CorMove,2,FALSE()),FALSE()),Q63-$BC$3,R63,$BI$5)*H63-BI63</f>
        <v>#NAME?</v>
      </c>
      <c r="BG63" s="223" t="e">
        <f aca="false">xSPRDOPT((VLOOKUP(G63,NGPREVPRICES,2,FALSE())+HLOOKUP(D63,PREVCURVES,VLOOKUP(G63,MOVE_DOWN2,2,FALSE()),FALSE())),VLOOKUP(G63,NGPREVPRICES,2,FALSE()),BJ63,VLOOKUP(G63,NGPREVPRICES,4,FALSE()),HLOOKUP(D63,PREVVOLS,VLOOKUP(G63,MOVE_DOWN2,2,FALSE()),FALSE()),VLOOKUP(G63,NGPREVPRICES,3,FALSE()),HLOOKUP(D63,Correllate,VLOOKUP(G63,CorMove,2,FALSE()),FALSE()),Q63-$C$3,R63,$BI$5)*H63-BI63</f>
        <v>#NAME?</v>
      </c>
      <c r="BH63" s="223" t="e">
        <f aca="false">SUM(BC63:BG63)</f>
        <v>#NAME?</v>
      </c>
      <c r="BI63" s="223" t="e">
        <f aca="false">xSPRDOPT((VLOOKUP(G63,NGPREVPRICES,2,FALSE())+HLOOKUP(D63,PREVCURVES,VLOOKUP(G63,MOVE_DOWN2,2,FALSE()),FALSE())),VLOOKUP(G63,NGPREVPRICES,2,FALSE()),BJ63,VLOOKUP(G63,NGPREVPRICES,4,FALSE()),HLOOKUP(D63,PREVVOLS,VLOOKUP(G63,MOVE_DOWN2,2,FALSE()),FALSE()),VLOOKUP(G63,NGPREVPRICES,3,FALSE()),HLOOKUP(D63,Correllate,VLOOKUP(G63,CorMove,2,FALSE()),FALSE()),Q63-$BC$3,R63,$BI$5)*H63</f>
        <v>#NAME?</v>
      </c>
      <c r="BJ63" s="224" t="n">
        <f aca="false">I63</f>
        <v>-0.32</v>
      </c>
      <c r="BL63" s="0" t="str">
        <f aca="false">CONCATENATE(BB63,$BC$6)</f>
        <v>36739Curve Shift/Gamma</v>
      </c>
      <c r="BM63" s="0" t="str">
        <f aca="false">CONCATENATE($BB63,$BD$6)</f>
        <v>36739Rho</v>
      </c>
      <c r="BN63" s="0" t="str">
        <f aca="false">CONCATENATE($BB63,$BE$6)</f>
        <v>36739Drift</v>
      </c>
      <c r="BO63" s="0" t="str">
        <f aca="false">CONCATENATE($BB63,$BF$6)</f>
        <v>36739Vega</v>
      </c>
      <c r="BP63" s="0" t="str">
        <f aca="false">CONCATENATE($BB63,$BG$6)</f>
        <v>36739Theta</v>
      </c>
    </row>
    <row r="64" customFormat="false" ht="12" hidden="false" customHeight="true" outlineLevel="0" collapsed="false">
      <c r="A64" s="0" t="s">
        <v>181</v>
      </c>
      <c r="B64" s="0" t="s">
        <v>155</v>
      </c>
      <c r="C64" s="0" t="s">
        <v>182</v>
      </c>
      <c r="D64" s="7" t="s">
        <v>147</v>
      </c>
      <c r="E64" s="0" t="s">
        <v>122</v>
      </c>
      <c r="F64" s="0" t="s">
        <v>157</v>
      </c>
      <c r="G64" s="91" t="n">
        <v>36770</v>
      </c>
      <c r="H64" s="230" t="n">
        <v>300000</v>
      </c>
      <c r="I64" s="0" t="n">
        <v>-0.32</v>
      </c>
      <c r="J64" s="124" t="n">
        <f aca="false">VLOOKUP(G64,NGPrices,2,FALSE())</f>
        <v>3.173</v>
      </c>
      <c r="K64" s="125" t="n">
        <f aca="false">HLOOKUP(D64,Prices,VLOOKUP(G64,move_down,2,FALSE()),FALSE())</f>
        <v>-0.3225</v>
      </c>
      <c r="L64" s="7" t="n">
        <f aca="false">K64+J64</f>
        <v>2.8505</v>
      </c>
      <c r="M64" s="126" t="n">
        <f aca="false">VLOOKUP(G64,NGPrices,4,FALSE())</f>
        <v>0.065221012015627</v>
      </c>
      <c r="N64" s="7" t="n">
        <f aca="false">VLOOKUP(G64,NGPrices,3,FALSE())</f>
        <v>0.42</v>
      </c>
      <c r="O64" s="7" t="n">
        <f aca="false">HLOOKUP(D64,VOLS,VLOOKUP(G64,move_down,2,FALSE()),FALSE())</f>
        <v>0.412</v>
      </c>
      <c r="P64" s="219" t="n">
        <f aca="false">HLOOKUP(D64,Correllate,VLOOKUP(G64,CorMove,2,FALSE()),FALSE())</f>
        <v>0.96</v>
      </c>
      <c r="Q64" s="91" t="n">
        <f aca="false">WORKDAY(G64,-2)</f>
        <v>36768</v>
      </c>
      <c r="R64" s="7" t="n">
        <f aca="false">IF(F64="P",0,1)</f>
        <v>1</v>
      </c>
      <c r="S64" s="130" t="e">
        <f aca="false">xSPRDOPT($L64,$J64,$I64,$M64,$O64,$N64,$P64,$Q64-$C$3,$R64,0)</f>
        <v>#NAME?</v>
      </c>
      <c r="T64" s="220" t="e">
        <f aca="false">xSPRDOPT($L64,$J64,$I64,$M64,$O64,$N64,$P64,$Q64-$C$3,$R64,1)*H64</f>
        <v>#NAME?</v>
      </c>
      <c r="U64" s="42" t="e">
        <f aca="false">S64*H64</f>
        <v>#NAME?</v>
      </c>
      <c r="V64" s="220" t="e">
        <f aca="false">xSPRDOPT($L64,$J64,$I64,$M64,$O64,$N64,$P64,$Q64-$C$3,$R64,2)*H64</f>
        <v>#NAME?</v>
      </c>
      <c r="W64" s="220" t="e">
        <f aca="false">+V64+T64</f>
        <v>#NAME?</v>
      </c>
      <c r="X64" s="2" t="str">
        <f aca="false">CONCATENATE(G64,D64)</f>
        <v>36770IF-NWPL_ROCKY_M</v>
      </c>
      <c r="Y64" s="221" t="n">
        <f aca="false">H64/10000</f>
        <v>30</v>
      </c>
      <c r="AA64" s="231" t="n">
        <f aca="false">EOMONTH(AA63,0)+1</f>
        <v>37926</v>
      </c>
      <c r="AB64" s="134" t="n">
        <f aca="false">SUMIF($X:$X,CONCATENATE($AA64,AB$6),$T:$T)/10000</f>
        <v>0</v>
      </c>
      <c r="AC64" s="134" t="n">
        <f aca="false">SUMIF($X:$X,CONCATENATE($AA64,AC$6),$T:$T)/10000</f>
        <v>0</v>
      </c>
      <c r="AD64" s="134" t="n">
        <f aca="false">SUMIF($X:$X,CONCATENATE($AA64,AD$6),$T:$T)/10000</f>
        <v>0</v>
      </c>
      <c r="AE64" s="134" t="n">
        <f aca="false">SUMIF($X:$X,CONCATENATE($AA64,AE$6),$T:$T)/10000</f>
        <v>0</v>
      </c>
      <c r="AF64" s="135" t="n">
        <f aca="false">SUMIF($X:$X,CONCATENATE($AA64,AF$6),$T:$T)/10000</f>
        <v>0</v>
      </c>
      <c r="AG64" s="135" t="n">
        <f aca="false">SUMIF($X:$X,CONCATENATE($AA64,AG$6),$T:$T)/10000</f>
        <v>0</v>
      </c>
      <c r="AH64" s="231" t="n">
        <f aca="false">EOMONTH(AH63,0)+1</f>
        <v>37926</v>
      </c>
      <c r="AI64" s="135" t="n">
        <f aca="false">SUM(AB64:AG64)</f>
        <v>0</v>
      </c>
      <c r="AJ64" s="2"/>
      <c r="AK64" s="231" t="n">
        <f aca="false">EOMONTH(AK63,0)+1</f>
        <v>37926</v>
      </c>
      <c r="AL64" s="134" t="n">
        <f aca="false">SUMIF($X:$X,CONCATENATE($AA64,AL$6),$W:$W)</f>
        <v>0</v>
      </c>
      <c r="AM64" s="134" t="n">
        <f aca="false">SUMIF($X:$X,CONCATENATE($AA64,AM$6),$W:$W)</f>
        <v>0</v>
      </c>
      <c r="AN64" s="134" t="n">
        <f aca="false">SUMIF($X:$X,CONCATENATE($AA64,AN$6),$W:$W)</f>
        <v>0</v>
      </c>
      <c r="AO64" s="134" t="n">
        <f aca="false">SUMIF($X:$X,CONCATENATE($AA64,AO$6),$W:$W)</f>
        <v>0</v>
      </c>
      <c r="AP64" s="135" t="n">
        <f aca="false">SUMIF($X:$X,CONCATENATE($AA64,AP$6),$W:$W)</f>
        <v>0</v>
      </c>
      <c r="AQ64" s="135" t="n">
        <f aca="false">SUMIF($X:$X,CONCATENATE($AA64,AQ$6),$W:$W)</f>
        <v>0</v>
      </c>
      <c r="AR64" s="231" t="n">
        <f aca="false">EOMONTH(AR63,0)+1</f>
        <v>37926</v>
      </c>
      <c r="AS64" s="135" t="n">
        <f aca="false">SUM(AL64:AQ64)</f>
        <v>0</v>
      </c>
      <c r="AT64" s="2"/>
      <c r="AU64" s="2"/>
      <c r="AV64" s="2"/>
      <c r="AW64" s="2"/>
      <c r="AX64" s="2"/>
      <c r="AY64" s="2"/>
      <c r="AZ64" s="2"/>
      <c r="BA64" s="2"/>
      <c r="BB64" s="181" t="n">
        <f aca="false">G64</f>
        <v>36770</v>
      </c>
      <c r="BC64" s="223" t="e">
        <f aca="false">xSPRDOPT((VLOOKUP(G64,NGPrices,2,FALSE())+HLOOKUP(D64,Prices,VLOOKUP(G64,move_down,2,FALSE()),FALSE())),VLOOKUP(G64,NGPrices,2,FALSE()),I64,VLOOKUP(G64,NGPREVPRICES,4,FALSE()),HLOOKUP(D64,PREVVOLS,VLOOKUP(G64,MOVE_DOWN2,2,FALSE()),FALSE()),VLOOKUP(G64,NGPREVPRICES,3,FALSE()),HLOOKUP(D64,Correllate,VLOOKUP(G64,CorMove,2,FALSE()),FALSE()),Q64-$BC$3,R64,$BC$5)*H64-BI64</f>
        <v>#NAME?</v>
      </c>
      <c r="BD64" s="223" t="e">
        <f aca="false">xSPRDOPT((VLOOKUP(G64,NGPREVPRICES,2,FALSE())+HLOOKUP(D64,PREVCURVES,VLOOKUP(G64,MOVE_DOWN2,2,FALSE()),FALSE())),VLOOKUP(G64,NGPREVPRICES,2,FALSE()),BJ64,VLOOKUP(G64,NGPrices,4,FALSE()),HLOOKUP(D64,PREVVOLS,VLOOKUP(G64,MOVE_DOWN2,2,FALSE()),FALSE()),VLOOKUP(G64,NGPREVPRICES,3,FALSE()),HLOOKUP(D64,Correllate,VLOOKUP(G64,CorMove,2,FALSE()),FALSE()),Q64-$BC$3,R64,$BI$5)*H64-BI64</f>
        <v>#NAME?</v>
      </c>
      <c r="BE64" s="132" t="e">
        <f aca="false">(BI64/VLOOKUP(BB64,discount,3,FALSE()))-(BI64/VLOOKUP(BB64,discount,2,FALSE()))</f>
        <v>#NAME?</v>
      </c>
      <c r="BF64" s="223" t="e">
        <f aca="false">xSPRDOPT((VLOOKUP(G64,NGPREVPRICES,2,FALSE())+HLOOKUP(D64,PREVCURVES,VLOOKUP(G64,MOVE_DOWN2,2,FALSE()),FALSE())),VLOOKUP(G64,NGPREVPRICES,2,FALSE()),BJ64,VLOOKUP(G64,NGPREVPRICES,4,FALSE()),HLOOKUP(D64,VOLS,VLOOKUP(G64,move_down,2,FALSE()),FALSE()),VLOOKUP(G64,NGPrices,3,FALSE()),HLOOKUP(D64,Correllate,VLOOKUP(G64,CorMove,2,FALSE()),FALSE()),Q64-$BC$3,R64,$BI$5)*H64-BI64</f>
        <v>#NAME?</v>
      </c>
      <c r="BG64" s="223" t="e">
        <f aca="false">xSPRDOPT((VLOOKUP(G64,NGPREVPRICES,2,FALSE())+HLOOKUP(D64,PREVCURVES,VLOOKUP(G64,MOVE_DOWN2,2,FALSE()),FALSE())),VLOOKUP(G64,NGPREVPRICES,2,FALSE()),BJ64,VLOOKUP(G64,NGPREVPRICES,4,FALSE()),HLOOKUP(D64,PREVVOLS,VLOOKUP(G64,MOVE_DOWN2,2,FALSE()),FALSE()),VLOOKUP(G64,NGPREVPRICES,3,FALSE()),HLOOKUP(D64,Correllate,VLOOKUP(G64,CorMove,2,FALSE()),FALSE()),Q64-$C$3,R64,$BI$5)*H64-BI64</f>
        <v>#NAME?</v>
      </c>
      <c r="BH64" s="223" t="e">
        <f aca="false">SUM(BC64:BG64)</f>
        <v>#NAME?</v>
      </c>
      <c r="BI64" s="223" t="e">
        <f aca="false">xSPRDOPT((VLOOKUP(G64,NGPREVPRICES,2,FALSE())+HLOOKUP(D64,PREVCURVES,VLOOKUP(G64,MOVE_DOWN2,2,FALSE()),FALSE())),VLOOKUP(G64,NGPREVPRICES,2,FALSE()),BJ64,VLOOKUP(G64,NGPREVPRICES,4,FALSE()),HLOOKUP(D64,PREVVOLS,VLOOKUP(G64,MOVE_DOWN2,2,FALSE()),FALSE()),VLOOKUP(G64,NGPREVPRICES,3,FALSE()),HLOOKUP(D64,Correllate,VLOOKUP(G64,CorMove,2,FALSE()),FALSE()),Q64-$BC$3,R64,$BI$5)*H64</f>
        <v>#NAME?</v>
      </c>
      <c r="BJ64" s="224" t="n">
        <f aca="false">I64</f>
        <v>-0.32</v>
      </c>
      <c r="BL64" s="0" t="str">
        <f aca="false">CONCATENATE(BB64,$BC$6)</f>
        <v>36770Curve Shift/Gamma</v>
      </c>
      <c r="BM64" s="0" t="str">
        <f aca="false">CONCATENATE($BB64,$BD$6)</f>
        <v>36770Rho</v>
      </c>
      <c r="BN64" s="0" t="str">
        <f aca="false">CONCATENATE($BB64,$BE$6)</f>
        <v>36770Drift</v>
      </c>
      <c r="BO64" s="0" t="str">
        <f aca="false">CONCATENATE($BB64,$BF$6)</f>
        <v>36770Vega</v>
      </c>
      <c r="BP64" s="0" t="str">
        <f aca="false">CONCATENATE($BB64,$BG$6)</f>
        <v>36770Theta</v>
      </c>
    </row>
    <row r="65" customFormat="false" ht="12" hidden="false" customHeight="true" outlineLevel="0" collapsed="false">
      <c r="A65" s="0" t="s">
        <v>181</v>
      </c>
      <c r="B65" s="0" t="s">
        <v>155</v>
      </c>
      <c r="C65" s="0" t="s">
        <v>182</v>
      </c>
      <c r="D65" s="7" t="s">
        <v>147</v>
      </c>
      <c r="E65" s="0" t="s">
        <v>122</v>
      </c>
      <c r="F65" s="0" t="s">
        <v>157</v>
      </c>
      <c r="G65" s="91" t="n">
        <v>36800</v>
      </c>
      <c r="H65" s="230" t="n">
        <v>310000</v>
      </c>
      <c r="I65" s="0" t="n">
        <v>-0.32</v>
      </c>
      <c r="J65" s="124" t="n">
        <f aca="false">VLOOKUP(G65,NGPrices,2,FALSE())</f>
        <v>3.18</v>
      </c>
      <c r="K65" s="125" t="n">
        <f aca="false">HLOOKUP(D65,Prices,VLOOKUP(G65,move_down,2,FALSE()),FALSE())</f>
        <v>-0.2975</v>
      </c>
      <c r="L65" s="7" t="n">
        <f aca="false">K65+J65</f>
        <v>2.8825</v>
      </c>
      <c r="M65" s="126" t="n">
        <f aca="false">VLOOKUP(G65,NGPrices,4,FALSE())</f>
        <v>0.065817989695161</v>
      </c>
      <c r="N65" s="7" t="n">
        <f aca="false">VLOOKUP(G65,NGPrices,3,FALSE())</f>
        <v>0.4225</v>
      </c>
      <c r="O65" s="7" t="n">
        <f aca="false">HLOOKUP(D65,VOLS,VLOOKUP(G65,move_down,2,FALSE()),FALSE())</f>
        <v>0.414</v>
      </c>
      <c r="P65" s="219" t="n">
        <f aca="false">HLOOKUP(D65,Correllate,VLOOKUP(G65,CorMove,2,FALSE()),FALSE())</f>
        <v>0.96</v>
      </c>
      <c r="Q65" s="91" t="n">
        <f aca="false">WORKDAY(G65,-2)</f>
        <v>36797</v>
      </c>
      <c r="R65" s="7" t="n">
        <f aca="false">IF(F65="P",0,1)</f>
        <v>1</v>
      </c>
      <c r="S65" s="130" t="e">
        <f aca="false">xSPRDOPT($L65,$J65,$I65,$M65,$O65,$N65,$P65,$Q65-$C$3,$R65,0)</f>
        <v>#NAME?</v>
      </c>
      <c r="T65" s="220" t="e">
        <f aca="false">xSPRDOPT($L65,$J65,$I65,$M65,$O65,$N65,$P65,$Q65-$C$3,$R65,1)*H65</f>
        <v>#NAME?</v>
      </c>
      <c r="U65" s="42" t="e">
        <f aca="false">S65*H65</f>
        <v>#NAME?</v>
      </c>
      <c r="V65" s="220" t="e">
        <f aca="false">xSPRDOPT($L65,$J65,$I65,$M65,$O65,$N65,$P65,$Q65-$C$3,$R65,2)*H65</f>
        <v>#NAME?</v>
      </c>
      <c r="W65" s="220" t="e">
        <f aca="false">+V65+T65</f>
        <v>#NAME?</v>
      </c>
      <c r="X65" s="2" t="str">
        <f aca="false">CONCATENATE(G65,D65)</f>
        <v>36800IF-NWPL_ROCKY_M</v>
      </c>
      <c r="Y65" s="221" t="n">
        <f aca="false">H65/10000</f>
        <v>31</v>
      </c>
      <c r="AA65" s="231" t="n">
        <f aca="false">EOMONTH(AA64,0)+1</f>
        <v>37956</v>
      </c>
      <c r="AB65" s="134" t="n">
        <f aca="false">SUMIF($X:$X,CONCATENATE($AA65,AB$6),$T:$T)/10000</f>
        <v>0</v>
      </c>
      <c r="AC65" s="134" t="n">
        <f aca="false">SUMIF($X:$X,CONCATENATE($AA65,AC$6),$T:$T)/10000</f>
        <v>0</v>
      </c>
      <c r="AD65" s="134" t="n">
        <f aca="false">SUMIF($X:$X,CONCATENATE($AA65,AD$6),$T:$T)/10000</f>
        <v>0</v>
      </c>
      <c r="AE65" s="134" t="n">
        <f aca="false">SUMIF($X:$X,CONCATENATE($AA65,AE$6),$T:$T)/10000</f>
        <v>0</v>
      </c>
      <c r="AF65" s="135" t="n">
        <f aca="false">SUMIF($X:$X,CONCATENATE($AA65,AF$6),$T:$T)/10000</f>
        <v>0</v>
      </c>
      <c r="AG65" s="135" t="n">
        <f aca="false">SUMIF($X:$X,CONCATENATE($AA65,AG$6),$T:$T)/10000</f>
        <v>0</v>
      </c>
      <c r="AH65" s="231" t="n">
        <f aca="false">EOMONTH(AH64,0)+1</f>
        <v>37956</v>
      </c>
      <c r="AI65" s="135" t="n">
        <f aca="false">SUM(AB65:AG65)</f>
        <v>0</v>
      </c>
      <c r="AJ65" s="2"/>
      <c r="AK65" s="231" t="n">
        <f aca="false">EOMONTH(AK64,0)+1</f>
        <v>37956</v>
      </c>
      <c r="AL65" s="134" t="n">
        <f aca="false">SUMIF($X:$X,CONCATENATE($AA65,AL$6),$W:$W)</f>
        <v>0</v>
      </c>
      <c r="AM65" s="134" t="n">
        <f aca="false">SUMIF($X:$X,CONCATENATE($AA65,AM$6),$W:$W)</f>
        <v>0</v>
      </c>
      <c r="AN65" s="134" t="n">
        <f aca="false">SUMIF($X:$X,CONCATENATE($AA65,AN$6),$W:$W)</f>
        <v>0</v>
      </c>
      <c r="AO65" s="134" t="n">
        <f aca="false">SUMIF($X:$X,CONCATENATE($AA65,AO$6),$W:$W)</f>
        <v>0</v>
      </c>
      <c r="AP65" s="135" t="n">
        <f aca="false">SUMIF($X:$X,CONCATENATE($AA65,AP$6),$W:$W)</f>
        <v>0</v>
      </c>
      <c r="AQ65" s="135" t="n">
        <f aca="false">SUMIF($X:$X,CONCATENATE($AA65,AQ$6),$W:$W)</f>
        <v>0</v>
      </c>
      <c r="AR65" s="231" t="n">
        <f aca="false">EOMONTH(AR64,0)+1</f>
        <v>37956</v>
      </c>
      <c r="AS65" s="135" t="n">
        <f aca="false">SUM(AL65:AQ65)</f>
        <v>0</v>
      </c>
      <c r="AT65" s="2"/>
      <c r="AU65" s="2"/>
      <c r="AV65" s="2"/>
      <c r="AW65" s="2"/>
      <c r="AX65" s="2"/>
      <c r="AY65" s="2"/>
      <c r="AZ65" s="2"/>
      <c r="BA65" s="2"/>
      <c r="BB65" s="181" t="n">
        <f aca="false">G65</f>
        <v>36800</v>
      </c>
      <c r="BC65" s="223" t="e">
        <f aca="false">xSPRDOPT((VLOOKUP(G65,NGPrices,2,FALSE())+HLOOKUP(D65,Prices,VLOOKUP(G65,move_down,2,FALSE()),FALSE())),VLOOKUP(G65,NGPrices,2,FALSE()),I65,VLOOKUP(G65,NGPREVPRICES,4,FALSE()),HLOOKUP(D65,PREVVOLS,VLOOKUP(G65,MOVE_DOWN2,2,FALSE()),FALSE()),VLOOKUP(G65,NGPREVPRICES,3,FALSE()),HLOOKUP(D65,Correllate,VLOOKUP(G65,CorMove,2,FALSE()),FALSE()),Q65-$BC$3,R65,$BC$5)*H65-BI65</f>
        <v>#NAME?</v>
      </c>
      <c r="BD65" s="223" t="e">
        <f aca="false">xSPRDOPT((VLOOKUP(G65,NGPREVPRICES,2,FALSE())+HLOOKUP(D65,PREVCURVES,VLOOKUP(G65,MOVE_DOWN2,2,FALSE()),FALSE())),VLOOKUP(G65,NGPREVPRICES,2,FALSE()),BJ65,VLOOKUP(G65,NGPrices,4,FALSE()),HLOOKUP(D65,PREVVOLS,VLOOKUP(G65,MOVE_DOWN2,2,FALSE()),FALSE()),VLOOKUP(G65,NGPREVPRICES,3,FALSE()),HLOOKUP(D65,Correllate,VLOOKUP(G65,CorMove,2,FALSE()),FALSE()),Q65-$BC$3,R65,$BI$5)*H65-BI65</f>
        <v>#NAME?</v>
      </c>
      <c r="BE65" s="132" t="e">
        <f aca="false">(BI65/VLOOKUP(BB65,discount,3,FALSE()))-(BI65/VLOOKUP(BB65,discount,2,FALSE()))</f>
        <v>#NAME?</v>
      </c>
      <c r="BF65" s="223" t="e">
        <f aca="false">xSPRDOPT((VLOOKUP(G65,NGPREVPRICES,2,FALSE())+HLOOKUP(D65,PREVCURVES,VLOOKUP(G65,MOVE_DOWN2,2,FALSE()),FALSE())),VLOOKUP(G65,NGPREVPRICES,2,FALSE()),BJ65,VLOOKUP(G65,NGPREVPRICES,4,FALSE()),HLOOKUP(D65,VOLS,VLOOKUP(G65,move_down,2,FALSE()),FALSE()),VLOOKUP(G65,NGPrices,3,FALSE()),HLOOKUP(D65,Correllate,VLOOKUP(G65,CorMove,2,FALSE()),FALSE()),Q65-$BC$3,R65,$BI$5)*H65-BI65</f>
        <v>#NAME?</v>
      </c>
      <c r="BG65" s="223" t="e">
        <f aca="false">xSPRDOPT((VLOOKUP(G65,NGPREVPRICES,2,FALSE())+HLOOKUP(D65,PREVCURVES,VLOOKUP(G65,MOVE_DOWN2,2,FALSE()),FALSE())),VLOOKUP(G65,NGPREVPRICES,2,FALSE()),BJ65,VLOOKUP(G65,NGPREVPRICES,4,FALSE()),HLOOKUP(D65,PREVVOLS,VLOOKUP(G65,MOVE_DOWN2,2,FALSE()),FALSE()),VLOOKUP(G65,NGPREVPRICES,3,FALSE()),HLOOKUP(D65,Correllate,VLOOKUP(G65,CorMove,2,FALSE()),FALSE()),Q65-$C$3,R65,$BI$5)*H65-BI65</f>
        <v>#NAME?</v>
      </c>
      <c r="BH65" s="223" t="e">
        <f aca="false">SUM(BC65:BG65)</f>
        <v>#NAME?</v>
      </c>
      <c r="BI65" s="223" t="e">
        <f aca="false">xSPRDOPT((VLOOKUP(G65,NGPREVPRICES,2,FALSE())+HLOOKUP(D65,PREVCURVES,VLOOKUP(G65,MOVE_DOWN2,2,FALSE()),FALSE())),VLOOKUP(G65,NGPREVPRICES,2,FALSE()),BJ65,VLOOKUP(G65,NGPREVPRICES,4,FALSE()),HLOOKUP(D65,PREVVOLS,VLOOKUP(G65,MOVE_DOWN2,2,FALSE()),FALSE()),VLOOKUP(G65,NGPREVPRICES,3,FALSE()),HLOOKUP(D65,Correllate,VLOOKUP(G65,CorMove,2,FALSE()),FALSE()),Q65-$BC$3,R65,$BI$5)*H65</f>
        <v>#NAME?</v>
      </c>
      <c r="BJ65" s="224" t="n">
        <f aca="false">I65</f>
        <v>-0.32</v>
      </c>
      <c r="BL65" s="0" t="str">
        <f aca="false">CONCATENATE(BB65,$BC$6)</f>
        <v>36800Curve Shift/Gamma</v>
      </c>
      <c r="BM65" s="0" t="str">
        <f aca="false">CONCATENATE($BB65,$BD$6)</f>
        <v>36800Rho</v>
      </c>
      <c r="BN65" s="0" t="str">
        <f aca="false">CONCATENATE($BB65,$BE$6)</f>
        <v>36800Drift</v>
      </c>
      <c r="BO65" s="0" t="str">
        <f aca="false">CONCATENATE($BB65,$BF$6)</f>
        <v>36800Vega</v>
      </c>
      <c r="BP65" s="0" t="str">
        <f aca="false">CONCATENATE($BB65,$BG$6)</f>
        <v>36800Theta</v>
      </c>
    </row>
    <row r="66" customFormat="false" ht="12" hidden="false" customHeight="true" outlineLevel="0" collapsed="false">
      <c r="A66" s="0" t="s">
        <v>181</v>
      </c>
      <c r="B66" s="0" t="s">
        <v>155</v>
      </c>
      <c r="C66" s="0" t="s">
        <v>183</v>
      </c>
      <c r="D66" s="7" t="s">
        <v>147</v>
      </c>
      <c r="E66" s="0" t="s">
        <v>122</v>
      </c>
      <c r="F66" s="0" t="s">
        <v>123</v>
      </c>
      <c r="G66" s="91" t="n">
        <v>36647</v>
      </c>
      <c r="H66" s="230" t="n">
        <v>310000</v>
      </c>
      <c r="I66" s="0" t="n">
        <v>-0.32</v>
      </c>
      <c r="J66" s="124" t="n">
        <f aca="false">VLOOKUP(G66,NGPrices,2,FALSE())</f>
        <v>3.158</v>
      </c>
      <c r="K66" s="125" t="n">
        <f aca="false">HLOOKUP(D66,Prices,VLOOKUP(G66,move_down,2,FALSE()),FALSE())</f>
        <v>-0.345</v>
      </c>
      <c r="L66" s="7" t="n">
        <f aca="false">K66+J66</f>
        <v>2.813</v>
      </c>
      <c r="M66" s="126" t="n">
        <f aca="false">VLOOKUP(G66,NGPrices,4,FALSE())</f>
        <v>0.062683518517613</v>
      </c>
      <c r="N66" s="7" t="n">
        <f aca="false">VLOOKUP(G66,NGPrices,3,FALSE())</f>
        <v>0.41</v>
      </c>
      <c r="O66" s="7" t="n">
        <f aca="false">HLOOKUP(D66,VOLS,VLOOKUP(G66,move_down,2,FALSE()),FALSE())</f>
        <v>0.377</v>
      </c>
      <c r="P66" s="219" t="n">
        <f aca="false">HLOOKUP(D66,Correllate,VLOOKUP(G66,CorMove,2,FALSE()),FALSE())</f>
        <v>0.96</v>
      </c>
      <c r="Q66" s="91" t="n">
        <f aca="false">WORKDAY(G66,-2)</f>
        <v>36643</v>
      </c>
      <c r="R66" s="7" t="n">
        <f aca="false">IF(F66="P",0,1)</f>
        <v>0</v>
      </c>
      <c r="S66" s="130" t="e">
        <f aca="false">xSPRDOPT($L66,$J66,$I66,$M66,$O66,$N66,$P66,$Q66-$C$3,$R66,0)</f>
        <v>#NAME?</v>
      </c>
      <c r="T66" s="220" t="e">
        <f aca="false">xSPRDOPT($L66,$J66,$I66,$M66,$O66,$N66,$P66,$Q66-$C$3,$R66,1)*H66</f>
        <v>#NAME?</v>
      </c>
      <c r="U66" s="42" t="e">
        <f aca="false">S66*H66</f>
        <v>#NAME?</v>
      </c>
      <c r="V66" s="220" t="e">
        <f aca="false">xSPRDOPT($L66,$J66,$I66,$M66,$O66,$N66,$P66,$Q66-$C$3,$R66,2)*H66</f>
        <v>#NAME?</v>
      </c>
      <c r="W66" s="220" t="e">
        <f aca="false">+V66+T66</f>
        <v>#NAME?</v>
      </c>
      <c r="X66" s="2" t="str">
        <f aca="false">CONCATENATE(G66,D66)</f>
        <v>36647IF-NWPL_ROCKY_M</v>
      </c>
      <c r="Y66" s="221" t="n">
        <f aca="false">H66/10000</f>
        <v>31</v>
      </c>
      <c r="AA66" s="231" t="n">
        <f aca="false">EOMONTH(AA65,0)+1</f>
        <v>37987</v>
      </c>
      <c r="AB66" s="134" t="n">
        <f aca="false">SUMIF($X:$X,CONCATENATE($AA66,AB$6),$T:$T)/10000</f>
        <v>0</v>
      </c>
      <c r="AC66" s="134" t="n">
        <f aca="false">SUMIF($X:$X,CONCATENATE($AA66,AC$6),$T:$T)/10000</f>
        <v>0</v>
      </c>
      <c r="AD66" s="134" t="n">
        <f aca="false">SUMIF($X:$X,CONCATENATE($AA66,AD$6),$T:$T)/10000</f>
        <v>0</v>
      </c>
      <c r="AE66" s="134" t="n">
        <f aca="false">SUMIF($X:$X,CONCATENATE($AA66,AE$6),$T:$T)/10000</f>
        <v>0</v>
      </c>
      <c r="AF66" s="135" t="n">
        <f aca="false">SUMIF($X:$X,CONCATENATE($AA66,AF$6),$T:$T)/10000</f>
        <v>0</v>
      </c>
      <c r="AG66" s="135" t="n">
        <f aca="false">SUMIF($X:$X,CONCATENATE($AA66,AG$6),$T:$T)/10000</f>
        <v>0</v>
      </c>
      <c r="AH66" s="231" t="n">
        <f aca="false">EOMONTH(AH65,0)+1</f>
        <v>37987</v>
      </c>
      <c r="AI66" s="135" t="n">
        <f aca="false">SUM(AB66:AG66)</f>
        <v>0</v>
      </c>
      <c r="AJ66" s="2"/>
      <c r="AK66" s="231" t="n">
        <f aca="false">EOMONTH(AK65,0)+1</f>
        <v>37987</v>
      </c>
      <c r="AL66" s="134" t="n">
        <f aca="false">SUMIF($X:$X,CONCATENATE($AA66,AL$6),$W:$W)</f>
        <v>0</v>
      </c>
      <c r="AM66" s="134" t="n">
        <f aca="false">SUMIF($X:$X,CONCATENATE($AA66,AM$6),$W:$W)</f>
        <v>0</v>
      </c>
      <c r="AN66" s="134" t="n">
        <f aca="false">SUMIF($X:$X,CONCATENATE($AA66,AN$6),$W:$W)</f>
        <v>0</v>
      </c>
      <c r="AO66" s="134" t="n">
        <f aca="false">SUMIF($X:$X,CONCATENATE($AA66,AO$6),$W:$W)</f>
        <v>0</v>
      </c>
      <c r="AP66" s="135" t="n">
        <f aca="false">SUMIF($X:$X,CONCATENATE($AA66,AP$6),$W:$W)</f>
        <v>0</v>
      </c>
      <c r="AQ66" s="135" t="n">
        <f aca="false">SUMIF($X:$X,CONCATENATE($AA66,AQ$6),$W:$W)</f>
        <v>0</v>
      </c>
      <c r="AR66" s="231" t="n">
        <f aca="false">EOMONTH(AR65,0)+1</f>
        <v>37987</v>
      </c>
      <c r="AS66" s="135" t="n">
        <f aca="false">SUM(AL66:AQ66)</f>
        <v>0</v>
      </c>
      <c r="AT66" s="2"/>
      <c r="AU66" s="2"/>
      <c r="AV66" s="2"/>
      <c r="AW66" s="2"/>
      <c r="AX66" s="2"/>
      <c r="AY66" s="2"/>
      <c r="AZ66" s="2"/>
      <c r="BA66" s="2"/>
      <c r="BB66" s="181" t="n">
        <f aca="false">G66</f>
        <v>36647</v>
      </c>
      <c r="BC66" s="223" t="e">
        <f aca="false">xSPRDOPT((VLOOKUP(G66,NGPrices,2,FALSE())+HLOOKUP(D66,Prices,VLOOKUP(G66,move_down,2,FALSE()),FALSE())),VLOOKUP(G66,NGPrices,2,FALSE()),I66,VLOOKUP(G66,NGPREVPRICES,4,FALSE()),HLOOKUP(D66,PREVVOLS,VLOOKUP(G66,MOVE_DOWN2,2,FALSE()),FALSE()),VLOOKUP(G66,NGPREVPRICES,3,FALSE()),HLOOKUP(D66,Correllate,VLOOKUP(G66,CorMove,2,FALSE()),FALSE()),Q66-$BC$3,R66,$BC$5)*H66-BI66</f>
        <v>#NAME?</v>
      </c>
      <c r="BD66" s="223" t="e">
        <f aca="false">xSPRDOPT((VLOOKUP(G66,NGPREVPRICES,2,FALSE())+HLOOKUP(D66,PREVCURVES,VLOOKUP(G66,MOVE_DOWN2,2,FALSE()),FALSE())),VLOOKUP(G66,NGPREVPRICES,2,FALSE()),BJ66,VLOOKUP(G66,NGPrices,4,FALSE()),HLOOKUP(D66,PREVVOLS,VLOOKUP(G66,MOVE_DOWN2,2,FALSE()),FALSE()),VLOOKUP(G66,NGPREVPRICES,3,FALSE()),HLOOKUP(D66,Correllate,VLOOKUP(G66,CorMove,2,FALSE()),FALSE()),Q66-$BC$3,R66,$BI$5)*H66-BI66</f>
        <v>#NAME?</v>
      </c>
      <c r="BE66" s="132" t="e">
        <f aca="false">(BI66/VLOOKUP(BB66,discount,3,FALSE()))-(BI66/VLOOKUP(BB66,discount,2,FALSE()))</f>
        <v>#NAME?</v>
      </c>
      <c r="BF66" s="223" t="e">
        <f aca="false">xSPRDOPT((VLOOKUP(G66,NGPREVPRICES,2,FALSE())+HLOOKUP(D66,PREVCURVES,VLOOKUP(G66,MOVE_DOWN2,2,FALSE()),FALSE())),VLOOKUP(G66,NGPREVPRICES,2,FALSE()),BJ66,VLOOKUP(G66,NGPREVPRICES,4,FALSE()),HLOOKUP(D66,VOLS,VLOOKUP(G66,move_down,2,FALSE()),FALSE()),VLOOKUP(G66,NGPrices,3,FALSE()),HLOOKUP(D66,Correllate,VLOOKUP(G66,CorMove,2,FALSE()),FALSE()),Q66-$BC$3,R66,$BI$5)*H66-BI66</f>
        <v>#NAME?</v>
      </c>
      <c r="BG66" s="223" t="e">
        <f aca="false">xSPRDOPT((VLOOKUP(G66,NGPREVPRICES,2,FALSE())+HLOOKUP(D66,PREVCURVES,VLOOKUP(G66,MOVE_DOWN2,2,FALSE()),FALSE())),VLOOKUP(G66,NGPREVPRICES,2,FALSE()),BJ66,VLOOKUP(G66,NGPREVPRICES,4,FALSE()),HLOOKUP(D66,PREVVOLS,VLOOKUP(G66,MOVE_DOWN2,2,FALSE()),FALSE()),VLOOKUP(G66,NGPREVPRICES,3,FALSE()),HLOOKUP(D66,Correllate,VLOOKUP(G66,CorMove,2,FALSE()),FALSE()),Q66-$C$3,R66,$BI$5)*H66-BI66</f>
        <v>#NAME?</v>
      </c>
      <c r="BH66" s="223" t="e">
        <f aca="false">SUM(BC66:BG66)</f>
        <v>#NAME?</v>
      </c>
      <c r="BI66" s="223" t="e">
        <f aca="false">xSPRDOPT((VLOOKUP(G66,NGPREVPRICES,2,FALSE())+HLOOKUP(D66,PREVCURVES,VLOOKUP(G66,MOVE_DOWN2,2,FALSE()),FALSE())),VLOOKUP(G66,NGPREVPRICES,2,FALSE()),BJ66,VLOOKUP(G66,NGPREVPRICES,4,FALSE()),HLOOKUP(D66,PREVVOLS,VLOOKUP(G66,MOVE_DOWN2,2,FALSE()),FALSE()),VLOOKUP(G66,NGPREVPRICES,3,FALSE()),HLOOKUP(D66,Correllate,VLOOKUP(G66,CorMove,2,FALSE()),FALSE()),Q66-$BC$3,R66,$BI$5)*H66</f>
        <v>#NAME?</v>
      </c>
      <c r="BJ66" s="224" t="n">
        <f aca="false">I66</f>
        <v>-0.32</v>
      </c>
      <c r="BL66" s="0" t="str">
        <f aca="false">CONCATENATE(BB66,$BC$6)</f>
        <v>36647Curve Shift/Gamma</v>
      </c>
      <c r="BM66" s="0" t="str">
        <f aca="false">CONCATENATE($BB66,$BD$6)</f>
        <v>36647Rho</v>
      </c>
      <c r="BN66" s="0" t="str">
        <f aca="false">CONCATENATE($BB66,$BE$6)</f>
        <v>36647Drift</v>
      </c>
      <c r="BO66" s="0" t="str">
        <f aca="false">CONCATENATE($BB66,$BF$6)</f>
        <v>36647Vega</v>
      </c>
      <c r="BP66" s="0" t="str">
        <f aca="false">CONCATENATE($BB66,$BG$6)</f>
        <v>36647Theta</v>
      </c>
    </row>
    <row r="67" customFormat="false" ht="12" hidden="false" customHeight="true" outlineLevel="0" collapsed="false">
      <c r="A67" s="0" t="s">
        <v>181</v>
      </c>
      <c r="B67" s="0" t="s">
        <v>155</v>
      </c>
      <c r="C67" s="0" t="s">
        <v>183</v>
      </c>
      <c r="D67" s="7" t="s">
        <v>147</v>
      </c>
      <c r="E67" s="0" t="s">
        <v>122</v>
      </c>
      <c r="F67" s="0" t="s">
        <v>123</v>
      </c>
      <c r="G67" s="91" t="n">
        <v>36678</v>
      </c>
      <c r="H67" s="230" t="n">
        <v>300000</v>
      </c>
      <c r="I67" s="0" t="n">
        <v>-0.32</v>
      </c>
      <c r="J67" s="124" t="n">
        <f aca="false">VLOOKUP(G67,NGPrices,2,FALSE())</f>
        <v>3.172</v>
      </c>
      <c r="K67" s="125" t="n">
        <f aca="false">HLOOKUP(D67,Prices,VLOOKUP(G67,move_down,2,FALSE()),FALSE())</f>
        <v>-0.34</v>
      </c>
      <c r="L67" s="7" t="n">
        <f aca="false">K67+J67</f>
        <v>2.832</v>
      </c>
      <c r="M67" s="126" t="n">
        <f aca="false">VLOOKUP(G67,NGPrices,4,FALSE())</f>
        <v>0.063039999833066</v>
      </c>
      <c r="N67" s="7" t="n">
        <f aca="false">VLOOKUP(G67,NGPrices,3,FALSE())</f>
        <v>0.3825</v>
      </c>
      <c r="O67" s="7" t="n">
        <f aca="false">HLOOKUP(D67,VOLS,VLOOKUP(G67,move_down,2,FALSE()),FALSE())</f>
        <v>0.375</v>
      </c>
      <c r="P67" s="219" t="n">
        <f aca="false">HLOOKUP(D67,Correllate,VLOOKUP(G67,CorMove,2,FALSE()),FALSE())</f>
        <v>0.96</v>
      </c>
      <c r="Q67" s="91" t="n">
        <f aca="false">WORKDAY(G67,-2)</f>
        <v>36676</v>
      </c>
      <c r="R67" s="7" t="n">
        <f aca="false">IF(F67="P",0,1)</f>
        <v>0</v>
      </c>
      <c r="S67" s="130" t="e">
        <f aca="false">xSPRDOPT($L67,$J67,$I67,$M67,$O67,$N67,$P67,$Q67-$C$3,$R67,0)</f>
        <v>#NAME?</v>
      </c>
      <c r="T67" s="220" t="e">
        <f aca="false">xSPRDOPT($L67,$J67,$I67,$M67,$O67,$N67,$P67,$Q67-$C$3,$R67,1)*H67</f>
        <v>#NAME?</v>
      </c>
      <c r="U67" s="42" t="e">
        <f aca="false">S67*H67</f>
        <v>#NAME?</v>
      </c>
      <c r="V67" s="220" t="e">
        <f aca="false">xSPRDOPT($L67,$J67,$I67,$M67,$O67,$N67,$P67,$Q67-$C$3,$R67,2)*H67</f>
        <v>#NAME?</v>
      </c>
      <c r="W67" s="220" t="e">
        <f aca="false">+V67+T67</f>
        <v>#NAME?</v>
      </c>
      <c r="X67" s="2" t="str">
        <f aca="false">CONCATENATE(G67,D67)</f>
        <v>36678IF-NWPL_ROCKY_M</v>
      </c>
      <c r="Y67" s="221" t="n">
        <f aca="false">H67/10000</f>
        <v>30</v>
      </c>
      <c r="Z67" s="2"/>
      <c r="AA67" s="231" t="n">
        <f aca="false">EOMONTH(AA66,0)+1</f>
        <v>38018</v>
      </c>
      <c r="AB67" s="134" t="n">
        <f aca="false">SUMIF($X:$X,CONCATENATE($AA67,AB$6),$T:$T)/10000</f>
        <v>0</v>
      </c>
      <c r="AC67" s="134" t="n">
        <f aca="false">SUMIF($X:$X,CONCATENATE($AA67,AC$6),$T:$T)/10000</f>
        <v>0</v>
      </c>
      <c r="AD67" s="134" t="n">
        <f aca="false">SUMIF($X:$X,CONCATENATE($AA67,AD$6),$T:$T)/10000</f>
        <v>0</v>
      </c>
      <c r="AE67" s="134" t="n">
        <f aca="false">SUMIF($X:$X,CONCATENATE($AA67,AE$6),$T:$T)/10000</f>
        <v>0</v>
      </c>
      <c r="AF67" s="135" t="n">
        <f aca="false">SUMIF($X:$X,CONCATENATE($AA67,AF$6),$T:$T)/10000</f>
        <v>0</v>
      </c>
      <c r="AG67" s="135" t="n">
        <f aca="false">SUMIF($X:$X,CONCATENATE($AA67,AG$6),$T:$T)/10000</f>
        <v>0</v>
      </c>
      <c r="AH67" s="231" t="n">
        <f aca="false">EOMONTH(AH66,0)+1</f>
        <v>38018</v>
      </c>
      <c r="AI67" s="135" t="n">
        <f aca="false">SUM(AB67:AG67)</f>
        <v>0</v>
      </c>
      <c r="AJ67" s="2"/>
      <c r="AK67" s="231" t="n">
        <f aca="false">EOMONTH(AK66,0)+1</f>
        <v>38018</v>
      </c>
      <c r="AL67" s="134" t="n">
        <f aca="false">SUMIF($X:$X,CONCATENATE($AA67,AL$6),$W:$W)</f>
        <v>0</v>
      </c>
      <c r="AM67" s="134" t="n">
        <f aca="false">SUMIF($X:$X,CONCATENATE($AA67,AM$6),$W:$W)</f>
        <v>0</v>
      </c>
      <c r="AN67" s="134" t="n">
        <f aca="false">SUMIF($X:$X,CONCATENATE($AA67,AN$6),$W:$W)</f>
        <v>0</v>
      </c>
      <c r="AO67" s="134" t="n">
        <f aca="false">SUMIF($X:$X,CONCATENATE($AA67,AO$6),$W:$W)</f>
        <v>0</v>
      </c>
      <c r="AP67" s="135" t="n">
        <f aca="false">SUMIF($X:$X,CONCATENATE($AA67,AP$6),$W:$W)</f>
        <v>0</v>
      </c>
      <c r="AQ67" s="135" t="n">
        <f aca="false">SUMIF($X:$X,CONCATENATE($AA67,AQ$6),$W:$W)</f>
        <v>0</v>
      </c>
      <c r="AR67" s="231" t="n">
        <f aca="false">EOMONTH(AR66,0)+1</f>
        <v>38018</v>
      </c>
      <c r="AS67" s="135" t="n">
        <f aca="false">SUM(AL67:AQ67)</f>
        <v>0</v>
      </c>
      <c r="AT67" s="2"/>
      <c r="AU67" s="2"/>
      <c r="AV67" s="2"/>
      <c r="AW67" s="2"/>
      <c r="AX67" s="2"/>
      <c r="AY67" s="2"/>
      <c r="AZ67" s="2"/>
      <c r="BA67" s="2"/>
      <c r="BB67" s="181" t="n">
        <f aca="false">G67</f>
        <v>36678</v>
      </c>
      <c r="BC67" s="223" t="e">
        <f aca="false">xSPRDOPT((VLOOKUP(G67,NGPrices,2,FALSE())+HLOOKUP(D67,Prices,VLOOKUP(G67,move_down,2,FALSE()),FALSE())),VLOOKUP(G67,NGPrices,2,FALSE()),I67,VLOOKUP(G67,NGPREVPRICES,4,FALSE()),HLOOKUP(D67,PREVVOLS,VLOOKUP(G67,MOVE_DOWN2,2,FALSE()),FALSE()),VLOOKUP(G67,NGPREVPRICES,3,FALSE()),HLOOKUP(D67,Correllate,VLOOKUP(G67,CorMove,2,FALSE()),FALSE()),Q67-$BC$3,R67,$BC$5)*H67-BI67</f>
        <v>#NAME?</v>
      </c>
      <c r="BD67" s="223" t="e">
        <f aca="false">xSPRDOPT((VLOOKUP(G67,NGPREVPRICES,2,FALSE())+HLOOKUP(D67,PREVCURVES,VLOOKUP(G67,MOVE_DOWN2,2,FALSE()),FALSE())),VLOOKUP(G67,NGPREVPRICES,2,FALSE()),BJ67,VLOOKUP(G67,NGPrices,4,FALSE()),HLOOKUP(D67,PREVVOLS,VLOOKUP(G67,MOVE_DOWN2,2,FALSE()),FALSE()),VLOOKUP(G67,NGPREVPRICES,3,FALSE()),HLOOKUP(D67,Correllate,VLOOKUP(G67,CorMove,2,FALSE()),FALSE()),Q67-$BC$3,R67,$BI$5)*H67-BI67</f>
        <v>#NAME?</v>
      </c>
      <c r="BE67" s="132" t="e">
        <f aca="false">(BI67/VLOOKUP(BB67,discount,3,FALSE()))-(BI67/VLOOKUP(BB67,discount,2,FALSE()))</f>
        <v>#NAME?</v>
      </c>
      <c r="BF67" s="223" t="e">
        <f aca="false">xSPRDOPT((VLOOKUP(G67,NGPREVPRICES,2,FALSE())+HLOOKUP(D67,PREVCURVES,VLOOKUP(G67,MOVE_DOWN2,2,FALSE()),FALSE())),VLOOKUP(G67,NGPREVPRICES,2,FALSE()),BJ67,VLOOKUP(G67,NGPREVPRICES,4,FALSE()),HLOOKUP(D67,VOLS,VLOOKUP(G67,move_down,2,FALSE()),FALSE()),VLOOKUP(G67,NGPrices,3,FALSE()),HLOOKUP(D67,Correllate,VLOOKUP(G67,CorMove,2,FALSE()),FALSE()),Q67-$BC$3,R67,$BI$5)*H67-BI67</f>
        <v>#NAME?</v>
      </c>
      <c r="BG67" s="223" t="e">
        <f aca="false">xSPRDOPT((VLOOKUP(G67,NGPREVPRICES,2,FALSE())+HLOOKUP(D67,PREVCURVES,VLOOKUP(G67,MOVE_DOWN2,2,FALSE()),FALSE())),VLOOKUP(G67,NGPREVPRICES,2,FALSE()),BJ67,VLOOKUP(G67,NGPREVPRICES,4,FALSE()),HLOOKUP(D67,PREVVOLS,VLOOKUP(G67,MOVE_DOWN2,2,FALSE()),FALSE()),VLOOKUP(G67,NGPREVPRICES,3,FALSE()),HLOOKUP(D67,Correllate,VLOOKUP(G67,CorMove,2,FALSE()),FALSE()),Q67-$C$3,R67,$BI$5)*H67-BI67</f>
        <v>#NAME?</v>
      </c>
      <c r="BH67" s="223" t="e">
        <f aca="false">SUM(BC67:BG67)</f>
        <v>#NAME?</v>
      </c>
      <c r="BI67" s="223" t="e">
        <f aca="false">xSPRDOPT((VLOOKUP(G67,NGPREVPRICES,2,FALSE())+HLOOKUP(D67,PREVCURVES,VLOOKUP(G67,MOVE_DOWN2,2,FALSE()),FALSE())),VLOOKUP(G67,NGPREVPRICES,2,FALSE()),BJ67,VLOOKUP(G67,NGPREVPRICES,4,FALSE()),HLOOKUP(D67,PREVVOLS,VLOOKUP(G67,MOVE_DOWN2,2,FALSE()),FALSE()),VLOOKUP(G67,NGPREVPRICES,3,FALSE()),HLOOKUP(D67,Correllate,VLOOKUP(G67,CorMove,2,FALSE()),FALSE()),Q67-$BC$3,R67,$BI$5)*H67</f>
        <v>#NAME?</v>
      </c>
      <c r="BJ67" s="224" t="n">
        <f aca="false">I67</f>
        <v>-0.32</v>
      </c>
      <c r="BL67" s="0" t="str">
        <f aca="false">CONCATENATE(BB67,$BC$6)</f>
        <v>36678Curve Shift/Gamma</v>
      </c>
      <c r="BM67" s="0" t="str">
        <f aca="false">CONCATENATE($BB67,$BD$6)</f>
        <v>36678Rho</v>
      </c>
      <c r="BN67" s="0" t="str">
        <f aca="false">CONCATENATE($BB67,$BE$6)</f>
        <v>36678Drift</v>
      </c>
      <c r="BO67" s="0" t="str">
        <f aca="false">CONCATENATE($BB67,$BF$6)</f>
        <v>36678Vega</v>
      </c>
      <c r="BP67" s="0" t="str">
        <f aca="false">CONCATENATE($BB67,$BG$6)</f>
        <v>36678Theta</v>
      </c>
    </row>
    <row r="68" customFormat="false" ht="12" hidden="false" customHeight="true" outlineLevel="0" collapsed="false">
      <c r="A68" s="0" t="s">
        <v>181</v>
      </c>
      <c r="B68" s="0" t="s">
        <v>155</v>
      </c>
      <c r="C68" s="0" t="s">
        <v>183</v>
      </c>
      <c r="D68" s="7" t="s">
        <v>147</v>
      </c>
      <c r="E68" s="0" t="s">
        <v>122</v>
      </c>
      <c r="F68" s="0" t="s">
        <v>123</v>
      </c>
      <c r="G68" s="91" t="n">
        <v>36708</v>
      </c>
      <c r="H68" s="230" t="n">
        <v>310000</v>
      </c>
      <c r="I68" s="0" t="n">
        <v>-0.32</v>
      </c>
      <c r="J68" s="124" t="n">
        <f aca="false">VLOOKUP(G68,NGPrices,2,FALSE())</f>
        <v>3.181</v>
      </c>
      <c r="K68" s="125" t="n">
        <f aca="false">HLOOKUP(D68,Prices,VLOOKUP(G68,move_down,2,FALSE()),FALSE())</f>
        <v>-0.3225</v>
      </c>
      <c r="L68" s="7" t="n">
        <f aca="false">K68+J68</f>
        <v>2.8585</v>
      </c>
      <c r="M68" s="126" t="n">
        <f aca="false">VLOOKUP(G68,NGPrices,4,FALSE())</f>
        <v>0.063695649345076</v>
      </c>
      <c r="N68" s="7" t="n">
        <f aca="false">VLOOKUP(G68,NGPrices,3,FALSE())</f>
        <v>0.395</v>
      </c>
      <c r="O68" s="7" t="n">
        <f aca="false">HLOOKUP(D68,VOLS,VLOOKUP(G68,move_down,2,FALSE()),FALSE())</f>
        <v>0.387</v>
      </c>
      <c r="P68" s="219" t="n">
        <f aca="false">HLOOKUP(D68,Correllate,VLOOKUP(G68,CorMove,2,FALSE()),FALSE())</f>
        <v>0.96</v>
      </c>
      <c r="Q68" s="91" t="n">
        <f aca="false">WORKDAY(G68,-2)</f>
        <v>36706</v>
      </c>
      <c r="R68" s="7" t="n">
        <f aca="false">IF(F68="P",0,1)</f>
        <v>0</v>
      </c>
      <c r="S68" s="130" t="e">
        <f aca="false">xSPRDOPT($L68,$J68,$I68,$M68,$O68,$N68,$P68,$Q68-$C$3,$R68,0)</f>
        <v>#NAME?</v>
      </c>
      <c r="T68" s="220" t="e">
        <f aca="false">xSPRDOPT($L68,$J68,$I68,$M68,$O68,$N68,$P68,$Q68-$C$3,$R68,1)*H68</f>
        <v>#NAME?</v>
      </c>
      <c r="U68" s="42" t="e">
        <f aca="false">S68*H68</f>
        <v>#NAME?</v>
      </c>
      <c r="V68" s="220" t="e">
        <f aca="false">xSPRDOPT($L68,$J68,$I68,$M68,$O68,$N68,$P68,$Q68-$C$3,$R68,2)*H68</f>
        <v>#NAME?</v>
      </c>
      <c r="W68" s="220" t="e">
        <f aca="false">+V68+T68</f>
        <v>#NAME?</v>
      </c>
      <c r="X68" s="2" t="str">
        <f aca="false">CONCATENATE(G68,D68)</f>
        <v>36708IF-NWPL_ROCKY_M</v>
      </c>
      <c r="Y68" s="221" t="n">
        <f aca="false">H68/10000</f>
        <v>31</v>
      </c>
      <c r="Z68" s="2"/>
      <c r="AA68" s="231" t="n">
        <f aca="false">EOMONTH(AA67,0)+1</f>
        <v>38047</v>
      </c>
      <c r="AB68" s="134" t="n">
        <f aca="false">SUMIF($X:$X,CONCATENATE($AA68,AB$6),$T:$T)/10000</f>
        <v>0</v>
      </c>
      <c r="AC68" s="134" t="n">
        <f aca="false">SUMIF($X:$X,CONCATENATE($AA68,AC$6),$T:$T)/10000</f>
        <v>0</v>
      </c>
      <c r="AD68" s="134" t="n">
        <f aca="false">SUMIF($X:$X,CONCATENATE($AA68,AD$6),$T:$T)/10000</f>
        <v>0</v>
      </c>
      <c r="AE68" s="134" t="n">
        <f aca="false">SUMIF($X:$X,CONCATENATE($AA68,AE$6),$T:$T)/10000</f>
        <v>0</v>
      </c>
      <c r="AF68" s="135" t="n">
        <f aca="false">SUMIF($X:$X,CONCATENATE($AA68,AF$6),$T:$T)/10000</f>
        <v>0</v>
      </c>
      <c r="AG68" s="135" t="n">
        <f aca="false">SUMIF($X:$X,CONCATENATE($AA68,AG$6),$T:$T)/10000</f>
        <v>0</v>
      </c>
      <c r="AH68" s="231" t="n">
        <f aca="false">EOMONTH(AH67,0)+1</f>
        <v>38047</v>
      </c>
      <c r="AI68" s="135" t="n">
        <f aca="false">SUM(AB68:AG68)</f>
        <v>0</v>
      </c>
      <c r="AJ68" s="2"/>
      <c r="AK68" s="231" t="n">
        <f aca="false">EOMONTH(AK67,0)+1</f>
        <v>38047</v>
      </c>
      <c r="AL68" s="134" t="n">
        <f aca="false">SUMIF($X:$X,CONCATENATE($AA68,AL$6),$W:$W)</f>
        <v>0</v>
      </c>
      <c r="AM68" s="134" t="n">
        <f aca="false">SUMIF($X:$X,CONCATENATE($AA68,AM$6),$W:$W)</f>
        <v>0</v>
      </c>
      <c r="AN68" s="134" t="n">
        <f aca="false">SUMIF($X:$X,CONCATENATE($AA68,AN$6),$W:$W)</f>
        <v>0</v>
      </c>
      <c r="AO68" s="134" t="n">
        <f aca="false">SUMIF($X:$X,CONCATENATE($AA68,AO$6),$W:$W)</f>
        <v>0</v>
      </c>
      <c r="AP68" s="135" t="n">
        <f aca="false">SUMIF($X:$X,CONCATENATE($AA68,AP$6),$W:$W)</f>
        <v>0</v>
      </c>
      <c r="AQ68" s="135" t="n">
        <f aca="false">SUMIF($X:$X,CONCATENATE($AA68,AQ$6),$W:$W)</f>
        <v>0</v>
      </c>
      <c r="AR68" s="231" t="n">
        <f aca="false">EOMONTH(AR67,0)+1</f>
        <v>38047</v>
      </c>
      <c r="AS68" s="135" t="n">
        <f aca="false">SUM(AL68:AQ68)</f>
        <v>0</v>
      </c>
      <c r="AT68" s="2"/>
      <c r="AU68" s="2"/>
      <c r="AV68" s="2"/>
      <c r="AW68" s="2"/>
      <c r="AX68" s="2"/>
      <c r="AY68" s="2"/>
      <c r="AZ68" s="2"/>
      <c r="BA68" s="2"/>
      <c r="BB68" s="181" t="n">
        <f aca="false">G68</f>
        <v>36708</v>
      </c>
      <c r="BC68" s="223" t="e">
        <f aca="false">xSPRDOPT((VLOOKUP(G68,NGPrices,2,FALSE())+HLOOKUP(D68,Prices,VLOOKUP(G68,move_down,2,FALSE()),FALSE())),VLOOKUP(G68,NGPrices,2,FALSE()),I68,VLOOKUP(G68,NGPREVPRICES,4,FALSE()),HLOOKUP(D68,PREVVOLS,VLOOKUP(G68,MOVE_DOWN2,2,FALSE()),FALSE()),VLOOKUP(G68,NGPREVPRICES,3,FALSE()),HLOOKUP(D68,Correllate,VLOOKUP(G68,CorMove,2,FALSE()),FALSE()),Q68-$BC$3,R68,$BC$5)*H68-BI68</f>
        <v>#NAME?</v>
      </c>
      <c r="BD68" s="223" t="e">
        <f aca="false">xSPRDOPT((VLOOKUP(G68,NGPREVPRICES,2,FALSE())+HLOOKUP(D68,PREVCURVES,VLOOKUP(G68,MOVE_DOWN2,2,FALSE()),FALSE())),VLOOKUP(G68,NGPREVPRICES,2,FALSE()),BJ68,VLOOKUP(G68,NGPrices,4,FALSE()),HLOOKUP(D68,PREVVOLS,VLOOKUP(G68,MOVE_DOWN2,2,FALSE()),FALSE()),VLOOKUP(G68,NGPREVPRICES,3,FALSE()),HLOOKUP(D68,Correllate,VLOOKUP(G68,CorMove,2,FALSE()),FALSE()),Q68-$BC$3,R68,$BI$5)*H68-BI68</f>
        <v>#NAME?</v>
      </c>
      <c r="BE68" s="132" t="e">
        <f aca="false">(BI68/VLOOKUP(BB68,discount,3,FALSE()))-(BI68/VLOOKUP(BB68,discount,2,FALSE()))</f>
        <v>#NAME?</v>
      </c>
      <c r="BF68" s="223" t="e">
        <f aca="false">xSPRDOPT((VLOOKUP(G68,NGPREVPRICES,2,FALSE())+HLOOKUP(D68,PREVCURVES,VLOOKUP(G68,MOVE_DOWN2,2,FALSE()),FALSE())),VLOOKUP(G68,NGPREVPRICES,2,FALSE()),BJ68,VLOOKUP(G68,NGPREVPRICES,4,FALSE()),HLOOKUP(D68,VOLS,VLOOKUP(G68,move_down,2,FALSE()),FALSE()),VLOOKUP(G68,NGPrices,3,FALSE()),HLOOKUP(D68,Correllate,VLOOKUP(G68,CorMove,2,FALSE()),FALSE()),Q68-$BC$3,R68,$BI$5)*H68-BI68</f>
        <v>#NAME?</v>
      </c>
      <c r="BG68" s="223" t="e">
        <f aca="false">xSPRDOPT((VLOOKUP(G68,NGPREVPRICES,2,FALSE())+HLOOKUP(D68,PREVCURVES,VLOOKUP(G68,MOVE_DOWN2,2,FALSE()),FALSE())),VLOOKUP(G68,NGPREVPRICES,2,FALSE()),BJ68,VLOOKUP(G68,NGPREVPRICES,4,FALSE()),HLOOKUP(D68,PREVVOLS,VLOOKUP(G68,MOVE_DOWN2,2,FALSE()),FALSE()),VLOOKUP(G68,NGPREVPRICES,3,FALSE()),HLOOKUP(D68,Correllate,VLOOKUP(G68,CorMove,2,FALSE()),FALSE()),Q68-$C$3,R68,$BI$5)*H68-BI68</f>
        <v>#NAME?</v>
      </c>
      <c r="BH68" s="223" t="e">
        <f aca="false">SUM(BC68:BG68)</f>
        <v>#NAME?</v>
      </c>
      <c r="BI68" s="223" t="e">
        <f aca="false">xSPRDOPT((VLOOKUP(G68,NGPREVPRICES,2,FALSE())+HLOOKUP(D68,PREVCURVES,VLOOKUP(G68,MOVE_DOWN2,2,FALSE()),FALSE())),VLOOKUP(G68,NGPREVPRICES,2,FALSE()),BJ68,VLOOKUP(G68,NGPREVPRICES,4,FALSE()),HLOOKUP(D68,PREVVOLS,VLOOKUP(G68,MOVE_DOWN2,2,FALSE()),FALSE()),VLOOKUP(G68,NGPREVPRICES,3,FALSE()),HLOOKUP(D68,Correllate,VLOOKUP(G68,CorMove,2,FALSE()),FALSE()),Q68-$BC$3,R68,$BI$5)*H68</f>
        <v>#NAME?</v>
      </c>
      <c r="BJ68" s="224" t="n">
        <f aca="false">I68</f>
        <v>-0.32</v>
      </c>
      <c r="BL68" s="0" t="str">
        <f aca="false">CONCATENATE(BB68,$BC$6)</f>
        <v>36708Curve Shift/Gamma</v>
      </c>
      <c r="BM68" s="0" t="str">
        <f aca="false">CONCATENATE($BB68,$BD$6)</f>
        <v>36708Rho</v>
      </c>
      <c r="BN68" s="0" t="str">
        <f aca="false">CONCATENATE($BB68,$BE$6)</f>
        <v>36708Drift</v>
      </c>
      <c r="BO68" s="0" t="str">
        <f aca="false">CONCATENATE($BB68,$BF$6)</f>
        <v>36708Vega</v>
      </c>
      <c r="BP68" s="0" t="str">
        <f aca="false">CONCATENATE($BB68,$BG$6)</f>
        <v>36708Theta</v>
      </c>
    </row>
    <row r="69" customFormat="false" ht="12" hidden="false" customHeight="true" outlineLevel="0" collapsed="false">
      <c r="A69" s="0" t="s">
        <v>181</v>
      </c>
      <c r="B69" s="0" t="s">
        <v>155</v>
      </c>
      <c r="C69" s="0" t="s">
        <v>183</v>
      </c>
      <c r="D69" s="7" t="s">
        <v>147</v>
      </c>
      <c r="E69" s="0" t="s">
        <v>122</v>
      </c>
      <c r="F69" s="0" t="s">
        <v>123</v>
      </c>
      <c r="G69" s="91" t="n">
        <v>36739</v>
      </c>
      <c r="H69" s="230" t="n">
        <v>310000</v>
      </c>
      <c r="I69" s="0" t="n">
        <v>-0.32</v>
      </c>
      <c r="J69" s="124" t="n">
        <f aca="false">VLOOKUP(G69,NGPrices,2,FALSE())</f>
        <v>3.183</v>
      </c>
      <c r="K69" s="125" t="n">
        <f aca="false">HLOOKUP(D69,Prices,VLOOKUP(G69,move_down,2,FALSE()),FALSE())</f>
        <v>-0.3225</v>
      </c>
      <c r="L69" s="7" t="n">
        <f aca="false">K69+J69</f>
        <v>2.8605</v>
      </c>
      <c r="M69" s="126" t="n">
        <f aca="false">VLOOKUP(G69,NGPrices,4,FALSE())</f>
        <v>0.064500399973534</v>
      </c>
      <c r="N69" s="7" t="n">
        <f aca="false">VLOOKUP(G69,NGPrices,3,FALSE())</f>
        <v>0.4125</v>
      </c>
      <c r="O69" s="7" t="n">
        <f aca="false">HLOOKUP(D69,VOLS,VLOOKUP(G69,move_down,2,FALSE()),FALSE())</f>
        <v>0.404</v>
      </c>
      <c r="P69" s="219" t="n">
        <f aca="false">HLOOKUP(D69,Correllate,VLOOKUP(G69,CorMove,2,FALSE()),FALSE())</f>
        <v>0.96</v>
      </c>
      <c r="Q69" s="91" t="n">
        <f aca="false">WORKDAY(G69,-2)</f>
        <v>36735</v>
      </c>
      <c r="R69" s="7" t="n">
        <f aca="false">IF(F69="P",0,1)</f>
        <v>0</v>
      </c>
      <c r="S69" s="130" t="e">
        <f aca="false">xSPRDOPT($L69,$J69,$I69,$M69,$O69,$N69,$P69,$Q69-$C$3,$R69,0)</f>
        <v>#NAME?</v>
      </c>
      <c r="T69" s="220" t="e">
        <f aca="false">xSPRDOPT($L69,$J69,$I69,$M69,$O69,$N69,$P69,$Q69-$C$3,$R69,1)*H69</f>
        <v>#NAME?</v>
      </c>
      <c r="U69" s="42" t="e">
        <f aca="false">S69*H69</f>
        <v>#NAME?</v>
      </c>
      <c r="V69" s="220" t="e">
        <f aca="false">xSPRDOPT($L69,$J69,$I69,$M69,$O69,$N69,$P69,$Q69-$C$3,$R69,2)*H69</f>
        <v>#NAME?</v>
      </c>
      <c r="W69" s="220" t="e">
        <f aca="false">+V69+T69</f>
        <v>#NAME?</v>
      </c>
      <c r="X69" s="2" t="str">
        <f aca="false">CONCATENATE(G69,D69)</f>
        <v>36739IF-NWPL_ROCKY_M</v>
      </c>
      <c r="Y69" s="221" t="n">
        <f aca="false">H69/10000</f>
        <v>31</v>
      </c>
      <c r="AA69" s="231" t="n">
        <f aca="false">EOMONTH(AA68,0)+1</f>
        <v>38078</v>
      </c>
      <c r="AB69" s="134" t="n">
        <f aca="false">SUMIF($X:$X,CONCATENATE($AA69,AB$6),$T:$T)/10000</f>
        <v>0</v>
      </c>
      <c r="AC69" s="134" t="n">
        <f aca="false">SUMIF($X:$X,CONCATENATE($AA69,AC$6),$T:$T)/10000</f>
        <v>0</v>
      </c>
      <c r="AD69" s="134" t="n">
        <f aca="false">SUMIF($X:$X,CONCATENATE($AA69,AD$6),$T:$T)/10000</f>
        <v>0</v>
      </c>
      <c r="AE69" s="134" t="n">
        <f aca="false">SUMIF($X:$X,CONCATENATE($AA69,AE$6),$T:$T)/10000</f>
        <v>0</v>
      </c>
      <c r="AF69" s="135" t="n">
        <f aca="false">SUMIF($X:$X,CONCATENATE($AA69,AF$6),$T:$T)/10000</f>
        <v>0</v>
      </c>
      <c r="AG69" s="135" t="n">
        <f aca="false">SUMIF($X:$X,CONCATENATE($AA69,AG$6),$T:$T)/10000</f>
        <v>0</v>
      </c>
      <c r="AH69" s="231" t="n">
        <f aca="false">EOMONTH(AH68,0)+1</f>
        <v>38078</v>
      </c>
      <c r="AI69" s="135" t="n">
        <f aca="false">SUM(AB69:AG69)</f>
        <v>0</v>
      </c>
      <c r="AJ69" s="2"/>
      <c r="AK69" s="231" t="n">
        <f aca="false">EOMONTH(AK68,0)+1</f>
        <v>38078</v>
      </c>
      <c r="AL69" s="134" t="n">
        <f aca="false">SUMIF($X:$X,CONCATENATE($AA69,AL$6),$W:$W)</f>
        <v>0</v>
      </c>
      <c r="AM69" s="134" t="n">
        <f aca="false">SUMIF($X:$X,CONCATENATE($AA69,AM$6),$W:$W)</f>
        <v>0</v>
      </c>
      <c r="AN69" s="134" t="n">
        <f aca="false">SUMIF($X:$X,CONCATENATE($AA69,AN$6),$W:$W)</f>
        <v>0</v>
      </c>
      <c r="AO69" s="134" t="n">
        <f aca="false">SUMIF($X:$X,CONCATENATE($AA69,AO$6),$W:$W)</f>
        <v>0</v>
      </c>
      <c r="AP69" s="135" t="n">
        <f aca="false">SUMIF($X:$X,CONCATENATE($AA69,AP$6),$W:$W)</f>
        <v>0</v>
      </c>
      <c r="AQ69" s="135" t="n">
        <f aca="false">SUMIF($X:$X,CONCATENATE($AA69,AQ$6),$W:$W)</f>
        <v>0</v>
      </c>
      <c r="AR69" s="231" t="n">
        <f aca="false">EOMONTH(AR68,0)+1</f>
        <v>38078</v>
      </c>
      <c r="AS69" s="135" t="n">
        <f aca="false">SUM(AL69:AQ69)</f>
        <v>0</v>
      </c>
      <c r="AT69" s="2"/>
      <c r="AU69" s="2"/>
      <c r="AV69" s="2"/>
      <c r="AW69" s="2"/>
      <c r="AX69" s="2"/>
      <c r="AY69" s="2"/>
      <c r="AZ69" s="2"/>
      <c r="BA69" s="2"/>
      <c r="BB69" s="181" t="n">
        <f aca="false">G69</f>
        <v>36739</v>
      </c>
      <c r="BC69" s="223" t="e">
        <f aca="false">xSPRDOPT((VLOOKUP(G69,NGPrices,2,FALSE())+HLOOKUP(D69,Prices,VLOOKUP(G69,move_down,2,FALSE()),FALSE())),VLOOKUP(G69,NGPrices,2,FALSE()),I69,VLOOKUP(G69,NGPREVPRICES,4,FALSE()),HLOOKUP(D69,PREVVOLS,VLOOKUP(G69,MOVE_DOWN2,2,FALSE()),FALSE()),VLOOKUP(G69,NGPREVPRICES,3,FALSE()),HLOOKUP(D69,Correllate,VLOOKUP(G69,CorMove,2,FALSE()),FALSE()),Q69-$BC$3,R69,$BC$5)*H69-BI69</f>
        <v>#NAME?</v>
      </c>
      <c r="BD69" s="223" t="e">
        <f aca="false">xSPRDOPT((VLOOKUP(G69,NGPREVPRICES,2,FALSE())+HLOOKUP(D69,PREVCURVES,VLOOKUP(G69,MOVE_DOWN2,2,FALSE()),FALSE())),VLOOKUP(G69,NGPREVPRICES,2,FALSE()),BJ69,VLOOKUP(G69,NGPrices,4,FALSE()),HLOOKUP(D69,PREVVOLS,VLOOKUP(G69,MOVE_DOWN2,2,FALSE()),FALSE()),VLOOKUP(G69,NGPREVPRICES,3,FALSE()),HLOOKUP(D69,Correllate,VLOOKUP(G69,CorMove,2,FALSE()),FALSE()),Q69-$BC$3,R69,$BI$5)*H69-BI69</f>
        <v>#NAME?</v>
      </c>
      <c r="BE69" s="132" t="e">
        <f aca="false">(BI69/VLOOKUP(BB69,discount,3,FALSE()))-(BI69/VLOOKUP(BB69,discount,2,FALSE()))</f>
        <v>#NAME?</v>
      </c>
      <c r="BF69" s="223" t="e">
        <f aca="false">xSPRDOPT((VLOOKUP(G69,NGPREVPRICES,2,FALSE())+HLOOKUP(D69,PREVCURVES,VLOOKUP(G69,MOVE_DOWN2,2,FALSE()),FALSE())),VLOOKUP(G69,NGPREVPRICES,2,FALSE()),BJ69,VLOOKUP(G69,NGPREVPRICES,4,FALSE()),HLOOKUP(D69,VOLS,VLOOKUP(G69,move_down,2,FALSE()),FALSE()),VLOOKUP(G69,NGPrices,3,FALSE()),HLOOKUP(D69,Correllate,VLOOKUP(G69,CorMove,2,FALSE()),FALSE()),Q69-$BC$3,R69,$BI$5)*H69-BI69</f>
        <v>#NAME?</v>
      </c>
      <c r="BG69" s="223" t="e">
        <f aca="false">xSPRDOPT((VLOOKUP(G69,NGPREVPRICES,2,FALSE())+HLOOKUP(D69,PREVCURVES,VLOOKUP(G69,MOVE_DOWN2,2,FALSE()),FALSE())),VLOOKUP(G69,NGPREVPRICES,2,FALSE()),BJ69,VLOOKUP(G69,NGPREVPRICES,4,FALSE()),HLOOKUP(D69,PREVVOLS,VLOOKUP(G69,MOVE_DOWN2,2,FALSE()),FALSE()),VLOOKUP(G69,NGPREVPRICES,3,FALSE()),HLOOKUP(D69,Correllate,VLOOKUP(G69,CorMove,2,FALSE()),FALSE()),Q69-$C$3,R69,$BI$5)*H69-BI69</f>
        <v>#NAME?</v>
      </c>
      <c r="BH69" s="223" t="e">
        <f aca="false">SUM(BC69:BG69)</f>
        <v>#NAME?</v>
      </c>
      <c r="BI69" s="223" t="e">
        <f aca="false">xSPRDOPT((VLOOKUP(G69,NGPREVPRICES,2,FALSE())+HLOOKUP(D69,PREVCURVES,VLOOKUP(G69,MOVE_DOWN2,2,FALSE()),FALSE())),VLOOKUP(G69,NGPREVPRICES,2,FALSE()),BJ69,VLOOKUP(G69,NGPREVPRICES,4,FALSE()),HLOOKUP(D69,PREVVOLS,VLOOKUP(G69,MOVE_DOWN2,2,FALSE()),FALSE()),VLOOKUP(G69,NGPREVPRICES,3,FALSE()),HLOOKUP(D69,Correllate,VLOOKUP(G69,CorMove,2,FALSE()),FALSE()),Q69-$BC$3,R69,$BI$5)*H69</f>
        <v>#NAME?</v>
      </c>
      <c r="BJ69" s="224" t="n">
        <f aca="false">I69</f>
        <v>-0.32</v>
      </c>
      <c r="BL69" s="0" t="str">
        <f aca="false">CONCATENATE(BB69,$BC$6)</f>
        <v>36739Curve Shift/Gamma</v>
      </c>
      <c r="BM69" s="0" t="str">
        <f aca="false">CONCATENATE($BB69,$BD$6)</f>
        <v>36739Rho</v>
      </c>
      <c r="BN69" s="0" t="str">
        <f aca="false">CONCATENATE($BB69,$BE$6)</f>
        <v>36739Drift</v>
      </c>
      <c r="BO69" s="0" t="str">
        <f aca="false">CONCATENATE($BB69,$BF$6)</f>
        <v>36739Vega</v>
      </c>
      <c r="BP69" s="0" t="str">
        <f aca="false">CONCATENATE($BB69,$BG$6)</f>
        <v>36739Theta</v>
      </c>
    </row>
    <row r="70" customFormat="false" ht="12" hidden="false" customHeight="true" outlineLevel="0" collapsed="false">
      <c r="A70" s="0" t="s">
        <v>181</v>
      </c>
      <c r="B70" s="0" t="s">
        <v>155</v>
      </c>
      <c r="C70" s="0" t="s">
        <v>183</v>
      </c>
      <c r="D70" s="7" t="s">
        <v>147</v>
      </c>
      <c r="E70" s="0" t="s">
        <v>122</v>
      </c>
      <c r="F70" s="0" t="s">
        <v>123</v>
      </c>
      <c r="G70" s="91" t="n">
        <v>36770</v>
      </c>
      <c r="H70" s="230" t="n">
        <v>300000</v>
      </c>
      <c r="I70" s="0" t="n">
        <v>-0.32</v>
      </c>
      <c r="J70" s="124" t="n">
        <f aca="false">VLOOKUP(G70,NGPrices,2,FALSE())</f>
        <v>3.173</v>
      </c>
      <c r="K70" s="125" t="n">
        <f aca="false">HLOOKUP(D70,Prices,VLOOKUP(G70,move_down,2,FALSE()),FALSE())</f>
        <v>-0.3225</v>
      </c>
      <c r="L70" s="7" t="n">
        <f aca="false">K70+J70</f>
        <v>2.8505</v>
      </c>
      <c r="M70" s="126" t="n">
        <f aca="false">VLOOKUP(G70,NGPrices,4,FALSE())</f>
        <v>0.065221012015627</v>
      </c>
      <c r="N70" s="7" t="n">
        <f aca="false">VLOOKUP(G70,NGPrices,3,FALSE())</f>
        <v>0.42</v>
      </c>
      <c r="O70" s="7" t="n">
        <f aca="false">HLOOKUP(D70,VOLS,VLOOKUP(G70,move_down,2,FALSE()),FALSE())</f>
        <v>0.412</v>
      </c>
      <c r="P70" s="219" t="n">
        <f aca="false">HLOOKUP(D70,Correllate,VLOOKUP(G70,CorMove,2,FALSE()),FALSE())</f>
        <v>0.96</v>
      </c>
      <c r="Q70" s="91" t="n">
        <f aca="false">WORKDAY(G70,-2)</f>
        <v>36768</v>
      </c>
      <c r="R70" s="7" t="n">
        <f aca="false">IF(F70="P",0,1)</f>
        <v>0</v>
      </c>
      <c r="S70" s="130" t="e">
        <f aca="false">xSPRDOPT($L70,$J70,$I70,$M70,$O70,$N70,$P70,$Q70-$C$3,$R70,0)</f>
        <v>#NAME?</v>
      </c>
      <c r="T70" s="220" t="e">
        <f aca="false">xSPRDOPT($L70,$J70,$I70,$M70,$O70,$N70,$P70,$Q70-$C$3,$R70,1)*H70</f>
        <v>#NAME?</v>
      </c>
      <c r="U70" s="42" t="e">
        <f aca="false">S70*H70</f>
        <v>#NAME?</v>
      </c>
      <c r="V70" s="220" t="e">
        <f aca="false">xSPRDOPT($L70,$J70,$I70,$M70,$O70,$N70,$P70,$Q70-$C$3,$R70,2)*H70</f>
        <v>#NAME?</v>
      </c>
      <c r="W70" s="220" t="e">
        <f aca="false">+V70+T70</f>
        <v>#NAME?</v>
      </c>
      <c r="X70" s="2" t="str">
        <f aca="false">CONCATENATE(G70,D70)</f>
        <v>36770IF-NWPL_ROCKY_M</v>
      </c>
      <c r="Y70" s="221" t="n">
        <f aca="false">H70/10000</f>
        <v>30</v>
      </c>
      <c r="Z70" s="2"/>
      <c r="AA70" s="231" t="n">
        <f aca="false">EOMONTH(AA69,0)+1</f>
        <v>38108</v>
      </c>
      <c r="AB70" s="134" t="n">
        <f aca="false">SUMIF($X:$X,CONCATENATE($AA70,AB$6),$T:$T)/10000</f>
        <v>0</v>
      </c>
      <c r="AC70" s="134" t="n">
        <f aca="false">SUMIF($X:$X,CONCATENATE($AA70,AC$6),$T:$T)/10000</f>
        <v>0</v>
      </c>
      <c r="AD70" s="134" t="n">
        <f aca="false">SUMIF($X:$X,CONCATENATE($AA70,AD$6),$T:$T)/10000</f>
        <v>0</v>
      </c>
      <c r="AE70" s="134" t="n">
        <f aca="false">SUMIF($X:$X,CONCATENATE($AA70,AE$6),$T:$T)/10000</f>
        <v>0</v>
      </c>
      <c r="AF70" s="135" t="n">
        <f aca="false">SUMIF($X:$X,CONCATENATE($AA70,AF$6),$T:$T)/10000</f>
        <v>0</v>
      </c>
      <c r="AG70" s="135" t="n">
        <f aca="false">SUMIF($X:$X,CONCATENATE($AA70,AG$6),$T:$T)/10000</f>
        <v>0</v>
      </c>
      <c r="AH70" s="231" t="n">
        <f aca="false">EOMONTH(AH69,0)+1</f>
        <v>38108</v>
      </c>
      <c r="AI70" s="135" t="n">
        <f aca="false">SUM(AB70:AG70)</f>
        <v>0</v>
      </c>
      <c r="AJ70" s="2"/>
      <c r="AK70" s="231" t="n">
        <f aca="false">EOMONTH(AK69,0)+1</f>
        <v>38108</v>
      </c>
      <c r="AL70" s="134" t="n">
        <f aca="false">SUMIF($X:$X,CONCATENATE($AA70,AL$6),$W:$W)</f>
        <v>0</v>
      </c>
      <c r="AM70" s="134" t="n">
        <f aca="false">SUMIF($X:$X,CONCATENATE($AA70,AM$6),$W:$W)</f>
        <v>0</v>
      </c>
      <c r="AN70" s="134" t="n">
        <f aca="false">SUMIF($X:$X,CONCATENATE($AA70,AN$6),$W:$W)</f>
        <v>0</v>
      </c>
      <c r="AO70" s="134" t="n">
        <f aca="false">SUMIF($X:$X,CONCATENATE($AA70,AO$6),$W:$W)</f>
        <v>0</v>
      </c>
      <c r="AP70" s="135" t="n">
        <f aca="false">SUMIF($X:$X,CONCATENATE($AA70,AP$6),$W:$W)</f>
        <v>0</v>
      </c>
      <c r="AQ70" s="135" t="n">
        <f aca="false">SUMIF($X:$X,CONCATENATE($AA70,AQ$6),$W:$W)</f>
        <v>0</v>
      </c>
      <c r="AR70" s="231" t="n">
        <f aca="false">EOMONTH(AR69,0)+1</f>
        <v>38108</v>
      </c>
      <c r="AS70" s="135" t="n">
        <f aca="false">SUM(AL70:AQ70)</f>
        <v>0</v>
      </c>
      <c r="AT70" s="2"/>
      <c r="AU70" s="2"/>
      <c r="AV70" s="2"/>
      <c r="AW70" s="2"/>
      <c r="AX70" s="2"/>
      <c r="AY70" s="2"/>
      <c r="AZ70" s="2"/>
      <c r="BA70" s="2"/>
      <c r="BB70" s="181" t="n">
        <f aca="false">G70</f>
        <v>36770</v>
      </c>
      <c r="BC70" s="223" t="e">
        <f aca="false">xSPRDOPT((VLOOKUP(G70,NGPrices,2,FALSE())+HLOOKUP(D70,Prices,VLOOKUP(G70,move_down,2,FALSE()),FALSE())),VLOOKUP(G70,NGPrices,2,FALSE()),I70,VLOOKUP(G70,NGPREVPRICES,4,FALSE()),HLOOKUP(D70,PREVVOLS,VLOOKUP(G70,MOVE_DOWN2,2,FALSE()),FALSE()),VLOOKUP(G70,NGPREVPRICES,3,FALSE()),HLOOKUP(D70,Correllate,VLOOKUP(G70,CorMove,2,FALSE()),FALSE()),Q70-$BC$3,R70,$BC$5)*H70-BI70</f>
        <v>#NAME?</v>
      </c>
      <c r="BD70" s="223" t="e">
        <f aca="false">xSPRDOPT((VLOOKUP(G70,NGPREVPRICES,2,FALSE())+HLOOKUP(D70,PREVCURVES,VLOOKUP(G70,MOVE_DOWN2,2,FALSE()),FALSE())),VLOOKUP(G70,NGPREVPRICES,2,FALSE()),BJ70,VLOOKUP(G70,NGPrices,4,FALSE()),HLOOKUP(D70,PREVVOLS,VLOOKUP(G70,MOVE_DOWN2,2,FALSE()),FALSE()),VLOOKUP(G70,NGPREVPRICES,3,FALSE()),HLOOKUP(D70,Correllate,VLOOKUP(G70,CorMove,2,FALSE()),FALSE()),Q70-$BC$3,R70,$BI$5)*H70-BI70</f>
        <v>#NAME?</v>
      </c>
      <c r="BE70" s="132" t="e">
        <f aca="false">(BI70/VLOOKUP(BB70,discount,3,FALSE()))-(BI70/VLOOKUP(BB70,discount,2,FALSE()))</f>
        <v>#NAME?</v>
      </c>
      <c r="BF70" s="223" t="e">
        <f aca="false">xSPRDOPT((VLOOKUP(G70,NGPREVPRICES,2,FALSE())+HLOOKUP(D70,PREVCURVES,VLOOKUP(G70,MOVE_DOWN2,2,FALSE()),FALSE())),VLOOKUP(G70,NGPREVPRICES,2,FALSE()),BJ70,VLOOKUP(G70,NGPREVPRICES,4,FALSE()),HLOOKUP(D70,VOLS,VLOOKUP(G70,move_down,2,FALSE()),FALSE()),VLOOKUP(G70,NGPrices,3,FALSE()),HLOOKUP(D70,Correllate,VLOOKUP(G70,CorMove,2,FALSE()),FALSE()),Q70-$BC$3,R70,$BI$5)*H70-BI70</f>
        <v>#NAME?</v>
      </c>
      <c r="BG70" s="223" t="e">
        <f aca="false">xSPRDOPT((VLOOKUP(G70,NGPREVPRICES,2,FALSE())+HLOOKUP(D70,PREVCURVES,VLOOKUP(G70,MOVE_DOWN2,2,FALSE()),FALSE())),VLOOKUP(G70,NGPREVPRICES,2,FALSE()),BJ70,VLOOKUP(G70,NGPREVPRICES,4,FALSE()),HLOOKUP(D70,PREVVOLS,VLOOKUP(G70,MOVE_DOWN2,2,FALSE()),FALSE()),VLOOKUP(G70,NGPREVPRICES,3,FALSE()),HLOOKUP(D70,Correllate,VLOOKUP(G70,CorMove,2,FALSE()),FALSE()),Q70-$C$3,R70,$BI$5)*H70-BI70</f>
        <v>#NAME?</v>
      </c>
      <c r="BH70" s="223" t="e">
        <f aca="false">SUM(BC70:BG70)</f>
        <v>#NAME?</v>
      </c>
      <c r="BI70" s="223" t="e">
        <f aca="false">xSPRDOPT((VLOOKUP(G70,NGPREVPRICES,2,FALSE())+HLOOKUP(D70,PREVCURVES,VLOOKUP(G70,MOVE_DOWN2,2,FALSE()),FALSE())),VLOOKUP(G70,NGPREVPRICES,2,FALSE()),BJ70,VLOOKUP(G70,NGPREVPRICES,4,FALSE()),HLOOKUP(D70,PREVVOLS,VLOOKUP(G70,MOVE_DOWN2,2,FALSE()),FALSE()),VLOOKUP(G70,NGPREVPRICES,3,FALSE()),HLOOKUP(D70,Correllate,VLOOKUP(G70,CorMove,2,FALSE()),FALSE()),Q70-$BC$3,R70,$BI$5)*H70</f>
        <v>#NAME?</v>
      </c>
      <c r="BJ70" s="224" t="n">
        <f aca="false">I70</f>
        <v>-0.32</v>
      </c>
      <c r="BL70" s="0" t="str">
        <f aca="false">CONCATENATE(BB70,$BC$6)</f>
        <v>36770Curve Shift/Gamma</v>
      </c>
      <c r="BM70" s="0" t="str">
        <f aca="false">CONCATENATE($BB70,$BD$6)</f>
        <v>36770Rho</v>
      </c>
      <c r="BN70" s="0" t="str">
        <f aca="false">CONCATENATE($BB70,$BE$6)</f>
        <v>36770Drift</v>
      </c>
      <c r="BO70" s="0" t="str">
        <f aca="false">CONCATENATE($BB70,$BF$6)</f>
        <v>36770Vega</v>
      </c>
      <c r="BP70" s="0" t="str">
        <f aca="false">CONCATENATE($BB70,$BG$6)</f>
        <v>36770Theta</v>
      </c>
    </row>
    <row r="71" customFormat="false" ht="12" hidden="false" customHeight="true" outlineLevel="0" collapsed="false">
      <c r="A71" s="0" t="s">
        <v>181</v>
      </c>
      <c r="B71" s="0" t="s">
        <v>155</v>
      </c>
      <c r="C71" s="0" t="s">
        <v>183</v>
      </c>
      <c r="D71" s="7" t="s">
        <v>147</v>
      </c>
      <c r="E71" s="0" t="s">
        <v>122</v>
      </c>
      <c r="F71" s="0" t="s">
        <v>123</v>
      </c>
      <c r="G71" s="91" t="n">
        <v>36800</v>
      </c>
      <c r="H71" s="230" t="n">
        <v>310000</v>
      </c>
      <c r="I71" s="0" t="n">
        <v>-0.32</v>
      </c>
      <c r="J71" s="124" t="n">
        <f aca="false">VLOOKUP(G71,NGPrices,2,FALSE())</f>
        <v>3.18</v>
      </c>
      <c r="K71" s="125" t="n">
        <f aca="false">HLOOKUP(D71,Prices,VLOOKUP(G71,move_down,2,FALSE()),FALSE())</f>
        <v>-0.2975</v>
      </c>
      <c r="L71" s="7" t="n">
        <f aca="false">K71+J71</f>
        <v>2.8825</v>
      </c>
      <c r="M71" s="126" t="n">
        <f aca="false">VLOOKUP(G71,NGPrices,4,FALSE())</f>
        <v>0.065817989695161</v>
      </c>
      <c r="N71" s="7" t="n">
        <f aca="false">VLOOKUP(G71,NGPrices,3,FALSE())</f>
        <v>0.4225</v>
      </c>
      <c r="O71" s="7" t="n">
        <f aca="false">HLOOKUP(D71,VOLS,VLOOKUP(G71,move_down,2,FALSE()),FALSE())</f>
        <v>0.414</v>
      </c>
      <c r="P71" s="219" t="n">
        <f aca="false">HLOOKUP(D71,Correllate,VLOOKUP(G71,CorMove,2,FALSE()),FALSE())</f>
        <v>0.96</v>
      </c>
      <c r="Q71" s="91" t="n">
        <f aca="false">WORKDAY(G71,-2)</f>
        <v>36797</v>
      </c>
      <c r="R71" s="7" t="n">
        <f aca="false">IF(F71="P",0,1)</f>
        <v>0</v>
      </c>
      <c r="S71" s="130" t="e">
        <f aca="false">xSPRDOPT($L71,$J71,$I71,$M71,$O71,$N71,$P71,$Q71-$C$3,$R71,0)</f>
        <v>#NAME?</v>
      </c>
      <c r="T71" s="220" t="e">
        <f aca="false">xSPRDOPT($L71,$J71,$I71,$M71,$O71,$N71,$P71,$Q71-$C$3,$R71,1)*H71</f>
        <v>#NAME?</v>
      </c>
      <c r="U71" s="42" t="e">
        <f aca="false">S71*H71</f>
        <v>#NAME?</v>
      </c>
      <c r="V71" s="220" t="e">
        <f aca="false">xSPRDOPT($L71,$J71,$I71,$M71,$O71,$N71,$P71,$Q71-$C$3,$R71,2)*H71</f>
        <v>#NAME?</v>
      </c>
      <c r="W71" s="220" t="e">
        <f aca="false">+V71+T71</f>
        <v>#NAME?</v>
      </c>
      <c r="X71" s="2" t="str">
        <f aca="false">CONCATENATE(G71,D71)</f>
        <v>36800IF-NWPL_ROCKY_M</v>
      </c>
      <c r="Y71" s="221" t="n">
        <f aca="false">H71/10000</f>
        <v>31</v>
      </c>
      <c r="Z71" s="2"/>
      <c r="AA71" s="231" t="n">
        <f aca="false">EOMONTH(AA70,0)+1</f>
        <v>38139</v>
      </c>
      <c r="AB71" s="134" t="n">
        <f aca="false">SUMIF($X:$X,CONCATENATE($AA71,AB$6),$T:$T)/10000</f>
        <v>0</v>
      </c>
      <c r="AC71" s="134" t="n">
        <f aca="false">SUMIF($X:$X,CONCATENATE($AA71,AC$6),$T:$T)/10000</f>
        <v>0</v>
      </c>
      <c r="AD71" s="134" t="n">
        <f aca="false">SUMIF($X:$X,CONCATENATE($AA71,AD$6),$T:$T)/10000</f>
        <v>0</v>
      </c>
      <c r="AE71" s="134" t="n">
        <f aca="false">SUMIF($X:$X,CONCATENATE($AA71,AE$6),$T:$T)/10000</f>
        <v>0</v>
      </c>
      <c r="AF71" s="135" t="n">
        <f aca="false">SUMIF($X:$X,CONCATENATE($AA71,AF$6),$T:$T)/10000</f>
        <v>0</v>
      </c>
      <c r="AG71" s="135" t="n">
        <f aca="false">SUMIF($X:$X,CONCATENATE($AA71,AG$6),$T:$T)/10000</f>
        <v>0</v>
      </c>
      <c r="AH71" s="231" t="n">
        <f aca="false">EOMONTH(AH70,0)+1</f>
        <v>38139</v>
      </c>
      <c r="AI71" s="135" t="n">
        <f aca="false">SUM(AB71:AG71)</f>
        <v>0</v>
      </c>
      <c r="AJ71" s="2"/>
      <c r="AK71" s="231" t="n">
        <f aca="false">EOMONTH(AK70,0)+1</f>
        <v>38139</v>
      </c>
      <c r="AL71" s="134" t="n">
        <f aca="false">SUMIF($X:$X,CONCATENATE($AA71,AL$6),$W:$W)</f>
        <v>0</v>
      </c>
      <c r="AM71" s="134" t="n">
        <f aca="false">SUMIF($X:$X,CONCATENATE($AA71,AM$6),$W:$W)</f>
        <v>0</v>
      </c>
      <c r="AN71" s="134" t="n">
        <f aca="false">SUMIF($X:$X,CONCATENATE($AA71,AN$6),$W:$W)</f>
        <v>0</v>
      </c>
      <c r="AO71" s="134" t="n">
        <f aca="false">SUMIF($X:$X,CONCATENATE($AA71,AO$6),$W:$W)</f>
        <v>0</v>
      </c>
      <c r="AP71" s="135" t="n">
        <f aca="false">SUMIF($X:$X,CONCATENATE($AA71,AP$6),$W:$W)</f>
        <v>0</v>
      </c>
      <c r="AQ71" s="135" t="n">
        <f aca="false">SUMIF($X:$X,CONCATENATE($AA71,AQ$6),$W:$W)</f>
        <v>0</v>
      </c>
      <c r="AR71" s="231" t="n">
        <f aca="false">EOMONTH(AR70,0)+1</f>
        <v>38139</v>
      </c>
      <c r="AS71" s="135" t="n">
        <f aca="false">SUM(AL71:AQ71)</f>
        <v>0</v>
      </c>
      <c r="AT71" s="2"/>
      <c r="AU71" s="2"/>
      <c r="AV71" s="2"/>
      <c r="AW71" s="2"/>
      <c r="AX71" s="2"/>
      <c r="AY71" s="2"/>
      <c r="AZ71" s="2"/>
      <c r="BA71" s="2"/>
      <c r="BB71" s="181" t="n">
        <f aca="false">G71</f>
        <v>36800</v>
      </c>
      <c r="BC71" s="223" t="e">
        <f aca="false">xSPRDOPT((VLOOKUP(G71,NGPrices,2,FALSE())+HLOOKUP(D71,Prices,VLOOKUP(G71,move_down,2,FALSE()),FALSE())),VLOOKUP(G71,NGPrices,2,FALSE()),I71,VLOOKUP(G71,NGPREVPRICES,4,FALSE()),HLOOKUP(D71,PREVVOLS,VLOOKUP(G71,MOVE_DOWN2,2,FALSE()),FALSE()),VLOOKUP(G71,NGPREVPRICES,3,FALSE()),HLOOKUP(D71,Correllate,VLOOKUP(G71,CorMove,2,FALSE()),FALSE()),Q71-$BC$3,R71,$BC$5)*H71-BI71</f>
        <v>#NAME?</v>
      </c>
      <c r="BD71" s="223" t="e">
        <f aca="false">xSPRDOPT((VLOOKUP(G71,NGPREVPRICES,2,FALSE())+HLOOKUP(D71,PREVCURVES,VLOOKUP(G71,MOVE_DOWN2,2,FALSE()),FALSE())),VLOOKUP(G71,NGPREVPRICES,2,FALSE()),BJ71,VLOOKUP(G71,NGPrices,4,FALSE()),HLOOKUP(D71,PREVVOLS,VLOOKUP(G71,MOVE_DOWN2,2,FALSE()),FALSE()),VLOOKUP(G71,NGPREVPRICES,3,FALSE()),HLOOKUP(D71,Correllate,VLOOKUP(G71,CorMove,2,FALSE()),FALSE()),Q71-$BC$3,R71,$BI$5)*H71-BI71</f>
        <v>#NAME?</v>
      </c>
      <c r="BE71" s="132" t="e">
        <f aca="false">(BI71/VLOOKUP(BB71,discount,3,FALSE()))-(BI71/VLOOKUP(BB71,discount,2,FALSE()))</f>
        <v>#NAME?</v>
      </c>
      <c r="BF71" s="223" t="e">
        <f aca="false">xSPRDOPT((VLOOKUP(G71,NGPREVPRICES,2,FALSE())+HLOOKUP(D71,PREVCURVES,VLOOKUP(G71,MOVE_DOWN2,2,FALSE()),FALSE())),VLOOKUP(G71,NGPREVPRICES,2,FALSE()),BJ71,VLOOKUP(G71,NGPREVPRICES,4,FALSE()),HLOOKUP(D71,VOLS,VLOOKUP(G71,move_down,2,FALSE()),FALSE()),VLOOKUP(G71,NGPrices,3,FALSE()),HLOOKUP(D71,Correllate,VLOOKUP(G71,CorMove,2,FALSE()),FALSE()),Q71-$BC$3,R71,$BI$5)*H71-BI71</f>
        <v>#NAME?</v>
      </c>
      <c r="BG71" s="223" t="e">
        <f aca="false">xSPRDOPT((VLOOKUP(G71,NGPREVPRICES,2,FALSE())+HLOOKUP(D71,PREVCURVES,VLOOKUP(G71,MOVE_DOWN2,2,FALSE()),FALSE())),VLOOKUP(G71,NGPREVPRICES,2,FALSE()),BJ71,VLOOKUP(G71,NGPREVPRICES,4,FALSE()),HLOOKUP(D71,PREVVOLS,VLOOKUP(G71,MOVE_DOWN2,2,FALSE()),FALSE()),VLOOKUP(G71,NGPREVPRICES,3,FALSE()),HLOOKUP(D71,Correllate,VLOOKUP(G71,CorMove,2,FALSE()),FALSE()),Q71-$C$3,R71,$BI$5)*H71-BI71</f>
        <v>#NAME?</v>
      </c>
      <c r="BH71" s="223" t="e">
        <f aca="false">SUM(BC71:BG71)</f>
        <v>#NAME?</v>
      </c>
      <c r="BI71" s="223" t="e">
        <f aca="false">xSPRDOPT((VLOOKUP(G71,NGPREVPRICES,2,FALSE())+HLOOKUP(D71,PREVCURVES,VLOOKUP(G71,MOVE_DOWN2,2,FALSE()),FALSE())),VLOOKUP(G71,NGPREVPRICES,2,FALSE()),BJ71,VLOOKUP(G71,NGPREVPRICES,4,FALSE()),HLOOKUP(D71,PREVVOLS,VLOOKUP(G71,MOVE_DOWN2,2,FALSE()),FALSE()),VLOOKUP(G71,NGPREVPRICES,3,FALSE()),HLOOKUP(D71,Correllate,VLOOKUP(G71,CorMove,2,FALSE()),FALSE()),Q71-$BC$3,R71,$BI$5)*H71</f>
        <v>#NAME?</v>
      </c>
      <c r="BJ71" s="224" t="n">
        <f aca="false">I71</f>
        <v>-0.32</v>
      </c>
      <c r="BL71" s="0" t="str">
        <f aca="false">CONCATENATE(BB71,$BC$6)</f>
        <v>36800Curve Shift/Gamma</v>
      </c>
      <c r="BM71" s="0" t="str">
        <f aca="false">CONCATENATE($BB71,$BD$6)</f>
        <v>36800Rho</v>
      </c>
      <c r="BN71" s="0" t="str">
        <f aca="false">CONCATENATE($BB71,$BE$6)</f>
        <v>36800Drift</v>
      </c>
      <c r="BO71" s="0" t="str">
        <f aca="false">CONCATENATE($BB71,$BF$6)</f>
        <v>36800Vega</v>
      </c>
      <c r="BP71" s="0" t="str">
        <f aca="false">CONCATENATE($BB71,$BG$6)</f>
        <v>36800Theta</v>
      </c>
    </row>
    <row r="72" customFormat="false" ht="12" hidden="false" customHeight="true" outlineLevel="0" collapsed="false">
      <c r="A72" s="0" t="s">
        <v>181</v>
      </c>
      <c r="B72" s="0" t="s">
        <v>155</v>
      </c>
      <c r="C72" s="0" t="s">
        <v>184</v>
      </c>
      <c r="D72" s="7" t="s">
        <v>147</v>
      </c>
      <c r="E72" s="0" t="s">
        <v>122</v>
      </c>
      <c r="F72" s="0" t="s">
        <v>123</v>
      </c>
      <c r="G72" s="91" t="n">
        <v>36647</v>
      </c>
      <c r="H72" s="230" t="n">
        <v>310000</v>
      </c>
      <c r="I72" s="0" t="n">
        <v>-0.4</v>
      </c>
      <c r="J72" s="124" t="n">
        <f aca="false">VLOOKUP(G72,NGPrices,2,FALSE())</f>
        <v>3.158</v>
      </c>
      <c r="K72" s="125" t="n">
        <f aca="false">HLOOKUP(D72,Prices,VLOOKUP(G72,move_down,2,FALSE()),FALSE())</f>
        <v>-0.345</v>
      </c>
      <c r="L72" s="7" t="n">
        <f aca="false">K72+J72</f>
        <v>2.813</v>
      </c>
      <c r="M72" s="126" t="n">
        <f aca="false">VLOOKUP(G72,NGPrices,4,FALSE())</f>
        <v>0.062683518517613</v>
      </c>
      <c r="N72" s="7" t="n">
        <f aca="false">VLOOKUP(G72,NGPrices,3,FALSE())</f>
        <v>0.41</v>
      </c>
      <c r="O72" s="7" t="n">
        <f aca="false">HLOOKUP(D72,VOLS,VLOOKUP(G72,move_down,2,FALSE()),FALSE())</f>
        <v>0.377</v>
      </c>
      <c r="P72" s="219" t="n">
        <f aca="false">HLOOKUP(D72,Correllate,VLOOKUP(G72,CorMove,2,FALSE()),FALSE())</f>
        <v>0.96</v>
      </c>
      <c r="Q72" s="91" t="n">
        <f aca="false">WORKDAY(G72,-2)</f>
        <v>36643</v>
      </c>
      <c r="R72" s="7" t="n">
        <f aca="false">IF(F72="P",0,1)</f>
        <v>0</v>
      </c>
      <c r="S72" s="130" t="e">
        <f aca="false">xSPRDOPT($L72,$J72,$I72,$M72,$O72,$N72,$P72,$Q72-$C$3,$R72,0)</f>
        <v>#NAME?</v>
      </c>
      <c r="T72" s="220" t="e">
        <f aca="false">xSPRDOPT($L72,$J72,$I72,$M72,$O72,$N72,$P72,$Q72-$C$3,$R72,1)*H72</f>
        <v>#NAME?</v>
      </c>
      <c r="U72" s="42" t="e">
        <f aca="false">S72*H72</f>
        <v>#NAME?</v>
      </c>
      <c r="V72" s="220" t="e">
        <f aca="false">xSPRDOPT($L72,$J72,$I72,$M72,$O72,$N72,$P72,$Q72-$C$3,$R72,2)*H72</f>
        <v>#NAME?</v>
      </c>
      <c r="W72" s="220" t="e">
        <f aca="false">+V72+T72</f>
        <v>#NAME?</v>
      </c>
      <c r="X72" s="2" t="str">
        <f aca="false">CONCATENATE(G72,D72)</f>
        <v>36647IF-NWPL_ROCKY_M</v>
      </c>
      <c r="Y72" s="221" t="n">
        <f aca="false">H72/10000</f>
        <v>31</v>
      </c>
      <c r="Z72" s="2"/>
      <c r="AA72" s="231" t="n">
        <f aca="false">EOMONTH(AA71,0)+1</f>
        <v>38169</v>
      </c>
      <c r="AB72" s="134" t="n">
        <f aca="false">SUMIF($X:$X,CONCATENATE($AA72,AB$6),$T:$T)/10000</f>
        <v>0</v>
      </c>
      <c r="AC72" s="134" t="n">
        <f aca="false">SUMIF($X:$X,CONCATENATE($AA72,AC$6),$T:$T)/10000</f>
        <v>0</v>
      </c>
      <c r="AD72" s="134" t="n">
        <f aca="false">SUMIF($X:$X,CONCATENATE($AA72,AD$6),$T:$T)/10000</f>
        <v>0</v>
      </c>
      <c r="AE72" s="134" t="n">
        <f aca="false">SUMIF($X:$X,CONCATENATE($AA72,AE$6),$T:$T)/10000</f>
        <v>0</v>
      </c>
      <c r="AF72" s="135" t="n">
        <f aca="false">SUMIF($X:$X,CONCATENATE($AA72,AF$6),$T:$T)/10000</f>
        <v>0</v>
      </c>
      <c r="AG72" s="135" t="n">
        <f aca="false">SUMIF($X:$X,CONCATENATE($AA72,AG$6),$T:$T)/10000</f>
        <v>0</v>
      </c>
      <c r="AH72" s="231" t="n">
        <f aca="false">EOMONTH(AH71,0)+1</f>
        <v>38169</v>
      </c>
      <c r="AI72" s="135" t="n">
        <f aca="false">SUM(AB72:AG72)</f>
        <v>0</v>
      </c>
      <c r="AJ72" s="2"/>
      <c r="AK72" s="231" t="n">
        <f aca="false">EOMONTH(AK71,0)+1</f>
        <v>38169</v>
      </c>
      <c r="AL72" s="134" t="n">
        <f aca="false">SUMIF($X:$X,CONCATENATE($AA72,AL$6),$W:$W)</f>
        <v>0</v>
      </c>
      <c r="AM72" s="134" t="n">
        <f aca="false">SUMIF($X:$X,CONCATENATE($AA72,AM$6),$W:$W)</f>
        <v>0</v>
      </c>
      <c r="AN72" s="134" t="n">
        <f aca="false">SUMIF($X:$X,CONCATENATE($AA72,AN$6),$W:$W)</f>
        <v>0</v>
      </c>
      <c r="AO72" s="134" t="n">
        <f aca="false">SUMIF($X:$X,CONCATENATE($AA72,AO$6),$W:$W)</f>
        <v>0</v>
      </c>
      <c r="AP72" s="135" t="n">
        <f aca="false">SUMIF($X:$X,CONCATENATE($AA72,AP$6),$W:$W)</f>
        <v>0</v>
      </c>
      <c r="AQ72" s="135" t="n">
        <f aca="false">SUMIF($X:$X,CONCATENATE($AA72,AQ$6),$W:$W)</f>
        <v>0</v>
      </c>
      <c r="AR72" s="231" t="n">
        <f aca="false">EOMONTH(AR71,0)+1</f>
        <v>38169</v>
      </c>
      <c r="AS72" s="135" t="n">
        <f aca="false">SUM(AL72:AQ72)</f>
        <v>0</v>
      </c>
      <c r="AT72" s="2"/>
      <c r="AU72" s="2"/>
      <c r="AV72" s="2"/>
      <c r="AW72" s="2"/>
      <c r="AX72" s="2"/>
      <c r="AY72" s="2"/>
      <c r="AZ72" s="2"/>
      <c r="BA72" s="2"/>
      <c r="BB72" s="181" t="n">
        <f aca="false">G72</f>
        <v>36647</v>
      </c>
      <c r="BC72" s="223" t="e">
        <f aca="false">xSPRDOPT((VLOOKUP(G72,NGPrices,2,FALSE())+HLOOKUP(D72,Prices,VLOOKUP(G72,move_down,2,FALSE()),FALSE())),VLOOKUP(G72,NGPrices,2,FALSE()),I72,VLOOKUP(G72,NGPREVPRICES,4,FALSE()),HLOOKUP(D72,PREVVOLS,VLOOKUP(G72,MOVE_DOWN2,2,FALSE()),FALSE()),VLOOKUP(G72,NGPREVPRICES,3,FALSE()),HLOOKUP(D72,Correllate,VLOOKUP(G72,CorMove,2,FALSE()),FALSE()),Q72-$BC$3,R72,$BC$5)*H72-BI72</f>
        <v>#NAME?</v>
      </c>
      <c r="BD72" s="223" t="e">
        <f aca="false">xSPRDOPT((VLOOKUP(G72,NGPREVPRICES,2,FALSE())+HLOOKUP(D72,PREVCURVES,VLOOKUP(G72,MOVE_DOWN2,2,FALSE()),FALSE())),VLOOKUP(G72,NGPREVPRICES,2,FALSE()),BJ72,VLOOKUP(G72,NGPrices,4,FALSE()),HLOOKUP(D72,PREVVOLS,VLOOKUP(G72,MOVE_DOWN2,2,FALSE()),FALSE()),VLOOKUP(G72,NGPREVPRICES,3,FALSE()),HLOOKUP(D72,Correllate,VLOOKUP(G72,CorMove,2,FALSE()),FALSE()),Q72-$BC$3,R72,$BI$5)*H72-BI72</f>
        <v>#NAME?</v>
      </c>
      <c r="BE72" s="132" t="e">
        <f aca="false">(BI72/VLOOKUP(BB72,discount,3,FALSE()))-(BI72/VLOOKUP(BB72,discount,2,FALSE()))</f>
        <v>#NAME?</v>
      </c>
      <c r="BF72" s="223" t="e">
        <f aca="false">xSPRDOPT((VLOOKUP(G72,NGPREVPRICES,2,FALSE())+HLOOKUP(D72,PREVCURVES,VLOOKUP(G72,MOVE_DOWN2,2,FALSE()),FALSE())),VLOOKUP(G72,NGPREVPRICES,2,FALSE()),BJ72,VLOOKUP(G72,NGPREVPRICES,4,FALSE()),HLOOKUP(D72,VOLS,VLOOKUP(G72,move_down,2,FALSE()),FALSE()),VLOOKUP(G72,NGPrices,3,FALSE()),HLOOKUP(D72,Correllate,VLOOKUP(G72,CorMove,2,FALSE()),FALSE()),Q72-$BC$3,R72,$BI$5)*H72-BI72</f>
        <v>#NAME?</v>
      </c>
      <c r="BG72" s="223" t="e">
        <f aca="false">xSPRDOPT((VLOOKUP(G72,NGPREVPRICES,2,FALSE())+HLOOKUP(D72,PREVCURVES,VLOOKUP(G72,MOVE_DOWN2,2,FALSE()),FALSE())),VLOOKUP(G72,NGPREVPRICES,2,FALSE()),BJ72,VLOOKUP(G72,NGPREVPRICES,4,FALSE()),HLOOKUP(D72,PREVVOLS,VLOOKUP(G72,MOVE_DOWN2,2,FALSE()),FALSE()),VLOOKUP(G72,NGPREVPRICES,3,FALSE()),HLOOKUP(D72,Correllate,VLOOKUP(G72,CorMove,2,FALSE()),FALSE()),Q72-$C$3,R72,$BI$5)*H72-BI72</f>
        <v>#NAME?</v>
      </c>
      <c r="BH72" s="223" t="e">
        <f aca="false">SUM(BC72:BG72)</f>
        <v>#NAME?</v>
      </c>
      <c r="BI72" s="223" t="e">
        <f aca="false">xSPRDOPT((VLOOKUP(G72,NGPREVPRICES,2,FALSE())+HLOOKUP(D72,PREVCURVES,VLOOKUP(G72,MOVE_DOWN2,2,FALSE()),FALSE())),VLOOKUP(G72,NGPREVPRICES,2,FALSE()),BJ72,VLOOKUP(G72,NGPREVPRICES,4,FALSE()),HLOOKUP(D72,PREVVOLS,VLOOKUP(G72,MOVE_DOWN2,2,FALSE()),FALSE()),VLOOKUP(G72,NGPREVPRICES,3,FALSE()),HLOOKUP(D72,Correllate,VLOOKUP(G72,CorMove,2,FALSE()),FALSE()),Q72-$BC$3,R72,$BI$5)*H72</f>
        <v>#NAME?</v>
      </c>
      <c r="BJ72" s="224" t="n">
        <f aca="false">I72</f>
        <v>-0.4</v>
      </c>
      <c r="BL72" s="0" t="str">
        <f aca="false">CONCATENATE(BB72,$BC$6)</f>
        <v>36647Curve Shift/Gamma</v>
      </c>
      <c r="BM72" s="0" t="str">
        <f aca="false">CONCATENATE($BB72,$BD$6)</f>
        <v>36647Rho</v>
      </c>
      <c r="BN72" s="0" t="str">
        <f aca="false">CONCATENATE($BB72,$BE$6)</f>
        <v>36647Drift</v>
      </c>
      <c r="BO72" s="0" t="str">
        <f aca="false">CONCATENATE($BB72,$BF$6)</f>
        <v>36647Vega</v>
      </c>
      <c r="BP72" s="0" t="str">
        <f aca="false">CONCATENATE($BB72,$BG$6)</f>
        <v>36647Theta</v>
      </c>
    </row>
    <row r="73" customFormat="false" ht="12" hidden="false" customHeight="true" outlineLevel="0" collapsed="false">
      <c r="A73" s="0" t="s">
        <v>181</v>
      </c>
      <c r="B73" s="0" t="s">
        <v>155</v>
      </c>
      <c r="C73" s="0" t="s">
        <v>184</v>
      </c>
      <c r="D73" s="7" t="s">
        <v>147</v>
      </c>
      <c r="E73" s="0" t="s">
        <v>122</v>
      </c>
      <c r="F73" s="0" t="s">
        <v>123</v>
      </c>
      <c r="G73" s="91" t="n">
        <v>36678</v>
      </c>
      <c r="H73" s="230" t="n">
        <v>300000</v>
      </c>
      <c r="I73" s="0" t="n">
        <v>-0.4</v>
      </c>
      <c r="J73" s="124" t="n">
        <f aca="false">VLOOKUP(G73,NGPrices,2,FALSE())</f>
        <v>3.172</v>
      </c>
      <c r="K73" s="125" t="n">
        <f aca="false">HLOOKUP(D73,Prices,VLOOKUP(G73,move_down,2,FALSE()),FALSE())</f>
        <v>-0.34</v>
      </c>
      <c r="L73" s="7" t="n">
        <f aca="false">K73+J73</f>
        <v>2.832</v>
      </c>
      <c r="M73" s="126" t="n">
        <f aca="false">VLOOKUP(G73,NGPrices,4,FALSE())</f>
        <v>0.063039999833066</v>
      </c>
      <c r="N73" s="7" t="n">
        <f aca="false">VLOOKUP(G73,NGPrices,3,FALSE())</f>
        <v>0.3825</v>
      </c>
      <c r="O73" s="7" t="n">
        <f aca="false">HLOOKUP(D73,VOLS,VLOOKUP(G73,move_down,2,FALSE()),FALSE())</f>
        <v>0.375</v>
      </c>
      <c r="P73" s="219" t="n">
        <f aca="false">HLOOKUP(D73,Correllate,VLOOKUP(G73,CorMove,2,FALSE()),FALSE())</f>
        <v>0.96</v>
      </c>
      <c r="Q73" s="91" t="n">
        <f aca="false">WORKDAY(G73,-2)</f>
        <v>36676</v>
      </c>
      <c r="R73" s="7" t="n">
        <f aca="false">IF(F73="P",0,1)</f>
        <v>0</v>
      </c>
      <c r="S73" s="130" t="e">
        <f aca="false">xSPRDOPT($L73,$J73,$I73,$M73,$O73,$N73,$P73,$Q73-$C$3,$R73,0)</f>
        <v>#NAME?</v>
      </c>
      <c r="T73" s="220" t="e">
        <f aca="false">xSPRDOPT($L73,$J73,$I73,$M73,$O73,$N73,$P73,$Q73-$C$3,$R73,1)*H73</f>
        <v>#NAME?</v>
      </c>
      <c r="U73" s="42" t="e">
        <f aca="false">S73*H73</f>
        <v>#NAME?</v>
      </c>
      <c r="V73" s="220" t="e">
        <f aca="false">xSPRDOPT($L73,$J73,$I73,$M73,$O73,$N73,$P73,$Q73-$C$3,$R73,2)*H73</f>
        <v>#NAME?</v>
      </c>
      <c r="W73" s="220" t="e">
        <f aca="false">+V73+T73</f>
        <v>#NAME?</v>
      </c>
      <c r="X73" s="2" t="str">
        <f aca="false">CONCATENATE(G73,D73)</f>
        <v>36678IF-NWPL_ROCKY_M</v>
      </c>
      <c r="Y73" s="221" t="n">
        <f aca="false">H73/10000</f>
        <v>30</v>
      </c>
      <c r="Z73" s="2"/>
      <c r="AA73" s="231" t="n">
        <f aca="false">EOMONTH(AA72,0)+1</f>
        <v>38200</v>
      </c>
      <c r="AB73" s="134" t="n">
        <f aca="false">SUMIF($X:$X,CONCATENATE($AA73,AB$6),$T:$T)/10000</f>
        <v>0</v>
      </c>
      <c r="AC73" s="134" t="n">
        <f aca="false">SUMIF($X:$X,CONCATENATE($AA73,AC$6),$T:$T)/10000</f>
        <v>0</v>
      </c>
      <c r="AD73" s="134" t="n">
        <f aca="false">SUMIF($X:$X,CONCATENATE($AA73,AD$6),$T:$T)/10000</f>
        <v>0</v>
      </c>
      <c r="AE73" s="134" t="n">
        <f aca="false">SUMIF($X:$X,CONCATENATE($AA73,AE$6),$T:$T)/10000</f>
        <v>0</v>
      </c>
      <c r="AF73" s="135" t="n">
        <f aca="false">SUMIF($X:$X,CONCATENATE($AA73,AF$6),$T:$T)/10000</f>
        <v>0</v>
      </c>
      <c r="AG73" s="135" t="n">
        <f aca="false">SUMIF($X:$X,CONCATENATE($AA73,AG$6),$T:$T)/10000</f>
        <v>0</v>
      </c>
      <c r="AH73" s="231" t="n">
        <f aca="false">EOMONTH(AH72,0)+1</f>
        <v>38200</v>
      </c>
      <c r="AI73" s="135" t="n">
        <f aca="false">SUM(AB73:AG73)</f>
        <v>0</v>
      </c>
      <c r="AJ73" s="2"/>
      <c r="AK73" s="231" t="n">
        <f aca="false">EOMONTH(AK72,0)+1</f>
        <v>38200</v>
      </c>
      <c r="AL73" s="134" t="n">
        <f aca="false">SUMIF($X:$X,CONCATENATE($AA73,AL$6),$W:$W)</f>
        <v>0</v>
      </c>
      <c r="AM73" s="134" t="n">
        <f aca="false">SUMIF($X:$X,CONCATENATE($AA73,AM$6),$W:$W)</f>
        <v>0</v>
      </c>
      <c r="AN73" s="134" t="n">
        <f aca="false">SUMIF($X:$X,CONCATENATE($AA73,AN$6),$W:$W)</f>
        <v>0</v>
      </c>
      <c r="AO73" s="134" t="n">
        <f aca="false">SUMIF($X:$X,CONCATENATE($AA73,AO$6),$W:$W)</f>
        <v>0</v>
      </c>
      <c r="AP73" s="135" t="n">
        <f aca="false">SUMIF($X:$X,CONCATENATE($AA73,AP$6),$W:$W)</f>
        <v>0</v>
      </c>
      <c r="AQ73" s="135" t="n">
        <f aca="false">SUMIF($X:$X,CONCATENATE($AA73,AQ$6),$W:$W)</f>
        <v>0</v>
      </c>
      <c r="AR73" s="231" t="n">
        <f aca="false">EOMONTH(AR72,0)+1</f>
        <v>38200</v>
      </c>
      <c r="AS73" s="135" t="n">
        <f aca="false">SUM(AL73:AQ73)</f>
        <v>0</v>
      </c>
      <c r="AT73" s="2"/>
      <c r="AU73" s="2"/>
      <c r="AV73" s="2"/>
      <c r="AW73" s="2"/>
      <c r="AX73" s="2"/>
      <c r="AY73" s="2"/>
      <c r="AZ73" s="2"/>
      <c r="BA73" s="2"/>
      <c r="BB73" s="181" t="n">
        <f aca="false">G73</f>
        <v>36678</v>
      </c>
      <c r="BC73" s="223" t="e">
        <f aca="false">xSPRDOPT((VLOOKUP(G73,NGPrices,2,FALSE())+HLOOKUP(D73,Prices,VLOOKUP(G73,move_down,2,FALSE()),FALSE())),VLOOKUP(G73,NGPrices,2,FALSE()),I73,VLOOKUP(G73,NGPREVPRICES,4,FALSE()),HLOOKUP(D73,PREVVOLS,VLOOKUP(G73,MOVE_DOWN2,2,FALSE()),FALSE()),VLOOKUP(G73,NGPREVPRICES,3,FALSE()),HLOOKUP(D73,Correllate,VLOOKUP(G73,CorMove,2,FALSE()),FALSE()),Q73-$BC$3,R73,$BC$5)*H73-BI73</f>
        <v>#NAME?</v>
      </c>
      <c r="BD73" s="223" t="e">
        <f aca="false">xSPRDOPT((VLOOKUP(G73,NGPREVPRICES,2,FALSE())+HLOOKUP(D73,PREVCURVES,VLOOKUP(G73,MOVE_DOWN2,2,FALSE()),FALSE())),VLOOKUP(G73,NGPREVPRICES,2,FALSE()),BJ73,VLOOKUP(G73,NGPrices,4,FALSE()),HLOOKUP(D73,PREVVOLS,VLOOKUP(G73,MOVE_DOWN2,2,FALSE()),FALSE()),VLOOKUP(G73,NGPREVPRICES,3,FALSE()),HLOOKUP(D73,Correllate,VLOOKUP(G73,CorMove,2,FALSE()),FALSE()),Q73-$BC$3,R73,$BI$5)*H73-BI73</f>
        <v>#NAME?</v>
      </c>
      <c r="BE73" s="132" t="e">
        <f aca="false">(BI73/VLOOKUP(BB73,discount,3,FALSE()))-(BI73/VLOOKUP(BB73,discount,2,FALSE()))</f>
        <v>#NAME?</v>
      </c>
      <c r="BF73" s="223" t="e">
        <f aca="false">xSPRDOPT((VLOOKUP(G73,NGPREVPRICES,2,FALSE())+HLOOKUP(D73,PREVCURVES,VLOOKUP(G73,MOVE_DOWN2,2,FALSE()),FALSE())),VLOOKUP(G73,NGPREVPRICES,2,FALSE()),BJ73,VLOOKUP(G73,NGPREVPRICES,4,FALSE()),HLOOKUP(D73,VOLS,VLOOKUP(G73,move_down,2,FALSE()),FALSE()),VLOOKUP(G73,NGPrices,3,FALSE()),HLOOKUP(D73,Correllate,VLOOKUP(G73,CorMove,2,FALSE()),FALSE()),Q73-$BC$3,R73,$BI$5)*H73-BI73</f>
        <v>#NAME?</v>
      </c>
      <c r="BG73" s="223" t="e">
        <f aca="false">xSPRDOPT((VLOOKUP(G73,NGPREVPRICES,2,FALSE())+HLOOKUP(D73,PREVCURVES,VLOOKUP(G73,MOVE_DOWN2,2,FALSE()),FALSE())),VLOOKUP(G73,NGPREVPRICES,2,FALSE()),BJ73,VLOOKUP(G73,NGPREVPRICES,4,FALSE()),HLOOKUP(D73,PREVVOLS,VLOOKUP(G73,MOVE_DOWN2,2,FALSE()),FALSE()),VLOOKUP(G73,NGPREVPRICES,3,FALSE()),HLOOKUP(D73,Correllate,VLOOKUP(G73,CorMove,2,FALSE()),FALSE()),Q73-$C$3,R73,$BI$5)*H73-BI73</f>
        <v>#NAME?</v>
      </c>
      <c r="BH73" s="223" t="e">
        <f aca="false">SUM(BC73:BG73)</f>
        <v>#NAME?</v>
      </c>
      <c r="BI73" s="223" t="e">
        <f aca="false">xSPRDOPT((VLOOKUP(G73,NGPREVPRICES,2,FALSE())+HLOOKUP(D73,PREVCURVES,VLOOKUP(G73,MOVE_DOWN2,2,FALSE()),FALSE())),VLOOKUP(G73,NGPREVPRICES,2,FALSE()),BJ73,VLOOKUP(G73,NGPREVPRICES,4,FALSE()),HLOOKUP(D73,PREVVOLS,VLOOKUP(G73,MOVE_DOWN2,2,FALSE()),FALSE()),VLOOKUP(G73,NGPREVPRICES,3,FALSE()),HLOOKUP(D73,Correllate,VLOOKUP(G73,CorMove,2,FALSE()),FALSE()),Q73-$BC$3,R73,$BI$5)*H73</f>
        <v>#NAME?</v>
      </c>
      <c r="BJ73" s="224" t="n">
        <f aca="false">I73</f>
        <v>-0.4</v>
      </c>
      <c r="BL73" s="0" t="str">
        <f aca="false">CONCATENATE(BB73,$BC$6)</f>
        <v>36678Curve Shift/Gamma</v>
      </c>
      <c r="BM73" s="0" t="str">
        <f aca="false">CONCATENATE($BB73,$BD$6)</f>
        <v>36678Rho</v>
      </c>
      <c r="BN73" s="0" t="str">
        <f aca="false">CONCATENATE($BB73,$BE$6)</f>
        <v>36678Drift</v>
      </c>
      <c r="BO73" s="0" t="str">
        <f aca="false">CONCATENATE($BB73,$BF$6)</f>
        <v>36678Vega</v>
      </c>
      <c r="BP73" s="0" t="str">
        <f aca="false">CONCATENATE($BB73,$BG$6)</f>
        <v>36678Theta</v>
      </c>
    </row>
    <row r="74" customFormat="false" ht="12" hidden="false" customHeight="true" outlineLevel="0" collapsed="false">
      <c r="A74" s="0" t="s">
        <v>181</v>
      </c>
      <c r="B74" s="0" t="s">
        <v>155</v>
      </c>
      <c r="C74" s="0" t="s">
        <v>184</v>
      </c>
      <c r="D74" s="7" t="s">
        <v>147</v>
      </c>
      <c r="E74" s="0" t="s">
        <v>122</v>
      </c>
      <c r="F74" s="0" t="s">
        <v>123</v>
      </c>
      <c r="G74" s="91" t="n">
        <v>36708</v>
      </c>
      <c r="H74" s="230" t="n">
        <v>310000</v>
      </c>
      <c r="I74" s="0" t="n">
        <v>-0.4</v>
      </c>
      <c r="J74" s="124" t="n">
        <f aca="false">VLOOKUP(G74,NGPrices,2,FALSE())</f>
        <v>3.181</v>
      </c>
      <c r="K74" s="125" t="n">
        <f aca="false">HLOOKUP(D74,Prices,VLOOKUP(G74,move_down,2,FALSE()),FALSE())</f>
        <v>-0.3225</v>
      </c>
      <c r="L74" s="7" t="n">
        <f aca="false">K74+J74</f>
        <v>2.8585</v>
      </c>
      <c r="M74" s="126" t="n">
        <f aca="false">VLOOKUP(G74,NGPrices,4,FALSE())</f>
        <v>0.063695649345076</v>
      </c>
      <c r="N74" s="7" t="n">
        <f aca="false">VLOOKUP(G74,NGPrices,3,FALSE())</f>
        <v>0.395</v>
      </c>
      <c r="O74" s="7" t="n">
        <f aca="false">HLOOKUP(D74,VOLS,VLOOKUP(G74,move_down,2,FALSE()),FALSE())</f>
        <v>0.387</v>
      </c>
      <c r="P74" s="219" t="n">
        <f aca="false">HLOOKUP(D74,Correllate,VLOOKUP(G74,CorMove,2,FALSE()),FALSE())</f>
        <v>0.96</v>
      </c>
      <c r="Q74" s="91" t="n">
        <f aca="false">WORKDAY(G74,-2)</f>
        <v>36706</v>
      </c>
      <c r="R74" s="7" t="n">
        <f aca="false">IF(F74="P",0,1)</f>
        <v>0</v>
      </c>
      <c r="S74" s="130" t="e">
        <f aca="false">xSPRDOPT($L74,$J74,$I74,$M74,$O74,$N74,$P74,$Q74-$C$3,$R74,0)</f>
        <v>#NAME?</v>
      </c>
      <c r="T74" s="220" t="e">
        <f aca="false">xSPRDOPT($L74,$J74,$I74,$M74,$O74,$N74,$P74,$Q74-$C$3,$R74,1)*H74</f>
        <v>#NAME?</v>
      </c>
      <c r="U74" s="42" t="e">
        <f aca="false">S74*H74</f>
        <v>#NAME?</v>
      </c>
      <c r="V74" s="220" t="e">
        <f aca="false">xSPRDOPT($L74,$J74,$I74,$M74,$O74,$N74,$P74,$Q74-$C$3,$R74,2)*H74</f>
        <v>#NAME?</v>
      </c>
      <c r="W74" s="220" t="e">
        <f aca="false">+V74+T74</f>
        <v>#NAME?</v>
      </c>
      <c r="X74" s="2" t="str">
        <f aca="false">CONCATENATE(G74,D74)</f>
        <v>36708IF-NWPL_ROCKY_M</v>
      </c>
      <c r="Y74" s="221" t="n">
        <f aca="false">H74/10000</f>
        <v>31</v>
      </c>
      <c r="AA74" s="231" t="n">
        <f aca="false">EOMONTH(AA73,0)+1</f>
        <v>38231</v>
      </c>
      <c r="AB74" s="134" t="n">
        <f aca="false">SUMIF($X:$X,CONCATENATE($AA74,AB$6),$T:$T)/10000</f>
        <v>0</v>
      </c>
      <c r="AC74" s="134" t="n">
        <f aca="false">SUMIF($X:$X,CONCATENATE($AA74,AC$6),$T:$T)/10000</f>
        <v>0</v>
      </c>
      <c r="AD74" s="134" t="n">
        <f aca="false">SUMIF($X:$X,CONCATENATE($AA74,AD$6),$T:$T)/10000</f>
        <v>0</v>
      </c>
      <c r="AE74" s="134" t="n">
        <f aca="false">SUMIF($X:$X,CONCATENATE($AA74,AE$6),$T:$T)/10000</f>
        <v>0</v>
      </c>
      <c r="AF74" s="135" t="n">
        <f aca="false">SUMIF($X:$X,CONCATENATE($AA74,AF$6),$T:$T)/10000</f>
        <v>0</v>
      </c>
      <c r="AG74" s="135" t="n">
        <f aca="false">SUMIF($X:$X,CONCATENATE($AA74,AG$6),$T:$T)/10000</f>
        <v>0</v>
      </c>
      <c r="AH74" s="231" t="n">
        <f aca="false">EOMONTH(AH73,0)+1</f>
        <v>38231</v>
      </c>
      <c r="AI74" s="135" t="n">
        <f aca="false">SUM(AB74:AG74)</f>
        <v>0</v>
      </c>
      <c r="AJ74" s="2"/>
      <c r="AK74" s="231" t="n">
        <f aca="false">EOMONTH(AK73,0)+1</f>
        <v>38231</v>
      </c>
      <c r="AL74" s="134" t="n">
        <f aca="false">SUMIF($X:$X,CONCATENATE($AA74,AL$6),$W:$W)</f>
        <v>0</v>
      </c>
      <c r="AM74" s="134" t="n">
        <f aca="false">SUMIF($X:$X,CONCATENATE($AA74,AM$6),$W:$W)</f>
        <v>0</v>
      </c>
      <c r="AN74" s="134" t="n">
        <f aca="false">SUMIF($X:$X,CONCATENATE($AA74,AN$6),$W:$W)</f>
        <v>0</v>
      </c>
      <c r="AO74" s="134" t="n">
        <f aca="false">SUMIF($X:$X,CONCATENATE($AA74,AO$6),$W:$W)</f>
        <v>0</v>
      </c>
      <c r="AP74" s="135" t="n">
        <f aca="false">SUMIF($X:$X,CONCATENATE($AA74,AP$6),$W:$W)</f>
        <v>0</v>
      </c>
      <c r="AQ74" s="135" t="n">
        <f aca="false">SUMIF($X:$X,CONCATENATE($AA74,AQ$6),$W:$W)</f>
        <v>0</v>
      </c>
      <c r="AR74" s="231" t="n">
        <f aca="false">EOMONTH(AR73,0)+1</f>
        <v>38231</v>
      </c>
      <c r="AS74" s="135" t="n">
        <f aca="false">SUM(AL74:AQ74)</f>
        <v>0</v>
      </c>
      <c r="AT74" s="2"/>
      <c r="AU74" s="2"/>
      <c r="AV74" s="2"/>
      <c r="AW74" s="2"/>
      <c r="AX74" s="2"/>
      <c r="AY74" s="2"/>
      <c r="AZ74" s="2"/>
      <c r="BA74" s="2"/>
      <c r="BB74" s="181" t="n">
        <f aca="false">G74</f>
        <v>36708</v>
      </c>
      <c r="BC74" s="223" t="e">
        <f aca="false">xSPRDOPT((VLOOKUP(G74,NGPrices,2,FALSE())+HLOOKUP(D74,Prices,VLOOKUP(G74,move_down,2,FALSE()),FALSE())),VLOOKUP(G74,NGPrices,2,FALSE()),I74,VLOOKUP(G74,NGPREVPRICES,4,FALSE()),HLOOKUP(D74,PREVVOLS,VLOOKUP(G74,MOVE_DOWN2,2,FALSE()),FALSE()),VLOOKUP(G74,NGPREVPRICES,3,FALSE()),HLOOKUP(D74,Correllate,VLOOKUP(G74,CorMove,2,FALSE()),FALSE()),Q74-$BC$3,R74,$BC$5)*H74-BI74</f>
        <v>#NAME?</v>
      </c>
      <c r="BD74" s="223" t="e">
        <f aca="false">xSPRDOPT((VLOOKUP(G74,NGPREVPRICES,2,FALSE())+HLOOKUP(D74,PREVCURVES,VLOOKUP(G74,MOVE_DOWN2,2,FALSE()),FALSE())),VLOOKUP(G74,NGPREVPRICES,2,FALSE()),BJ74,VLOOKUP(G74,NGPrices,4,FALSE()),HLOOKUP(D74,PREVVOLS,VLOOKUP(G74,MOVE_DOWN2,2,FALSE()),FALSE()),VLOOKUP(G74,NGPREVPRICES,3,FALSE()),HLOOKUP(D74,Correllate,VLOOKUP(G74,CorMove,2,FALSE()),FALSE()),Q74-$BC$3,R74,$BI$5)*H74-BI74</f>
        <v>#NAME?</v>
      </c>
      <c r="BE74" s="132" t="e">
        <f aca="false">(BI74/VLOOKUP(BB74,discount,3,FALSE()))-(BI74/VLOOKUP(BB74,discount,2,FALSE()))</f>
        <v>#NAME?</v>
      </c>
      <c r="BF74" s="223" t="e">
        <f aca="false">xSPRDOPT((VLOOKUP(G74,NGPREVPRICES,2,FALSE())+HLOOKUP(D74,PREVCURVES,VLOOKUP(G74,MOVE_DOWN2,2,FALSE()),FALSE())),VLOOKUP(G74,NGPREVPRICES,2,FALSE()),BJ74,VLOOKUP(G74,NGPREVPRICES,4,FALSE()),HLOOKUP(D74,VOLS,VLOOKUP(G74,move_down,2,FALSE()),FALSE()),VLOOKUP(G74,NGPrices,3,FALSE()),HLOOKUP(D74,Correllate,VLOOKUP(G74,CorMove,2,FALSE()),FALSE()),Q74-$BC$3,R74,$BI$5)*H74-BI74</f>
        <v>#NAME?</v>
      </c>
      <c r="BG74" s="223" t="e">
        <f aca="false">xSPRDOPT((VLOOKUP(G74,NGPREVPRICES,2,FALSE())+HLOOKUP(D74,PREVCURVES,VLOOKUP(G74,MOVE_DOWN2,2,FALSE()),FALSE())),VLOOKUP(G74,NGPREVPRICES,2,FALSE()),BJ74,VLOOKUP(G74,NGPREVPRICES,4,FALSE()),HLOOKUP(D74,PREVVOLS,VLOOKUP(G74,MOVE_DOWN2,2,FALSE()),FALSE()),VLOOKUP(G74,NGPREVPRICES,3,FALSE()),HLOOKUP(D74,Correllate,VLOOKUP(G74,CorMove,2,FALSE()),FALSE()),Q74-$C$3,R74,$BI$5)*H74-BI74</f>
        <v>#NAME?</v>
      </c>
      <c r="BH74" s="223" t="e">
        <f aca="false">SUM(BC74:BG74)</f>
        <v>#NAME?</v>
      </c>
      <c r="BI74" s="223" t="e">
        <f aca="false">xSPRDOPT((VLOOKUP(G74,NGPREVPRICES,2,FALSE())+HLOOKUP(D74,PREVCURVES,VLOOKUP(G74,MOVE_DOWN2,2,FALSE()),FALSE())),VLOOKUP(G74,NGPREVPRICES,2,FALSE()),BJ74,VLOOKUP(G74,NGPREVPRICES,4,FALSE()),HLOOKUP(D74,PREVVOLS,VLOOKUP(G74,MOVE_DOWN2,2,FALSE()),FALSE()),VLOOKUP(G74,NGPREVPRICES,3,FALSE()),HLOOKUP(D74,Correllate,VLOOKUP(G74,CorMove,2,FALSE()),FALSE()),Q74-$BC$3,R74,$BI$5)*H74</f>
        <v>#NAME?</v>
      </c>
      <c r="BJ74" s="224" t="n">
        <f aca="false">I74</f>
        <v>-0.4</v>
      </c>
      <c r="BL74" s="0" t="str">
        <f aca="false">CONCATENATE(BB74,$BC$6)</f>
        <v>36708Curve Shift/Gamma</v>
      </c>
      <c r="BM74" s="0" t="str">
        <f aca="false">CONCATENATE($BB74,$BD$6)</f>
        <v>36708Rho</v>
      </c>
      <c r="BN74" s="0" t="str">
        <f aca="false">CONCATENATE($BB74,$BE$6)</f>
        <v>36708Drift</v>
      </c>
      <c r="BO74" s="0" t="str">
        <f aca="false">CONCATENATE($BB74,$BF$6)</f>
        <v>36708Vega</v>
      </c>
      <c r="BP74" s="0" t="str">
        <f aca="false">CONCATENATE($BB74,$BG$6)</f>
        <v>36708Theta</v>
      </c>
    </row>
    <row r="75" customFormat="false" ht="12" hidden="false" customHeight="true" outlineLevel="0" collapsed="false">
      <c r="A75" s="0" t="s">
        <v>181</v>
      </c>
      <c r="B75" s="0" t="s">
        <v>155</v>
      </c>
      <c r="C75" s="0" t="s">
        <v>184</v>
      </c>
      <c r="D75" s="7" t="s">
        <v>147</v>
      </c>
      <c r="E75" s="0" t="s">
        <v>122</v>
      </c>
      <c r="F75" s="0" t="s">
        <v>123</v>
      </c>
      <c r="G75" s="91" t="n">
        <v>36739</v>
      </c>
      <c r="H75" s="230" t="n">
        <v>310000</v>
      </c>
      <c r="I75" s="0" t="n">
        <v>-0.4</v>
      </c>
      <c r="J75" s="124" t="n">
        <f aca="false">VLOOKUP(G75,NGPrices,2,FALSE())</f>
        <v>3.183</v>
      </c>
      <c r="K75" s="125" t="n">
        <f aca="false">HLOOKUP(D75,Prices,VLOOKUP(G75,move_down,2,FALSE()),FALSE())</f>
        <v>-0.3225</v>
      </c>
      <c r="L75" s="7" t="n">
        <f aca="false">K75+J75</f>
        <v>2.8605</v>
      </c>
      <c r="M75" s="126" t="n">
        <f aca="false">VLOOKUP(G75,NGPrices,4,FALSE())</f>
        <v>0.064500399973534</v>
      </c>
      <c r="N75" s="7" t="n">
        <f aca="false">VLOOKUP(G75,NGPrices,3,FALSE())</f>
        <v>0.4125</v>
      </c>
      <c r="O75" s="7" t="n">
        <f aca="false">HLOOKUP(D75,VOLS,VLOOKUP(G75,move_down,2,FALSE()),FALSE())</f>
        <v>0.404</v>
      </c>
      <c r="P75" s="219" t="n">
        <f aca="false">HLOOKUP(D75,Correllate,VLOOKUP(G75,CorMove,2,FALSE()),FALSE())</f>
        <v>0.96</v>
      </c>
      <c r="Q75" s="91" t="n">
        <f aca="false">WORKDAY(G75,-2)</f>
        <v>36735</v>
      </c>
      <c r="R75" s="7" t="n">
        <f aca="false">IF(F75="P",0,1)</f>
        <v>0</v>
      </c>
      <c r="S75" s="130" t="e">
        <f aca="false">xSPRDOPT($L75,$J75,$I75,$M75,$O75,$N75,$P75,$Q75-$C$3,$R75,0)</f>
        <v>#NAME?</v>
      </c>
      <c r="T75" s="220" t="e">
        <f aca="false">xSPRDOPT($L75,$J75,$I75,$M75,$O75,$N75,$P75,$Q75-$C$3,$R75,1)*H75</f>
        <v>#NAME?</v>
      </c>
      <c r="U75" s="42" t="e">
        <f aca="false">S75*H75</f>
        <v>#NAME?</v>
      </c>
      <c r="V75" s="220" t="e">
        <f aca="false">xSPRDOPT($L75,$J75,$I75,$M75,$O75,$N75,$P75,$Q75-$C$3,$R75,2)*H75</f>
        <v>#NAME?</v>
      </c>
      <c r="W75" s="220" t="e">
        <f aca="false">+V75+T75</f>
        <v>#NAME?</v>
      </c>
      <c r="X75" s="2" t="str">
        <f aca="false">CONCATENATE(G75,D75)</f>
        <v>36739IF-NWPL_ROCKY_M</v>
      </c>
      <c r="Y75" s="221" t="n">
        <f aca="false">H75/10000</f>
        <v>31</v>
      </c>
      <c r="AA75" s="231" t="n">
        <f aca="false">EOMONTH(AA74,0)+1</f>
        <v>38261</v>
      </c>
      <c r="AB75" s="134" t="n">
        <f aca="false">SUMIF($X:$X,CONCATENATE($AA75,AB$6),$T:$T)/10000</f>
        <v>0</v>
      </c>
      <c r="AC75" s="134" t="n">
        <f aca="false">SUMIF($X:$X,CONCATENATE($AA75,AC$6),$T:$T)/10000</f>
        <v>0</v>
      </c>
      <c r="AD75" s="134" t="n">
        <f aca="false">SUMIF($X:$X,CONCATENATE($AA75,AD$6),$T:$T)/10000</f>
        <v>0</v>
      </c>
      <c r="AE75" s="134" t="n">
        <f aca="false">SUMIF($X:$X,CONCATENATE($AA75,AE$6),$T:$T)/10000</f>
        <v>0</v>
      </c>
      <c r="AF75" s="135" t="n">
        <f aca="false">SUMIF($X:$X,CONCATENATE($AA75,AF$6),$T:$T)/10000</f>
        <v>0</v>
      </c>
      <c r="AG75" s="135" t="n">
        <f aca="false">SUMIF($X:$X,CONCATENATE($AA75,AG$6),$T:$T)/10000</f>
        <v>0</v>
      </c>
      <c r="AH75" s="231" t="n">
        <f aca="false">EOMONTH(AH74,0)+1</f>
        <v>38261</v>
      </c>
      <c r="AI75" s="135" t="n">
        <f aca="false">SUM(AB75:AG75)</f>
        <v>0</v>
      </c>
      <c r="AJ75" s="2"/>
      <c r="AK75" s="231" t="n">
        <f aca="false">EOMONTH(AK74,0)+1</f>
        <v>38261</v>
      </c>
      <c r="AL75" s="134" t="n">
        <f aca="false">SUMIF($X:$X,CONCATENATE($AA75,AL$6),$W:$W)</f>
        <v>0</v>
      </c>
      <c r="AM75" s="134" t="n">
        <f aca="false">SUMIF($X:$X,CONCATENATE($AA75,AM$6),$W:$W)</f>
        <v>0</v>
      </c>
      <c r="AN75" s="134" t="n">
        <f aca="false">SUMIF($X:$X,CONCATENATE($AA75,AN$6),$W:$W)</f>
        <v>0</v>
      </c>
      <c r="AO75" s="134" t="n">
        <f aca="false">SUMIF($X:$X,CONCATENATE($AA75,AO$6),$W:$W)</f>
        <v>0</v>
      </c>
      <c r="AP75" s="135" t="n">
        <f aca="false">SUMIF($X:$X,CONCATENATE($AA75,AP$6),$W:$W)</f>
        <v>0</v>
      </c>
      <c r="AQ75" s="135" t="n">
        <f aca="false">SUMIF($X:$X,CONCATENATE($AA75,AQ$6),$W:$W)</f>
        <v>0</v>
      </c>
      <c r="AR75" s="231" t="n">
        <f aca="false">EOMONTH(AR74,0)+1</f>
        <v>38261</v>
      </c>
      <c r="AS75" s="135" t="n">
        <f aca="false">SUM(AL75:AQ75)</f>
        <v>0</v>
      </c>
      <c r="AT75" s="2"/>
      <c r="AU75" s="2"/>
      <c r="AV75" s="2"/>
      <c r="AW75" s="2"/>
      <c r="AX75" s="2"/>
      <c r="AY75" s="2"/>
      <c r="AZ75" s="2"/>
      <c r="BA75" s="2"/>
      <c r="BB75" s="181" t="n">
        <f aca="false">G75</f>
        <v>36739</v>
      </c>
      <c r="BC75" s="223" t="e">
        <f aca="false">xSPRDOPT((VLOOKUP(G75,NGPrices,2,FALSE())+HLOOKUP(D75,Prices,VLOOKUP(G75,move_down,2,FALSE()),FALSE())),VLOOKUP(G75,NGPrices,2,FALSE()),I75,VLOOKUP(G75,NGPREVPRICES,4,FALSE()),HLOOKUP(D75,PREVVOLS,VLOOKUP(G75,MOVE_DOWN2,2,FALSE()),FALSE()),VLOOKUP(G75,NGPREVPRICES,3,FALSE()),HLOOKUP(D75,Correllate,VLOOKUP(G75,CorMove,2,FALSE()),FALSE()),Q75-$BC$3,R75,$BC$5)*H75-BI75</f>
        <v>#NAME?</v>
      </c>
      <c r="BD75" s="223" t="e">
        <f aca="false">xSPRDOPT((VLOOKUP(G75,NGPREVPRICES,2,FALSE())+HLOOKUP(D75,PREVCURVES,VLOOKUP(G75,MOVE_DOWN2,2,FALSE()),FALSE())),VLOOKUP(G75,NGPREVPRICES,2,FALSE()),BJ75,VLOOKUP(G75,NGPrices,4,FALSE()),HLOOKUP(D75,PREVVOLS,VLOOKUP(G75,MOVE_DOWN2,2,FALSE()),FALSE()),VLOOKUP(G75,NGPREVPRICES,3,FALSE()),HLOOKUP(D75,Correllate,VLOOKUP(G75,CorMove,2,FALSE()),FALSE()),Q75-$BC$3,R75,$BI$5)*H75-BI75</f>
        <v>#NAME?</v>
      </c>
      <c r="BE75" s="132" t="e">
        <f aca="false">(BI75/VLOOKUP(BB75,discount,3,FALSE()))-(BI75/VLOOKUP(BB75,discount,2,FALSE()))</f>
        <v>#NAME?</v>
      </c>
      <c r="BF75" s="223" t="e">
        <f aca="false">xSPRDOPT((VLOOKUP(G75,NGPREVPRICES,2,FALSE())+HLOOKUP(D75,PREVCURVES,VLOOKUP(G75,MOVE_DOWN2,2,FALSE()),FALSE())),VLOOKUP(G75,NGPREVPRICES,2,FALSE()),BJ75,VLOOKUP(G75,NGPREVPRICES,4,FALSE()),HLOOKUP(D75,VOLS,VLOOKUP(G75,move_down,2,FALSE()),FALSE()),VLOOKUP(G75,NGPrices,3,FALSE()),HLOOKUP(D75,Correllate,VLOOKUP(G75,CorMove,2,FALSE()),FALSE()),Q75-$BC$3,R75,$BI$5)*H75-BI75</f>
        <v>#NAME?</v>
      </c>
      <c r="BG75" s="223" t="e">
        <f aca="false">xSPRDOPT((VLOOKUP(G75,NGPREVPRICES,2,FALSE())+HLOOKUP(D75,PREVCURVES,VLOOKUP(G75,MOVE_DOWN2,2,FALSE()),FALSE())),VLOOKUP(G75,NGPREVPRICES,2,FALSE()),BJ75,VLOOKUP(G75,NGPREVPRICES,4,FALSE()),HLOOKUP(D75,PREVVOLS,VLOOKUP(G75,MOVE_DOWN2,2,FALSE()),FALSE()),VLOOKUP(G75,NGPREVPRICES,3,FALSE()),HLOOKUP(D75,Correllate,VLOOKUP(G75,CorMove,2,FALSE()),FALSE()),Q75-$C$3,R75,$BI$5)*H75-BI75</f>
        <v>#NAME?</v>
      </c>
      <c r="BH75" s="223" t="e">
        <f aca="false">SUM(BC75:BG75)</f>
        <v>#NAME?</v>
      </c>
      <c r="BI75" s="223" t="e">
        <f aca="false">xSPRDOPT((VLOOKUP(G75,NGPREVPRICES,2,FALSE())+HLOOKUP(D75,PREVCURVES,VLOOKUP(G75,MOVE_DOWN2,2,FALSE()),FALSE())),VLOOKUP(G75,NGPREVPRICES,2,FALSE()),BJ75,VLOOKUP(G75,NGPREVPRICES,4,FALSE()),HLOOKUP(D75,PREVVOLS,VLOOKUP(G75,MOVE_DOWN2,2,FALSE()),FALSE()),VLOOKUP(G75,NGPREVPRICES,3,FALSE()),HLOOKUP(D75,Correllate,VLOOKUP(G75,CorMove,2,FALSE()),FALSE()),Q75-$BC$3,R75,$BI$5)*H75</f>
        <v>#NAME?</v>
      </c>
      <c r="BJ75" s="224" t="n">
        <f aca="false">I75</f>
        <v>-0.4</v>
      </c>
      <c r="BL75" s="0" t="str">
        <f aca="false">CONCATENATE(BB75,$BC$6)</f>
        <v>36739Curve Shift/Gamma</v>
      </c>
      <c r="BM75" s="0" t="str">
        <f aca="false">CONCATENATE($BB75,$BD$6)</f>
        <v>36739Rho</v>
      </c>
      <c r="BN75" s="0" t="str">
        <f aca="false">CONCATENATE($BB75,$BE$6)</f>
        <v>36739Drift</v>
      </c>
      <c r="BO75" s="0" t="str">
        <f aca="false">CONCATENATE($BB75,$BF$6)</f>
        <v>36739Vega</v>
      </c>
      <c r="BP75" s="0" t="str">
        <f aca="false">CONCATENATE($BB75,$BG$6)</f>
        <v>36739Theta</v>
      </c>
    </row>
    <row r="76" customFormat="false" ht="12" hidden="false" customHeight="true" outlineLevel="0" collapsed="false">
      <c r="A76" s="0" t="s">
        <v>181</v>
      </c>
      <c r="B76" s="0" t="s">
        <v>155</v>
      </c>
      <c r="C76" s="0" t="s">
        <v>184</v>
      </c>
      <c r="D76" s="7" t="s">
        <v>147</v>
      </c>
      <c r="E76" s="0" t="s">
        <v>122</v>
      </c>
      <c r="F76" s="0" t="s">
        <v>123</v>
      </c>
      <c r="G76" s="91" t="n">
        <v>36770</v>
      </c>
      <c r="H76" s="230" t="n">
        <v>300000</v>
      </c>
      <c r="I76" s="0" t="n">
        <v>-0.4</v>
      </c>
      <c r="J76" s="124" t="n">
        <f aca="false">VLOOKUP(G76,NGPrices,2,FALSE())</f>
        <v>3.173</v>
      </c>
      <c r="K76" s="125" t="n">
        <f aca="false">HLOOKUP(D76,Prices,VLOOKUP(G76,move_down,2,FALSE()),FALSE())</f>
        <v>-0.3225</v>
      </c>
      <c r="L76" s="7" t="n">
        <f aca="false">K76+J76</f>
        <v>2.8505</v>
      </c>
      <c r="M76" s="126" t="n">
        <f aca="false">VLOOKUP(G76,NGPrices,4,FALSE())</f>
        <v>0.065221012015627</v>
      </c>
      <c r="N76" s="7" t="n">
        <f aca="false">VLOOKUP(G76,NGPrices,3,FALSE())</f>
        <v>0.42</v>
      </c>
      <c r="O76" s="7" t="n">
        <f aca="false">HLOOKUP(D76,VOLS,VLOOKUP(G76,move_down,2,FALSE()),FALSE())</f>
        <v>0.412</v>
      </c>
      <c r="P76" s="219" t="n">
        <f aca="false">HLOOKUP(D76,Correllate,VLOOKUP(G76,CorMove,2,FALSE()),FALSE())</f>
        <v>0.96</v>
      </c>
      <c r="Q76" s="91" t="n">
        <f aca="false">WORKDAY(G76,-2)</f>
        <v>36768</v>
      </c>
      <c r="R76" s="7" t="n">
        <f aca="false">IF(F76="P",0,1)</f>
        <v>0</v>
      </c>
      <c r="S76" s="130" t="e">
        <f aca="false">xSPRDOPT($L76,$J76,$I76,$M76,$O76,$N76,$P76,$Q76-$C$3,$R76,0)</f>
        <v>#NAME?</v>
      </c>
      <c r="T76" s="220" t="e">
        <f aca="false">xSPRDOPT($L76,$J76,$I76,$M76,$O76,$N76,$P76,$Q76-$C$3,$R76,1)*H76</f>
        <v>#NAME?</v>
      </c>
      <c r="U76" s="42" t="e">
        <f aca="false">S76*H76</f>
        <v>#NAME?</v>
      </c>
      <c r="V76" s="220" t="e">
        <f aca="false">xSPRDOPT($L76,$J76,$I76,$M76,$O76,$N76,$P76,$Q76-$C$3,$R76,2)*H76</f>
        <v>#NAME?</v>
      </c>
      <c r="W76" s="220" t="e">
        <f aca="false">+V76+T76</f>
        <v>#NAME?</v>
      </c>
      <c r="X76" s="2" t="str">
        <f aca="false">CONCATENATE(G76,D76)</f>
        <v>36770IF-NWPL_ROCKY_M</v>
      </c>
      <c r="Y76" s="221" t="n">
        <f aca="false">H76/10000</f>
        <v>30</v>
      </c>
      <c r="AA76" s="231" t="n">
        <f aca="false">EOMONTH(AA75,0)+1</f>
        <v>38292</v>
      </c>
      <c r="AB76" s="134" t="n">
        <f aca="false">SUMIF($X:$X,CONCATENATE($AA76,AB$6),$T:$T)/10000</f>
        <v>0</v>
      </c>
      <c r="AC76" s="134" t="n">
        <f aca="false">SUMIF($X:$X,CONCATENATE($AA76,AC$6),$T:$T)/10000</f>
        <v>0</v>
      </c>
      <c r="AD76" s="134" t="n">
        <f aca="false">SUMIF($X:$X,CONCATENATE($AA76,AD$6),$T:$T)/10000</f>
        <v>0</v>
      </c>
      <c r="AE76" s="134" t="n">
        <f aca="false">SUMIF($X:$X,CONCATENATE($AA76,AE$6),$T:$T)/10000</f>
        <v>0</v>
      </c>
      <c r="AF76" s="135" t="n">
        <f aca="false">SUMIF($X:$X,CONCATENATE($AA76,AF$6),$T:$T)/10000</f>
        <v>0</v>
      </c>
      <c r="AG76" s="135" t="n">
        <f aca="false">SUMIF($X:$X,CONCATENATE($AA76,AG$6),$T:$T)/10000</f>
        <v>0</v>
      </c>
      <c r="AH76" s="231" t="n">
        <f aca="false">EOMONTH(AH75,0)+1</f>
        <v>38292</v>
      </c>
      <c r="AI76" s="135" t="n">
        <f aca="false">SUM(AB76:AG76)</f>
        <v>0</v>
      </c>
      <c r="AJ76" s="2"/>
      <c r="AK76" s="231" t="n">
        <f aca="false">EOMONTH(AK75,0)+1</f>
        <v>38292</v>
      </c>
      <c r="AL76" s="134" t="n">
        <f aca="false">SUMIF($X:$X,CONCATENATE($AA76,AL$6),$W:$W)</f>
        <v>0</v>
      </c>
      <c r="AM76" s="134" t="n">
        <f aca="false">SUMIF($X:$X,CONCATENATE($AA76,AM$6),$W:$W)</f>
        <v>0</v>
      </c>
      <c r="AN76" s="134" t="n">
        <f aca="false">SUMIF($X:$X,CONCATENATE($AA76,AN$6),$W:$W)</f>
        <v>0</v>
      </c>
      <c r="AO76" s="134" t="n">
        <f aca="false">SUMIF($X:$X,CONCATENATE($AA76,AO$6),$W:$W)</f>
        <v>0</v>
      </c>
      <c r="AP76" s="135" t="n">
        <f aca="false">SUMIF($X:$X,CONCATENATE($AA76,AP$6),$W:$W)</f>
        <v>0</v>
      </c>
      <c r="AQ76" s="135" t="n">
        <f aca="false">SUMIF($X:$X,CONCATENATE($AA76,AQ$6),$W:$W)</f>
        <v>0</v>
      </c>
      <c r="AR76" s="231" t="n">
        <f aca="false">EOMONTH(AR75,0)+1</f>
        <v>38292</v>
      </c>
      <c r="AS76" s="135" t="n">
        <f aca="false">SUM(AL76:AQ76)</f>
        <v>0</v>
      </c>
      <c r="AT76" s="2"/>
      <c r="AU76" s="2"/>
      <c r="AV76" s="2"/>
      <c r="AW76" s="2"/>
      <c r="AX76" s="2"/>
      <c r="AY76" s="2"/>
      <c r="AZ76" s="2"/>
      <c r="BA76" s="2"/>
      <c r="BB76" s="181" t="n">
        <f aca="false">G76</f>
        <v>36770</v>
      </c>
      <c r="BC76" s="223" t="e">
        <f aca="false">xSPRDOPT((VLOOKUP(G76,NGPrices,2,FALSE())+HLOOKUP(D76,Prices,VLOOKUP(G76,move_down,2,FALSE()),FALSE())),VLOOKUP(G76,NGPrices,2,FALSE()),I76,VLOOKUP(G76,NGPREVPRICES,4,FALSE()),HLOOKUP(D76,PREVVOLS,VLOOKUP(G76,MOVE_DOWN2,2,FALSE()),FALSE()),VLOOKUP(G76,NGPREVPRICES,3,FALSE()),HLOOKUP(D76,Correllate,VLOOKUP(G76,CorMove,2,FALSE()),FALSE()),Q76-$BC$3,R76,$BC$5)*H76-BI76</f>
        <v>#NAME?</v>
      </c>
      <c r="BD76" s="223" t="e">
        <f aca="false">xSPRDOPT((VLOOKUP(G76,NGPREVPRICES,2,FALSE())+HLOOKUP(D76,PREVCURVES,VLOOKUP(G76,MOVE_DOWN2,2,FALSE()),FALSE())),VLOOKUP(G76,NGPREVPRICES,2,FALSE()),BJ76,VLOOKUP(G76,NGPrices,4,FALSE()),HLOOKUP(D76,PREVVOLS,VLOOKUP(G76,MOVE_DOWN2,2,FALSE()),FALSE()),VLOOKUP(G76,NGPREVPRICES,3,FALSE()),HLOOKUP(D76,Correllate,VLOOKUP(G76,CorMove,2,FALSE()),FALSE()),Q76-$BC$3,R76,$BI$5)*H76-BI76</f>
        <v>#NAME?</v>
      </c>
      <c r="BE76" s="132" t="e">
        <f aca="false">(BI76/VLOOKUP(BB76,discount,3,FALSE()))-(BI76/VLOOKUP(BB76,discount,2,FALSE()))</f>
        <v>#NAME?</v>
      </c>
      <c r="BF76" s="223" t="e">
        <f aca="false">xSPRDOPT((VLOOKUP(G76,NGPREVPRICES,2,FALSE())+HLOOKUP(D76,PREVCURVES,VLOOKUP(G76,MOVE_DOWN2,2,FALSE()),FALSE())),VLOOKUP(G76,NGPREVPRICES,2,FALSE()),BJ76,VLOOKUP(G76,NGPREVPRICES,4,FALSE()),HLOOKUP(D76,VOLS,VLOOKUP(G76,move_down,2,FALSE()),FALSE()),VLOOKUP(G76,NGPrices,3,FALSE()),HLOOKUP(D76,Correllate,VLOOKUP(G76,CorMove,2,FALSE()),FALSE()),Q76-$BC$3,R76,$BI$5)*H76-BI76</f>
        <v>#NAME?</v>
      </c>
      <c r="BG76" s="223" t="e">
        <f aca="false">xSPRDOPT((VLOOKUP(G76,NGPREVPRICES,2,FALSE())+HLOOKUP(D76,PREVCURVES,VLOOKUP(G76,MOVE_DOWN2,2,FALSE()),FALSE())),VLOOKUP(G76,NGPREVPRICES,2,FALSE()),BJ76,VLOOKUP(G76,NGPREVPRICES,4,FALSE()),HLOOKUP(D76,PREVVOLS,VLOOKUP(G76,MOVE_DOWN2,2,FALSE()),FALSE()),VLOOKUP(G76,NGPREVPRICES,3,FALSE()),HLOOKUP(D76,Correllate,VLOOKUP(G76,CorMove,2,FALSE()),FALSE()),Q76-$C$3,R76,$BI$5)*H76-BI76</f>
        <v>#NAME?</v>
      </c>
      <c r="BH76" s="223" t="e">
        <f aca="false">SUM(BC76:BG76)</f>
        <v>#NAME?</v>
      </c>
      <c r="BI76" s="223" t="e">
        <f aca="false">xSPRDOPT((VLOOKUP(G76,NGPREVPRICES,2,FALSE())+HLOOKUP(D76,PREVCURVES,VLOOKUP(G76,MOVE_DOWN2,2,FALSE()),FALSE())),VLOOKUP(G76,NGPREVPRICES,2,FALSE()),BJ76,VLOOKUP(G76,NGPREVPRICES,4,FALSE()),HLOOKUP(D76,PREVVOLS,VLOOKUP(G76,MOVE_DOWN2,2,FALSE()),FALSE()),VLOOKUP(G76,NGPREVPRICES,3,FALSE()),HLOOKUP(D76,Correllate,VLOOKUP(G76,CorMove,2,FALSE()),FALSE()),Q76-$BC$3,R76,$BI$5)*H76</f>
        <v>#NAME?</v>
      </c>
      <c r="BJ76" s="224" t="n">
        <f aca="false">I76</f>
        <v>-0.4</v>
      </c>
      <c r="BL76" s="0" t="str">
        <f aca="false">CONCATENATE(BB76,$BC$6)</f>
        <v>36770Curve Shift/Gamma</v>
      </c>
      <c r="BM76" s="0" t="str">
        <f aca="false">CONCATENATE($BB76,$BD$6)</f>
        <v>36770Rho</v>
      </c>
      <c r="BN76" s="0" t="str">
        <f aca="false">CONCATENATE($BB76,$BE$6)</f>
        <v>36770Drift</v>
      </c>
      <c r="BO76" s="0" t="str">
        <f aca="false">CONCATENATE($BB76,$BF$6)</f>
        <v>36770Vega</v>
      </c>
      <c r="BP76" s="0" t="str">
        <f aca="false">CONCATENATE($BB76,$BG$6)</f>
        <v>36770Theta</v>
      </c>
    </row>
    <row r="77" customFormat="false" ht="12" hidden="false" customHeight="true" outlineLevel="0" collapsed="false">
      <c r="A77" s="0" t="s">
        <v>181</v>
      </c>
      <c r="B77" s="0" t="s">
        <v>155</v>
      </c>
      <c r="C77" s="0" t="s">
        <v>184</v>
      </c>
      <c r="D77" s="7" t="s">
        <v>147</v>
      </c>
      <c r="E77" s="0" t="s">
        <v>122</v>
      </c>
      <c r="F77" s="0" t="s">
        <v>123</v>
      </c>
      <c r="G77" s="91" t="n">
        <v>36800</v>
      </c>
      <c r="H77" s="230" t="n">
        <v>310000</v>
      </c>
      <c r="I77" s="0" t="n">
        <v>-0.4</v>
      </c>
      <c r="J77" s="124" t="n">
        <f aca="false">VLOOKUP(G77,NGPrices,2,FALSE())</f>
        <v>3.18</v>
      </c>
      <c r="K77" s="125" t="n">
        <f aca="false">HLOOKUP(D77,Prices,VLOOKUP(G77,move_down,2,FALSE()),FALSE())</f>
        <v>-0.2975</v>
      </c>
      <c r="L77" s="7" t="n">
        <f aca="false">K77+J77</f>
        <v>2.8825</v>
      </c>
      <c r="M77" s="126" t="n">
        <f aca="false">VLOOKUP(G77,NGPrices,4,FALSE())</f>
        <v>0.065817989695161</v>
      </c>
      <c r="N77" s="7" t="n">
        <f aca="false">VLOOKUP(G77,NGPrices,3,FALSE())</f>
        <v>0.4225</v>
      </c>
      <c r="O77" s="7" t="n">
        <f aca="false">HLOOKUP(D77,VOLS,VLOOKUP(G77,move_down,2,FALSE()),FALSE())</f>
        <v>0.414</v>
      </c>
      <c r="P77" s="219" t="n">
        <f aca="false">HLOOKUP(D77,Correllate,VLOOKUP(G77,CorMove,2,FALSE()),FALSE())</f>
        <v>0.96</v>
      </c>
      <c r="Q77" s="91" t="n">
        <f aca="false">WORKDAY(G77,-2)</f>
        <v>36797</v>
      </c>
      <c r="R77" s="7" t="n">
        <f aca="false">IF(F77="P",0,1)</f>
        <v>0</v>
      </c>
      <c r="S77" s="130" t="e">
        <f aca="false">xSPRDOPT($L77,$J77,$I77,$M77,$O77,$N77,$P77,$Q77-$C$3,$R77,0)</f>
        <v>#NAME?</v>
      </c>
      <c r="T77" s="220" t="e">
        <f aca="false">xSPRDOPT($L77,$J77,$I77,$M77,$O77,$N77,$P77,$Q77-$C$3,$R77,1)*H77</f>
        <v>#NAME?</v>
      </c>
      <c r="U77" s="42" t="e">
        <f aca="false">S77*H77</f>
        <v>#NAME?</v>
      </c>
      <c r="V77" s="220" t="e">
        <f aca="false">xSPRDOPT($L77,$J77,$I77,$M77,$O77,$N77,$P77,$Q77-$C$3,$R77,2)*H77</f>
        <v>#NAME?</v>
      </c>
      <c r="W77" s="220" t="e">
        <f aca="false">+V77+T77</f>
        <v>#NAME?</v>
      </c>
      <c r="X77" s="2" t="str">
        <f aca="false">CONCATENATE(G77,D77)</f>
        <v>36800IF-NWPL_ROCKY_M</v>
      </c>
      <c r="Y77" s="221" t="n">
        <f aca="false">H77/10000</f>
        <v>31</v>
      </c>
      <c r="AA77" s="231" t="n">
        <f aca="false">EOMONTH(AA76,0)+1</f>
        <v>38322</v>
      </c>
      <c r="AB77" s="134" t="n">
        <f aca="false">SUMIF($X:$X,CONCATENATE($AA77,AB$6),$T:$T)/10000</f>
        <v>0</v>
      </c>
      <c r="AC77" s="134" t="n">
        <f aca="false">SUMIF($X:$X,CONCATENATE($AA77,AC$6),$T:$T)/10000</f>
        <v>0</v>
      </c>
      <c r="AD77" s="134" t="n">
        <f aca="false">SUMIF($X:$X,CONCATENATE($AA77,AD$6),$T:$T)/10000</f>
        <v>0</v>
      </c>
      <c r="AE77" s="134" t="n">
        <f aca="false">SUMIF($X:$X,CONCATENATE($AA77,AE$6),$T:$T)/10000</f>
        <v>0</v>
      </c>
      <c r="AF77" s="135" t="n">
        <f aca="false">SUMIF($X:$X,CONCATENATE($AA77,AF$6),$T:$T)/10000</f>
        <v>0</v>
      </c>
      <c r="AG77" s="135" t="n">
        <f aca="false">SUMIF($X:$X,CONCATENATE($AA77,AG$6),$T:$T)/10000</f>
        <v>0</v>
      </c>
      <c r="AH77" s="231" t="n">
        <f aca="false">EOMONTH(AH76,0)+1</f>
        <v>38322</v>
      </c>
      <c r="AI77" s="135" t="n">
        <f aca="false">SUM(AB77:AG77)</f>
        <v>0</v>
      </c>
      <c r="AJ77" s="2"/>
      <c r="AK77" s="231" t="n">
        <f aca="false">EOMONTH(AK76,0)+1</f>
        <v>38322</v>
      </c>
      <c r="AL77" s="134" t="n">
        <f aca="false">SUMIF($X:$X,CONCATENATE($AA77,AL$6),$W:$W)</f>
        <v>0</v>
      </c>
      <c r="AM77" s="134" t="n">
        <f aca="false">SUMIF($X:$X,CONCATENATE($AA77,AM$6),$W:$W)</f>
        <v>0</v>
      </c>
      <c r="AN77" s="134" t="n">
        <f aca="false">SUMIF($X:$X,CONCATENATE($AA77,AN$6),$W:$W)</f>
        <v>0</v>
      </c>
      <c r="AO77" s="134" t="n">
        <f aca="false">SUMIF($X:$X,CONCATENATE($AA77,AO$6),$W:$W)</f>
        <v>0</v>
      </c>
      <c r="AP77" s="135" t="n">
        <f aca="false">SUMIF($X:$X,CONCATENATE($AA77,AP$6),$W:$W)</f>
        <v>0</v>
      </c>
      <c r="AQ77" s="135" t="n">
        <f aca="false">SUMIF($X:$X,CONCATENATE($AA77,AQ$6),$W:$W)</f>
        <v>0</v>
      </c>
      <c r="AR77" s="231" t="n">
        <f aca="false">EOMONTH(AR76,0)+1</f>
        <v>38322</v>
      </c>
      <c r="AS77" s="135" t="n">
        <f aca="false">SUM(AL77:AQ77)</f>
        <v>0</v>
      </c>
      <c r="AT77" s="2"/>
      <c r="AU77" s="2"/>
      <c r="AV77" s="2"/>
      <c r="AW77" s="2"/>
      <c r="AX77" s="2"/>
      <c r="AY77" s="2"/>
      <c r="AZ77" s="2"/>
      <c r="BA77" s="2"/>
      <c r="BB77" s="181" t="n">
        <f aca="false">G77</f>
        <v>36800</v>
      </c>
      <c r="BC77" s="223" t="e">
        <f aca="false">xSPRDOPT((VLOOKUP(G77,NGPrices,2,FALSE())+HLOOKUP(D77,Prices,VLOOKUP(G77,move_down,2,FALSE()),FALSE())),VLOOKUP(G77,NGPrices,2,FALSE()),I77,VLOOKUP(G77,NGPREVPRICES,4,FALSE()),HLOOKUP(D77,PREVVOLS,VLOOKUP(G77,MOVE_DOWN2,2,FALSE()),FALSE()),VLOOKUP(G77,NGPREVPRICES,3,FALSE()),HLOOKUP(D77,Correllate,VLOOKUP(G77,CorMove,2,FALSE()),FALSE()),Q77-$BC$3,R77,$BC$5)*H77-BI77</f>
        <v>#NAME?</v>
      </c>
      <c r="BD77" s="223" t="e">
        <f aca="false">xSPRDOPT((VLOOKUP(G77,NGPREVPRICES,2,FALSE())+HLOOKUP(D77,PREVCURVES,VLOOKUP(G77,MOVE_DOWN2,2,FALSE()),FALSE())),VLOOKUP(G77,NGPREVPRICES,2,FALSE()),BJ77,VLOOKUP(G77,NGPrices,4,FALSE()),HLOOKUP(D77,PREVVOLS,VLOOKUP(G77,MOVE_DOWN2,2,FALSE()),FALSE()),VLOOKUP(G77,NGPREVPRICES,3,FALSE()),HLOOKUP(D77,Correllate,VLOOKUP(G77,CorMove,2,FALSE()),FALSE()),Q77-$BC$3,R77,$BI$5)*H77-BI77</f>
        <v>#NAME?</v>
      </c>
      <c r="BE77" s="132" t="e">
        <f aca="false">(BI77/VLOOKUP(BB77,discount,3,FALSE()))-(BI77/VLOOKUP(BB77,discount,2,FALSE()))</f>
        <v>#NAME?</v>
      </c>
      <c r="BF77" s="223" t="e">
        <f aca="false">xSPRDOPT((VLOOKUP(G77,NGPREVPRICES,2,FALSE())+HLOOKUP(D77,PREVCURVES,VLOOKUP(G77,MOVE_DOWN2,2,FALSE()),FALSE())),VLOOKUP(G77,NGPREVPRICES,2,FALSE()),BJ77,VLOOKUP(G77,NGPREVPRICES,4,FALSE()),HLOOKUP(D77,VOLS,VLOOKUP(G77,move_down,2,FALSE()),FALSE()),VLOOKUP(G77,NGPrices,3,FALSE()),HLOOKUP(D77,Correllate,VLOOKUP(G77,CorMove,2,FALSE()),FALSE()),Q77-$BC$3,R77,$BI$5)*H77-BI77</f>
        <v>#NAME?</v>
      </c>
      <c r="BG77" s="223" t="e">
        <f aca="false">xSPRDOPT((VLOOKUP(G77,NGPREVPRICES,2,FALSE())+HLOOKUP(D77,PREVCURVES,VLOOKUP(G77,MOVE_DOWN2,2,FALSE()),FALSE())),VLOOKUP(G77,NGPREVPRICES,2,FALSE()),BJ77,VLOOKUP(G77,NGPREVPRICES,4,FALSE()),HLOOKUP(D77,PREVVOLS,VLOOKUP(G77,MOVE_DOWN2,2,FALSE()),FALSE()),VLOOKUP(G77,NGPREVPRICES,3,FALSE()),HLOOKUP(D77,Correllate,VLOOKUP(G77,CorMove,2,FALSE()),FALSE()),Q77-$C$3,R77,$BI$5)*H77-BI77</f>
        <v>#NAME?</v>
      </c>
      <c r="BH77" s="223" t="e">
        <f aca="false">SUM(BC77:BG77)</f>
        <v>#NAME?</v>
      </c>
      <c r="BI77" s="223" t="e">
        <f aca="false">xSPRDOPT((VLOOKUP(G77,NGPREVPRICES,2,FALSE())+HLOOKUP(D77,PREVCURVES,VLOOKUP(G77,MOVE_DOWN2,2,FALSE()),FALSE())),VLOOKUP(G77,NGPREVPRICES,2,FALSE()),BJ77,VLOOKUP(G77,NGPREVPRICES,4,FALSE()),HLOOKUP(D77,PREVVOLS,VLOOKUP(G77,MOVE_DOWN2,2,FALSE()),FALSE()),VLOOKUP(G77,NGPREVPRICES,3,FALSE()),HLOOKUP(D77,Correllate,VLOOKUP(G77,CorMove,2,FALSE()),FALSE()),Q77-$BC$3,R77,$BI$5)*H77</f>
        <v>#NAME?</v>
      </c>
      <c r="BJ77" s="224" t="n">
        <f aca="false">I77</f>
        <v>-0.4</v>
      </c>
      <c r="BL77" s="0" t="str">
        <f aca="false">CONCATENATE(BB77,$BC$6)</f>
        <v>36800Curve Shift/Gamma</v>
      </c>
      <c r="BM77" s="0" t="str">
        <f aca="false">CONCATENATE($BB77,$BD$6)</f>
        <v>36800Rho</v>
      </c>
      <c r="BN77" s="0" t="str">
        <f aca="false">CONCATENATE($BB77,$BE$6)</f>
        <v>36800Drift</v>
      </c>
      <c r="BO77" s="0" t="str">
        <f aca="false">CONCATENATE($BB77,$BF$6)</f>
        <v>36800Vega</v>
      </c>
      <c r="BP77" s="0" t="str">
        <f aca="false">CONCATENATE($BB77,$BG$6)</f>
        <v>36800Theta</v>
      </c>
    </row>
    <row r="78" customFormat="false" ht="12" hidden="false" customHeight="true" outlineLevel="0" collapsed="false">
      <c r="A78" s="0" t="s">
        <v>161</v>
      </c>
      <c r="B78" s="0" t="s">
        <v>155</v>
      </c>
      <c r="C78" s="0" t="s">
        <v>185</v>
      </c>
      <c r="D78" s="7" t="s">
        <v>147</v>
      </c>
      <c r="E78" s="0" t="s">
        <v>122</v>
      </c>
      <c r="F78" s="0" t="s">
        <v>157</v>
      </c>
      <c r="G78" s="91" t="n">
        <v>36647</v>
      </c>
      <c r="H78" s="230" t="n">
        <v>310000</v>
      </c>
      <c r="I78" s="0" t="n">
        <v>-0.25</v>
      </c>
      <c r="J78" s="124" t="n">
        <f aca="false">VLOOKUP(G78,NGPrices,2,FALSE())</f>
        <v>3.158</v>
      </c>
      <c r="K78" s="125" t="n">
        <f aca="false">HLOOKUP(D78,Prices,VLOOKUP(G78,move_down,2,FALSE()),FALSE())</f>
        <v>-0.345</v>
      </c>
      <c r="L78" s="7" t="n">
        <f aca="false">K78+J78</f>
        <v>2.813</v>
      </c>
      <c r="M78" s="126" t="n">
        <f aca="false">VLOOKUP(G78,NGPrices,4,FALSE())</f>
        <v>0.062683518517613</v>
      </c>
      <c r="N78" s="7" t="n">
        <f aca="false">VLOOKUP(G78,NGPrices,3,FALSE())</f>
        <v>0.41</v>
      </c>
      <c r="O78" s="7" t="n">
        <f aca="false">HLOOKUP(D78,VOLS,VLOOKUP(G78,move_down,2,FALSE()),FALSE())</f>
        <v>0.377</v>
      </c>
      <c r="P78" s="219" t="n">
        <f aca="false">HLOOKUP(D78,Correllate,VLOOKUP(G78,CorMove,2,FALSE()),FALSE())</f>
        <v>0.96</v>
      </c>
      <c r="Q78" s="91" t="n">
        <f aca="false">WORKDAY(G78,-2)</f>
        <v>36643</v>
      </c>
      <c r="R78" s="7" t="n">
        <f aca="false">IF(F78="P",0,1)</f>
        <v>1</v>
      </c>
      <c r="S78" s="130" t="e">
        <f aca="false">xSPRDOPT($L78,$J78,$I78,$M78,$O78,$N78,$P78,$Q78-$C$3,$R78,0)</f>
        <v>#NAME?</v>
      </c>
      <c r="T78" s="220" t="e">
        <f aca="false">xSPRDOPT($L78,$J78,$I78,$M78,$O78,$N78,$P78,$Q78-$C$3,$R78,1)*H78</f>
        <v>#NAME?</v>
      </c>
      <c r="U78" s="42" t="e">
        <f aca="false">S78*H78</f>
        <v>#NAME?</v>
      </c>
      <c r="V78" s="220" t="e">
        <f aca="false">xSPRDOPT($L78,$J78,$I78,$M78,$O78,$N78,$P78,$Q78-$C$3,$R78,2)*H78</f>
        <v>#NAME?</v>
      </c>
      <c r="W78" s="220" t="e">
        <f aca="false">+V78+T78</f>
        <v>#NAME?</v>
      </c>
      <c r="X78" s="2" t="str">
        <f aca="false">CONCATENATE(G78,D78)</f>
        <v>36647IF-NWPL_ROCKY_M</v>
      </c>
      <c r="Y78" s="221" t="n">
        <f aca="false">H78/10000</f>
        <v>31</v>
      </c>
      <c r="Z78" s="2"/>
      <c r="AA78" s="231" t="n">
        <f aca="false">EOMONTH(AA77,0)+1</f>
        <v>38353</v>
      </c>
      <c r="AB78" s="134" t="n">
        <f aca="false">SUMIF($X:$X,CONCATENATE($AA78,AB$6),$T:$T)/10000</f>
        <v>0</v>
      </c>
      <c r="AC78" s="134" t="n">
        <f aca="false">SUMIF($X:$X,CONCATENATE($AA78,AC$6),$T:$T)/10000</f>
        <v>0</v>
      </c>
      <c r="AD78" s="134" t="n">
        <f aca="false">SUMIF($X:$X,CONCATENATE($AA78,AD$6),$T:$T)/10000</f>
        <v>0</v>
      </c>
      <c r="AE78" s="134" t="n">
        <f aca="false">SUMIF($X:$X,CONCATENATE($AA78,AE$6),$T:$T)/10000</f>
        <v>0</v>
      </c>
      <c r="AF78" s="135" t="n">
        <f aca="false">SUMIF($X:$X,CONCATENATE($AA78,AF$6),$T:$T)/10000</f>
        <v>0</v>
      </c>
      <c r="AG78" s="135" t="n">
        <f aca="false">SUMIF($X:$X,CONCATENATE($AA78,AG$6),$T:$T)/10000</f>
        <v>0</v>
      </c>
      <c r="AH78" s="231" t="n">
        <f aca="false">EOMONTH(AH77,0)+1</f>
        <v>38353</v>
      </c>
      <c r="AI78" s="135" t="n">
        <f aca="false">SUM(AB78:AG78)</f>
        <v>0</v>
      </c>
      <c r="AJ78" s="2"/>
      <c r="AK78" s="231" t="n">
        <f aca="false">EOMONTH(AK77,0)+1</f>
        <v>38353</v>
      </c>
      <c r="AL78" s="134" t="n">
        <f aca="false">SUMIF($X:$X,CONCATENATE($AA78,AL$6),$W:$W)</f>
        <v>0</v>
      </c>
      <c r="AM78" s="134" t="n">
        <f aca="false">SUMIF($X:$X,CONCATENATE($AA78,AM$6),$W:$W)</f>
        <v>0</v>
      </c>
      <c r="AN78" s="134" t="n">
        <f aca="false">SUMIF($X:$X,CONCATENATE($AA78,AN$6),$W:$W)</f>
        <v>0</v>
      </c>
      <c r="AO78" s="134" t="n">
        <f aca="false">SUMIF($X:$X,CONCATENATE($AA78,AO$6),$W:$W)</f>
        <v>0</v>
      </c>
      <c r="AP78" s="135" t="n">
        <f aca="false">SUMIF($X:$X,CONCATENATE($AA78,AP$6),$W:$W)</f>
        <v>0</v>
      </c>
      <c r="AQ78" s="135" t="n">
        <f aca="false">SUMIF($X:$X,CONCATENATE($AA78,AQ$6),$W:$W)</f>
        <v>0</v>
      </c>
      <c r="AR78" s="231" t="n">
        <f aca="false">EOMONTH(AR77,0)+1</f>
        <v>38353</v>
      </c>
      <c r="AS78" s="135" t="n">
        <f aca="false">SUM(AL78:AQ78)</f>
        <v>0</v>
      </c>
      <c r="AT78" s="2"/>
      <c r="AU78" s="2"/>
      <c r="AV78" s="2"/>
      <c r="AW78" s="2"/>
      <c r="AX78" s="2"/>
      <c r="AY78" s="2"/>
      <c r="AZ78" s="2"/>
      <c r="BA78" s="2"/>
      <c r="BB78" s="181" t="n">
        <f aca="false">G78</f>
        <v>36647</v>
      </c>
      <c r="BC78" s="223" t="e">
        <f aca="false">xSPRDOPT((VLOOKUP(G78,NGPrices,2,FALSE())+HLOOKUP(D78,Prices,VLOOKUP(G78,move_down,2,FALSE()),FALSE())),VLOOKUP(G78,NGPrices,2,FALSE()),I78,VLOOKUP(G78,NGPREVPRICES,4,FALSE()),HLOOKUP(D78,PREVVOLS,VLOOKUP(G78,MOVE_DOWN2,2,FALSE()),FALSE()),VLOOKUP(G78,NGPREVPRICES,3,FALSE()),HLOOKUP(D78,Correllate,VLOOKUP(G78,CorMove,2,FALSE()),FALSE()),Q78-$BC$3,R78,$BC$5)*H78-BI78</f>
        <v>#NAME?</v>
      </c>
      <c r="BD78" s="223" t="e">
        <f aca="false">xSPRDOPT((VLOOKUP(G78,NGPREVPRICES,2,FALSE())+HLOOKUP(D78,PREVCURVES,VLOOKUP(G78,MOVE_DOWN2,2,FALSE()),FALSE())),VLOOKUP(G78,NGPREVPRICES,2,FALSE()),BJ78,VLOOKUP(G78,NGPrices,4,FALSE()),HLOOKUP(D78,PREVVOLS,VLOOKUP(G78,MOVE_DOWN2,2,FALSE()),FALSE()),VLOOKUP(G78,NGPREVPRICES,3,FALSE()),HLOOKUP(D78,Correllate,VLOOKUP(G78,CorMove,2,FALSE()),FALSE()),Q78-$BC$3,R78,$BI$5)*H78-BI78</f>
        <v>#NAME?</v>
      </c>
      <c r="BE78" s="132" t="e">
        <f aca="false">(BI78/VLOOKUP(BB78,discount,3,FALSE()))-(BI78/VLOOKUP(BB78,discount,2,FALSE()))</f>
        <v>#NAME?</v>
      </c>
      <c r="BF78" s="223" t="e">
        <f aca="false">xSPRDOPT((VLOOKUP(G78,NGPREVPRICES,2,FALSE())+HLOOKUP(D78,PREVCURVES,VLOOKUP(G78,MOVE_DOWN2,2,FALSE()),FALSE())),VLOOKUP(G78,NGPREVPRICES,2,FALSE()),BJ78,VLOOKUP(G78,NGPREVPRICES,4,FALSE()),HLOOKUP(D78,VOLS,VLOOKUP(G78,move_down,2,FALSE()),FALSE()),VLOOKUP(G78,NGPrices,3,FALSE()),HLOOKUP(D78,Correllate,VLOOKUP(G78,CorMove,2,FALSE()),FALSE()),Q78-$BC$3,R78,$BI$5)*H78-BI78</f>
        <v>#NAME?</v>
      </c>
      <c r="BG78" s="223" t="e">
        <f aca="false">xSPRDOPT((VLOOKUP(G78,NGPREVPRICES,2,FALSE())+HLOOKUP(D78,PREVCURVES,VLOOKUP(G78,MOVE_DOWN2,2,FALSE()),FALSE())),VLOOKUP(G78,NGPREVPRICES,2,FALSE()),BJ78,VLOOKUP(G78,NGPREVPRICES,4,FALSE()),HLOOKUP(D78,PREVVOLS,VLOOKUP(G78,MOVE_DOWN2,2,FALSE()),FALSE()),VLOOKUP(G78,NGPREVPRICES,3,FALSE()),HLOOKUP(D78,Correllate,VLOOKUP(G78,CorMove,2,FALSE()),FALSE()),Q78-$C$3,R78,$BI$5)*H78-BI78</f>
        <v>#NAME?</v>
      </c>
      <c r="BH78" s="223" t="e">
        <f aca="false">SUM(BC78:BG78)</f>
        <v>#NAME?</v>
      </c>
      <c r="BI78" s="223" t="e">
        <f aca="false">xSPRDOPT((VLOOKUP(G78,NGPREVPRICES,2,FALSE())+HLOOKUP(D78,PREVCURVES,VLOOKUP(G78,MOVE_DOWN2,2,FALSE()),FALSE())),VLOOKUP(G78,NGPREVPRICES,2,FALSE()),BJ78,VLOOKUP(G78,NGPREVPRICES,4,FALSE()),HLOOKUP(D78,PREVVOLS,VLOOKUP(G78,MOVE_DOWN2,2,FALSE()),FALSE()),VLOOKUP(G78,NGPREVPRICES,3,FALSE()),HLOOKUP(D78,Correllate,VLOOKUP(G78,CorMove,2,FALSE()),FALSE()),Q78-$BC$3,R78,$BI$5)*H78</f>
        <v>#NAME?</v>
      </c>
      <c r="BJ78" s="224" t="n">
        <f aca="false">I78</f>
        <v>-0.25</v>
      </c>
      <c r="BL78" s="0" t="str">
        <f aca="false">CONCATENATE(BB78,$BC$6)</f>
        <v>36647Curve Shift/Gamma</v>
      </c>
      <c r="BM78" s="0" t="str">
        <f aca="false">CONCATENATE($BB78,$BD$6)</f>
        <v>36647Rho</v>
      </c>
      <c r="BN78" s="0" t="str">
        <f aca="false">CONCATENATE($BB78,$BE$6)</f>
        <v>36647Drift</v>
      </c>
      <c r="BO78" s="0" t="str">
        <f aca="false">CONCATENATE($BB78,$BF$6)</f>
        <v>36647Vega</v>
      </c>
      <c r="BP78" s="0" t="str">
        <f aca="false">CONCATENATE($BB78,$BG$6)</f>
        <v>36647Theta</v>
      </c>
    </row>
    <row r="79" customFormat="false" ht="12" hidden="false" customHeight="true" outlineLevel="0" collapsed="false">
      <c r="A79" s="0" t="s">
        <v>161</v>
      </c>
      <c r="B79" s="0" t="s">
        <v>155</v>
      </c>
      <c r="C79" s="0" t="s">
        <v>185</v>
      </c>
      <c r="D79" s="7" t="s">
        <v>147</v>
      </c>
      <c r="E79" s="0" t="s">
        <v>122</v>
      </c>
      <c r="F79" s="0" t="s">
        <v>157</v>
      </c>
      <c r="G79" s="91" t="n">
        <v>36678</v>
      </c>
      <c r="H79" s="230" t="n">
        <v>300000</v>
      </c>
      <c r="I79" s="0" t="n">
        <v>-0.25</v>
      </c>
      <c r="J79" s="124" t="n">
        <f aca="false">VLOOKUP(G79,NGPrices,2,FALSE())</f>
        <v>3.172</v>
      </c>
      <c r="K79" s="125" t="n">
        <f aca="false">HLOOKUP(D79,Prices,VLOOKUP(G79,move_down,2,FALSE()),FALSE())</f>
        <v>-0.34</v>
      </c>
      <c r="L79" s="7" t="n">
        <f aca="false">K79+J79</f>
        <v>2.832</v>
      </c>
      <c r="M79" s="126" t="n">
        <f aca="false">VLOOKUP(G79,NGPrices,4,FALSE())</f>
        <v>0.063039999833066</v>
      </c>
      <c r="N79" s="7" t="n">
        <f aca="false">VLOOKUP(G79,NGPrices,3,FALSE())</f>
        <v>0.3825</v>
      </c>
      <c r="O79" s="7" t="n">
        <f aca="false">HLOOKUP(D79,VOLS,VLOOKUP(G79,move_down,2,FALSE()),FALSE())</f>
        <v>0.375</v>
      </c>
      <c r="P79" s="219" t="n">
        <f aca="false">HLOOKUP(D79,Correllate,VLOOKUP(G79,CorMove,2,FALSE()),FALSE())</f>
        <v>0.96</v>
      </c>
      <c r="Q79" s="91" t="n">
        <f aca="false">WORKDAY(G79,-2)</f>
        <v>36676</v>
      </c>
      <c r="R79" s="7" t="n">
        <f aca="false">IF(F79="P",0,1)</f>
        <v>1</v>
      </c>
      <c r="S79" s="130" t="e">
        <f aca="false">xSPRDOPT($L79,$J79,$I79,$M79,$O79,$N79,$P79,$Q79-$C$3,$R79,0)</f>
        <v>#NAME?</v>
      </c>
      <c r="T79" s="220" t="e">
        <f aca="false">xSPRDOPT($L79,$J79,$I79,$M79,$O79,$N79,$P79,$Q79-$C$3,$R79,1)*H79</f>
        <v>#NAME?</v>
      </c>
      <c r="U79" s="42" t="e">
        <f aca="false">S79*H79</f>
        <v>#NAME?</v>
      </c>
      <c r="V79" s="220" t="e">
        <f aca="false">xSPRDOPT($L79,$J79,$I79,$M79,$O79,$N79,$P79,$Q79-$C$3,$R79,2)*H79</f>
        <v>#NAME?</v>
      </c>
      <c r="W79" s="220" t="e">
        <f aca="false">+V79+T79</f>
        <v>#NAME?</v>
      </c>
      <c r="X79" s="2" t="str">
        <f aca="false">CONCATENATE(G79,D79)</f>
        <v>36678IF-NWPL_ROCKY_M</v>
      </c>
      <c r="Y79" s="221" t="n">
        <f aca="false">H79/10000</f>
        <v>30</v>
      </c>
      <c r="Z79" s="2"/>
      <c r="AA79" s="231" t="n">
        <f aca="false">EOMONTH(AA78,0)+1</f>
        <v>38384</v>
      </c>
      <c r="AB79" s="134" t="n">
        <f aca="false">SUMIF($X:$X,CONCATENATE($AA79,AB$6),$T:$T)/10000</f>
        <v>0</v>
      </c>
      <c r="AC79" s="134" t="n">
        <f aca="false">SUMIF($X:$X,CONCATENATE($AA79,AC$6),$T:$T)/10000</f>
        <v>0</v>
      </c>
      <c r="AD79" s="134" t="n">
        <f aca="false">SUMIF($X:$X,CONCATENATE($AA79,AD$6),$T:$T)/10000</f>
        <v>0</v>
      </c>
      <c r="AE79" s="134" t="n">
        <f aca="false">SUMIF($X:$X,CONCATENATE($AA79,AE$6),$T:$T)/10000</f>
        <v>0</v>
      </c>
      <c r="AF79" s="135" t="n">
        <f aca="false">SUMIF($X:$X,CONCATENATE($AA79,AF$6),$T:$T)/10000</f>
        <v>0</v>
      </c>
      <c r="AG79" s="135" t="n">
        <f aca="false">SUMIF($X:$X,CONCATENATE($AA79,AG$6),$T:$T)/10000</f>
        <v>0</v>
      </c>
      <c r="AH79" s="231" t="n">
        <f aca="false">EOMONTH(AH78,0)+1</f>
        <v>38384</v>
      </c>
      <c r="AI79" s="135" t="n">
        <f aca="false">SUM(AB79:AG79)</f>
        <v>0</v>
      </c>
      <c r="AJ79" s="2"/>
      <c r="AK79" s="231" t="n">
        <f aca="false">EOMONTH(AK78,0)+1</f>
        <v>38384</v>
      </c>
      <c r="AL79" s="134" t="n">
        <f aca="false">SUMIF($X:$X,CONCATENATE($AA79,AL$6),$W:$W)</f>
        <v>0</v>
      </c>
      <c r="AM79" s="134" t="n">
        <f aca="false">SUMIF($X:$X,CONCATENATE($AA79,AM$6),$W:$W)</f>
        <v>0</v>
      </c>
      <c r="AN79" s="134" t="n">
        <f aca="false">SUMIF($X:$X,CONCATENATE($AA79,AN$6),$W:$W)</f>
        <v>0</v>
      </c>
      <c r="AO79" s="134" t="n">
        <f aca="false">SUMIF($X:$X,CONCATENATE($AA79,AO$6),$W:$W)</f>
        <v>0</v>
      </c>
      <c r="AP79" s="135" t="n">
        <f aca="false">SUMIF($X:$X,CONCATENATE($AA79,AP$6),$W:$W)</f>
        <v>0</v>
      </c>
      <c r="AQ79" s="135" t="n">
        <f aca="false">SUMIF($X:$X,CONCATENATE($AA79,AQ$6),$W:$W)</f>
        <v>0</v>
      </c>
      <c r="AR79" s="231" t="n">
        <f aca="false">EOMONTH(AR78,0)+1</f>
        <v>38384</v>
      </c>
      <c r="AS79" s="135" t="n">
        <f aca="false">SUM(AL79:AQ79)</f>
        <v>0</v>
      </c>
      <c r="AT79" s="2"/>
      <c r="AU79" s="2"/>
      <c r="AV79" s="2"/>
      <c r="AW79" s="2"/>
      <c r="AX79" s="2"/>
      <c r="AY79" s="2"/>
      <c r="AZ79" s="2"/>
      <c r="BA79" s="2"/>
      <c r="BB79" s="181" t="n">
        <f aca="false">G79</f>
        <v>36678</v>
      </c>
      <c r="BC79" s="223" t="e">
        <f aca="false">xSPRDOPT((VLOOKUP(G79,NGPrices,2,FALSE())+HLOOKUP(D79,Prices,VLOOKUP(G79,move_down,2,FALSE()),FALSE())),VLOOKUP(G79,NGPrices,2,FALSE()),I79,VLOOKUP(G79,NGPREVPRICES,4,FALSE()),HLOOKUP(D79,PREVVOLS,VLOOKUP(G79,MOVE_DOWN2,2,FALSE()),FALSE()),VLOOKUP(G79,NGPREVPRICES,3,FALSE()),HLOOKUP(D79,Correllate,VLOOKUP(G79,CorMove,2,FALSE()),FALSE()),Q79-$BC$3,R79,$BC$5)*H79-BI79</f>
        <v>#NAME?</v>
      </c>
      <c r="BD79" s="223" t="e">
        <f aca="false">xSPRDOPT((VLOOKUP(G79,NGPREVPRICES,2,FALSE())+HLOOKUP(D79,PREVCURVES,VLOOKUP(G79,MOVE_DOWN2,2,FALSE()),FALSE())),VLOOKUP(G79,NGPREVPRICES,2,FALSE()),BJ79,VLOOKUP(G79,NGPrices,4,FALSE()),HLOOKUP(D79,PREVVOLS,VLOOKUP(G79,MOVE_DOWN2,2,FALSE()),FALSE()),VLOOKUP(G79,NGPREVPRICES,3,FALSE()),HLOOKUP(D79,Correllate,VLOOKUP(G79,CorMove,2,FALSE()),FALSE()),Q79-$BC$3,R79,$BI$5)*H79-BI79</f>
        <v>#NAME?</v>
      </c>
      <c r="BE79" s="132" t="e">
        <f aca="false">(BI79/VLOOKUP(BB79,discount,3,FALSE()))-(BI79/VLOOKUP(BB79,discount,2,FALSE()))</f>
        <v>#NAME?</v>
      </c>
      <c r="BF79" s="223" t="e">
        <f aca="false">xSPRDOPT((VLOOKUP(G79,NGPREVPRICES,2,FALSE())+HLOOKUP(D79,PREVCURVES,VLOOKUP(G79,MOVE_DOWN2,2,FALSE()),FALSE())),VLOOKUP(G79,NGPREVPRICES,2,FALSE()),BJ79,VLOOKUP(G79,NGPREVPRICES,4,FALSE()),HLOOKUP(D79,VOLS,VLOOKUP(G79,move_down,2,FALSE()),FALSE()),VLOOKUP(G79,NGPrices,3,FALSE()),HLOOKUP(D79,Correllate,VLOOKUP(G79,CorMove,2,FALSE()),FALSE()),Q79-$BC$3,R79,$BI$5)*H79-BI79</f>
        <v>#NAME?</v>
      </c>
      <c r="BG79" s="223" t="e">
        <f aca="false">xSPRDOPT((VLOOKUP(G79,NGPREVPRICES,2,FALSE())+HLOOKUP(D79,PREVCURVES,VLOOKUP(G79,MOVE_DOWN2,2,FALSE()),FALSE())),VLOOKUP(G79,NGPREVPRICES,2,FALSE()),BJ79,VLOOKUP(G79,NGPREVPRICES,4,FALSE()),HLOOKUP(D79,PREVVOLS,VLOOKUP(G79,MOVE_DOWN2,2,FALSE()),FALSE()),VLOOKUP(G79,NGPREVPRICES,3,FALSE()),HLOOKUP(D79,Correllate,VLOOKUP(G79,CorMove,2,FALSE()),FALSE()),Q79-$C$3,R79,$BI$5)*H79-BI79</f>
        <v>#NAME?</v>
      </c>
      <c r="BH79" s="223" t="e">
        <f aca="false">SUM(BC79:BG79)</f>
        <v>#NAME?</v>
      </c>
      <c r="BI79" s="223" t="e">
        <f aca="false">xSPRDOPT((VLOOKUP(G79,NGPREVPRICES,2,FALSE())+HLOOKUP(D79,PREVCURVES,VLOOKUP(G79,MOVE_DOWN2,2,FALSE()),FALSE())),VLOOKUP(G79,NGPREVPRICES,2,FALSE()),BJ79,VLOOKUP(G79,NGPREVPRICES,4,FALSE()),HLOOKUP(D79,PREVVOLS,VLOOKUP(G79,MOVE_DOWN2,2,FALSE()),FALSE()),VLOOKUP(G79,NGPREVPRICES,3,FALSE()),HLOOKUP(D79,Correllate,VLOOKUP(G79,CorMove,2,FALSE()),FALSE()),Q79-$BC$3,R79,$BI$5)*H79</f>
        <v>#NAME?</v>
      </c>
      <c r="BJ79" s="224" t="n">
        <f aca="false">I79</f>
        <v>-0.25</v>
      </c>
      <c r="BL79" s="0" t="str">
        <f aca="false">CONCATENATE(BB79,$BC$6)</f>
        <v>36678Curve Shift/Gamma</v>
      </c>
      <c r="BM79" s="0" t="str">
        <f aca="false">CONCATENATE($BB79,$BD$6)</f>
        <v>36678Rho</v>
      </c>
      <c r="BN79" s="0" t="str">
        <f aca="false">CONCATENATE($BB79,$BE$6)</f>
        <v>36678Drift</v>
      </c>
      <c r="BO79" s="0" t="str">
        <f aca="false">CONCATENATE($BB79,$BF$6)</f>
        <v>36678Vega</v>
      </c>
      <c r="BP79" s="0" t="str">
        <f aca="false">CONCATENATE($BB79,$BG$6)</f>
        <v>36678Theta</v>
      </c>
    </row>
    <row r="80" customFormat="false" ht="12" hidden="false" customHeight="true" outlineLevel="0" collapsed="false">
      <c r="A80" s="0" t="s">
        <v>161</v>
      </c>
      <c r="B80" s="0" t="s">
        <v>155</v>
      </c>
      <c r="C80" s="0" t="s">
        <v>185</v>
      </c>
      <c r="D80" s="7" t="s">
        <v>147</v>
      </c>
      <c r="E80" s="0" t="s">
        <v>122</v>
      </c>
      <c r="F80" s="0" t="s">
        <v>157</v>
      </c>
      <c r="G80" s="91" t="n">
        <v>36708</v>
      </c>
      <c r="H80" s="230" t="n">
        <v>310000</v>
      </c>
      <c r="I80" s="0" t="n">
        <v>-0.25</v>
      </c>
      <c r="J80" s="124" t="n">
        <f aca="false">VLOOKUP(G80,NGPrices,2,FALSE())</f>
        <v>3.181</v>
      </c>
      <c r="K80" s="125" t="n">
        <f aca="false">HLOOKUP(D80,Prices,VLOOKUP(G80,move_down,2,FALSE()),FALSE())</f>
        <v>-0.3225</v>
      </c>
      <c r="L80" s="7" t="n">
        <f aca="false">K80+J80</f>
        <v>2.8585</v>
      </c>
      <c r="M80" s="126" t="n">
        <f aca="false">VLOOKUP(G80,NGPrices,4,FALSE())</f>
        <v>0.063695649345076</v>
      </c>
      <c r="N80" s="7" t="n">
        <f aca="false">VLOOKUP(G80,NGPrices,3,FALSE())</f>
        <v>0.395</v>
      </c>
      <c r="O80" s="7" t="n">
        <f aca="false">HLOOKUP(D80,VOLS,VLOOKUP(G80,move_down,2,FALSE()),FALSE())</f>
        <v>0.387</v>
      </c>
      <c r="P80" s="219" t="n">
        <f aca="false">HLOOKUP(D80,Correllate,VLOOKUP(G80,CorMove,2,FALSE()),FALSE())</f>
        <v>0.96</v>
      </c>
      <c r="Q80" s="91" t="n">
        <f aca="false">WORKDAY(G80,-2)</f>
        <v>36706</v>
      </c>
      <c r="R80" s="7" t="n">
        <f aca="false">IF(F80="P",0,1)</f>
        <v>1</v>
      </c>
      <c r="S80" s="130" t="e">
        <f aca="false">xSPRDOPT($L80,$J80,$I80,$M80,$O80,$N80,$P80,$Q80-$C$3,$R80,0)</f>
        <v>#NAME?</v>
      </c>
      <c r="T80" s="220" t="e">
        <f aca="false">xSPRDOPT($L80,$J80,$I80,$M80,$O80,$N80,$P80,$Q80-$C$3,$R80,1)*H80</f>
        <v>#NAME?</v>
      </c>
      <c r="U80" s="42" t="e">
        <f aca="false">S80*H80</f>
        <v>#NAME?</v>
      </c>
      <c r="V80" s="220" t="e">
        <f aca="false">xSPRDOPT($L80,$J80,$I80,$M80,$O80,$N80,$P80,$Q80-$C$3,$R80,2)*H80</f>
        <v>#NAME?</v>
      </c>
      <c r="W80" s="220" t="e">
        <f aca="false">+V80+T80</f>
        <v>#NAME?</v>
      </c>
      <c r="X80" s="2" t="str">
        <f aca="false">CONCATENATE(G80,D80)</f>
        <v>36708IF-NWPL_ROCKY_M</v>
      </c>
      <c r="Y80" s="221" t="n">
        <f aca="false">H80/10000</f>
        <v>31</v>
      </c>
      <c r="Z80" s="2"/>
      <c r="AA80" s="231" t="n">
        <f aca="false">EOMONTH(AA79,0)+1</f>
        <v>38412</v>
      </c>
      <c r="AB80" s="134" t="n">
        <f aca="false">SUMIF($X:$X,CONCATENATE($AA80,AB$6),$T:$T)/10000</f>
        <v>0</v>
      </c>
      <c r="AC80" s="134" t="n">
        <f aca="false">SUMIF($X:$X,CONCATENATE($AA80,AC$6),$T:$T)/10000</f>
        <v>0</v>
      </c>
      <c r="AD80" s="134" t="n">
        <f aca="false">SUMIF($X:$X,CONCATENATE($AA80,AD$6),$T:$T)/10000</f>
        <v>0</v>
      </c>
      <c r="AE80" s="134" t="n">
        <f aca="false">SUMIF($X:$X,CONCATENATE($AA80,AE$6),$T:$T)/10000</f>
        <v>0</v>
      </c>
      <c r="AF80" s="135" t="n">
        <f aca="false">SUMIF($X:$X,CONCATENATE($AA80,AF$6),$T:$T)/10000</f>
        <v>0</v>
      </c>
      <c r="AG80" s="135" t="n">
        <f aca="false">SUMIF($X:$X,CONCATENATE($AA80,AG$6),$T:$T)/10000</f>
        <v>0</v>
      </c>
      <c r="AH80" s="231" t="n">
        <f aca="false">EOMONTH(AH79,0)+1</f>
        <v>38412</v>
      </c>
      <c r="AI80" s="135" t="n">
        <f aca="false">SUM(AB80:AG80)</f>
        <v>0</v>
      </c>
      <c r="AJ80" s="2"/>
      <c r="AK80" s="231" t="n">
        <f aca="false">EOMONTH(AK79,0)+1</f>
        <v>38412</v>
      </c>
      <c r="AL80" s="134" t="n">
        <f aca="false">SUMIF($X:$X,CONCATENATE($AA80,AL$6),$W:$W)</f>
        <v>0</v>
      </c>
      <c r="AM80" s="134" t="n">
        <f aca="false">SUMIF($X:$X,CONCATENATE($AA80,AM$6),$W:$W)</f>
        <v>0</v>
      </c>
      <c r="AN80" s="134" t="n">
        <f aca="false">SUMIF($X:$X,CONCATENATE($AA80,AN$6),$W:$W)</f>
        <v>0</v>
      </c>
      <c r="AO80" s="134" t="n">
        <f aca="false">SUMIF($X:$X,CONCATENATE($AA80,AO$6),$W:$W)</f>
        <v>0</v>
      </c>
      <c r="AP80" s="135" t="n">
        <f aca="false">SUMIF($X:$X,CONCATENATE($AA80,AP$6),$W:$W)</f>
        <v>0</v>
      </c>
      <c r="AQ80" s="135" t="n">
        <f aca="false">SUMIF($X:$X,CONCATENATE($AA80,AQ$6),$W:$W)</f>
        <v>0</v>
      </c>
      <c r="AR80" s="231" t="n">
        <f aca="false">EOMONTH(AR79,0)+1</f>
        <v>38412</v>
      </c>
      <c r="AS80" s="135" t="n">
        <f aca="false">SUM(AL80:AQ80)</f>
        <v>0</v>
      </c>
      <c r="AT80" s="2"/>
      <c r="AU80" s="2"/>
      <c r="AV80" s="2"/>
      <c r="AW80" s="2"/>
      <c r="AX80" s="2"/>
      <c r="AY80" s="2"/>
      <c r="AZ80" s="2"/>
      <c r="BA80" s="2"/>
      <c r="BB80" s="181" t="n">
        <f aca="false">G80</f>
        <v>36708</v>
      </c>
      <c r="BC80" s="223" t="e">
        <f aca="false">xSPRDOPT((VLOOKUP(G80,NGPrices,2,FALSE())+HLOOKUP(D80,Prices,VLOOKUP(G80,move_down,2,FALSE()),FALSE())),VLOOKUP(G80,NGPrices,2,FALSE()),I80,VLOOKUP(G80,NGPREVPRICES,4,FALSE()),HLOOKUP(D80,PREVVOLS,VLOOKUP(G80,MOVE_DOWN2,2,FALSE()),FALSE()),VLOOKUP(G80,NGPREVPRICES,3,FALSE()),HLOOKUP(D80,Correllate,VLOOKUP(G80,CorMove,2,FALSE()),FALSE()),Q80-$BC$3,R80,$BC$5)*H80-BI80</f>
        <v>#NAME?</v>
      </c>
      <c r="BD80" s="223" t="e">
        <f aca="false">xSPRDOPT((VLOOKUP(G80,NGPREVPRICES,2,FALSE())+HLOOKUP(D80,PREVCURVES,VLOOKUP(G80,MOVE_DOWN2,2,FALSE()),FALSE())),VLOOKUP(G80,NGPREVPRICES,2,FALSE()),BJ80,VLOOKUP(G80,NGPrices,4,FALSE()),HLOOKUP(D80,PREVVOLS,VLOOKUP(G80,MOVE_DOWN2,2,FALSE()),FALSE()),VLOOKUP(G80,NGPREVPRICES,3,FALSE()),HLOOKUP(D80,Correllate,VLOOKUP(G80,CorMove,2,FALSE()),FALSE()),Q80-$BC$3,R80,$BI$5)*H80-BI80</f>
        <v>#NAME?</v>
      </c>
      <c r="BE80" s="132" t="e">
        <f aca="false">(BI80/VLOOKUP(BB80,discount,3,FALSE()))-(BI80/VLOOKUP(BB80,discount,2,FALSE()))</f>
        <v>#NAME?</v>
      </c>
      <c r="BF80" s="223" t="e">
        <f aca="false">xSPRDOPT((VLOOKUP(G80,NGPREVPRICES,2,FALSE())+HLOOKUP(D80,PREVCURVES,VLOOKUP(G80,MOVE_DOWN2,2,FALSE()),FALSE())),VLOOKUP(G80,NGPREVPRICES,2,FALSE()),BJ80,VLOOKUP(G80,NGPREVPRICES,4,FALSE()),HLOOKUP(D80,VOLS,VLOOKUP(G80,move_down,2,FALSE()),FALSE()),VLOOKUP(G80,NGPrices,3,FALSE()),HLOOKUP(D80,Correllate,VLOOKUP(G80,CorMove,2,FALSE()),FALSE()),Q80-$BC$3,R80,$BI$5)*H80-BI80</f>
        <v>#NAME?</v>
      </c>
      <c r="BG80" s="223" t="e">
        <f aca="false">xSPRDOPT((VLOOKUP(G80,NGPREVPRICES,2,FALSE())+HLOOKUP(D80,PREVCURVES,VLOOKUP(G80,MOVE_DOWN2,2,FALSE()),FALSE())),VLOOKUP(G80,NGPREVPRICES,2,FALSE()),BJ80,VLOOKUP(G80,NGPREVPRICES,4,FALSE()),HLOOKUP(D80,PREVVOLS,VLOOKUP(G80,MOVE_DOWN2,2,FALSE()),FALSE()),VLOOKUP(G80,NGPREVPRICES,3,FALSE()),HLOOKUP(D80,Correllate,VLOOKUP(G80,CorMove,2,FALSE()),FALSE()),Q80-$C$3,R80,$BI$5)*H80-BI80</f>
        <v>#NAME?</v>
      </c>
      <c r="BH80" s="223" t="e">
        <f aca="false">SUM(BC80:BG80)</f>
        <v>#NAME?</v>
      </c>
      <c r="BI80" s="223" t="e">
        <f aca="false">xSPRDOPT((VLOOKUP(G80,NGPREVPRICES,2,FALSE())+HLOOKUP(D80,PREVCURVES,VLOOKUP(G80,MOVE_DOWN2,2,FALSE()),FALSE())),VLOOKUP(G80,NGPREVPRICES,2,FALSE()),BJ80,VLOOKUP(G80,NGPREVPRICES,4,FALSE()),HLOOKUP(D80,PREVVOLS,VLOOKUP(G80,MOVE_DOWN2,2,FALSE()),FALSE()),VLOOKUP(G80,NGPREVPRICES,3,FALSE()),HLOOKUP(D80,Correllate,VLOOKUP(G80,CorMove,2,FALSE()),FALSE()),Q80-$BC$3,R80,$BI$5)*H80</f>
        <v>#NAME?</v>
      </c>
      <c r="BJ80" s="224" t="n">
        <f aca="false">I80</f>
        <v>-0.25</v>
      </c>
      <c r="BL80" s="0" t="str">
        <f aca="false">CONCATENATE(BB80,$BC$6)</f>
        <v>36708Curve Shift/Gamma</v>
      </c>
      <c r="BM80" s="0" t="str">
        <f aca="false">CONCATENATE($BB80,$BD$6)</f>
        <v>36708Rho</v>
      </c>
      <c r="BN80" s="0" t="str">
        <f aca="false">CONCATENATE($BB80,$BE$6)</f>
        <v>36708Drift</v>
      </c>
      <c r="BO80" s="0" t="str">
        <f aca="false">CONCATENATE($BB80,$BF$6)</f>
        <v>36708Vega</v>
      </c>
      <c r="BP80" s="0" t="str">
        <f aca="false">CONCATENATE($BB80,$BG$6)</f>
        <v>36708Theta</v>
      </c>
    </row>
    <row r="81" customFormat="false" ht="12" hidden="false" customHeight="true" outlineLevel="0" collapsed="false">
      <c r="A81" s="0" t="s">
        <v>161</v>
      </c>
      <c r="B81" s="0" t="s">
        <v>155</v>
      </c>
      <c r="C81" s="0" t="s">
        <v>185</v>
      </c>
      <c r="D81" s="7" t="s">
        <v>147</v>
      </c>
      <c r="E81" s="0" t="s">
        <v>122</v>
      </c>
      <c r="F81" s="0" t="s">
        <v>157</v>
      </c>
      <c r="G81" s="91" t="n">
        <v>36739</v>
      </c>
      <c r="H81" s="230" t="n">
        <v>310000</v>
      </c>
      <c r="I81" s="0" t="n">
        <v>-0.25</v>
      </c>
      <c r="J81" s="124" t="n">
        <f aca="false">VLOOKUP(G81,NGPrices,2,FALSE())</f>
        <v>3.183</v>
      </c>
      <c r="K81" s="125" t="n">
        <f aca="false">HLOOKUP(D81,Prices,VLOOKUP(G81,move_down,2,FALSE()),FALSE())</f>
        <v>-0.3225</v>
      </c>
      <c r="L81" s="7" t="n">
        <f aca="false">K81+J81</f>
        <v>2.8605</v>
      </c>
      <c r="M81" s="126" t="n">
        <f aca="false">VLOOKUP(G81,NGPrices,4,FALSE())</f>
        <v>0.064500399973534</v>
      </c>
      <c r="N81" s="7" t="n">
        <f aca="false">VLOOKUP(G81,NGPrices,3,FALSE())</f>
        <v>0.4125</v>
      </c>
      <c r="O81" s="7" t="n">
        <f aca="false">HLOOKUP(D81,VOLS,VLOOKUP(G81,move_down,2,FALSE()),FALSE())</f>
        <v>0.404</v>
      </c>
      <c r="P81" s="219" t="n">
        <f aca="false">HLOOKUP(D81,Correllate,VLOOKUP(G81,CorMove,2,FALSE()),FALSE())</f>
        <v>0.96</v>
      </c>
      <c r="Q81" s="91" t="n">
        <f aca="false">WORKDAY(G81,-2)</f>
        <v>36735</v>
      </c>
      <c r="R81" s="7" t="n">
        <f aca="false">IF(F81="P",0,1)</f>
        <v>1</v>
      </c>
      <c r="S81" s="130" t="e">
        <f aca="false">xSPRDOPT($L81,$J81,$I81,$M81,$O81,$N81,$P81,$Q81-$C$3,$R81,0)</f>
        <v>#NAME?</v>
      </c>
      <c r="T81" s="220" t="e">
        <f aca="false">xSPRDOPT($L81,$J81,$I81,$M81,$O81,$N81,$P81,$Q81-$C$3,$R81,1)*H81</f>
        <v>#NAME?</v>
      </c>
      <c r="U81" s="42" t="e">
        <f aca="false">S81*H81</f>
        <v>#NAME?</v>
      </c>
      <c r="V81" s="220" t="e">
        <f aca="false">xSPRDOPT($L81,$J81,$I81,$M81,$O81,$N81,$P81,$Q81-$C$3,$R81,2)*H81</f>
        <v>#NAME?</v>
      </c>
      <c r="W81" s="220" t="e">
        <f aca="false">+V81+T81</f>
        <v>#NAME?</v>
      </c>
      <c r="X81" s="2" t="str">
        <f aca="false">CONCATENATE(G81,D81)</f>
        <v>36739IF-NWPL_ROCKY_M</v>
      </c>
      <c r="Y81" s="221" t="n">
        <f aca="false">H81/10000</f>
        <v>31</v>
      </c>
      <c r="AA81" s="231" t="n">
        <f aca="false">EOMONTH(AA80,0)+1</f>
        <v>38443</v>
      </c>
      <c r="AB81" s="134" t="n">
        <f aca="false">SUMIF($X:$X,CONCATENATE($AA81,AB$6),$T:$T)/10000</f>
        <v>0</v>
      </c>
      <c r="AC81" s="134" t="n">
        <f aca="false">SUMIF($X:$X,CONCATENATE($AA81,AC$6),$T:$T)/10000</f>
        <v>0</v>
      </c>
      <c r="AD81" s="134" t="n">
        <f aca="false">SUMIF($X:$X,CONCATENATE($AA81,AD$6),$T:$T)/10000</f>
        <v>0</v>
      </c>
      <c r="AE81" s="134" t="n">
        <f aca="false">SUMIF($X:$X,CONCATENATE($AA81,AE$6),$T:$T)/10000</f>
        <v>0</v>
      </c>
      <c r="AF81" s="135" t="n">
        <f aca="false">SUMIF($X:$X,CONCATENATE($AA81,AF$6),$T:$T)/10000</f>
        <v>0</v>
      </c>
      <c r="AG81" s="135" t="n">
        <f aca="false">SUMIF($X:$X,CONCATENATE($AA81,AG$6),$T:$T)/10000</f>
        <v>0</v>
      </c>
      <c r="AH81" s="231" t="n">
        <f aca="false">EOMONTH(AH80,0)+1</f>
        <v>38443</v>
      </c>
      <c r="AI81" s="135" t="n">
        <f aca="false">SUM(AB81:AG81)</f>
        <v>0</v>
      </c>
      <c r="AJ81" s="2"/>
      <c r="AK81" s="231" t="n">
        <f aca="false">EOMONTH(AK80,0)+1</f>
        <v>38443</v>
      </c>
      <c r="AL81" s="134" t="n">
        <f aca="false">SUMIF($X:$X,CONCATENATE($AA81,AL$6),$W:$W)</f>
        <v>0</v>
      </c>
      <c r="AM81" s="134" t="n">
        <f aca="false">SUMIF($X:$X,CONCATENATE($AA81,AM$6),$W:$W)</f>
        <v>0</v>
      </c>
      <c r="AN81" s="134" t="n">
        <f aca="false">SUMIF($X:$X,CONCATENATE($AA81,AN$6),$W:$W)</f>
        <v>0</v>
      </c>
      <c r="AO81" s="134" t="n">
        <f aca="false">SUMIF($X:$X,CONCATENATE($AA81,AO$6),$W:$W)</f>
        <v>0</v>
      </c>
      <c r="AP81" s="135" t="n">
        <f aca="false">SUMIF($X:$X,CONCATENATE($AA81,AP$6),$W:$W)</f>
        <v>0</v>
      </c>
      <c r="AQ81" s="135" t="n">
        <f aca="false">SUMIF($X:$X,CONCATENATE($AA81,AQ$6),$W:$W)</f>
        <v>0</v>
      </c>
      <c r="AR81" s="231" t="n">
        <f aca="false">EOMONTH(AR80,0)+1</f>
        <v>38443</v>
      </c>
      <c r="AS81" s="135" t="n">
        <f aca="false">SUM(AL81:AQ81)</f>
        <v>0</v>
      </c>
      <c r="AT81" s="2"/>
      <c r="AU81" s="2"/>
      <c r="AV81" s="2"/>
      <c r="AW81" s="2"/>
      <c r="AX81" s="2"/>
      <c r="AY81" s="2"/>
      <c r="AZ81" s="2"/>
      <c r="BA81" s="2"/>
      <c r="BB81" s="181" t="n">
        <f aca="false">G81</f>
        <v>36739</v>
      </c>
      <c r="BC81" s="223" t="e">
        <f aca="false">xSPRDOPT((VLOOKUP(G81,NGPrices,2,FALSE())+HLOOKUP(D81,Prices,VLOOKUP(G81,move_down,2,FALSE()),FALSE())),VLOOKUP(G81,NGPrices,2,FALSE()),I81,VLOOKUP(G81,NGPREVPRICES,4,FALSE()),HLOOKUP(D81,PREVVOLS,VLOOKUP(G81,MOVE_DOWN2,2,FALSE()),FALSE()),VLOOKUP(G81,NGPREVPRICES,3,FALSE()),HLOOKUP(D81,Correllate,VLOOKUP(G81,CorMove,2,FALSE()),FALSE()),Q81-$BC$3,R81,$BC$5)*H81-BI81</f>
        <v>#NAME?</v>
      </c>
      <c r="BD81" s="223" t="e">
        <f aca="false">xSPRDOPT((VLOOKUP(G81,NGPREVPRICES,2,FALSE())+HLOOKUP(D81,PREVCURVES,VLOOKUP(G81,MOVE_DOWN2,2,FALSE()),FALSE())),VLOOKUP(G81,NGPREVPRICES,2,FALSE()),BJ81,VLOOKUP(G81,NGPrices,4,FALSE()),HLOOKUP(D81,PREVVOLS,VLOOKUP(G81,MOVE_DOWN2,2,FALSE()),FALSE()),VLOOKUP(G81,NGPREVPRICES,3,FALSE()),HLOOKUP(D81,Correllate,VLOOKUP(G81,CorMove,2,FALSE()),FALSE()),Q81-$BC$3,R81,$BI$5)*H81-BI81</f>
        <v>#NAME?</v>
      </c>
      <c r="BE81" s="132" t="e">
        <f aca="false">(BI81/VLOOKUP(BB81,discount,3,FALSE()))-(BI81/VLOOKUP(BB81,discount,2,FALSE()))</f>
        <v>#NAME?</v>
      </c>
      <c r="BF81" s="223" t="e">
        <f aca="false">xSPRDOPT((VLOOKUP(G81,NGPREVPRICES,2,FALSE())+HLOOKUP(D81,PREVCURVES,VLOOKUP(G81,MOVE_DOWN2,2,FALSE()),FALSE())),VLOOKUP(G81,NGPREVPRICES,2,FALSE()),BJ81,VLOOKUP(G81,NGPREVPRICES,4,FALSE()),HLOOKUP(D81,VOLS,VLOOKUP(G81,move_down,2,FALSE()),FALSE()),VLOOKUP(G81,NGPrices,3,FALSE()),HLOOKUP(D81,Correllate,VLOOKUP(G81,CorMove,2,FALSE()),FALSE()),Q81-$BC$3,R81,$BI$5)*H81-BI81</f>
        <v>#NAME?</v>
      </c>
      <c r="BG81" s="223" t="e">
        <f aca="false">xSPRDOPT((VLOOKUP(G81,NGPREVPRICES,2,FALSE())+HLOOKUP(D81,PREVCURVES,VLOOKUP(G81,MOVE_DOWN2,2,FALSE()),FALSE())),VLOOKUP(G81,NGPREVPRICES,2,FALSE()),BJ81,VLOOKUP(G81,NGPREVPRICES,4,FALSE()),HLOOKUP(D81,PREVVOLS,VLOOKUP(G81,MOVE_DOWN2,2,FALSE()),FALSE()),VLOOKUP(G81,NGPREVPRICES,3,FALSE()),HLOOKUP(D81,Correllate,VLOOKUP(G81,CorMove,2,FALSE()),FALSE()),Q81-$C$3,R81,$BI$5)*H81-BI81</f>
        <v>#NAME?</v>
      </c>
      <c r="BH81" s="223" t="e">
        <f aca="false">SUM(BC81:BG81)</f>
        <v>#NAME?</v>
      </c>
      <c r="BI81" s="223" t="e">
        <f aca="false">xSPRDOPT((VLOOKUP(G81,NGPREVPRICES,2,FALSE())+HLOOKUP(D81,PREVCURVES,VLOOKUP(G81,MOVE_DOWN2,2,FALSE()),FALSE())),VLOOKUP(G81,NGPREVPRICES,2,FALSE()),BJ81,VLOOKUP(G81,NGPREVPRICES,4,FALSE()),HLOOKUP(D81,PREVVOLS,VLOOKUP(G81,MOVE_DOWN2,2,FALSE()),FALSE()),VLOOKUP(G81,NGPREVPRICES,3,FALSE()),HLOOKUP(D81,Correllate,VLOOKUP(G81,CorMove,2,FALSE()),FALSE()),Q81-$BC$3,R81,$BI$5)*H81</f>
        <v>#NAME?</v>
      </c>
      <c r="BJ81" s="224" t="n">
        <f aca="false">I81</f>
        <v>-0.25</v>
      </c>
      <c r="BL81" s="0" t="str">
        <f aca="false">CONCATENATE(BB81,$BC$6)</f>
        <v>36739Curve Shift/Gamma</v>
      </c>
      <c r="BM81" s="0" t="str">
        <f aca="false">CONCATENATE($BB81,$BD$6)</f>
        <v>36739Rho</v>
      </c>
      <c r="BN81" s="0" t="str">
        <f aca="false">CONCATENATE($BB81,$BE$6)</f>
        <v>36739Drift</v>
      </c>
      <c r="BO81" s="0" t="str">
        <f aca="false">CONCATENATE($BB81,$BF$6)</f>
        <v>36739Vega</v>
      </c>
      <c r="BP81" s="0" t="str">
        <f aca="false">CONCATENATE($BB81,$BG$6)</f>
        <v>36739Theta</v>
      </c>
    </row>
    <row r="82" customFormat="false" ht="12" hidden="false" customHeight="true" outlineLevel="0" collapsed="false">
      <c r="A82" s="0" t="s">
        <v>161</v>
      </c>
      <c r="B82" s="0" t="s">
        <v>155</v>
      </c>
      <c r="C82" s="0" t="s">
        <v>185</v>
      </c>
      <c r="D82" s="7" t="s">
        <v>147</v>
      </c>
      <c r="E82" s="0" t="s">
        <v>122</v>
      </c>
      <c r="F82" s="0" t="s">
        <v>157</v>
      </c>
      <c r="G82" s="91" t="n">
        <v>36770</v>
      </c>
      <c r="H82" s="230" t="n">
        <v>300000</v>
      </c>
      <c r="I82" s="0" t="n">
        <v>-0.25</v>
      </c>
      <c r="J82" s="124" t="n">
        <f aca="false">VLOOKUP(G82,NGPrices,2,FALSE())</f>
        <v>3.173</v>
      </c>
      <c r="K82" s="125" t="n">
        <f aca="false">HLOOKUP(D82,Prices,VLOOKUP(G82,move_down,2,FALSE()),FALSE())</f>
        <v>-0.3225</v>
      </c>
      <c r="L82" s="7" t="n">
        <f aca="false">K82+J82</f>
        <v>2.8505</v>
      </c>
      <c r="M82" s="126" t="n">
        <f aca="false">VLOOKUP(G82,NGPrices,4,FALSE())</f>
        <v>0.065221012015627</v>
      </c>
      <c r="N82" s="7" t="n">
        <f aca="false">VLOOKUP(G82,NGPrices,3,FALSE())</f>
        <v>0.42</v>
      </c>
      <c r="O82" s="7" t="n">
        <f aca="false">HLOOKUP(D82,VOLS,VLOOKUP(G82,move_down,2,FALSE()),FALSE())</f>
        <v>0.412</v>
      </c>
      <c r="P82" s="219" t="n">
        <f aca="false">HLOOKUP(D82,Correllate,VLOOKUP(G82,CorMove,2,FALSE()),FALSE())</f>
        <v>0.96</v>
      </c>
      <c r="Q82" s="91" t="n">
        <f aca="false">WORKDAY(G82,-2)</f>
        <v>36768</v>
      </c>
      <c r="R82" s="7" t="n">
        <f aca="false">IF(F82="P",0,1)</f>
        <v>1</v>
      </c>
      <c r="S82" s="130" t="e">
        <f aca="false">xSPRDOPT($L82,$J82,$I82,$M82,$O82,$N82,$P82,$Q82-$C$3,$R82,0)</f>
        <v>#NAME?</v>
      </c>
      <c r="T82" s="220" t="e">
        <f aca="false">xSPRDOPT($L82,$J82,$I82,$M82,$O82,$N82,$P82,$Q82-$C$3,$R82,1)*H82</f>
        <v>#NAME?</v>
      </c>
      <c r="U82" s="42" t="e">
        <f aca="false">S82*H82</f>
        <v>#NAME?</v>
      </c>
      <c r="V82" s="220" t="e">
        <f aca="false">xSPRDOPT($L82,$J82,$I82,$M82,$O82,$N82,$P82,$Q82-$C$3,$R82,2)*H82</f>
        <v>#NAME?</v>
      </c>
      <c r="W82" s="220" t="e">
        <f aca="false">+V82+T82</f>
        <v>#NAME?</v>
      </c>
      <c r="X82" s="2" t="str">
        <f aca="false">CONCATENATE(G82,D82)</f>
        <v>36770IF-NWPL_ROCKY_M</v>
      </c>
      <c r="Y82" s="221" t="n">
        <f aca="false">H82/10000</f>
        <v>30</v>
      </c>
      <c r="AA82" s="231" t="n">
        <f aca="false">EOMONTH(AA81,0)+1</f>
        <v>38473</v>
      </c>
      <c r="AB82" s="134" t="n">
        <f aca="false">SUMIF($X:$X,CONCATENATE($AA82,AB$6),$T:$T)/10000</f>
        <v>0</v>
      </c>
      <c r="AC82" s="134" t="n">
        <f aca="false">SUMIF($X:$X,CONCATENATE($AA82,AC$6),$T:$T)/10000</f>
        <v>0</v>
      </c>
      <c r="AD82" s="134" t="n">
        <f aca="false">SUMIF($X:$X,CONCATENATE($AA82,AD$6),$T:$T)/10000</f>
        <v>0</v>
      </c>
      <c r="AE82" s="134" t="n">
        <f aca="false">SUMIF($X:$X,CONCATENATE($AA82,AE$6),$T:$T)/10000</f>
        <v>0</v>
      </c>
      <c r="AF82" s="135" t="n">
        <f aca="false">SUMIF($X:$X,CONCATENATE($AA82,AF$6),$T:$T)/10000</f>
        <v>0</v>
      </c>
      <c r="AG82" s="135" t="n">
        <f aca="false">SUMIF($X:$X,CONCATENATE($AA82,AG$6),$T:$T)/10000</f>
        <v>0</v>
      </c>
      <c r="AH82" s="231" t="n">
        <f aca="false">EOMONTH(AH81,0)+1</f>
        <v>38473</v>
      </c>
      <c r="AI82" s="135" t="n">
        <f aca="false">SUM(AB82:AG82)</f>
        <v>0</v>
      </c>
      <c r="AJ82" s="2"/>
      <c r="AK82" s="231" t="n">
        <f aca="false">EOMONTH(AK81,0)+1</f>
        <v>38473</v>
      </c>
      <c r="AL82" s="134" t="n">
        <f aca="false">SUMIF($X:$X,CONCATENATE($AA82,AL$6),$W:$W)</f>
        <v>0</v>
      </c>
      <c r="AM82" s="134" t="n">
        <f aca="false">SUMIF($X:$X,CONCATENATE($AA82,AM$6),$W:$W)</f>
        <v>0</v>
      </c>
      <c r="AN82" s="134" t="n">
        <f aca="false">SUMIF($X:$X,CONCATENATE($AA82,AN$6),$W:$W)</f>
        <v>0</v>
      </c>
      <c r="AO82" s="134" t="n">
        <f aca="false">SUMIF($X:$X,CONCATENATE($AA82,AO$6),$W:$W)</f>
        <v>0</v>
      </c>
      <c r="AP82" s="135" t="n">
        <f aca="false">SUMIF($X:$X,CONCATENATE($AA82,AP$6),$W:$W)</f>
        <v>0</v>
      </c>
      <c r="AQ82" s="135" t="n">
        <f aca="false">SUMIF($X:$X,CONCATENATE($AA82,AQ$6),$W:$W)</f>
        <v>0</v>
      </c>
      <c r="AR82" s="231" t="n">
        <f aca="false">EOMONTH(AR81,0)+1</f>
        <v>38473</v>
      </c>
      <c r="AS82" s="135" t="n">
        <f aca="false">SUM(AL82:AQ82)</f>
        <v>0</v>
      </c>
      <c r="AT82" s="2"/>
      <c r="AU82" s="2"/>
      <c r="AV82" s="2"/>
      <c r="AW82" s="2"/>
      <c r="AX82" s="2"/>
      <c r="AY82" s="2"/>
      <c r="AZ82" s="2"/>
      <c r="BA82" s="2"/>
      <c r="BB82" s="181" t="n">
        <f aca="false">G82</f>
        <v>36770</v>
      </c>
      <c r="BC82" s="223" t="e">
        <f aca="false">xSPRDOPT((VLOOKUP(G82,NGPrices,2,FALSE())+HLOOKUP(D82,Prices,VLOOKUP(G82,move_down,2,FALSE()),FALSE())),VLOOKUP(G82,NGPrices,2,FALSE()),I82,VLOOKUP(G82,NGPREVPRICES,4,FALSE()),HLOOKUP(D82,PREVVOLS,VLOOKUP(G82,MOVE_DOWN2,2,FALSE()),FALSE()),VLOOKUP(G82,NGPREVPRICES,3,FALSE()),HLOOKUP(D82,Correllate,VLOOKUP(G82,CorMove,2,FALSE()),FALSE()),Q82-$BC$3,R82,$BC$5)*H82-BI82</f>
        <v>#NAME?</v>
      </c>
      <c r="BD82" s="223" t="e">
        <f aca="false">xSPRDOPT((VLOOKUP(G82,NGPREVPRICES,2,FALSE())+HLOOKUP(D82,PREVCURVES,VLOOKUP(G82,MOVE_DOWN2,2,FALSE()),FALSE())),VLOOKUP(G82,NGPREVPRICES,2,FALSE()),BJ82,VLOOKUP(G82,NGPrices,4,FALSE()),HLOOKUP(D82,PREVVOLS,VLOOKUP(G82,MOVE_DOWN2,2,FALSE()),FALSE()),VLOOKUP(G82,NGPREVPRICES,3,FALSE()),HLOOKUP(D82,Correllate,VLOOKUP(G82,CorMove,2,FALSE()),FALSE()),Q82-$BC$3,R82,$BI$5)*H82-BI82</f>
        <v>#NAME?</v>
      </c>
      <c r="BE82" s="132" t="e">
        <f aca="false">(BI82/VLOOKUP(BB82,discount,3,FALSE()))-(BI82/VLOOKUP(BB82,discount,2,FALSE()))</f>
        <v>#NAME?</v>
      </c>
      <c r="BF82" s="223" t="e">
        <f aca="false">xSPRDOPT((VLOOKUP(G82,NGPREVPRICES,2,FALSE())+HLOOKUP(D82,PREVCURVES,VLOOKUP(G82,MOVE_DOWN2,2,FALSE()),FALSE())),VLOOKUP(G82,NGPREVPRICES,2,FALSE()),BJ82,VLOOKUP(G82,NGPREVPRICES,4,FALSE()),HLOOKUP(D82,VOLS,VLOOKUP(G82,move_down,2,FALSE()),FALSE()),VLOOKUP(G82,NGPrices,3,FALSE()),HLOOKUP(D82,Correllate,VLOOKUP(G82,CorMove,2,FALSE()),FALSE()),Q82-$BC$3,R82,$BI$5)*H82-BI82</f>
        <v>#NAME?</v>
      </c>
      <c r="BG82" s="223" t="e">
        <f aca="false">xSPRDOPT((VLOOKUP(G82,NGPREVPRICES,2,FALSE())+HLOOKUP(D82,PREVCURVES,VLOOKUP(G82,MOVE_DOWN2,2,FALSE()),FALSE())),VLOOKUP(G82,NGPREVPRICES,2,FALSE()),BJ82,VLOOKUP(G82,NGPREVPRICES,4,FALSE()),HLOOKUP(D82,PREVVOLS,VLOOKUP(G82,MOVE_DOWN2,2,FALSE()),FALSE()),VLOOKUP(G82,NGPREVPRICES,3,FALSE()),HLOOKUP(D82,Correllate,VLOOKUP(G82,CorMove,2,FALSE()),FALSE()),Q82-$C$3,R82,$BI$5)*H82-BI82</f>
        <v>#NAME?</v>
      </c>
      <c r="BH82" s="223" t="e">
        <f aca="false">SUM(BC82:BG82)</f>
        <v>#NAME?</v>
      </c>
      <c r="BI82" s="223" t="e">
        <f aca="false">xSPRDOPT((VLOOKUP(G82,NGPREVPRICES,2,FALSE())+HLOOKUP(D82,PREVCURVES,VLOOKUP(G82,MOVE_DOWN2,2,FALSE()),FALSE())),VLOOKUP(G82,NGPREVPRICES,2,FALSE()),BJ82,VLOOKUP(G82,NGPREVPRICES,4,FALSE()),HLOOKUP(D82,PREVVOLS,VLOOKUP(G82,MOVE_DOWN2,2,FALSE()),FALSE()),VLOOKUP(G82,NGPREVPRICES,3,FALSE()),HLOOKUP(D82,Correllate,VLOOKUP(G82,CorMove,2,FALSE()),FALSE()),Q82-$BC$3,R82,$BI$5)*H82</f>
        <v>#NAME?</v>
      </c>
      <c r="BJ82" s="224" t="n">
        <f aca="false">I82</f>
        <v>-0.25</v>
      </c>
      <c r="BL82" s="0" t="str">
        <f aca="false">CONCATENATE(BB82,$BC$6)</f>
        <v>36770Curve Shift/Gamma</v>
      </c>
      <c r="BM82" s="0" t="str">
        <f aca="false">CONCATENATE($BB82,$BD$6)</f>
        <v>36770Rho</v>
      </c>
      <c r="BN82" s="0" t="str">
        <f aca="false">CONCATENATE($BB82,$BE$6)</f>
        <v>36770Drift</v>
      </c>
      <c r="BO82" s="0" t="str">
        <f aca="false">CONCATENATE($BB82,$BF$6)</f>
        <v>36770Vega</v>
      </c>
      <c r="BP82" s="0" t="str">
        <f aca="false">CONCATENATE($BB82,$BG$6)</f>
        <v>36770Theta</v>
      </c>
    </row>
    <row r="83" customFormat="false" ht="12" hidden="false" customHeight="true" outlineLevel="0" collapsed="false">
      <c r="A83" s="0" t="s">
        <v>161</v>
      </c>
      <c r="B83" s="0" t="s">
        <v>155</v>
      </c>
      <c r="C83" s="0" t="s">
        <v>185</v>
      </c>
      <c r="D83" s="7" t="s">
        <v>147</v>
      </c>
      <c r="E83" s="0" t="s">
        <v>122</v>
      </c>
      <c r="F83" s="0" t="s">
        <v>157</v>
      </c>
      <c r="G83" s="91" t="n">
        <v>36800</v>
      </c>
      <c r="H83" s="230" t="n">
        <v>310000</v>
      </c>
      <c r="I83" s="0" t="n">
        <v>-0.25</v>
      </c>
      <c r="J83" s="124" t="n">
        <f aca="false">VLOOKUP(G83,NGPrices,2,FALSE())</f>
        <v>3.18</v>
      </c>
      <c r="K83" s="125" t="n">
        <f aca="false">HLOOKUP(D83,Prices,VLOOKUP(G83,move_down,2,FALSE()),FALSE())</f>
        <v>-0.2975</v>
      </c>
      <c r="L83" s="7" t="n">
        <f aca="false">K83+J83</f>
        <v>2.8825</v>
      </c>
      <c r="M83" s="126" t="n">
        <f aca="false">VLOOKUP(G83,NGPrices,4,FALSE())</f>
        <v>0.065817989695161</v>
      </c>
      <c r="N83" s="7" t="n">
        <f aca="false">VLOOKUP(G83,NGPrices,3,FALSE())</f>
        <v>0.4225</v>
      </c>
      <c r="O83" s="7" t="n">
        <f aca="false">HLOOKUP(D83,VOLS,VLOOKUP(G83,move_down,2,FALSE()),FALSE())</f>
        <v>0.414</v>
      </c>
      <c r="P83" s="219" t="n">
        <f aca="false">HLOOKUP(D83,Correllate,VLOOKUP(G83,CorMove,2,FALSE()),FALSE())</f>
        <v>0.96</v>
      </c>
      <c r="Q83" s="91" t="n">
        <f aca="false">WORKDAY(G83,-2)</f>
        <v>36797</v>
      </c>
      <c r="R83" s="7" t="n">
        <f aca="false">IF(F83="P",0,1)</f>
        <v>1</v>
      </c>
      <c r="S83" s="130" t="e">
        <f aca="false">xSPRDOPT($L83,$J83,$I83,$M83,$O83,$N83,$P83,$Q83-$C$3,$R83,0)</f>
        <v>#NAME?</v>
      </c>
      <c r="T83" s="220" t="e">
        <f aca="false">xSPRDOPT($L83,$J83,$I83,$M83,$O83,$N83,$P83,$Q83-$C$3,$R83,1)*H83</f>
        <v>#NAME?</v>
      </c>
      <c r="U83" s="42" t="e">
        <f aca="false">S83*H83</f>
        <v>#NAME?</v>
      </c>
      <c r="V83" s="220" t="e">
        <f aca="false">xSPRDOPT($L83,$J83,$I83,$M83,$O83,$N83,$P83,$Q83-$C$3,$R83,2)*H83</f>
        <v>#NAME?</v>
      </c>
      <c r="W83" s="220" t="e">
        <f aca="false">+V83+T83</f>
        <v>#NAME?</v>
      </c>
      <c r="X83" s="2" t="str">
        <f aca="false">CONCATENATE(G83,D83)</f>
        <v>36800IF-NWPL_ROCKY_M</v>
      </c>
      <c r="Y83" s="221" t="n">
        <f aca="false">H83/10000</f>
        <v>31</v>
      </c>
      <c r="AA83" s="231" t="n">
        <f aca="false">EOMONTH(AA82,0)+1</f>
        <v>38504</v>
      </c>
      <c r="AB83" s="134" t="n">
        <f aca="false">SUMIF($X:$X,CONCATENATE($AA83,AB$6),$T:$T)/10000</f>
        <v>0</v>
      </c>
      <c r="AC83" s="134" t="n">
        <f aca="false">SUMIF($X:$X,CONCATENATE($AA83,AC$6),$T:$T)/10000</f>
        <v>0</v>
      </c>
      <c r="AD83" s="134" t="n">
        <f aca="false">SUMIF($X:$X,CONCATENATE($AA83,AD$6),$T:$T)/10000</f>
        <v>0</v>
      </c>
      <c r="AE83" s="134" t="n">
        <f aca="false">SUMIF($X:$X,CONCATENATE($AA83,AE$6),$T:$T)/10000</f>
        <v>0</v>
      </c>
      <c r="AF83" s="135" t="n">
        <f aca="false">SUMIF($X:$X,CONCATENATE($AA83,AF$6),$T:$T)/10000</f>
        <v>0</v>
      </c>
      <c r="AG83" s="135" t="n">
        <f aca="false">SUMIF($X:$X,CONCATENATE($AA83,AG$6),$T:$T)/10000</f>
        <v>0</v>
      </c>
      <c r="AH83" s="231" t="n">
        <f aca="false">EOMONTH(AH82,0)+1</f>
        <v>38504</v>
      </c>
      <c r="AI83" s="135" t="n">
        <f aca="false">SUM(AB83:AG83)</f>
        <v>0</v>
      </c>
      <c r="AJ83" s="2"/>
      <c r="AK83" s="231" t="n">
        <f aca="false">EOMONTH(AK82,0)+1</f>
        <v>38504</v>
      </c>
      <c r="AL83" s="134" t="n">
        <f aca="false">SUMIF($X:$X,CONCATENATE($AA83,AL$6),$W:$W)</f>
        <v>0</v>
      </c>
      <c r="AM83" s="134" t="n">
        <f aca="false">SUMIF($X:$X,CONCATENATE($AA83,AM$6),$W:$W)</f>
        <v>0</v>
      </c>
      <c r="AN83" s="134" t="n">
        <f aca="false">SUMIF($X:$X,CONCATENATE($AA83,AN$6),$W:$W)</f>
        <v>0</v>
      </c>
      <c r="AO83" s="134" t="n">
        <f aca="false">SUMIF($X:$X,CONCATENATE($AA83,AO$6),$W:$W)</f>
        <v>0</v>
      </c>
      <c r="AP83" s="135" t="n">
        <f aca="false">SUMIF($X:$X,CONCATENATE($AA83,AP$6),$W:$W)</f>
        <v>0</v>
      </c>
      <c r="AQ83" s="135" t="n">
        <f aca="false">SUMIF($X:$X,CONCATENATE($AA83,AQ$6),$W:$W)</f>
        <v>0</v>
      </c>
      <c r="AR83" s="231" t="n">
        <f aca="false">EOMONTH(AR82,0)+1</f>
        <v>38504</v>
      </c>
      <c r="AS83" s="135" t="n">
        <f aca="false">SUM(AL83:AQ83)</f>
        <v>0</v>
      </c>
      <c r="AT83" s="2"/>
      <c r="AU83" s="2"/>
      <c r="AV83" s="2"/>
      <c r="AW83" s="2"/>
      <c r="AX83" s="2"/>
      <c r="AY83" s="2"/>
      <c r="AZ83" s="2"/>
      <c r="BA83" s="2"/>
      <c r="BB83" s="181" t="n">
        <f aca="false">G83</f>
        <v>36800</v>
      </c>
      <c r="BC83" s="223" t="e">
        <f aca="false">xSPRDOPT((VLOOKUP(G83,NGPrices,2,FALSE())+HLOOKUP(D83,Prices,VLOOKUP(G83,move_down,2,FALSE()),FALSE())),VLOOKUP(G83,NGPrices,2,FALSE()),I83,VLOOKUP(G83,NGPREVPRICES,4,FALSE()),HLOOKUP(D83,PREVVOLS,VLOOKUP(G83,MOVE_DOWN2,2,FALSE()),FALSE()),VLOOKUP(G83,NGPREVPRICES,3,FALSE()),HLOOKUP(D83,Correllate,VLOOKUP(G83,CorMove,2,FALSE()),FALSE()),Q83-$BC$3,R83,$BC$5)*H83-BI83</f>
        <v>#NAME?</v>
      </c>
      <c r="BD83" s="223" t="e">
        <f aca="false">xSPRDOPT((VLOOKUP(G83,NGPREVPRICES,2,FALSE())+HLOOKUP(D83,PREVCURVES,VLOOKUP(G83,MOVE_DOWN2,2,FALSE()),FALSE())),VLOOKUP(G83,NGPREVPRICES,2,FALSE()),BJ83,VLOOKUP(G83,NGPrices,4,FALSE()),HLOOKUP(D83,PREVVOLS,VLOOKUP(G83,MOVE_DOWN2,2,FALSE()),FALSE()),VLOOKUP(G83,NGPREVPRICES,3,FALSE()),HLOOKUP(D83,Correllate,VLOOKUP(G83,CorMove,2,FALSE()),FALSE()),Q83-$BC$3,R83,$BI$5)*H83-BI83</f>
        <v>#NAME?</v>
      </c>
      <c r="BE83" s="132" t="e">
        <f aca="false">(BI83/VLOOKUP(BB83,discount,3,FALSE()))-(BI83/VLOOKUP(BB83,discount,2,FALSE()))</f>
        <v>#NAME?</v>
      </c>
      <c r="BF83" s="223" t="e">
        <f aca="false">xSPRDOPT((VLOOKUP(G83,NGPREVPRICES,2,FALSE())+HLOOKUP(D83,PREVCURVES,VLOOKUP(G83,MOVE_DOWN2,2,FALSE()),FALSE())),VLOOKUP(G83,NGPREVPRICES,2,FALSE()),BJ83,VLOOKUP(G83,NGPREVPRICES,4,FALSE()),HLOOKUP(D83,VOLS,VLOOKUP(G83,move_down,2,FALSE()),FALSE()),VLOOKUP(G83,NGPrices,3,FALSE()),HLOOKUP(D83,Correllate,VLOOKUP(G83,CorMove,2,FALSE()),FALSE()),Q83-$BC$3,R83,$BI$5)*H83-BI83</f>
        <v>#NAME?</v>
      </c>
      <c r="BG83" s="223" t="e">
        <f aca="false">xSPRDOPT((VLOOKUP(G83,NGPREVPRICES,2,FALSE())+HLOOKUP(D83,PREVCURVES,VLOOKUP(G83,MOVE_DOWN2,2,FALSE()),FALSE())),VLOOKUP(G83,NGPREVPRICES,2,FALSE()),BJ83,VLOOKUP(G83,NGPREVPRICES,4,FALSE()),HLOOKUP(D83,PREVVOLS,VLOOKUP(G83,MOVE_DOWN2,2,FALSE()),FALSE()),VLOOKUP(G83,NGPREVPRICES,3,FALSE()),HLOOKUP(D83,Correllate,VLOOKUP(G83,CorMove,2,FALSE()),FALSE()),Q83-$C$3,R83,$BI$5)*H83-BI83</f>
        <v>#NAME?</v>
      </c>
      <c r="BH83" s="223" t="e">
        <f aca="false">SUM(BC83:BG83)</f>
        <v>#NAME?</v>
      </c>
      <c r="BI83" s="223" t="e">
        <f aca="false">xSPRDOPT((VLOOKUP(G83,NGPREVPRICES,2,FALSE())+HLOOKUP(D83,PREVCURVES,VLOOKUP(G83,MOVE_DOWN2,2,FALSE()),FALSE())),VLOOKUP(G83,NGPREVPRICES,2,FALSE()),BJ83,VLOOKUP(G83,NGPREVPRICES,4,FALSE()),HLOOKUP(D83,PREVVOLS,VLOOKUP(G83,MOVE_DOWN2,2,FALSE()),FALSE()),VLOOKUP(G83,NGPREVPRICES,3,FALSE()),HLOOKUP(D83,Correllate,VLOOKUP(G83,CorMove,2,FALSE()),FALSE()),Q83-$BC$3,R83,$BI$5)*H83</f>
        <v>#NAME?</v>
      </c>
      <c r="BJ83" s="224" t="n">
        <f aca="false">I83</f>
        <v>-0.25</v>
      </c>
      <c r="BL83" s="0" t="str">
        <f aca="false">CONCATENATE(BB83,$BC$6)</f>
        <v>36800Curve Shift/Gamma</v>
      </c>
      <c r="BM83" s="0" t="str">
        <f aca="false">CONCATENATE($BB83,$BD$6)</f>
        <v>36800Rho</v>
      </c>
      <c r="BN83" s="0" t="str">
        <f aca="false">CONCATENATE($BB83,$BE$6)</f>
        <v>36800Drift</v>
      </c>
      <c r="BO83" s="0" t="str">
        <f aca="false">CONCATENATE($BB83,$BF$6)</f>
        <v>36800Vega</v>
      </c>
      <c r="BP83" s="0" t="str">
        <f aca="false">CONCATENATE($BB83,$BG$6)</f>
        <v>36800Theta</v>
      </c>
    </row>
    <row r="84" customFormat="false" ht="12" hidden="false" customHeight="true" outlineLevel="0" collapsed="false">
      <c r="A84" s="0" t="s">
        <v>176</v>
      </c>
      <c r="B84" s="0" t="s">
        <v>155</v>
      </c>
      <c r="C84" s="0" t="s">
        <v>186</v>
      </c>
      <c r="D84" s="7" t="s">
        <v>147</v>
      </c>
      <c r="E84" s="0" t="s">
        <v>122</v>
      </c>
      <c r="F84" s="0" t="s">
        <v>157</v>
      </c>
      <c r="G84" s="91" t="n">
        <v>36647</v>
      </c>
      <c r="H84" s="230" t="n">
        <v>310000</v>
      </c>
      <c r="I84" s="0" t="n">
        <v>-0.3</v>
      </c>
      <c r="J84" s="124" t="n">
        <f aca="false">VLOOKUP(G84,NGPrices,2,FALSE())</f>
        <v>3.158</v>
      </c>
      <c r="K84" s="125" t="n">
        <f aca="false">HLOOKUP(D84,Prices,VLOOKUP(G84,move_down,2,FALSE()),FALSE())</f>
        <v>-0.345</v>
      </c>
      <c r="L84" s="7" t="n">
        <f aca="false">K84+J84</f>
        <v>2.813</v>
      </c>
      <c r="M84" s="126" t="n">
        <f aca="false">VLOOKUP(G84,NGPrices,4,FALSE())</f>
        <v>0.062683518517613</v>
      </c>
      <c r="N84" s="7" t="n">
        <f aca="false">VLOOKUP(G84,NGPrices,3,FALSE())</f>
        <v>0.41</v>
      </c>
      <c r="O84" s="7" t="n">
        <f aca="false">HLOOKUP(D84,VOLS,VLOOKUP(G84,move_down,2,FALSE()),FALSE())</f>
        <v>0.377</v>
      </c>
      <c r="P84" s="219" t="n">
        <f aca="false">HLOOKUP(D84,Correllate,VLOOKUP(G84,CorMove,2,FALSE()),FALSE())</f>
        <v>0.96</v>
      </c>
      <c r="Q84" s="91" t="n">
        <f aca="false">WORKDAY(G84,-2)</f>
        <v>36643</v>
      </c>
      <c r="R84" s="7" t="n">
        <f aca="false">IF(F84="P",0,1)</f>
        <v>1</v>
      </c>
      <c r="S84" s="130" t="e">
        <f aca="false">xSPRDOPT($L84,$J84,$I84,$M84,$O84,$N84,$P84,$Q84-$C$3,$R84,0)</f>
        <v>#NAME?</v>
      </c>
      <c r="T84" s="220" t="e">
        <f aca="false">xSPRDOPT($L84,$J84,$I84,$M84,$O84,$N84,$P84,$Q84-$C$3,$R84,1)*H84</f>
        <v>#NAME?</v>
      </c>
      <c r="U84" s="42" t="e">
        <f aca="false">S84*H84</f>
        <v>#NAME?</v>
      </c>
      <c r="V84" s="220" t="e">
        <f aca="false">xSPRDOPT($L84,$J84,$I84,$M84,$O84,$N84,$P84,$Q84-$C$3,$R84,2)*H84</f>
        <v>#NAME?</v>
      </c>
      <c r="W84" s="220" t="e">
        <f aca="false">+V84+T84</f>
        <v>#NAME?</v>
      </c>
      <c r="X84" s="2" t="str">
        <f aca="false">CONCATENATE(G84,D84)</f>
        <v>36647IF-NWPL_ROCKY_M</v>
      </c>
      <c r="Y84" s="221" t="n">
        <f aca="false">H84/10000</f>
        <v>31</v>
      </c>
      <c r="AA84" s="231" t="n">
        <f aca="false">EOMONTH(AA83,0)+1</f>
        <v>38534</v>
      </c>
      <c r="AB84" s="134" t="n">
        <f aca="false">SUMIF($X:$X,CONCATENATE($AA84,AB$6),$T:$T)/10000</f>
        <v>0</v>
      </c>
      <c r="AC84" s="134" t="n">
        <f aca="false">SUMIF($X:$X,CONCATENATE($AA84,AC$6),$T:$T)/10000</f>
        <v>0</v>
      </c>
      <c r="AD84" s="134" t="n">
        <f aca="false">SUMIF($X:$X,CONCATENATE($AA84,AD$6),$T:$T)/10000</f>
        <v>0</v>
      </c>
      <c r="AE84" s="134" t="n">
        <f aca="false">SUMIF($X:$X,CONCATENATE($AA84,AE$6),$T:$T)/10000</f>
        <v>0</v>
      </c>
      <c r="AF84" s="135" t="n">
        <f aca="false">SUMIF($X:$X,CONCATENATE($AA84,AF$6),$T:$T)/10000</f>
        <v>0</v>
      </c>
      <c r="AG84" s="135" t="n">
        <f aca="false">SUMIF($X:$X,CONCATENATE($AA84,AG$6),$T:$T)/10000</f>
        <v>0</v>
      </c>
      <c r="AH84" s="231" t="n">
        <f aca="false">EOMONTH(AH83,0)+1</f>
        <v>38534</v>
      </c>
      <c r="AI84" s="135" t="n">
        <f aca="false">SUM(AB84:AG84)</f>
        <v>0</v>
      </c>
      <c r="AJ84" s="2"/>
      <c r="AK84" s="231" t="n">
        <f aca="false">EOMONTH(AK83,0)+1</f>
        <v>38534</v>
      </c>
      <c r="AL84" s="134" t="n">
        <f aca="false">SUMIF($X:$X,CONCATENATE($AA84,AL$6),$W:$W)</f>
        <v>0</v>
      </c>
      <c r="AM84" s="134" t="n">
        <f aca="false">SUMIF($X:$X,CONCATENATE($AA84,AM$6),$W:$W)</f>
        <v>0</v>
      </c>
      <c r="AN84" s="134" t="n">
        <f aca="false">SUMIF($X:$X,CONCATENATE($AA84,AN$6),$W:$W)</f>
        <v>0</v>
      </c>
      <c r="AO84" s="134" t="n">
        <f aca="false">SUMIF($X:$X,CONCATENATE($AA84,AO$6),$W:$W)</f>
        <v>0</v>
      </c>
      <c r="AP84" s="135" t="n">
        <f aca="false">SUMIF($X:$X,CONCATENATE($AA84,AP$6),$W:$W)</f>
        <v>0</v>
      </c>
      <c r="AQ84" s="135" t="n">
        <f aca="false">SUMIF($X:$X,CONCATENATE($AA84,AQ$6),$W:$W)</f>
        <v>0</v>
      </c>
      <c r="AR84" s="231" t="n">
        <f aca="false">EOMONTH(AR83,0)+1</f>
        <v>38534</v>
      </c>
      <c r="AS84" s="135" t="n">
        <f aca="false">SUM(AL84:AQ84)</f>
        <v>0</v>
      </c>
      <c r="AT84" s="2"/>
      <c r="AU84" s="2"/>
      <c r="AV84" s="2"/>
      <c r="AW84" s="2"/>
      <c r="AX84" s="2"/>
      <c r="AY84" s="2"/>
      <c r="AZ84" s="2"/>
      <c r="BA84" s="2"/>
      <c r="BB84" s="181" t="n">
        <f aca="false">G84</f>
        <v>36647</v>
      </c>
      <c r="BC84" s="223" t="e">
        <f aca="false">xSPRDOPT((VLOOKUP(G84,NGPrices,2,FALSE())+HLOOKUP(D84,Prices,VLOOKUP(G84,move_down,2,FALSE()),FALSE())),VLOOKUP(G84,NGPrices,2,FALSE()),I84,VLOOKUP(G84,NGPREVPRICES,4,FALSE()),HLOOKUP(D84,PREVVOLS,VLOOKUP(G84,MOVE_DOWN2,2,FALSE()),FALSE()),VLOOKUP(G84,NGPREVPRICES,3,FALSE()),HLOOKUP(D84,Correllate,VLOOKUP(G84,CorMove,2,FALSE()),FALSE()),Q84-$BC$3,R84,$BC$5)*H84-BI84</f>
        <v>#NAME?</v>
      </c>
      <c r="BD84" s="223" t="e">
        <f aca="false">xSPRDOPT((VLOOKUP(G84,NGPREVPRICES,2,FALSE())+HLOOKUP(D84,PREVCURVES,VLOOKUP(G84,MOVE_DOWN2,2,FALSE()),FALSE())),VLOOKUP(G84,NGPREVPRICES,2,FALSE()),BJ84,VLOOKUP(G84,NGPrices,4,FALSE()),HLOOKUP(D84,PREVVOLS,VLOOKUP(G84,MOVE_DOWN2,2,FALSE()),FALSE()),VLOOKUP(G84,NGPREVPRICES,3,FALSE()),HLOOKUP(D84,Correllate,VLOOKUP(G84,CorMove,2,FALSE()),FALSE()),Q84-$BC$3,R84,$BI$5)*H84-BI84</f>
        <v>#NAME?</v>
      </c>
      <c r="BE84" s="132" t="e">
        <f aca="false">(BI84/VLOOKUP(BB84,discount,3,FALSE()))-(BI84/VLOOKUP(BB84,discount,2,FALSE()))</f>
        <v>#NAME?</v>
      </c>
      <c r="BF84" s="223" t="e">
        <f aca="false">xSPRDOPT((VLOOKUP(G84,NGPREVPRICES,2,FALSE())+HLOOKUP(D84,PREVCURVES,VLOOKUP(G84,MOVE_DOWN2,2,FALSE()),FALSE())),VLOOKUP(G84,NGPREVPRICES,2,FALSE()),BJ84,VLOOKUP(G84,NGPREVPRICES,4,FALSE()),HLOOKUP(D84,VOLS,VLOOKUP(G84,move_down,2,FALSE()),FALSE()),VLOOKUP(G84,NGPrices,3,FALSE()),HLOOKUP(D84,Correllate,VLOOKUP(G84,CorMove,2,FALSE()),FALSE()),Q84-$BC$3,R84,$BI$5)*H84-BI84</f>
        <v>#NAME?</v>
      </c>
      <c r="BG84" s="223" t="e">
        <f aca="false">xSPRDOPT((VLOOKUP(G84,NGPREVPRICES,2,FALSE())+HLOOKUP(D84,PREVCURVES,VLOOKUP(G84,MOVE_DOWN2,2,FALSE()),FALSE())),VLOOKUP(G84,NGPREVPRICES,2,FALSE()),BJ84,VLOOKUP(G84,NGPREVPRICES,4,FALSE()),HLOOKUP(D84,PREVVOLS,VLOOKUP(G84,MOVE_DOWN2,2,FALSE()),FALSE()),VLOOKUP(G84,NGPREVPRICES,3,FALSE()),HLOOKUP(D84,Correllate,VLOOKUP(G84,CorMove,2,FALSE()),FALSE()),Q84-$C$3,R84,$BI$5)*H84-BI84</f>
        <v>#NAME?</v>
      </c>
      <c r="BH84" s="223" t="e">
        <f aca="false">SUM(BC84:BG84)</f>
        <v>#NAME?</v>
      </c>
      <c r="BI84" s="223" t="e">
        <f aca="false">xSPRDOPT((VLOOKUP(G84,NGPREVPRICES,2,FALSE())+HLOOKUP(D84,PREVCURVES,VLOOKUP(G84,MOVE_DOWN2,2,FALSE()),FALSE())),VLOOKUP(G84,NGPREVPRICES,2,FALSE()),BJ84,VLOOKUP(G84,NGPREVPRICES,4,FALSE()),HLOOKUP(D84,PREVVOLS,VLOOKUP(G84,MOVE_DOWN2,2,FALSE()),FALSE()),VLOOKUP(G84,NGPREVPRICES,3,FALSE()),HLOOKUP(D84,Correllate,VLOOKUP(G84,CorMove,2,FALSE()),FALSE()),Q84-$BC$3,R84,$BI$5)*H84</f>
        <v>#NAME?</v>
      </c>
      <c r="BJ84" s="224" t="n">
        <f aca="false">I84</f>
        <v>-0.3</v>
      </c>
      <c r="BL84" s="0" t="str">
        <f aca="false">CONCATENATE(BB84,$BC$6)</f>
        <v>36647Curve Shift/Gamma</v>
      </c>
      <c r="BM84" s="0" t="str">
        <f aca="false">CONCATENATE($BB84,$BD$6)</f>
        <v>36647Rho</v>
      </c>
      <c r="BN84" s="0" t="str">
        <f aca="false">CONCATENATE($BB84,$BE$6)</f>
        <v>36647Drift</v>
      </c>
      <c r="BO84" s="0" t="str">
        <f aca="false">CONCATENATE($BB84,$BF$6)</f>
        <v>36647Vega</v>
      </c>
      <c r="BP84" s="0" t="str">
        <f aca="false">CONCATENATE($BB84,$BG$6)</f>
        <v>36647Theta</v>
      </c>
    </row>
    <row r="85" customFormat="false" ht="12" hidden="false" customHeight="true" outlineLevel="0" collapsed="false">
      <c r="A85" s="0" t="s">
        <v>176</v>
      </c>
      <c r="B85" s="0" t="s">
        <v>155</v>
      </c>
      <c r="C85" s="0" t="s">
        <v>186</v>
      </c>
      <c r="D85" s="7" t="s">
        <v>147</v>
      </c>
      <c r="E85" s="0" t="s">
        <v>122</v>
      </c>
      <c r="F85" s="0" t="s">
        <v>157</v>
      </c>
      <c r="G85" s="91" t="n">
        <v>36678</v>
      </c>
      <c r="H85" s="230" t="n">
        <v>300000</v>
      </c>
      <c r="I85" s="0" t="n">
        <v>-0.3</v>
      </c>
      <c r="J85" s="124" t="n">
        <f aca="false">VLOOKUP(G85,NGPrices,2,FALSE())</f>
        <v>3.172</v>
      </c>
      <c r="K85" s="125" t="n">
        <f aca="false">HLOOKUP(D85,Prices,VLOOKUP(G85,move_down,2,FALSE()),FALSE())</f>
        <v>-0.34</v>
      </c>
      <c r="L85" s="7" t="n">
        <f aca="false">K85+J85</f>
        <v>2.832</v>
      </c>
      <c r="M85" s="126" t="n">
        <f aca="false">VLOOKUP(G85,NGPrices,4,FALSE())</f>
        <v>0.063039999833066</v>
      </c>
      <c r="N85" s="7" t="n">
        <f aca="false">VLOOKUP(G85,NGPrices,3,FALSE())</f>
        <v>0.3825</v>
      </c>
      <c r="O85" s="7" t="n">
        <f aca="false">HLOOKUP(D85,VOLS,VLOOKUP(G85,move_down,2,FALSE()),FALSE())</f>
        <v>0.375</v>
      </c>
      <c r="P85" s="219" t="n">
        <f aca="false">HLOOKUP(D85,Correllate,VLOOKUP(G85,CorMove,2,FALSE()),FALSE())</f>
        <v>0.96</v>
      </c>
      <c r="Q85" s="91" t="n">
        <f aca="false">WORKDAY(G85,-2)</f>
        <v>36676</v>
      </c>
      <c r="R85" s="7" t="n">
        <f aca="false">IF(F85="P",0,1)</f>
        <v>1</v>
      </c>
      <c r="S85" s="130" t="e">
        <f aca="false">xSPRDOPT($L85,$J85,$I85,$M85,$O85,$N85,$P85,$Q85-$C$3,$R85,0)</f>
        <v>#NAME?</v>
      </c>
      <c r="T85" s="220" t="e">
        <f aca="false">xSPRDOPT($L85,$J85,$I85,$M85,$O85,$N85,$P85,$Q85-$C$3,$R85,1)*H85</f>
        <v>#NAME?</v>
      </c>
      <c r="U85" s="42" t="e">
        <f aca="false">S85*H85</f>
        <v>#NAME?</v>
      </c>
      <c r="V85" s="220" t="e">
        <f aca="false">xSPRDOPT($L85,$J85,$I85,$M85,$O85,$N85,$P85,$Q85-$C$3,$R85,2)*H85</f>
        <v>#NAME?</v>
      </c>
      <c r="W85" s="220" t="e">
        <f aca="false">+V85+T85</f>
        <v>#NAME?</v>
      </c>
      <c r="X85" s="2" t="str">
        <f aca="false">CONCATENATE(G85,D85)</f>
        <v>36678IF-NWPL_ROCKY_M</v>
      </c>
      <c r="Y85" s="221" t="n">
        <f aca="false">H85/10000</f>
        <v>30</v>
      </c>
      <c r="AA85" s="231" t="n">
        <f aca="false">EOMONTH(AA84,0)+1</f>
        <v>38565</v>
      </c>
      <c r="AB85" s="134" t="n">
        <f aca="false">SUMIF($X:$X,CONCATENATE($AA85,AB$6),$T:$T)/10000</f>
        <v>0</v>
      </c>
      <c r="AC85" s="134" t="n">
        <f aca="false">SUMIF($X:$X,CONCATENATE($AA85,AC$6),$T:$T)/10000</f>
        <v>0</v>
      </c>
      <c r="AD85" s="134" t="n">
        <f aca="false">SUMIF($X:$X,CONCATENATE($AA85,AD$6),$T:$T)/10000</f>
        <v>0</v>
      </c>
      <c r="AE85" s="134" t="n">
        <f aca="false">SUMIF($X:$X,CONCATENATE($AA85,AE$6),$T:$T)/10000</f>
        <v>0</v>
      </c>
      <c r="AF85" s="135" t="n">
        <f aca="false">SUMIF($X:$X,CONCATENATE($AA85,AF$6),$T:$T)/10000</f>
        <v>0</v>
      </c>
      <c r="AG85" s="135" t="n">
        <f aca="false">SUMIF($X:$X,CONCATENATE($AA85,AG$6),$T:$T)/10000</f>
        <v>0</v>
      </c>
      <c r="AH85" s="231" t="n">
        <f aca="false">EOMONTH(AH84,0)+1</f>
        <v>38565</v>
      </c>
      <c r="AI85" s="135" t="n">
        <f aca="false">SUM(AB85:AG85)</f>
        <v>0</v>
      </c>
      <c r="AJ85" s="2"/>
      <c r="AK85" s="231" t="n">
        <f aca="false">EOMONTH(AK84,0)+1</f>
        <v>38565</v>
      </c>
      <c r="AL85" s="134" t="n">
        <f aca="false">SUMIF($X:$X,CONCATENATE($AA85,AL$6),$W:$W)</f>
        <v>0</v>
      </c>
      <c r="AM85" s="134" t="n">
        <f aca="false">SUMIF($X:$X,CONCATENATE($AA85,AM$6),$W:$W)</f>
        <v>0</v>
      </c>
      <c r="AN85" s="134" t="n">
        <f aca="false">SUMIF($X:$X,CONCATENATE($AA85,AN$6),$W:$W)</f>
        <v>0</v>
      </c>
      <c r="AO85" s="134" t="n">
        <f aca="false">SUMIF($X:$X,CONCATENATE($AA85,AO$6),$W:$W)</f>
        <v>0</v>
      </c>
      <c r="AP85" s="135" t="n">
        <f aca="false">SUMIF($X:$X,CONCATENATE($AA85,AP$6),$W:$W)</f>
        <v>0</v>
      </c>
      <c r="AQ85" s="135" t="n">
        <f aca="false">SUMIF($X:$X,CONCATENATE($AA85,AQ$6),$W:$W)</f>
        <v>0</v>
      </c>
      <c r="AR85" s="231" t="n">
        <f aca="false">EOMONTH(AR84,0)+1</f>
        <v>38565</v>
      </c>
      <c r="AS85" s="135" t="n">
        <f aca="false">SUM(AL85:AQ85)</f>
        <v>0</v>
      </c>
      <c r="AT85" s="2"/>
      <c r="AU85" s="2"/>
      <c r="AV85" s="2"/>
      <c r="AW85" s="2"/>
      <c r="AX85" s="2"/>
      <c r="AY85" s="2"/>
      <c r="AZ85" s="2"/>
      <c r="BA85" s="2"/>
      <c r="BB85" s="181" t="n">
        <f aca="false">G85</f>
        <v>36678</v>
      </c>
      <c r="BC85" s="223" t="e">
        <f aca="false">xSPRDOPT((VLOOKUP(G85,NGPrices,2,FALSE())+HLOOKUP(D85,Prices,VLOOKUP(G85,move_down,2,FALSE()),FALSE())),VLOOKUP(G85,NGPrices,2,FALSE()),I85,VLOOKUP(G85,NGPREVPRICES,4,FALSE()),HLOOKUP(D85,PREVVOLS,VLOOKUP(G85,MOVE_DOWN2,2,FALSE()),FALSE()),VLOOKUP(G85,NGPREVPRICES,3,FALSE()),HLOOKUP(D85,Correllate,VLOOKUP(G85,CorMove,2,FALSE()),FALSE()),Q85-$BC$3,R85,$BC$5)*H85-BI85</f>
        <v>#NAME?</v>
      </c>
      <c r="BD85" s="223" t="e">
        <f aca="false">xSPRDOPT((VLOOKUP(G85,NGPREVPRICES,2,FALSE())+HLOOKUP(D85,PREVCURVES,VLOOKUP(G85,MOVE_DOWN2,2,FALSE()),FALSE())),VLOOKUP(G85,NGPREVPRICES,2,FALSE()),BJ85,VLOOKUP(G85,NGPrices,4,FALSE()),HLOOKUP(D85,PREVVOLS,VLOOKUP(G85,MOVE_DOWN2,2,FALSE()),FALSE()),VLOOKUP(G85,NGPREVPRICES,3,FALSE()),HLOOKUP(D85,Correllate,VLOOKUP(G85,CorMove,2,FALSE()),FALSE()),Q85-$BC$3,R85,$BI$5)*H85-BI85</f>
        <v>#NAME?</v>
      </c>
      <c r="BE85" s="132" t="e">
        <f aca="false">(BI85/VLOOKUP(BB85,discount,3,FALSE()))-(BI85/VLOOKUP(BB85,discount,2,FALSE()))</f>
        <v>#NAME?</v>
      </c>
      <c r="BF85" s="223" t="e">
        <f aca="false">xSPRDOPT((VLOOKUP(G85,NGPREVPRICES,2,FALSE())+HLOOKUP(D85,PREVCURVES,VLOOKUP(G85,MOVE_DOWN2,2,FALSE()),FALSE())),VLOOKUP(G85,NGPREVPRICES,2,FALSE()),BJ85,VLOOKUP(G85,NGPREVPRICES,4,FALSE()),HLOOKUP(D85,VOLS,VLOOKUP(G85,move_down,2,FALSE()),FALSE()),VLOOKUP(G85,NGPrices,3,FALSE()),HLOOKUP(D85,Correllate,VLOOKUP(G85,CorMove,2,FALSE()),FALSE()),Q85-$BC$3,R85,$BI$5)*H85-BI85</f>
        <v>#NAME?</v>
      </c>
      <c r="BG85" s="223" t="e">
        <f aca="false">xSPRDOPT((VLOOKUP(G85,NGPREVPRICES,2,FALSE())+HLOOKUP(D85,PREVCURVES,VLOOKUP(G85,MOVE_DOWN2,2,FALSE()),FALSE())),VLOOKUP(G85,NGPREVPRICES,2,FALSE()),BJ85,VLOOKUP(G85,NGPREVPRICES,4,FALSE()),HLOOKUP(D85,PREVVOLS,VLOOKUP(G85,MOVE_DOWN2,2,FALSE()),FALSE()),VLOOKUP(G85,NGPREVPRICES,3,FALSE()),HLOOKUP(D85,Correllate,VLOOKUP(G85,CorMove,2,FALSE()),FALSE()),Q85-$C$3,R85,$BI$5)*H85-BI85</f>
        <v>#NAME?</v>
      </c>
      <c r="BH85" s="223" t="e">
        <f aca="false">SUM(BC85:BG85)</f>
        <v>#NAME?</v>
      </c>
      <c r="BI85" s="223" t="e">
        <f aca="false">xSPRDOPT((VLOOKUP(G85,NGPREVPRICES,2,FALSE())+HLOOKUP(D85,PREVCURVES,VLOOKUP(G85,MOVE_DOWN2,2,FALSE()),FALSE())),VLOOKUP(G85,NGPREVPRICES,2,FALSE()),BJ85,VLOOKUP(G85,NGPREVPRICES,4,FALSE()),HLOOKUP(D85,PREVVOLS,VLOOKUP(G85,MOVE_DOWN2,2,FALSE()),FALSE()),VLOOKUP(G85,NGPREVPRICES,3,FALSE()),HLOOKUP(D85,Correllate,VLOOKUP(G85,CorMove,2,FALSE()),FALSE()),Q85-$BC$3,R85,$BI$5)*H85</f>
        <v>#NAME?</v>
      </c>
      <c r="BJ85" s="224" t="n">
        <f aca="false">I85</f>
        <v>-0.3</v>
      </c>
      <c r="BL85" s="0" t="str">
        <f aca="false">CONCATENATE(BB85,$BC$6)</f>
        <v>36678Curve Shift/Gamma</v>
      </c>
      <c r="BM85" s="0" t="str">
        <f aca="false">CONCATENATE($BB85,$BD$6)</f>
        <v>36678Rho</v>
      </c>
      <c r="BN85" s="0" t="str">
        <f aca="false">CONCATENATE($BB85,$BE$6)</f>
        <v>36678Drift</v>
      </c>
      <c r="BO85" s="0" t="str">
        <f aca="false">CONCATENATE($BB85,$BF$6)</f>
        <v>36678Vega</v>
      </c>
      <c r="BP85" s="0" t="str">
        <f aca="false">CONCATENATE($BB85,$BG$6)</f>
        <v>36678Theta</v>
      </c>
    </row>
    <row r="86" customFormat="false" ht="12" hidden="false" customHeight="true" outlineLevel="0" collapsed="false">
      <c r="A86" s="0" t="s">
        <v>176</v>
      </c>
      <c r="B86" s="0" t="s">
        <v>155</v>
      </c>
      <c r="C86" s="0" t="s">
        <v>186</v>
      </c>
      <c r="D86" s="7" t="s">
        <v>147</v>
      </c>
      <c r="E86" s="0" t="s">
        <v>122</v>
      </c>
      <c r="F86" s="0" t="s">
        <v>157</v>
      </c>
      <c r="G86" s="91" t="n">
        <v>36708</v>
      </c>
      <c r="H86" s="230" t="n">
        <v>310000</v>
      </c>
      <c r="I86" s="0" t="n">
        <v>-0.3</v>
      </c>
      <c r="J86" s="124" t="n">
        <f aca="false">VLOOKUP(G86,NGPrices,2,FALSE())</f>
        <v>3.181</v>
      </c>
      <c r="K86" s="125" t="n">
        <f aca="false">HLOOKUP(D86,Prices,VLOOKUP(G86,move_down,2,FALSE()),FALSE())</f>
        <v>-0.3225</v>
      </c>
      <c r="L86" s="7" t="n">
        <f aca="false">K86+J86</f>
        <v>2.8585</v>
      </c>
      <c r="M86" s="126" t="n">
        <f aca="false">VLOOKUP(G86,NGPrices,4,FALSE())</f>
        <v>0.063695649345076</v>
      </c>
      <c r="N86" s="7" t="n">
        <f aca="false">VLOOKUP(G86,NGPrices,3,FALSE())</f>
        <v>0.395</v>
      </c>
      <c r="O86" s="7" t="n">
        <f aca="false">HLOOKUP(D86,VOLS,VLOOKUP(G86,move_down,2,FALSE()),FALSE())</f>
        <v>0.387</v>
      </c>
      <c r="P86" s="219" t="n">
        <f aca="false">HLOOKUP(D86,Correllate,VLOOKUP(G86,CorMove,2,FALSE()),FALSE())</f>
        <v>0.96</v>
      </c>
      <c r="Q86" s="91" t="n">
        <f aca="false">WORKDAY(G86,-2)</f>
        <v>36706</v>
      </c>
      <c r="R86" s="7" t="n">
        <f aca="false">IF(F86="P",0,1)</f>
        <v>1</v>
      </c>
      <c r="S86" s="130" t="e">
        <f aca="false">xSPRDOPT($L86,$J86,$I86,$M86,$O86,$N86,$P86,$Q86-$C$3,$R86,0)</f>
        <v>#NAME?</v>
      </c>
      <c r="T86" s="220" t="e">
        <f aca="false">xSPRDOPT($L86,$J86,$I86,$M86,$O86,$N86,$P86,$Q86-$C$3,$R86,1)*H86</f>
        <v>#NAME?</v>
      </c>
      <c r="U86" s="42" t="e">
        <f aca="false">S86*H86</f>
        <v>#NAME?</v>
      </c>
      <c r="V86" s="220" t="e">
        <f aca="false">xSPRDOPT($L86,$J86,$I86,$M86,$O86,$N86,$P86,$Q86-$C$3,$R86,2)*H86</f>
        <v>#NAME?</v>
      </c>
      <c r="W86" s="220" t="e">
        <f aca="false">+V86+T86</f>
        <v>#NAME?</v>
      </c>
      <c r="X86" s="2" t="str">
        <f aca="false">CONCATENATE(G86,D86)</f>
        <v>36708IF-NWPL_ROCKY_M</v>
      </c>
      <c r="Y86" s="221" t="n">
        <f aca="false">H86/10000</f>
        <v>31</v>
      </c>
      <c r="Z86" s="2"/>
      <c r="AA86" s="231" t="n">
        <f aca="false">EOMONTH(AA85,0)+1</f>
        <v>38596</v>
      </c>
      <c r="AB86" s="134" t="n">
        <f aca="false">SUMIF($X:$X,CONCATENATE($AA86,AB$6),$T:$T)/10000</f>
        <v>0</v>
      </c>
      <c r="AC86" s="134" t="n">
        <f aca="false">SUMIF($X:$X,CONCATENATE($AA86,AC$6),$T:$T)/10000</f>
        <v>0</v>
      </c>
      <c r="AD86" s="134" t="n">
        <f aca="false">SUMIF($X:$X,CONCATENATE($AA86,AD$6),$T:$T)/10000</f>
        <v>0</v>
      </c>
      <c r="AE86" s="134" t="n">
        <f aca="false">SUMIF($X:$X,CONCATENATE($AA86,AE$6),$T:$T)/10000</f>
        <v>0</v>
      </c>
      <c r="AF86" s="135" t="n">
        <f aca="false">SUMIF($X:$X,CONCATENATE($AA86,AF$6),$T:$T)/10000</f>
        <v>0</v>
      </c>
      <c r="AG86" s="135" t="n">
        <f aca="false">SUMIF($X:$X,CONCATENATE($AA86,AG$6),$T:$T)/10000</f>
        <v>0</v>
      </c>
      <c r="AH86" s="231" t="n">
        <f aca="false">EOMONTH(AH85,0)+1</f>
        <v>38596</v>
      </c>
      <c r="AI86" s="135" t="n">
        <f aca="false">SUM(AB86:AG86)</f>
        <v>0</v>
      </c>
      <c r="AJ86" s="2"/>
      <c r="AK86" s="231" t="n">
        <f aca="false">EOMONTH(AK85,0)+1</f>
        <v>38596</v>
      </c>
      <c r="AL86" s="134" t="n">
        <f aca="false">SUMIF($X:$X,CONCATENATE($AA86,AL$6),$W:$W)</f>
        <v>0</v>
      </c>
      <c r="AM86" s="134" t="n">
        <f aca="false">SUMIF($X:$X,CONCATENATE($AA86,AM$6),$W:$W)</f>
        <v>0</v>
      </c>
      <c r="AN86" s="134" t="n">
        <f aca="false">SUMIF($X:$X,CONCATENATE($AA86,AN$6),$W:$W)</f>
        <v>0</v>
      </c>
      <c r="AO86" s="134" t="n">
        <f aca="false">SUMIF($X:$X,CONCATENATE($AA86,AO$6),$W:$W)</f>
        <v>0</v>
      </c>
      <c r="AP86" s="135" t="n">
        <f aca="false">SUMIF($X:$X,CONCATENATE($AA86,AP$6),$W:$W)</f>
        <v>0</v>
      </c>
      <c r="AQ86" s="135" t="n">
        <f aca="false">SUMIF($X:$X,CONCATENATE($AA86,AQ$6),$W:$W)</f>
        <v>0</v>
      </c>
      <c r="AR86" s="231" t="n">
        <f aca="false">EOMONTH(AR85,0)+1</f>
        <v>38596</v>
      </c>
      <c r="AS86" s="135" t="n">
        <f aca="false">SUM(AL86:AQ86)</f>
        <v>0</v>
      </c>
      <c r="AT86" s="2"/>
      <c r="AU86" s="2"/>
      <c r="AV86" s="2"/>
      <c r="AW86" s="2"/>
      <c r="AX86" s="2"/>
      <c r="AY86" s="2"/>
      <c r="AZ86" s="2"/>
      <c r="BA86" s="2"/>
      <c r="BB86" s="181" t="n">
        <f aca="false">G86</f>
        <v>36708</v>
      </c>
      <c r="BC86" s="223" t="e">
        <f aca="false">xSPRDOPT((VLOOKUP(G86,NGPrices,2,FALSE())+HLOOKUP(D86,Prices,VLOOKUP(G86,move_down,2,FALSE()),FALSE())),VLOOKUP(G86,NGPrices,2,FALSE()),I86,VLOOKUP(G86,NGPREVPRICES,4,FALSE()),HLOOKUP(D86,PREVVOLS,VLOOKUP(G86,MOVE_DOWN2,2,FALSE()),FALSE()),VLOOKUP(G86,NGPREVPRICES,3,FALSE()),HLOOKUP(D86,Correllate,VLOOKUP(G86,CorMove,2,FALSE()),FALSE()),Q86-$BC$3,R86,$BC$5)*H86-BI86</f>
        <v>#NAME?</v>
      </c>
      <c r="BD86" s="223" t="e">
        <f aca="false">xSPRDOPT((VLOOKUP(G86,NGPREVPRICES,2,FALSE())+HLOOKUP(D86,PREVCURVES,VLOOKUP(G86,MOVE_DOWN2,2,FALSE()),FALSE())),VLOOKUP(G86,NGPREVPRICES,2,FALSE()),BJ86,VLOOKUP(G86,NGPrices,4,FALSE()),HLOOKUP(D86,PREVVOLS,VLOOKUP(G86,MOVE_DOWN2,2,FALSE()),FALSE()),VLOOKUP(G86,NGPREVPRICES,3,FALSE()),HLOOKUP(D86,Correllate,VLOOKUP(G86,CorMove,2,FALSE()),FALSE()),Q86-$BC$3,R86,$BI$5)*H86-BI86</f>
        <v>#NAME?</v>
      </c>
      <c r="BE86" s="132" t="e">
        <f aca="false">(BI86/VLOOKUP(BB86,discount,3,FALSE()))-(BI86/VLOOKUP(BB86,discount,2,FALSE()))</f>
        <v>#NAME?</v>
      </c>
      <c r="BF86" s="223" t="e">
        <f aca="false">xSPRDOPT((VLOOKUP(G86,NGPREVPRICES,2,FALSE())+HLOOKUP(D86,PREVCURVES,VLOOKUP(G86,MOVE_DOWN2,2,FALSE()),FALSE())),VLOOKUP(G86,NGPREVPRICES,2,FALSE()),BJ86,VLOOKUP(G86,NGPREVPRICES,4,FALSE()),HLOOKUP(D86,VOLS,VLOOKUP(G86,move_down,2,FALSE()),FALSE()),VLOOKUP(G86,NGPrices,3,FALSE()),HLOOKUP(D86,Correllate,VLOOKUP(G86,CorMove,2,FALSE()),FALSE()),Q86-$BC$3,R86,$BI$5)*H86-BI86</f>
        <v>#NAME?</v>
      </c>
      <c r="BG86" s="223" t="e">
        <f aca="false">xSPRDOPT((VLOOKUP(G86,NGPREVPRICES,2,FALSE())+HLOOKUP(D86,PREVCURVES,VLOOKUP(G86,MOVE_DOWN2,2,FALSE()),FALSE())),VLOOKUP(G86,NGPREVPRICES,2,FALSE()),BJ86,VLOOKUP(G86,NGPREVPRICES,4,FALSE()),HLOOKUP(D86,PREVVOLS,VLOOKUP(G86,MOVE_DOWN2,2,FALSE()),FALSE()),VLOOKUP(G86,NGPREVPRICES,3,FALSE()),HLOOKUP(D86,Correllate,VLOOKUP(G86,CorMove,2,FALSE()),FALSE()),Q86-$C$3,R86,$BI$5)*H86-BI86</f>
        <v>#NAME?</v>
      </c>
      <c r="BH86" s="223" t="e">
        <f aca="false">SUM(BC86:BG86)</f>
        <v>#NAME?</v>
      </c>
      <c r="BI86" s="223" t="e">
        <f aca="false">xSPRDOPT((VLOOKUP(G86,NGPREVPRICES,2,FALSE())+HLOOKUP(D86,PREVCURVES,VLOOKUP(G86,MOVE_DOWN2,2,FALSE()),FALSE())),VLOOKUP(G86,NGPREVPRICES,2,FALSE()),BJ86,VLOOKUP(G86,NGPREVPRICES,4,FALSE()),HLOOKUP(D86,PREVVOLS,VLOOKUP(G86,MOVE_DOWN2,2,FALSE()),FALSE()),VLOOKUP(G86,NGPREVPRICES,3,FALSE()),HLOOKUP(D86,Correllate,VLOOKUP(G86,CorMove,2,FALSE()),FALSE()),Q86-$BC$3,R86,$BI$5)*H86</f>
        <v>#NAME?</v>
      </c>
      <c r="BJ86" s="224" t="n">
        <f aca="false">I86</f>
        <v>-0.3</v>
      </c>
      <c r="BL86" s="0" t="str">
        <f aca="false">CONCATENATE(BB86,$BC$6)</f>
        <v>36708Curve Shift/Gamma</v>
      </c>
      <c r="BM86" s="0" t="str">
        <f aca="false">CONCATENATE($BB86,$BD$6)</f>
        <v>36708Rho</v>
      </c>
      <c r="BN86" s="0" t="str">
        <f aca="false">CONCATENATE($BB86,$BE$6)</f>
        <v>36708Drift</v>
      </c>
      <c r="BO86" s="0" t="str">
        <f aca="false">CONCATENATE($BB86,$BF$6)</f>
        <v>36708Vega</v>
      </c>
      <c r="BP86" s="0" t="str">
        <f aca="false">CONCATENATE($BB86,$BG$6)</f>
        <v>36708Theta</v>
      </c>
    </row>
    <row r="87" customFormat="false" ht="12" hidden="false" customHeight="true" outlineLevel="0" collapsed="false">
      <c r="A87" s="0" t="s">
        <v>176</v>
      </c>
      <c r="B87" s="0" t="s">
        <v>155</v>
      </c>
      <c r="C87" s="0" t="s">
        <v>186</v>
      </c>
      <c r="D87" s="7" t="s">
        <v>147</v>
      </c>
      <c r="E87" s="0" t="s">
        <v>122</v>
      </c>
      <c r="F87" s="0" t="s">
        <v>157</v>
      </c>
      <c r="G87" s="91" t="n">
        <v>36739</v>
      </c>
      <c r="H87" s="230" t="n">
        <v>310000</v>
      </c>
      <c r="I87" s="0" t="n">
        <v>-0.3</v>
      </c>
      <c r="J87" s="124" t="n">
        <f aca="false">VLOOKUP(G87,NGPrices,2,FALSE())</f>
        <v>3.183</v>
      </c>
      <c r="K87" s="125" t="n">
        <f aca="false">HLOOKUP(D87,Prices,VLOOKUP(G87,move_down,2,FALSE()),FALSE())</f>
        <v>-0.3225</v>
      </c>
      <c r="L87" s="7" t="n">
        <f aca="false">K87+J87</f>
        <v>2.8605</v>
      </c>
      <c r="M87" s="126" t="n">
        <f aca="false">VLOOKUP(G87,NGPrices,4,FALSE())</f>
        <v>0.064500399973534</v>
      </c>
      <c r="N87" s="7" t="n">
        <f aca="false">VLOOKUP(G87,NGPrices,3,FALSE())</f>
        <v>0.4125</v>
      </c>
      <c r="O87" s="7" t="n">
        <f aca="false">HLOOKUP(D87,VOLS,VLOOKUP(G87,move_down,2,FALSE()),FALSE())</f>
        <v>0.404</v>
      </c>
      <c r="P87" s="219" t="n">
        <f aca="false">HLOOKUP(D87,Correllate,VLOOKUP(G87,CorMove,2,FALSE()),FALSE())</f>
        <v>0.96</v>
      </c>
      <c r="Q87" s="91" t="n">
        <f aca="false">WORKDAY(G87,-2)</f>
        <v>36735</v>
      </c>
      <c r="R87" s="7" t="n">
        <f aca="false">IF(F87="P",0,1)</f>
        <v>1</v>
      </c>
      <c r="S87" s="130" t="e">
        <f aca="false">xSPRDOPT($L87,$J87,$I87,$M87,$O87,$N87,$P87,$Q87-$C$3,$R87,0)</f>
        <v>#NAME?</v>
      </c>
      <c r="T87" s="220" t="e">
        <f aca="false">xSPRDOPT($L87,$J87,$I87,$M87,$O87,$N87,$P87,$Q87-$C$3,$R87,1)*H87</f>
        <v>#NAME?</v>
      </c>
      <c r="U87" s="42" t="e">
        <f aca="false">S87*H87</f>
        <v>#NAME?</v>
      </c>
      <c r="V87" s="220" t="e">
        <f aca="false">xSPRDOPT($L87,$J87,$I87,$M87,$O87,$N87,$P87,$Q87-$C$3,$R87,2)*H87</f>
        <v>#NAME?</v>
      </c>
      <c r="W87" s="220" t="e">
        <f aca="false">+V87+T87</f>
        <v>#NAME?</v>
      </c>
      <c r="X87" s="2" t="str">
        <f aca="false">CONCATENATE(G87,D87)</f>
        <v>36739IF-NWPL_ROCKY_M</v>
      </c>
      <c r="Y87" s="221" t="n">
        <f aca="false">H87/10000</f>
        <v>31</v>
      </c>
      <c r="Z87" s="2"/>
      <c r="AA87" s="231" t="n">
        <f aca="false">EOMONTH(AA86,0)+1</f>
        <v>38626</v>
      </c>
      <c r="AB87" s="134" t="n">
        <f aca="false">SUMIF($X:$X,CONCATENATE($AA87,AB$6),$T:$T)/10000</f>
        <v>0</v>
      </c>
      <c r="AC87" s="134" t="n">
        <f aca="false">SUMIF($X:$X,CONCATENATE($AA87,AC$6),$T:$T)/10000</f>
        <v>0</v>
      </c>
      <c r="AD87" s="134" t="n">
        <f aca="false">SUMIF($X:$X,CONCATENATE($AA87,AD$6),$T:$T)/10000</f>
        <v>0</v>
      </c>
      <c r="AE87" s="134" t="n">
        <f aca="false">SUMIF($X:$X,CONCATENATE($AA87,AE$6),$T:$T)/10000</f>
        <v>0</v>
      </c>
      <c r="AF87" s="135" t="n">
        <f aca="false">SUMIF($X:$X,CONCATENATE($AA87,AF$6),$T:$T)/10000</f>
        <v>0</v>
      </c>
      <c r="AG87" s="135" t="n">
        <f aca="false">SUMIF($X:$X,CONCATENATE($AA87,AG$6),$T:$T)/10000</f>
        <v>0</v>
      </c>
      <c r="AH87" s="231" t="n">
        <f aca="false">EOMONTH(AH86,0)+1</f>
        <v>38626</v>
      </c>
      <c r="AI87" s="135" t="n">
        <f aca="false">SUM(AB87:AG87)</f>
        <v>0</v>
      </c>
      <c r="AJ87" s="2"/>
      <c r="AK87" s="231" t="n">
        <f aca="false">EOMONTH(AK86,0)+1</f>
        <v>38626</v>
      </c>
      <c r="AL87" s="134" t="n">
        <f aca="false">SUMIF($X:$X,CONCATENATE($AA87,AL$6),$W:$W)</f>
        <v>0</v>
      </c>
      <c r="AM87" s="134" t="n">
        <f aca="false">SUMIF($X:$X,CONCATENATE($AA87,AM$6),$W:$W)</f>
        <v>0</v>
      </c>
      <c r="AN87" s="134" t="n">
        <f aca="false">SUMIF($X:$X,CONCATENATE($AA87,AN$6),$W:$W)</f>
        <v>0</v>
      </c>
      <c r="AO87" s="134" t="n">
        <f aca="false">SUMIF($X:$X,CONCATENATE($AA87,AO$6),$W:$W)</f>
        <v>0</v>
      </c>
      <c r="AP87" s="135" t="n">
        <f aca="false">SUMIF($X:$X,CONCATENATE($AA87,AP$6),$W:$W)</f>
        <v>0</v>
      </c>
      <c r="AQ87" s="135" t="n">
        <f aca="false">SUMIF($X:$X,CONCATENATE($AA87,AQ$6),$W:$W)</f>
        <v>0</v>
      </c>
      <c r="AR87" s="231" t="n">
        <f aca="false">EOMONTH(AR86,0)+1</f>
        <v>38626</v>
      </c>
      <c r="AS87" s="135" t="n">
        <f aca="false">SUM(AL87:AQ87)</f>
        <v>0</v>
      </c>
      <c r="AT87" s="2"/>
      <c r="AU87" s="2"/>
      <c r="AV87" s="2"/>
      <c r="AW87" s="2"/>
      <c r="AX87" s="2"/>
      <c r="AY87" s="2"/>
      <c r="AZ87" s="2"/>
      <c r="BA87" s="2"/>
      <c r="BB87" s="181" t="n">
        <f aca="false">G87</f>
        <v>36739</v>
      </c>
      <c r="BC87" s="223" t="e">
        <f aca="false">xSPRDOPT((VLOOKUP(G87,NGPrices,2,FALSE())+HLOOKUP(D87,Prices,VLOOKUP(G87,move_down,2,FALSE()),FALSE())),VLOOKUP(G87,NGPrices,2,FALSE()),I87,VLOOKUP(G87,NGPREVPRICES,4,FALSE()),HLOOKUP(D87,PREVVOLS,VLOOKUP(G87,MOVE_DOWN2,2,FALSE()),FALSE()),VLOOKUP(G87,NGPREVPRICES,3,FALSE()),HLOOKUP(D87,Correllate,VLOOKUP(G87,CorMove,2,FALSE()),FALSE()),Q87-$BC$3,R87,$BC$5)*H87-BI87</f>
        <v>#NAME?</v>
      </c>
      <c r="BD87" s="223" t="e">
        <f aca="false">xSPRDOPT((VLOOKUP(G87,NGPREVPRICES,2,FALSE())+HLOOKUP(D87,PREVCURVES,VLOOKUP(G87,MOVE_DOWN2,2,FALSE()),FALSE())),VLOOKUP(G87,NGPREVPRICES,2,FALSE()),BJ87,VLOOKUP(G87,NGPrices,4,FALSE()),HLOOKUP(D87,PREVVOLS,VLOOKUP(G87,MOVE_DOWN2,2,FALSE()),FALSE()),VLOOKUP(G87,NGPREVPRICES,3,FALSE()),HLOOKUP(D87,Correllate,VLOOKUP(G87,CorMove,2,FALSE()),FALSE()),Q87-$BC$3,R87,$BI$5)*H87-BI87</f>
        <v>#NAME?</v>
      </c>
      <c r="BE87" s="132" t="e">
        <f aca="false">(BI87/VLOOKUP(BB87,discount,3,FALSE()))-(BI87/VLOOKUP(BB87,discount,2,FALSE()))</f>
        <v>#NAME?</v>
      </c>
      <c r="BF87" s="223" t="e">
        <f aca="false">xSPRDOPT((VLOOKUP(G87,NGPREVPRICES,2,FALSE())+HLOOKUP(D87,PREVCURVES,VLOOKUP(G87,MOVE_DOWN2,2,FALSE()),FALSE())),VLOOKUP(G87,NGPREVPRICES,2,FALSE()),BJ87,VLOOKUP(G87,NGPREVPRICES,4,FALSE()),HLOOKUP(D87,VOLS,VLOOKUP(G87,move_down,2,FALSE()),FALSE()),VLOOKUP(G87,NGPrices,3,FALSE()),HLOOKUP(D87,Correllate,VLOOKUP(G87,CorMove,2,FALSE()),FALSE()),Q87-$BC$3,R87,$BI$5)*H87-BI87</f>
        <v>#NAME?</v>
      </c>
      <c r="BG87" s="223" t="e">
        <f aca="false">xSPRDOPT((VLOOKUP(G87,NGPREVPRICES,2,FALSE())+HLOOKUP(D87,PREVCURVES,VLOOKUP(G87,MOVE_DOWN2,2,FALSE()),FALSE())),VLOOKUP(G87,NGPREVPRICES,2,FALSE()),BJ87,VLOOKUP(G87,NGPREVPRICES,4,FALSE()),HLOOKUP(D87,PREVVOLS,VLOOKUP(G87,MOVE_DOWN2,2,FALSE()),FALSE()),VLOOKUP(G87,NGPREVPRICES,3,FALSE()),HLOOKUP(D87,Correllate,VLOOKUP(G87,CorMove,2,FALSE()),FALSE()),Q87-$C$3,R87,$BI$5)*H87-BI87</f>
        <v>#NAME?</v>
      </c>
      <c r="BH87" s="223" t="e">
        <f aca="false">SUM(BC87:BG87)</f>
        <v>#NAME?</v>
      </c>
      <c r="BI87" s="223" t="e">
        <f aca="false">xSPRDOPT((VLOOKUP(G87,NGPREVPRICES,2,FALSE())+HLOOKUP(D87,PREVCURVES,VLOOKUP(G87,MOVE_DOWN2,2,FALSE()),FALSE())),VLOOKUP(G87,NGPREVPRICES,2,FALSE()),BJ87,VLOOKUP(G87,NGPREVPRICES,4,FALSE()),HLOOKUP(D87,PREVVOLS,VLOOKUP(G87,MOVE_DOWN2,2,FALSE()),FALSE()),VLOOKUP(G87,NGPREVPRICES,3,FALSE()),HLOOKUP(D87,Correllate,VLOOKUP(G87,CorMove,2,FALSE()),FALSE()),Q87-$BC$3,R87,$BI$5)*H87</f>
        <v>#NAME?</v>
      </c>
      <c r="BJ87" s="224" t="n">
        <f aca="false">I87</f>
        <v>-0.3</v>
      </c>
      <c r="BL87" s="0" t="str">
        <f aca="false">CONCATENATE(BB87,$BC$6)</f>
        <v>36739Curve Shift/Gamma</v>
      </c>
      <c r="BM87" s="0" t="str">
        <f aca="false">CONCATENATE($BB87,$BD$6)</f>
        <v>36739Rho</v>
      </c>
      <c r="BN87" s="0" t="str">
        <f aca="false">CONCATENATE($BB87,$BE$6)</f>
        <v>36739Drift</v>
      </c>
      <c r="BO87" s="0" t="str">
        <f aca="false">CONCATENATE($BB87,$BF$6)</f>
        <v>36739Vega</v>
      </c>
      <c r="BP87" s="0" t="str">
        <f aca="false">CONCATENATE($BB87,$BG$6)</f>
        <v>36739Theta</v>
      </c>
    </row>
    <row r="88" customFormat="false" ht="12" hidden="false" customHeight="true" outlineLevel="0" collapsed="false">
      <c r="A88" s="0" t="s">
        <v>176</v>
      </c>
      <c r="B88" s="0" t="s">
        <v>155</v>
      </c>
      <c r="C88" s="0" t="s">
        <v>186</v>
      </c>
      <c r="D88" s="7" t="s">
        <v>147</v>
      </c>
      <c r="E88" s="0" t="s">
        <v>122</v>
      </c>
      <c r="F88" s="0" t="s">
        <v>157</v>
      </c>
      <c r="G88" s="91" t="n">
        <v>36770</v>
      </c>
      <c r="H88" s="230" t="n">
        <v>300000</v>
      </c>
      <c r="I88" s="0" t="n">
        <v>-0.3</v>
      </c>
      <c r="J88" s="124" t="n">
        <f aca="false">VLOOKUP(G88,NGPrices,2,FALSE())</f>
        <v>3.173</v>
      </c>
      <c r="K88" s="125" t="n">
        <f aca="false">HLOOKUP(D88,Prices,VLOOKUP(G88,move_down,2,FALSE()),FALSE())</f>
        <v>-0.3225</v>
      </c>
      <c r="L88" s="7" t="n">
        <f aca="false">K88+J88</f>
        <v>2.8505</v>
      </c>
      <c r="M88" s="126" t="n">
        <f aca="false">VLOOKUP(G88,NGPrices,4,FALSE())</f>
        <v>0.065221012015627</v>
      </c>
      <c r="N88" s="7" t="n">
        <f aca="false">VLOOKUP(G88,NGPrices,3,FALSE())</f>
        <v>0.42</v>
      </c>
      <c r="O88" s="7" t="n">
        <f aca="false">HLOOKUP(D88,VOLS,VLOOKUP(G88,move_down,2,FALSE()),FALSE())</f>
        <v>0.412</v>
      </c>
      <c r="P88" s="219" t="n">
        <f aca="false">HLOOKUP(D88,Correllate,VLOOKUP(G88,CorMove,2,FALSE()),FALSE())</f>
        <v>0.96</v>
      </c>
      <c r="Q88" s="91" t="n">
        <f aca="false">WORKDAY(G88,-2)</f>
        <v>36768</v>
      </c>
      <c r="R88" s="7" t="n">
        <f aca="false">IF(F88="P",0,1)</f>
        <v>1</v>
      </c>
      <c r="S88" s="130" t="e">
        <f aca="false">xSPRDOPT($L88,$J88,$I88,$M88,$O88,$N88,$P88,$Q88-$C$3,$R88,0)</f>
        <v>#NAME?</v>
      </c>
      <c r="T88" s="220" t="e">
        <f aca="false">xSPRDOPT($L88,$J88,$I88,$M88,$O88,$N88,$P88,$Q88-$C$3,$R88,1)*H88</f>
        <v>#NAME?</v>
      </c>
      <c r="U88" s="42" t="e">
        <f aca="false">S88*H88</f>
        <v>#NAME?</v>
      </c>
      <c r="V88" s="220" t="e">
        <f aca="false">xSPRDOPT($L88,$J88,$I88,$M88,$O88,$N88,$P88,$Q88-$C$3,$R88,2)*H88</f>
        <v>#NAME?</v>
      </c>
      <c r="W88" s="220" t="e">
        <f aca="false">+V88+T88</f>
        <v>#NAME?</v>
      </c>
      <c r="X88" s="2" t="str">
        <f aca="false">CONCATENATE(G88,D88)</f>
        <v>36770IF-NWPL_ROCKY_M</v>
      </c>
      <c r="Y88" s="221" t="n">
        <f aca="false">H88/10000</f>
        <v>30</v>
      </c>
      <c r="Z88" s="2"/>
      <c r="AA88" s="231" t="n">
        <f aca="false">EOMONTH(AA87,0)+1</f>
        <v>38657</v>
      </c>
      <c r="AB88" s="134" t="n">
        <f aca="false">SUMIF($X:$X,CONCATENATE($AA88,AB$6),$T:$T)/10000</f>
        <v>0</v>
      </c>
      <c r="AC88" s="134" t="n">
        <f aca="false">SUMIF($X:$X,CONCATENATE($AA88,AC$6),$T:$T)/10000</f>
        <v>0</v>
      </c>
      <c r="AD88" s="134" t="n">
        <f aca="false">SUMIF($X:$X,CONCATENATE($AA88,AD$6),$T:$T)/10000</f>
        <v>0</v>
      </c>
      <c r="AE88" s="134" t="n">
        <f aca="false">SUMIF($X:$X,CONCATENATE($AA88,AE$6),$T:$T)/10000</f>
        <v>0</v>
      </c>
      <c r="AF88" s="135" t="n">
        <f aca="false">SUMIF($X:$X,CONCATENATE($AA88,AF$6),$T:$T)/10000</f>
        <v>0</v>
      </c>
      <c r="AG88" s="135" t="n">
        <f aca="false">SUMIF($X:$X,CONCATENATE($AA88,AG$6),$T:$T)/10000</f>
        <v>0</v>
      </c>
      <c r="AH88" s="231" t="n">
        <f aca="false">EOMONTH(AH87,0)+1</f>
        <v>38657</v>
      </c>
      <c r="AI88" s="135" t="n">
        <f aca="false">SUM(AB88:AG88)</f>
        <v>0</v>
      </c>
      <c r="AJ88" s="2"/>
      <c r="AK88" s="231" t="n">
        <f aca="false">EOMONTH(AK87,0)+1</f>
        <v>38657</v>
      </c>
      <c r="AL88" s="134" t="n">
        <f aca="false">SUMIF($X:$X,CONCATENATE($AA88,AL$6),$W:$W)</f>
        <v>0</v>
      </c>
      <c r="AM88" s="134" t="n">
        <f aca="false">SUMIF($X:$X,CONCATENATE($AA88,AM$6),$W:$W)</f>
        <v>0</v>
      </c>
      <c r="AN88" s="134" t="n">
        <f aca="false">SUMIF($X:$X,CONCATENATE($AA88,AN$6),$W:$W)</f>
        <v>0</v>
      </c>
      <c r="AO88" s="134" t="n">
        <f aca="false">SUMIF($X:$X,CONCATENATE($AA88,AO$6),$W:$W)</f>
        <v>0</v>
      </c>
      <c r="AP88" s="135" t="n">
        <f aca="false">SUMIF($X:$X,CONCATENATE($AA88,AP$6),$W:$W)</f>
        <v>0</v>
      </c>
      <c r="AQ88" s="135" t="n">
        <f aca="false">SUMIF($X:$X,CONCATENATE($AA88,AQ$6),$W:$W)</f>
        <v>0</v>
      </c>
      <c r="AR88" s="231" t="n">
        <f aca="false">EOMONTH(AR87,0)+1</f>
        <v>38657</v>
      </c>
      <c r="AS88" s="135" t="n">
        <f aca="false">SUM(AL88:AQ88)</f>
        <v>0</v>
      </c>
      <c r="AT88" s="2"/>
      <c r="AU88" s="2"/>
      <c r="AV88" s="2"/>
      <c r="AW88" s="2"/>
      <c r="AX88" s="2"/>
      <c r="AY88" s="2"/>
      <c r="AZ88" s="2"/>
      <c r="BA88" s="2"/>
      <c r="BB88" s="181" t="n">
        <f aca="false">G88</f>
        <v>36770</v>
      </c>
      <c r="BC88" s="223" t="e">
        <f aca="false">xSPRDOPT((VLOOKUP(G88,NGPrices,2,FALSE())+HLOOKUP(D88,Prices,VLOOKUP(G88,move_down,2,FALSE()),FALSE())),VLOOKUP(G88,NGPrices,2,FALSE()),I88,VLOOKUP(G88,NGPREVPRICES,4,FALSE()),HLOOKUP(D88,PREVVOLS,VLOOKUP(G88,MOVE_DOWN2,2,FALSE()),FALSE()),VLOOKUP(G88,NGPREVPRICES,3,FALSE()),HLOOKUP(D88,Correllate,VLOOKUP(G88,CorMove,2,FALSE()),FALSE()),Q88-$BC$3,R88,$BC$5)*H88-BI88</f>
        <v>#NAME?</v>
      </c>
      <c r="BD88" s="223" t="e">
        <f aca="false">xSPRDOPT((VLOOKUP(G88,NGPREVPRICES,2,FALSE())+HLOOKUP(D88,PREVCURVES,VLOOKUP(G88,MOVE_DOWN2,2,FALSE()),FALSE())),VLOOKUP(G88,NGPREVPRICES,2,FALSE()),BJ88,VLOOKUP(G88,NGPrices,4,FALSE()),HLOOKUP(D88,PREVVOLS,VLOOKUP(G88,MOVE_DOWN2,2,FALSE()),FALSE()),VLOOKUP(G88,NGPREVPRICES,3,FALSE()),HLOOKUP(D88,Correllate,VLOOKUP(G88,CorMove,2,FALSE()),FALSE()),Q88-$BC$3,R88,$BI$5)*H88-BI88</f>
        <v>#NAME?</v>
      </c>
      <c r="BE88" s="132" t="e">
        <f aca="false">(BI88/VLOOKUP(BB88,discount,3,FALSE()))-(BI88/VLOOKUP(BB88,discount,2,FALSE()))</f>
        <v>#NAME?</v>
      </c>
      <c r="BF88" s="223" t="e">
        <f aca="false">xSPRDOPT((VLOOKUP(G88,NGPREVPRICES,2,FALSE())+HLOOKUP(D88,PREVCURVES,VLOOKUP(G88,MOVE_DOWN2,2,FALSE()),FALSE())),VLOOKUP(G88,NGPREVPRICES,2,FALSE()),BJ88,VLOOKUP(G88,NGPREVPRICES,4,FALSE()),HLOOKUP(D88,VOLS,VLOOKUP(G88,move_down,2,FALSE()),FALSE()),VLOOKUP(G88,NGPrices,3,FALSE()),HLOOKUP(D88,Correllate,VLOOKUP(G88,CorMove,2,FALSE()),FALSE()),Q88-$BC$3,R88,$BI$5)*H88-BI88</f>
        <v>#NAME?</v>
      </c>
      <c r="BG88" s="223" t="e">
        <f aca="false">xSPRDOPT((VLOOKUP(G88,NGPREVPRICES,2,FALSE())+HLOOKUP(D88,PREVCURVES,VLOOKUP(G88,MOVE_DOWN2,2,FALSE()),FALSE())),VLOOKUP(G88,NGPREVPRICES,2,FALSE()),BJ88,VLOOKUP(G88,NGPREVPRICES,4,FALSE()),HLOOKUP(D88,PREVVOLS,VLOOKUP(G88,MOVE_DOWN2,2,FALSE()),FALSE()),VLOOKUP(G88,NGPREVPRICES,3,FALSE()),HLOOKUP(D88,Correllate,VLOOKUP(G88,CorMove,2,FALSE()),FALSE()),Q88-$C$3,R88,$BI$5)*H88-BI88</f>
        <v>#NAME?</v>
      </c>
      <c r="BH88" s="223" t="e">
        <f aca="false">SUM(BC88:BG88)</f>
        <v>#NAME?</v>
      </c>
      <c r="BI88" s="223" t="e">
        <f aca="false">xSPRDOPT((VLOOKUP(G88,NGPREVPRICES,2,FALSE())+HLOOKUP(D88,PREVCURVES,VLOOKUP(G88,MOVE_DOWN2,2,FALSE()),FALSE())),VLOOKUP(G88,NGPREVPRICES,2,FALSE()),BJ88,VLOOKUP(G88,NGPREVPRICES,4,FALSE()),HLOOKUP(D88,PREVVOLS,VLOOKUP(G88,MOVE_DOWN2,2,FALSE()),FALSE()),VLOOKUP(G88,NGPREVPRICES,3,FALSE()),HLOOKUP(D88,Correllate,VLOOKUP(G88,CorMove,2,FALSE()),FALSE()),Q88-$BC$3,R88,$BI$5)*H88</f>
        <v>#NAME?</v>
      </c>
      <c r="BJ88" s="224" t="n">
        <f aca="false">I88</f>
        <v>-0.3</v>
      </c>
      <c r="BL88" s="0" t="str">
        <f aca="false">CONCATENATE(BB88,$BC$6)</f>
        <v>36770Curve Shift/Gamma</v>
      </c>
      <c r="BM88" s="0" t="str">
        <f aca="false">CONCATENATE($BB88,$BD$6)</f>
        <v>36770Rho</v>
      </c>
      <c r="BN88" s="0" t="str">
        <f aca="false">CONCATENATE($BB88,$BE$6)</f>
        <v>36770Drift</v>
      </c>
      <c r="BO88" s="0" t="str">
        <f aca="false">CONCATENATE($BB88,$BF$6)</f>
        <v>36770Vega</v>
      </c>
      <c r="BP88" s="0" t="str">
        <f aca="false">CONCATENATE($BB88,$BG$6)</f>
        <v>36770Theta</v>
      </c>
    </row>
    <row r="89" customFormat="false" ht="12" hidden="false" customHeight="true" outlineLevel="0" collapsed="false">
      <c r="A89" s="0" t="s">
        <v>176</v>
      </c>
      <c r="B89" s="0" t="s">
        <v>155</v>
      </c>
      <c r="C89" s="0" t="s">
        <v>186</v>
      </c>
      <c r="D89" s="7" t="s">
        <v>147</v>
      </c>
      <c r="E89" s="0" t="s">
        <v>122</v>
      </c>
      <c r="F89" s="0" t="s">
        <v>157</v>
      </c>
      <c r="G89" s="91" t="n">
        <v>36800</v>
      </c>
      <c r="H89" s="230" t="n">
        <v>310000</v>
      </c>
      <c r="I89" s="0" t="n">
        <v>-0.3</v>
      </c>
      <c r="J89" s="124" t="n">
        <f aca="false">VLOOKUP(G89,NGPrices,2,FALSE())</f>
        <v>3.18</v>
      </c>
      <c r="K89" s="125" t="n">
        <f aca="false">HLOOKUP(D89,Prices,VLOOKUP(G89,move_down,2,FALSE()),FALSE())</f>
        <v>-0.2975</v>
      </c>
      <c r="L89" s="7" t="n">
        <f aca="false">K89+J89</f>
        <v>2.8825</v>
      </c>
      <c r="M89" s="126" t="n">
        <f aca="false">VLOOKUP(G89,NGPrices,4,FALSE())</f>
        <v>0.065817989695161</v>
      </c>
      <c r="N89" s="7" t="n">
        <f aca="false">VLOOKUP(G89,NGPrices,3,FALSE())</f>
        <v>0.4225</v>
      </c>
      <c r="O89" s="7" t="n">
        <f aca="false">HLOOKUP(D89,VOLS,VLOOKUP(G89,move_down,2,FALSE()),FALSE())</f>
        <v>0.414</v>
      </c>
      <c r="P89" s="219" t="n">
        <f aca="false">HLOOKUP(D89,Correllate,VLOOKUP(G89,CorMove,2,FALSE()),FALSE())</f>
        <v>0.96</v>
      </c>
      <c r="Q89" s="91" t="n">
        <f aca="false">WORKDAY(G89,-2)</f>
        <v>36797</v>
      </c>
      <c r="R89" s="7" t="n">
        <f aca="false">IF(F89="P",0,1)</f>
        <v>1</v>
      </c>
      <c r="S89" s="130" t="e">
        <f aca="false">xSPRDOPT($L89,$J89,$I89,$M89,$O89,$N89,$P89,$Q89-$C$3,$R89,0)</f>
        <v>#NAME?</v>
      </c>
      <c r="T89" s="220" t="e">
        <f aca="false">xSPRDOPT($L89,$J89,$I89,$M89,$O89,$N89,$P89,$Q89-$C$3,$R89,1)*H89</f>
        <v>#NAME?</v>
      </c>
      <c r="U89" s="42" t="e">
        <f aca="false">S89*H89</f>
        <v>#NAME?</v>
      </c>
      <c r="V89" s="220" t="e">
        <f aca="false">xSPRDOPT($L89,$J89,$I89,$M89,$O89,$N89,$P89,$Q89-$C$3,$R89,2)*H89</f>
        <v>#NAME?</v>
      </c>
      <c r="W89" s="220" t="e">
        <f aca="false">+V89+T89</f>
        <v>#NAME?</v>
      </c>
      <c r="X89" s="2" t="str">
        <f aca="false">CONCATENATE(G89,D89)</f>
        <v>36800IF-NWPL_ROCKY_M</v>
      </c>
      <c r="Y89" s="221" t="n">
        <f aca="false">H89/10000</f>
        <v>31</v>
      </c>
      <c r="AA89" s="231" t="n">
        <f aca="false">EOMONTH(AA88,0)+1</f>
        <v>38687</v>
      </c>
      <c r="AB89" s="134" t="n">
        <f aca="false">SUMIF($X:$X,CONCATENATE($AA89,AB$6),$T:$T)/10000</f>
        <v>0</v>
      </c>
      <c r="AC89" s="134" t="n">
        <f aca="false">SUMIF($X:$X,CONCATENATE($AA89,AC$6),$T:$T)/10000</f>
        <v>0</v>
      </c>
      <c r="AD89" s="134" t="n">
        <f aca="false">SUMIF($X:$X,CONCATENATE($AA89,AD$6),$T:$T)/10000</f>
        <v>0</v>
      </c>
      <c r="AE89" s="134" t="n">
        <f aca="false">SUMIF($X:$X,CONCATENATE($AA89,AE$6),$T:$T)/10000</f>
        <v>0</v>
      </c>
      <c r="AF89" s="135" t="n">
        <f aca="false">SUMIF($X:$X,CONCATENATE($AA89,AF$6),$T:$T)/10000</f>
        <v>0</v>
      </c>
      <c r="AG89" s="135" t="n">
        <f aca="false">SUMIF($X:$X,CONCATENATE($AA89,AG$6),$T:$T)/10000</f>
        <v>0</v>
      </c>
      <c r="AH89" s="231" t="n">
        <f aca="false">EOMONTH(AH88,0)+1</f>
        <v>38687</v>
      </c>
      <c r="AI89" s="135" t="n">
        <f aca="false">SUM(AB89:AG89)</f>
        <v>0</v>
      </c>
      <c r="AJ89" s="2"/>
      <c r="AK89" s="231" t="n">
        <f aca="false">EOMONTH(AK88,0)+1</f>
        <v>38687</v>
      </c>
      <c r="AL89" s="134" t="n">
        <f aca="false">SUMIF($X:$X,CONCATENATE($AA89,AL$6),$W:$W)</f>
        <v>0</v>
      </c>
      <c r="AM89" s="134" t="n">
        <f aca="false">SUMIF($X:$X,CONCATENATE($AA89,AM$6),$W:$W)</f>
        <v>0</v>
      </c>
      <c r="AN89" s="134" t="n">
        <f aca="false">SUMIF($X:$X,CONCATENATE($AA89,AN$6),$W:$W)</f>
        <v>0</v>
      </c>
      <c r="AO89" s="134" t="n">
        <f aca="false">SUMIF($X:$X,CONCATENATE($AA89,AO$6),$W:$W)</f>
        <v>0</v>
      </c>
      <c r="AP89" s="135" t="n">
        <f aca="false">SUMIF($X:$X,CONCATENATE($AA89,AP$6),$W:$W)</f>
        <v>0</v>
      </c>
      <c r="AQ89" s="135" t="n">
        <f aca="false">SUMIF($X:$X,CONCATENATE($AA89,AQ$6),$W:$W)</f>
        <v>0</v>
      </c>
      <c r="AR89" s="231" t="n">
        <f aca="false">EOMONTH(AR88,0)+1</f>
        <v>38687</v>
      </c>
      <c r="AS89" s="135" t="n">
        <f aca="false">SUM(AL89:AQ89)</f>
        <v>0</v>
      </c>
      <c r="AT89" s="2"/>
      <c r="AU89" s="2"/>
      <c r="AV89" s="2"/>
      <c r="AW89" s="2"/>
      <c r="AX89" s="2"/>
      <c r="AY89" s="2"/>
      <c r="AZ89" s="2"/>
      <c r="BA89" s="2"/>
      <c r="BB89" s="181" t="n">
        <f aca="false">G89</f>
        <v>36800</v>
      </c>
      <c r="BC89" s="223" t="e">
        <f aca="false">xSPRDOPT((VLOOKUP(G89,NGPrices,2,FALSE())+HLOOKUP(D89,Prices,VLOOKUP(G89,move_down,2,FALSE()),FALSE())),VLOOKUP(G89,NGPrices,2,FALSE()),I89,VLOOKUP(G89,NGPREVPRICES,4,FALSE()),HLOOKUP(D89,PREVVOLS,VLOOKUP(G89,MOVE_DOWN2,2,FALSE()),FALSE()),VLOOKUP(G89,NGPREVPRICES,3,FALSE()),HLOOKUP(D89,Correllate,VLOOKUP(G89,CorMove,2,FALSE()),FALSE()),Q89-$BC$3,R89,$BC$5)*H89-BI89</f>
        <v>#NAME?</v>
      </c>
      <c r="BD89" s="223" t="e">
        <f aca="false">xSPRDOPT((VLOOKUP(G89,NGPREVPRICES,2,FALSE())+HLOOKUP(D89,PREVCURVES,VLOOKUP(G89,MOVE_DOWN2,2,FALSE()),FALSE())),VLOOKUP(G89,NGPREVPRICES,2,FALSE()),BJ89,VLOOKUP(G89,NGPrices,4,FALSE()),HLOOKUP(D89,PREVVOLS,VLOOKUP(G89,MOVE_DOWN2,2,FALSE()),FALSE()),VLOOKUP(G89,NGPREVPRICES,3,FALSE()),HLOOKUP(D89,Correllate,VLOOKUP(G89,CorMove,2,FALSE()),FALSE()),Q89-$BC$3,R89,$BI$5)*H89-BI89</f>
        <v>#NAME?</v>
      </c>
      <c r="BE89" s="132" t="e">
        <f aca="false">(BI89/VLOOKUP(BB89,discount,3,FALSE()))-(BI89/VLOOKUP(BB89,discount,2,FALSE()))</f>
        <v>#NAME?</v>
      </c>
      <c r="BF89" s="223" t="e">
        <f aca="false">xSPRDOPT((VLOOKUP(G89,NGPREVPRICES,2,FALSE())+HLOOKUP(D89,PREVCURVES,VLOOKUP(G89,MOVE_DOWN2,2,FALSE()),FALSE())),VLOOKUP(G89,NGPREVPRICES,2,FALSE()),BJ89,VLOOKUP(G89,NGPREVPRICES,4,FALSE()),HLOOKUP(D89,VOLS,VLOOKUP(G89,move_down,2,FALSE()),FALSE()),VLOOKUP(G89,NGPrices,3,FALSE()),HLOOKUP(D89,Correllate,VLOOKUP(G89,CorMove,2,FALSE()),FALSE()),Q89-$BC$3,R89,$BI$5)*H89-BI89</f>
        <v>#NAME?</v>
      </c>
      <c r="BG89" s="223" t="e">
        <f aca="false">xSPRDOPT((VLOOKUP(G89,NGPREVPRICES,2,FALSE())+HLOOKUP(D89,PREVCURVES,VLOOKUP(G89,MOVE_DOWN2,2,FALSE()),FALSE())),VLOOKUP(G89,NGPREVPRICES,2,FALSE()),BJ89,VLOOKUP(G89,NGPREVPRICES,4,FALSE()),HLOOKUP(D89,PREVVOLS,VLOOKUP(G89,MOVE_DOWN2,2,FALSE()),FALSE()),VLOOKUP(G89,NGPREVPRICES,3,FALSE()),HLOOKUP(D89,Correllate,VLOOKUP(G89,CorMove,2,FALSE()),FALSE()),Q89-$C$3,R89,$BI$5)*H89-BI89</f>
        <v>#NAME?</v>
      </c>
      <c r="BH89" s="223" t="e">
        <f aca="false">SUM(BC89:BG89)</f>
        <v>#NAME?</v>
      </c>
      <c r="BI89" s="223" t="e">
        <f aca="false">xSPRDOPT((VLOOKUP(G89,NGPREVPRICES,2,FALSE())+HLOOKUP(D89,PREVCURVES,VLOOKUP(G89,MOVE_DOWN2,2,FALSE()),FALSE())),VLOOKUP(G89,NGPREVPRICES,2,FALSE()),BJ89,VLOOKUP(G89,NGPREVPRICES,4,FALSE()),HLOOKUP(D89,PREVVOLS,VLOOKUP(G89,MOVE_DOWN2,2,FALSE()),FALSE()),VLOOKUP(G89,NGPREVPRICES,3,FALSE()),HLOOKUP(D89,Correllate,VLOOKUP(G89,CorMove,2,FALSE()),FALSE()),Q89-$BC$3,R89,$BI$5)*H89</f>
        <v>#NAME?</v>
      </c>
      <c r="BJ89" s="224" t="n">
        <f aca="false">I89</f>
        <v>-0.3</v>
      </c>
      <c r="BL89" s="0" t="str">
        <f aca="false">CONCATENATE(BB89,$BC$6)</f>
        <v>36800Curve Shift/Gamma</v>
      </c>
      <c r="BM89" s="0" t="str">
        <f aca="false">CONCATENATE($BB89,$BD$6)</f>
        <v>36800Rho</v>
      </c>
      <c r="BN89" s="0" t="str">
        <f aca="false">CONCATENATE($BB89,$BE$6)</f>
        <v>36800Drift</v>
      </c>
      <c r="BO89" s="0" t="str">
        <f aca="false">CONCATENATE($BB89,$BF$6)</f>
        <v>36800Vega</v>
      </c>
      <c r="BP89" s="0" t="str">
        <f aca="false">CONCATENATE($BB89,$BG$6)</f>
        <v>36800Theta</v>
      </c>
    </row>
    <row r="90" customFormat="false" ht="12" hidden="false" customHeight="true" outlineLevel="0" collapsed="false">
      <c r="A90" s="0" t="s">
        <v>176</v>
      </c>
      <c r="B90" s="0" t="s">
        <v>155</v>
      </c>
      <c r="C90" s="0" t="s">
        <v>186</v>
      </c>
      <c r="D90" s="7" t="s">
        <v>147</v>
      </c>
      <c r="E90" s="0" t="s">
        <v>122</v>
      </c>
      <c r="F90" s="0" t="s">
        <v>123</v>
      </c>
      <c r="G90" s="91" t="n">
        <v>36647</v>
      </c>
      <c r="H90" s="230" t="n">
        <v>310000</v>
      </c>
      <c r="I90" s="0" t="n">
        <v>-0.3</v>
      </c>
      <c r="J90" s="124" t="n">
        <f aca="false">VLOOKUP(G90,NGPrices,2,FALSE())</f>
        <v>3.158</v>
      </c>
      <c r="K90" s="125" t="n">
        <f aca="false">HLOOKUP(D90,Prices,VLOOKUP(G90,move_down,2,FALSE()),FALSE())</f>
        <v>-0.345</v>
      </c>
      <c r="L90" s="7" t="n">
        <f aca="false">K90+J90</f>
        <v>2.813</v>
      </c>
      <c r="M90" s="126" t="n">
        <f aca="false">VLOOKUP(G90,NGPrices,4,FALSE())</f>
        <v>0.062683518517613</v>
      </c>
      <c r="N90" s="7" t="n">
        <f aca="false">VLOOKUP(G90,NGPrices,3,FALSE())</f>
        <v>0.41</v>
      </c>
      <c r="O90" s="7" t="n">
        <f aca="false">HLOOKUP(D90,VOLS,VLOOKUP(G90,move_down,2,FALSE()),FALSE())</f>
        <v>0.377</v>
      </c>
      <c r="P90" s="219" t="n">
        <f aca="false">HLOOKUP(D90,Correllate,VLOOKUP(G90,CorMove,2,FALSE()),FALSE())</f>
        <v>0.96</v>
      </c>
      <c r="Q90" s="91" t="n">
        <f aca="false">WORKDAY(G90,-2)</f>
        <v>36643</v>
      </c>
      <c r="R90" s="7" t="n">
        <f aca="false">IF(F90="P",0,1)</f>
        <v>0</v>
      </c>
      <c r="S90" s="130" t="e">
        <f aca="false">xSPRDOPT($L90,$J90,$I90,$M90,$O90,$N90,$P90,$Q90-$C$3,$R90,0)</f>
        <v>#NAME?</v>
      </c>
      <c r="T90" s="220" t="e">
        <f aca="false">xSPRDOPT($L90,$J90,$I90,$M90,$O90,$N90,$P90,$Q90-$C$3,$R90,1)*H90</f>
        <v>#NAME?</v>
      </c>
      <c r="U90" s="42" t="e">
        <f aca="false">S90*H90</f>
        <v>#NAME?</v>
      </c>
      <c r="V90" s="220" t="e">
        <f aca="false">xSPRDOPT($L90,$J90,$I90,$M90,$O90,$N90,$P90,$Q90-$C$3,$R90,2)*H90</f>
        <v>#NAME?</v>
      </c>
      <c r="W90" s="220" t="e">
        <f aca="false">+V90+T90</f>
        <v>#NAME?</v>
      </c>
      <c r="X90" s="2" t="str">
        <f aca="false">CONCATENATE(G90,D90)</f>
        <v>36647IF-NWPL_ROCKY_M</v>
      </c>
      <c r="Y90" s="221" t="n">
        <f aca="false">H90/10000</f>
        <v>31</v>
      </c>
      <c r="AA90" s="231" t="n">
        <f aca="false">EOMONTH(AA89,0)+1</f>
        <v>38718</v>
      </c>
      <c r="AB90" s="134" t="n">
        <f aca="false">SUMIF($X:$X,CONCATENATE($AA90,AB$6),$T:$T)/10000</f>
        <v>0</v>
      </c>
      <c r="AC90" s="134" t="n">
        <f aca="false">SUMIF($X:$X,CONCATENATE($AA90,AC$6),$T:$T)/10000</f>
        <v>0</v>
      </c>
      <c r="AD90" s="134" t="n">
        <f aca="false">SUMIF($X:$X,CONCATENATE($AA90,AD$6),$T:$T)/10000</f>
        <v>0</v>
      </c>
      <c r="AE90" s="134" t="n">
        <f aca="false">SUMIF($X:$X,CONCATENATE($AA90,AE$6),$T:$T)/10000</f>
        <v>0</v>
      </c>
      <c r="AF90" s="135" t="n">
        <f aca="false">SUMIF($X:$X,CONCATENATE($AA90,AF$6),$T:$T)/10000</f>
        <v>0</v>
      </c>
      <c r="AG90" s="135" t="n">
        <f aca="false">SUMIF($X:$X,CONCATENATE($AA90,AG$6),$T:$T)/10000</f>
        <v>0</v>
      </c>
      <c r="AH90" s="231" t="n">
        <f aca="false">EOMONTH(AH89,0)+1</f>
        <v>38718</v>
      </c>
      <c r="AI90" s="135" t="n">
        <f aca="false">SUM(AB90:AG90)</f>
        <v>0</v>
      </c>
      <c r="AJ90" s="2"/>
      <c r="AK90" s="231" t="n">
        <f aca="false">EOMONTH(AK89,0)+1</f>
        <v>38718</v>
      </c>
      <c r="AL90" s="134" t="n">
        <f aca="false">SUMIF($X:$X,CONCATENATE($AA90,AL$6),$W:$W)</f>
        <v>0</v>
      </c>
      <c r="AM90" s="134" t="n">
        <f aca="false">SUMIF($X:$X,CONCATENATE($AA90,AM$6),$W:$W)</f>
        <v>0</v>
      </c>
      <c r="AN90" s="134" t="n">
        <f aca="false">SUMIF($X:$X,CONCATENATE($AA90,AN$6),$W:$W)</f>
        <v>0</v>
      </c>
      <c r="AO90" s="134" t="n">
        <f aca="false">SUMIF($X:$X,CONCATENATE($AA90,AO$6),$W:$W)</f>
        <v>0</v>
      </c>
      <c r="AP90" s="135" t="n">
        <f aca="false">SUMIF($X:$X,CONCATENATE($AA90,AP$6),$W:$W)</f>
        <v>0</v>
      </c>
      <c r="AQ90" s="135" t="n">
        <f aca="false">SUMIF($X:$X,CONCATENATE($AA90,AQ$6),$W:$W)</f>
        <v>0</v>
      </c>
      <c r="AR90" s="231" t="n">
        <f aca="false">EOMONTH(AR89,0)+1</f>
        <v>38718</v>
      </c>
      <c r="AS90" s="135" t="n">
        <f aca="false">SUM(AL90:AQ90)</f>
        <v>0</v>
      </c>
      <c r="AT90" s="2"/>
      <c r="AU90" s="2"/>
      <c r="AV90" s="2"/>
      <c r="AW90" s="2"/>
      <c r="AX90" s="2"/>
      <c r="AY90" s="2"/>
      <c r="AZ90" s="2"/>
      <c r="BA90" s="2"/>
      <c r="BB90" s="181" t="n">
        <f aca="false">G90</f>
        <v>36647</v>
      </c>
      <c r="BC90" s="223" t="e">
        <f aca="false">xSPRDOPT((VLOOKUP(G90,NGPrices,2,FALSE())+HLOOKUP(D90,Prices,VLOOKUP(G90,move_down,2,FALSE()),FALSE())),VLOOKUP(G90,NGPrices,2,FALSE()),I90,VLOOKUP(G90,NGPREVPRICES,4,FALSE()),HLOOKUP(D90,PREVVOLS,VLOOKUP(G90,MOVE_DOWN2,2,FALSE()),FALSE()),VLOOKUP(G90,NGPREVPRICES,3,FALSE()),HLOOKUP(D90,Correllate,VLOOKUP(G90,CorMove,2,FALSE()),FALSE()),Q90-$BC$3,R90,$BC$5)*H90-BI90</f>
        <v>#NAME?</v>
      </c>
      <c r="BD90" s="223" t="e">
        <f aca="false">xSPRDOPT((VLOOKUP(G90,NGPREVPRICES,2,FALSE())+HLOOKUP(D90,PREVCURVES,VLOOKUP(G90,MOVE_DOWN2,2,FALSE()),FALSE())),VLOOKUP(G90,NGPREVPRICES,2,FALSE()),BJ90,VLOOKUP(G90,NGPrices,4,FALSE()),HLOOKUP(D90,PREVVOLS,VLOOKUP(G90,MOVE_DOWN2,2,FALSE()),FALSE()),VLOOKUP(G90,NGPREVPRICES,3,FALSE()),HLOOKUP(D90,Correllate,VLOOKUP(G90,CorMove,2,FALSE()),FALSE()),Q90-$BC$3,R90,$BI$5)*H90-BI90</f>
        <v>#NAME?</v>
      </c>
      <c r="BE90" s="132" t="e">
        <f aca="false">(BI90/VLOOKUP(BB90,discount,3,FALSE()))-(BI90/VLOOKUP(BB90,discount,2,FALSE()))</f>
        <v>#NAME?</v>
      </c>
      <c r="BF90" s="223" t="e">
        <f aca="false">xSPRDOPT((VLOOKUP(G90,NGPREVPRICES,2,FALSE())+HLOOKUP(D90,PREVCURVES,VLOOKUP(G90,MOVE_DOWN2,2,FALSE()),FALSE())),VLOOKUP(G90,NGPREVPRICES,2,FALSE()),BJ90,VLOOKUP(G90,NGPREVPRICES,4,FALSE()),HLOOKUP(D90,VOLS,VLOOKUP(G90,move_down,2,FALSE()),FALSE()),VLOOKUP(G90,NGPrices,3,FALSE()),HLOOKUP(D90,Correllate,VLOOKUP(G90,CorMove,2,FALSE()),FALSE()),Q90-$BC$3,R90,$BI$5)*H90-BI90</f>
        <v>#NAME?</v>
      </c>
      <c r="BG90" s="223" t="e">
        <f aca="false">xSPRDOPT((VLOOKUP(G90,NGPREVPRICES,2,FALSE())+HLOOKUP(D90,PREVCURVES,VLOOKUP(G90,MOVE_DOWN2,2,FALSE()),FALSE())),VLOOKUP(G90,NGPREVPRICES,2,FALSE()),BJ90,VLOOKUP(G90,NGPREVPRICES,4,FALSE()),HLOOKUP(D90,PREVVOLS,VLOOKUP(G90,MOVE_DOWN2,2,FALSE()),FALSE()),VLOOKUP(G90,NGPREVPRICES,3,FALSE()),HLOOKUP(D90,Correllate,VLOOKUP(G90,CorMove,2,FALSE()),FALSE()),Q90-$C$3,R90,$BI$5)*H90-BI90</f>
        <v>#NAME?</v>
      </c>
      <c r="BH90" s="223" t="e">
        <f aca="false">SUM(BC90:BG90)</f>
        <v>#NAME?</v>
      </c>
      <c r="BI90" s="223" t="e">
        <f aca="false">xSPRDOPT((VLOOKUP(G90,NGPREVPRICES,2,FALSE())+HLOOKUP(D90,PREVCURVES,VLOOKUP(G90,MOVE_DOWN2,2,FALSE()),FALSE())),VLOOKUP(G90,NGPREVPRICES,2,FALSE()),BJ90,VLOOKUP(G90,NGPREVPRICES,4,FALSE()),HLOOKUP(D90,PREVVOLS,VLOOKUP(G90,MOVE_DOWN2,2,FALSE()),FALSE()),VLOOKUP(G90,NGPREVPRICES,3,FALSE()),HLOOKUP(D90,Correllate,VLOOKUP(G90,CorMove,2,FALSE()),FALSE()),Q90-$BC$3,R90,$BI$5)*H90</f>
        <v>#NAME?</v>
      </c>
      <c r="BJ90" s="224" t="n">
        <f aca="false">I90</f>
        <v>-0.3</v>
      </c>
      <c r="BL90" s="0" t="str">
        <f aca="false">CONCATENATE(BB90,$BC$6)</f>
        <v>36647Curve Shift/Gamma</v>
      </c>
      <c r="BM90" s="0" t="str">
        <f aca="false">CONCATENATE($BB90,$BD$6)</f>
        <v>36647Rho</v>
      </c>
      <c r="BN90" s="0" t="str">
        <f aca="false">CONCATENATE($BB90,$BE$6)</f>
        <v>36647Drift</v>
      </c>
      <c r="BO90" s="0" t="str">
        <f aca="false">CONCATENATE($BB90,$BF$6)</f>
        <v>36647Vega</v>
      </c>
      <c r="BP90" s="0" t="str">
        <f aca="false">CONCATENATE($BB90,$BG$6)</f>
        <v>36647Theta</v>
      </c>
    </row>
    <row r="91" customFormat="false" ht="12" hidden="false" customHeight="true" outlineLevel="0" collapsed="false">
      <c r="A91" s="0" t="s">
        <v>176</v>
      </c>
      <c r="B91" s="0" t="s">
        <v>155</v>
      </c>
      <c r="C91" s="0" t="s">
        <v>186</v>
      </c>
      <c r="D91" s="7" t="s">
        <v>147</v>
      </c>
      <c r="E91" s="0" t="s">
        <v>122</v>
      </c>
      <c r="F91" s="0" t="s">
        <v>123</v>
      </c>
      <c r="G91" s="91" t="n">
        <v>36678</v>
      </c>
      <c r="H91" s="230" t="n">
        <v>300000</v>
      </c>
      <c r="I91" s="0" t="n">
        <v>-0.3</v>
      </c>
      <c r="J91" s="124" t="n">
        <f aca="false">VLOOKUP(G91,NGPrices,2,FALSE())</f>
        <v>3.172</v>
      </c>
      <c r="K91" s="125" t="n">
        <f aca="false">HLOOKUP(D91,Prices,VLOOKUP(G91,move_down,2,FALSE()),FALSE())</f>
        <v>-0.34</v>
      </c>
      <c r="L91" s="7" t="n">
        <f aca="false">K91+J91</f>
        <v>2.832</v>
      </c>
      <c r="M91" s="126" t="n">
        <f aca="false">VLOOKUP(G91,NGPrices,4,FALSE())</f>
        <v>0.063039999833066</v>
      </c>
      <c r="N91" s="7" t="n">
        <f aca="false">VLOOKUP(G91,NGPrices,3,FALSE())</f>
        <v>0.3825</v>
      </c>
      <c r="O91" s="7" t="n">
        <f aca="false">HLOOKUP(D91,VOLS,VLOOKUP(G91,move_down,2,FALSE()),FALSE())</f>
        <v>0.375</v>
      </c>
      <c r="P91" s="219" t="n">
        <f aca="false">HLOOKUP(D91,Correllate,VLOOKUP(G91,CorMove,2,FALSE()),FALSE())</f>
        <v>0.96</v>
      </c>
      <c r="Q91" s="91" t="n">
        <f aca="false">WORKDAY(G91,-2)</f>
        <v>36676</v>
      </c>
      <c r="R91" s="7" t="n">
        <f aca="false">IF(F91="P",0,1)</f>
        <v>0</v>
      </c>
      <c r="S91" s="130" t="e">
        <f aca="false">xSPRDOPT($L91,$J91,$I91,$M91,$O91,$N91,$P91,$Q91-$C$3,$R91,0)</f>
        <v>#NAME?</v>
      </c>
      <c r="T91" s="220" t="e">
        <f aca="false">xSPRDOPT($L91,$J91,$I91,$M91,$O91,$N91,$P91,$Q91-$C$3,$R91,1)*H91</f>
        <v>#NAME?</v>
      </c>
      <c r="U91" s="42" t="e">
        <f aca="false">S91*H91</f>
        <v>#NAME?</v>
      </c>
      <c r="V91" s="220" t="e">
        <f aca="false">xSPRDOPT($L91,$J91,$I91,$M91,$O91,$N91,$P91,$Q91-$C$3,$R91,2)*H91</f>
        <v>#NAME?</v>
      </c>
      <c r="W91" s="220" t="e">
        <f aca="false">+V91+T91</f>
        <v>#NAME?</v>
      </c>
      <c r="X91" s="2" t="str">
        <f aca="false">CONCATENATE(G91,D91)</f>
        <v>36678IF-NWPL_ROCKY_M</v>
      </c>
      <c r="Y91" s="221" t="n">
        <f aca="false">H91/10000</f>
        <v>30</v>
      </c>
      <c r="AA91" s="231" t="n">
        <f aca="false">EOMONTH(AA90,0)+1</f>
        <v>38749</v>
      </c>
      <c r="AB91" s="134" t="n">
        <f aca="false">SUMIF($X:$X,CONCATENATE($AA91,AB$6),$T:$T)/10000</f>
        <v>0</v>
      </c>
      <c r="AC91" s="134" t="n">
        <f aca="false">SUMIF($X:$X,CONCATENATE($AA91,AC$6),$T:$T)/10000</f>
        <v>0</v>
      </c>
      <c r="AD91" s="134" t="n">
        <f aca="false">SUMIF($X:$X,CONCATENATE($AA91,AD$6),$T:$T)/10000</f>
        <v>0</v>
      </c>
      <c r="AE91" s="134" t="n">
        <f aca="false">SUMIF($X:$X,CONCATENATE($AA91,AE$6),$T:$T)/10000</f>
        <v>0</v>
      </c>
      <c r="AF91" s="135" t="n">
        <f aca="false">SUMIF($X:$X,CONCATENATE($AA91,AF$6),$T:$T)/10000</f>
        <v>0</v>
      </c>
      <c r="AG91" s="135" t="n">
        <f aca="false">SUMIF($X:$X,CONCATENATE($AA91,AG$6),$T:$T)/10000</f>
        <v>0</v>
      </c>
      <c r="AH91" s="231" t="n">
        <f aca="false">EOMONTH(AH90,0)+1</f>
        <v>38749</v>
      </c>
      <c r="AI91" s="135" t="n">
        <f aca="false">SUM(AB91:AG91)</f>
        <v>0</v>
      </c>
      <c r="AJ91" s="2"/>
      <c r="AK91" s="231" t="n">
        <f aca="false">EOMONTH(AK90,0)+1</f>
        <v>38749</v>
      </c>
      <c r="AL91" s="134" t="n">
        <f aca="false">SUMIF($X:$X,CONCATENATE($AA91,AL$6),$W:$W)</f>
        <v>0</v>
      </c>
      <c r="AM91" s="134" t="n">
        <f aca="false">SUMIF($X:$X,CONCATENATE($AA91,AM$6),$W:$W)</f>
        <v>0</v>
      </c>
      <c r="AN91" s="134" t="n">
        <f aca="false">SUMIF($X:$X,CONCATENATE($AA91,AN$6),$W:$W)</f>
        <v>0</v>
      </c>
      <c r="AO91" s="134" t="n">
        <f aca="false">SUMIF($X:$X,CONCATENATE($AA91,AO$6),$W:$W)</f>
        <v>0</v>
      </c>
      <c r="AP91" s="135" t="n">
        <f aca="false">SUMIF($X:$X,CONCATENATE($AA91,AP$6),$W:$W)</f>
        <v>0</v>
      </c>
      <c r="AQ91" s="135" t="n">
        <f aca="false">SUMIF($X:$X,CONCATENATE($AA91,AQ$6),$W:$W)</f>
        <v>0</v>
      </c>
      <c r="AR91" s="231" t="n">
        <f aca="false">EOMONTH(AR90,0)+1</f>
        <v>38749</v>
      </c>
      <c r="AS91" s="135" t="n">
        <f aca="false">SUM(AL91:AQ91)</f>
        <v>0</v>
      </c>
      <c r="AT91" s="2"/>
      <c r="AU91" s="2"/>
      <c r="AV91" s="2"/>
      <c r="AW91" s="2"/>
      <c r="AX91" s="2"/>
      <c r="AY91" s="2"/>
      <c r="AZ91" s="2"/>
      <c r="BA91" s="2"/>
      <c r="BB91" s="181" t="n">
        <f aca="false">G91</f>
        <v>36678</v>
      </c>
      <c r="BC91" s="223" t="e">
        <f aca="false">xSPRDOPT((VLOOKUP(G91,NGPrices,2,FALSE())+HLOOKUP(D91,Prices,VLOOKUP(G91,move_down,2,FALSE()),FALSE())),VLOOKUP(G91,NGPrices,2,FALSE()),I91,VLOOKUP(G91,NGPREVPRICES,4,FALSE()),HLOOKUP(D91,PREVVOLS,VLOOKUP(G91,MOVE_DOWN2,2,FALSE()),FALSE()),VLOOKUP(G91,NGPREVPRICES,3,FALSE()),HLOOKUP(D91,Correllate,VLOOKUP(G91,CorMove,2,FALSE()),FALSE()),Q91-$BC$3,R91,$BC$5)*H91-BI91</f>
        <v>#NAME?</v>
      </c>
      <c r="BD91" s="223" t="e">
        <f aca="false">xSPRDOPT((VLOOKUP(G91,NGPREVPRICES,2,FALSE())+HLOOKUP(D91,PREVCURVES,VLOOKUP(G91,MOVE_DOWN2,2,FALSE()),FALSE())),VLOOKUP(G91,NGPREVPRICES,2,FALSE()),BJ91,VLOOKUP(G91,NGPrices,4,FALSE()),HLOOKUP(D91,PREVVOLS,VLOOKUP(G91,MOVE_DOWN2,2,FALSE()),FALSE()),VLOOKUP(G91,NGPREVPRICES,3,FALSE()),HLOOKUP(D91,Correllate,VLOOKUP(G91,CorMove,2,FALSE()),FALSE()),Q91-$BC$3,R91,$BI$5)*H91-BI91</f>
        <v>#NAME?</v>
      </c>
      <c r="BE91" s="132" t="e">
        <f aca="false">(BI91/VLOOKUP(BB91,discount,3,FALSE()))-(BI91/VLOOKUP(BB91,discount,2,FALSE()))</f>
        <v>#NAME?</v>
      </c>
      <c r="BF91" s="223" t="e">
        <f aca="false">xSPRDOPT((VLOOKUP(G91,NGPREVPRICES,2,FALSE())+HLOOKUP(D91,PREVCURVES,VLOOKUP(G91,MOVE_DOWN2,2,FALSE()),FALSE())),VLOOKUP(G91,NGPREVPRICES,2,FALSE()),BJ91,VLOOKUP(G91,NGPREVPRICES,4,FALSE()),HLOOKUP(D91,VOLS,VLOOKUP(G91,move_down,2,FALSE()),FALSE()),VLOOKUP(G91,NGPrices,3,FALSE()),HLOOKUP(D91,Correllate,VLOOKUP(G91,CorMove,2,FALSE()),FALSE()),Q91-$BC$3,R91,$BI$5)*H91-BI91</f>
        <v>#NAME?</v>
      </c>
      <c r="BG91" s="223" t="e">
        <f aca="false">xSPRDOPT((VLOOKUP(G91,NGPREVPRICES,2,FALSE())+HLOOKUP(D91,PREVCURVES,VLOOKUP(G91,MOVE_DOWN2,2,FALSE()),FALSE())),VLOOKUP(G91,NGPREVPRICES,2,FALSE()),BJ91,VLOOKUP(G91,NGPREVPRICES,4,FALSE()),HLOOKUP(D91,PREVVOLS,VLOOKUP(G91,MOVE_DOWN2,2,FALSE()),FALSE()),VLOOKUP(G91,NGPREVPRICES,3,FALSE()),HLOOKUP(D91,Correllate,VLOOKUP(G91,CorMove,2,FALSE()),FALSE()),Q91-$C$3,R91,$BI$5)*H91-BI91</f>
        <v>#NAME?</v>
      </c>
      <c r="BH91" s="223" t="e">
        <f aca="false">SUM(BC91:BG91)</f>
        <v>#NAME?</v>
      </c>
      <c r="BI91" s="223" t="e">
        <f aca="false">xSPRDOPT((VLOOKUP(G91,NGPREVPRICES,2,FALSE())+HLOOKUP(D91,PREVCURVES,VLOOKUP(G91,MOVE_DOWN2,2,FALSE()),FALSE())),VLOOKUP(G91,NGPREVPRICES,2,FALSE()),BJ91,VLOOKUP(G91,NGPREVPRICES,4,FALSE()),HLOOKUP(D91,PREVVOLS,VLOOKUP(G91,MOVE_DOWN2,2,FALSE()),FALSE()),VLOOKUP(G91,NGPREVPRICES,3,FALSE()),HLOOKUP(D91,Correllate,VLOOKUP(G91,CorMove,2,FALSE()),FALSE()),Q91-$BC$3,R91,$BI$5)*H91</f>
        <v>#NAME?</v>
      </c>
      <c r="BJ91" s="224" t="n">
        <f aca="false">I91</f>
        <v>-0.3</v>
      </c>
      <c r="BL91" s="0" t="str">
        <f aca="false">CONCATENATE(BB91,$BC$6)</f>
        <v>36678Curve Shift/Gamma</v>
      </c>
      <c r="BM91" s="0" t="str">
        <f aca="false">CONCATENATE($BB91,$BD$6)</f>
        <v>36678Rho</v>
      </c>
      <c r="BN91" s="0" t="str">
        <f aca="false">CONCATENATE($BB91,$BE$6)</f>
        <v>36678Drift</v>
      </c>
      <c r="BO91" s="0" t="str">
        <f aca="false">CONCATENATE($BB91,$BF$6)</f>
        <v>36678Vega</v>
      </c>
      <c r="BP91" s="0" t="str">
        <f aca="false">CONCATENATE($BB91,$BG$6)</f>
        <v>36678Theta</v>
      </c>
    </row>
    <row r="92" customFormat="false" ht="12" hidden="false" customHeight="true" outlineLevel="0" collapsed="false">
      <c r="A92" s="0" t="s">
        <v>176</v>
      </c>
      <c r="B92" s="0" t="s">
        <v>155</v>
      </c>
      <c r="C92" s="0" t="s">
        <v>186</v>
      </c>
      <c r="D92" s="7" t="s">
        <v>147</v>
      </c>
      <c r="E92" s="0" t="s">
        <v>122</v>
      </c>
      <c r="F92" s="0" t="s">
        <v>123</v>
      </c>
      <c r="G92" s="91" t="n">
        <v>36708</v>
      </c>
      <c r="H92" s="230" t="n">
        <v>310000</v>
      </c>
      <c r="I92" s="0" t="n">
        <v>-0.3</v>
      </c>
      <c r="J92" s="124" t="n">
        <f aca="false">VLOOKUP(G92,NGPrices,2,FALSE())</f>
        <v>3.181</v>
      </c>
      <c r="K92" s="125" t="n">
        <f aca="false">HLOOKUP(D92,Prices,VLOOKUP(G92,move_down,2,FALSE()),FALSE())</f>
        <v>-0.3225</v>
      </c>
      <c r="L92" s="7" t="n">
        <f aca="false">K92+J92</f>
        <v>2.8585</v>
      </c>
      <c r="M92" s="126" t="n">
        <f aca="false">VLOOKUP(G92,NGPrices,4,FALSE())</f>
        <v>0.063695649345076</v>
      </c>
      <c r="N92" s="7" t="n">
        <f aca="false">VLOOKUP(G92,NGPrices,3,FALSE())</f>
        <v>0.395</v>
      </c>
      <c r="O92" s="7" t="n">
        <f aca="false">HLOOKUP(D92,VOLS,VLOOKUP(G92,move_down,2,FALSE()),FALSE())</f>
        <v>0.387</v>
      </c>
      <c r="P92" s="219" t="n">
        <f aca="false">HLOOKUP(D92,Correllate,VLOOKUP(G92,CorMove,2,FALSE()),FALSE())</f>
        <v>0.96</v>
      </c>
      <c r="Q92" s="91" t="n">
        <f aca="false">WORKDAY(G92,-2)</f>
        <v>36706</v>
      </c>
      <c r="R92" s="7" t="n">
        <f aca="false">IF(F92="P",0,1)</f>
        <v>0</v>
      </c>
      <c r="S92" s="130" t="e">
        <f aca="false">xSPRDOPT($L92,$J92,$I92,$M92,$O92,$N92,$P92,$Q92-$C$3,$R92,0)</f>
        <v>#NAME?</v>
      </c>
      <c r="T92" s="220" t="e">
        <f aca="false">xSPRDOPT($L92,$J92,$I92,$M92,$O92,$N92,$P92,$Q92-$C$3,$R92,1)*H92</f>
        <v>#NAME?</v>
      </c>
      <c r="U92" s="42" t="e">
        <f aca="false">S92*H92</f>
        <v>#NAME?</v>
      </c>
      <c r="V92" s="220" t="e">
        <f aca="false">xSPRDOPT($L92,$J92,$I92,$M92,$O92,$N92,$P92,$Q92-$C$3,$R92,2)*H92</f>
        <v>#NAME?</v>
      </c>
      <c r="W92" s="220" t="e">
        <f aca="false">+V92+T92</f>
        <v>#NAME?</v>
      </c>
      <c r="X92" s="2" t="str">
        <f aca="false">CONCATENATE(G92,D92)</f>
        <v>36708IF-NWPL_ROCKY_M</v>
      </c>
      <c r="Y92" s="221" t="n">
        <f aca="false">H92/10000</f>
        <v>31</v>
      </c>
      <c r="AA92" s="231" t="n">
        <f aca="false">EOMONTH(AA91,0)+1</f>
        <v>38777</v>
      </c>
      <c r="AB92" s="134" t="n">
        <f aca="false">SUMIF($X:$X,CONCATENATE($AA92,AB$6),$T:$T)/10000</f>
        <v>0</v>
      </c>
      <c r="AC92" s="134" t="n">
        <f aca="false">SUMIF($X:$X,CONCATENATE($AA92,AC$6),$T:$T)/10000</f>
        <v>0</v>
      </c>
      <c r="AD92" s="134" t="n">
        <f aca="false">SUMIF($X:$X,CONCATENATE($AA92,AD$6),$T:$T)/10000</f>
        <v>0</v>
      </c>
      <c r="AE92" s="134" t="n">
        <f aca="false">SUMIF($X:$X,CONCATENATE($AA92,AE$6),$T:$T)/10000</f>
        <v>0</v>
      </c>
      <c r="AF92" s="135" t="n">
        <f aca="false">SUMIF($X:$X,CONCATENATE($AA92,AF$6),$T:$T)/10000</f>
        <v>0</v>
      </c>
      <c r="AG92" s="135" t="n">
        <f aca="false">SUMIF($X:$X,CONCATENATE($AA92,AG$6),$T:$T)/10000</f>
        <v>0</v>
      </c>
      <c r="AH92" s="231" t="n">
        <f aca="false">EOMONTH(AH91,0)+1</f>
        <v>38777</v>
      </c>
      <c r="AI92" s="135" t="n">
        <f aca="false">SUM(AB92:AG92)</f>
        <v>0</v>
      </c>
      <c r="AJ92" s="2"/>
      <c r="AK92" s="231" t="n">
        <f aca="false">EOMONTH(AK91,0)+1</f>
        <v>38777</v>
      </c>
      <c r="AL92" s="134" t="n">
        <f aca="false">SUMIF($X:$X,CONCATENATE($AA92,AL$6),$W:$W)</f>
        <v>0</v>
      </c>
      <c r="AM92" s="134" t="n">
        <f aca="false">SUMIF($X:$X,CONCATENATE($AA92,AM$6),$W:$W)</f>
        <v>0</v>
      </c>
      <c r="AN92" s="134" t="n">
        <f aca="false">SUMIF($X:$X,CONCATENATE($AA92,AN$6),$W:$W)</f>
        <v>0</v>
      </c>
      <c r="AO92" s="134" t="n">
        <f aca="false">SUMIF($X:$X,CONCATENATE($AA92,AO$6),$W:$W)</f>
        <v>0</v>
      </c>
      <c r="AP92" s="135" t="n">
        <f aca="false">SUMIF($X:$X,CONCATENATE($AA92,AP$6),$W:$W)</f>
        <v>0</v>
      </c>
      <c r="AQ92" s="135" t="n">
        <f aca="false">SUMIF($X:$X,CONCATENATE($AA92,AQ$6),$W:$W)</f>
        <v>0</v>
      </c>
      <c r="AR92" s="231" t="n">
        <f aca="false">EOMONTH(AR91,0)+1</f>
        <v>38777</v>
      </c>
      <c r="AS92" s="135" t="n">
        <f aca="false">SUM(AL92:AQ92)</f>
        <v>0</v>
      </c>
      <c r="AT92" s="2"/>
      <c r="AU92" s="2"/>
      <c r="AV92" s="2"/>
      <c r="AW92" s="2"/>
      <c r="AX92" s="2"/>
      <c r="AY92" s="2"/>
      <c r="AZ92" s="2"/>
      <c r="BA92" s="2"/>
      <c r="BB92" s="181" t="n">
        <f aca="false">G92</f>
        <v>36708</v>
      </c>
      <c r="BC92" s="223" t="e">
        <f aca="false">xSPRDOPT((VLOOKUP(G92,NGPrices,2,FALSE())+HLOOKUP(D92,Prices,VLOOKUP(G92,move_down,2,FALSE()),FALSE())),VLOOKUP(G92,NGPrices,2,FALSE()),I92,VLOOKUP(G92,NGPREVPRICES,4,FALSE()),HLOOKUP(D92,PREVVOLS,VLOOKUP(G92,MOVE_DOWN2,2,FALSE()),FALSE()),VLOOKUP(G92,NGPREVPRICES,3,FALSE()),HLOOKUP(D92,Correllate,VLOOKUP(G92,CorMove,2,FALSE()),FALSE()),Q92-$BC$3,R92,$BC$5)*H92-BI92</f>
        <v>#NAME?</v>
      </c>
      <c r="BD92" s="223" t="e">
        <f aca="false">xSPRDOPT((VLOOKUP(G92,NGPREVPRICES,2,FALSE())+HLOOKUP(D92,PREVCURVES,VLOOKUP(G92,MOVE_DOWN2,2,FALSE()),FALSE())),VLOOKUP(G92,NGPREVPRICES,2,FALSE()),BJ92,VLOOKUP(G92,NGPrices,4,FALSE()),HLOOKUP(D92,PREVVOLS,VLOOKUP(G92,MOVE_DOWN2,2,FALSE()),FALSE()),VLOOKUP(G92,NGPREVPRICES,3,FALSE()),HLOOKUP(D92,Correllate,VLOOKUP(G92,CorMove,2,FALSE()),FALSE()),Q92-$BC$3,R92,$BI$5)*H92-BI92</f>
        <v>#NAME?</v>
      </c>
      <c r="BE92" s="132" t="e">
        <f aca="false">(BI92/VLOOKUP(BB92,discount,3,FALSE()))-(BI92/VLOOKUP(BB92,discount,2,FALSE()))</f>
        <v>#NAME?</v>
      </c>
      <c r="BF92" s="223" t="e">
        <f aca="false">xSPRDOPT((VLOOKUP(G92,NGPREVPRICES,2,FALSE())+HLOOKUP(D92,PREVCURVES,VLOOKUP(G92,MOVE_DOWN2,2,FALSE()),FALSE())),VLOOKUP(G92,NGPREVPRICES,2,FALSE()),BJ92,VLOOKUP(G92,NGPREVPRICES,4,FALSE()),HLOOKUP(D92,VOLS,VLOOKUP(G92,move_down,2,FALSE()),FALSE()),VLOOKUP(G92,NGPrices,3,FALSE()),HLOOKUP(D92,Correllate,VLOOKUP(G92,CorMove,2,FALSE()),FALSE()),Q92-$BC$3,R92,$BI$5)*H92-BI92</f>
        <v>#NAME?</v>
      </c>
      <c r="BG92" s="223" t="e">
        <f aca="false">xSPRDOPT((VLOOKUP(G92,NGPREVPRICES,2,FALSE())+HLOOKUP(D92,PREVCURVES,VLOOKUP(G92,MOVE_DOWN2,2,FALSE()),FALSE())),VLOOKUP(G92,NGPREVPRICES,2,FALSE()),BJ92,VLOOKUP(G92,NGPREVPRICES,4,FALSE()),HLOOKUP(D92,PREVVOLS,VLOOKUP(G92,MOVE_DOWN2,2,FALSE()),FALSE()),VLOOKUP(G92,NGPREVPRICES,3,FALSE()),HLOOKUP(D92,Correllate,VLOOKUP(G92,CorMove,2,FALSE()),FALSE()),Q92-$C$3,R92,$BI$5)*H92-BI92</f>
        <v>#NAME?</v>
      </c>
      <c r="BH92" s="223" t="e">
        <f aca="false">SUM(BC92:BG92)</f>
        <v>#NAME?</v>
      </c>
      <c r="BI92" s="223" t="e">
        <f aca="false">xSPRDOPT((VLOOKUP(G92,NGPREVPRICES,2,FALSE())+HLOOKUP(D92,PREVCURVES,VLOOKUP(G92,MOVE_DOWN2,2,FALSE()),FALSE())),VLOOKUP(G92,NGPREVPRICES,2,FALSE()),BJ92,VLOOKUP(G92,NGPREVPRICES,4,FALSE()),HLOOKUP(D92,PREVVOLS,VLOOKUP(G92,MOVE_DOWN2,2,FALSE()),FALSE()),VLOOKUP(G92,NGPREVPRICES,3,FALSE()),HLOOKUP(D92,Correllate,VLOOKUP(G92,CorMove,2,FALSE()),FALSE()),Q92-$BC$3,R92,$BI$5)*H92</f>
        <v>#NAME?</v>
      </c>
      <c r="BJ92" s="224" t="n">
        <f aca="false">I92</f>
        <v>-0.3</v>
      </c>
      <c r="BL92" s="0" t="str">
        <f aca="false">CONCATENATE(BB92,$BC$6)</f>
        <v>36708Curve Shift/Gamma</v>
      </c>
      <c r="BM92" s="0" t="str">
        <f aca="false">CONCATENATE($BB92,$BD$6)</f>
        <v>36708Rho</v>
      </c>
      <c r="BN92" s="0" t="str">
        <f aca="false">CONCATENATE($BB92,$BE$6)</f>
        <v>36708Drift</v>
      </c>
      <c r="BO92" s="0" t="str">
        <f aca="false">CONCATENATE($BB92,$BF$6)</f>
        <v>36708Vega</v>
      </c>
      <c r="BP92" s="0" t="str">
        <f aca="false">CONCATENATE($BB92,$BG$6)</f>
        <v>36708Theta</v>
      </c>
    </row>
    <row r="93" customFormat="false" ht="12" hidden="false" customHeight="true" outlineLevel="0" collapsed="false">
      <c r="A93" s="0" t="s">
        <v>176</v>
      </c>
      <c r="B93" s="0" t="s">
        <v>155</v>
      </c>
      <c r="C93" s="0" t="s">
        <v>186</v>
      </c>
      <c r="D93" s="7" t="s">
        <v>147</v>
      </c>
      <c r="E93" s="0" t="s">
        <v>122</v>
      </c>
      <c r="F93" s="0" t="s">
        <v>123</v>
      </c>
      <c r="G93" s="91" t="n">
        <v>36739</v>
      </c>
      <c r="H93" s="230" t="n">
        <v>310000</v>
      </c>
      <c r="I93" s="0" t="n">
        <v>-0.3</v>
      </c>
      <c r="J93" s="124" t="n">
        <f aca="false">VLOOKUP(G93,NGPrices,2,FALSE())</f>
        <v>3.183</v>
      </c>
      <c r="K93" s="125" t="n">
        <f aca="false">HLOOKUP(D93,Prices,VLOOKUP(G93,move_down,2,FALSE()),FALSE())</f>
        <v>-0.3225</v>
      </c>
      <c r="L93" s="7" t="n">
        <f aca="false">K93+J93</f>
        <v>2.8605</v>
      </c>
      <c r="M93" s="126" t="n">
        <f aca="false">VLOOKUP(G93,NGPrices,4,FALSE())</f>
        <v>0.064500399973534</v>
      </c>
      <c r="N93" s="7" t="n">
        <f aca="false">VLOOKUP(G93,NGPrices,3,FALSE())</f>
        <v>0.4125</v>
      </c>
      <c r="O93" s="7" t="n">
        <f aca="false">HLOOKUP(D93,VOLS,VLOOKUP(G93,move_down,2,FALSE()),FALSE())</f>
        <v>0.404</v>
      </c>
      <c r="P93" s="219" t="n">
        <f aca="false">HLOOKUP(D93,Correllate,VLOOKUP(G93,CorMove,2,FALSE()),FALSE())</f>
        <v>0.96</v>
      </c>
      <c r="Q93" s="91" t="n">
        <f aca="false">WORKDAY(G93,-2)</f>
        <v>36735</v>
      </c>
      <c r="R93" s="7" t="n">
        <f aca="false">IF(F93="P",0,1)</f>
        <v>0</v>
      </c>
      <c r="S93" s="130" t="e">
        <f aca="false">xSPRDOPT($L93,$J93,$I93,$M93,$O93,$N93,$P93,$Q93-$C$3,$R93,0)</f>
        <v>#NAME?</v>
      </c>
      <c r="T93" s="220" t="e">
        <f aca="false">xSPRDOPT($L93,$J93,$I93,$M93,$O93,$N93,$P93,$Q93-$C$3,$R93,1)*H93</f>
        <v>#NAME?</v>
      </c>
      <c r="U93" s="42" t="e">
        <f aca="false">S93*H93</f>
        <v>#NAME?</v>
      </c>
      <c r="V93" s="220" t="e">
        <f aca="false">xSPRDOPT($L93,$J93,$I93,$M93,$O93,$N93,$P93,$Q93-$C$3,$R93,2)*H93</f>
        <v>#NAME?</v>
      </c>
      <c r="W93" s="220" t="e">
        <f aca="false">+V93+T93</f>
        <v>#NAME?</v>
      </c>
      <c r="X93" s="2" t="str">
        <f aca="false">CONCATENATE(G93,D93)</f>
        <v>36739IF-NWPL_ROCKY_M</v>
      </c>
      <c r="Y93" s="221" t="n">
        <f aca="false">H93/10000</f>
        <v>31</v>
      </c>
      <c r="Z93" s="2"/>
      <c r="AA93" s="231" t="n">
        <f aca="false">EOMONTH(AA92,0)+1</f>
        <v>38808</v>
      </c>
      <c r="AB93" s="134" t="n">
        <f aca="false">SUMIF($X:$X,CONCATENATE($AA93,AB$6),$T:$T)/10000</f>
        <v>0</v>
      </c>
      <c r="AC93" s="134" t="n">
        <f aca="false">SUMIF($X:$X,CONCATENATE($AA93,AC$6),$T:$T)/10000</f>
        <v>0</v>
      </c>
      <c r="AD93" s="134" t="n">
        <f aca="false">SUMIF($X:$X,CONCATENATE($AA93,AD$6),$T:$T)/10000</f>
        <v>0</v>
      </c>
      <c r="AE93" s="134" t="n">
        <f aca="false">SUMIF($X:$X,CONCATENATE($AA93,AE$6),$T:$T)/10000</f>
        <v>0</v>
      </c>
      <c r="AF93" s="135" t="n">
        <f aca="false">SUMIF($X:$X,CONCATENATE($AA93,AF$6),$T:$T)/10000</f>
        <v>0</v>
      </c>
      <c r="AG93" s="135" t="n">
        <f aca="false">SUMIF($X:$X,CONCATENATE($AA93,AG$6),$T:$T)/10000</f>
        <v>0</v>
      </c>
      <c r="AH93" s="231" t="n">
        <f aca="false">EOMONTH(AH92,0)+1</f>
        <v>38808</v>
      </c>
      <c r="AI93" s="135" t="n">
        <f aca="false">SUM(AB93:AG93)</f>
        <v>0</v>
      </c>
      <c r="AJ93" s="2"/>
      <c r="AK93" s="231" t="n">
        <f aca="false">EOMONTH(AK92,0)+1</f>
        <v>38808</v>
      </c>
      <c r="AL93" s="134" t="n">
        <f aca="false">SUMIF($X:$X,CONCATENATE($AA93,AL$6),$W:$W)</f>
        <v>0</v>
      </c>
      <c r="AM93" s="134" t="n">
        <f aca="false">SUMIF($X:$X,CONCATENATE($AA93,AM$6),$W:$W)</f>
        <v>0</v>
      </c>
      <c r="AN93" s="134" t="n">
        <f aca="false">SUMIF($X:$X,CONCATENATE($AA93,AN$6),$W:$W)</f>
        <v>0</v>
      </c>
      <c r="AO93" s="134" t="n">
        <f aca="false">SUMIF($X:$X,CONCATENATE($AA93,AO$6),$W:$W)</f>
        <v>0</v>
      </c>
      <c r="AP93" s="135" t="n">
        <f aca="false">SUMIF($X:$X,CONCATENATE($AA93,AP$6),$W:$W)</f>
        <v>0</v>
      </c>
      <c r="AQ93" s="135" t="n">
        <f aca="false">SUMIF($X:$X,CONCATENATE($AA93,AQ$6),$W:$W)</f>
        <v>0</v>
      </c>
      <c r="AR93" s="231" t="n">
        <f aca="false">EOMONTH(AR92,0)+1</f>
        <v>38808</v>
      </c>
      <c r="AS93" s="135" t="n">
        <f aca="false">SUM(AL93:AQ93)</f>
        <v>0</v>
      </c>
      <c r="AT93" s="2"/>
      <c r="AU93" s="2"/>
      <c r="AV93" s="2"/>
      <c r="AW93" s="2"/>
      <c r="AX93" s="2"/>
      <c r="AY93" s="2"/>
      <c r="AZ93" s="2"/>
      <c r="BA93" s="2"/>
      <c r="BB93" s="181" t="n">
        <f aca="false">G93</f>
        <v>36739</v>
      </c>
      <c r="BC93" s="223" t="e">
        <f aca="false">xSPRDOPT((VLOOKUP(G93,NGPrices,2,FALSE())+HLOOKUP(D93,Prices,VLOOKUP(G93,move_down,2,FALSE()),FALSE())),VLOOKUP(G93,NGPrices,2,FALSE()),I93,VLOOKUP(G93,NGPREVPRICES,4,FALSE()),HLOOKUP(D93,PREVVOLS,VLOOKUP(G93,MOVE_DOWN2,2,FALSE()),FALSE()),VLOOKUP(G93,NGPREVPRICES,3,FALSE()),HLOOKUP(D93,Correllate,VLOOKUP(G93,CorMove,2,FALSE()),FALSE()),Q93-$BC$3,R93,$BC$5)*H93-BI93</f>
        <v>#NAME?</v>
      </c>
      <c r="BD93" s="223" t="e">
        <f aca="false">xSPRDOPT((VLOOKUP(G93,NGPREVPRICES,2,FALSE())+HLOOKUP(D93,PREVCURVES,VLOOKUP(G93,MOVE_DOWN2,2,FALSE()),FALSE())),VLOOKUP(G93,NGPREVPRICES,2,FALSE()),BJ93,VLOOKUP(G93,NGPrices,4,FALSE()),HLOOKUP(D93,PREVVOLS,VLOOKUP(G93,MOVE_DOWN2,2,FALSE()),FALSE()),VLOOKUP(G93,NGPREVPRICES,3,FALSE()),HLOOKUP(D93,Correllate,VLOOKUP(G93,CorMove,2,FALSE()),FALSE()),Q93-$BC$3,R93,$BI$5)*H93-BI93</f>
        <v>#NAME?</v>
      </c>
      <c r="BE93" s="132" t="e">
        <f aca="false">(BI93/VLOOKUP(BB93,discount,3,FALSE()))-(BI93/VLOOKUP(BB93,discount,2,FALSE()))</f>
        <v>#NAME?</v>
      </c>
      <c r="BF93" s="223" t="e">
        <f aca="false">xSPRDOPT((VLOOKUP(G93,NGPREVPRICES,2,FALSE())+HLOOKUP(D93,PREVCURVES,VLOOKUP(G93,MOVE_DOWN2,2,FALSE()),FALSE())),VLOOKUP(G93,NGPREVPRICES,2,FALSE()),BJ93,VLOOKUP(G93,NGPREVPRICES,4,FALSE()),HLOOKUP(D93,VOLS,VLOOKUP(G93,move_down,2,FALSE()),FALSE()),VLOOKUP(G93,NGPrices,3,FALSE()),HLOOKUP(D93,Correllate,VLOOKUP(G93,CorMove,2,FALSE()),FALSE()),Q93-$BC$3,R93,$BI$5)*H93-BI93</f>
        <v>#NAME?</v>
      </c>
      <c r="BG93" s="223" t="e">
        <f aca="false">xSPRDOPT((VLOOKUP(G93,NGPREVPRICES,2,FALSE())+HLOOKUP(D93,PREVCURVES,VLOOKUP(G93,MOVE_DOWN2,2,FALSE()),FALSE())),VLOOKUP(G93,NGPREVPRICES,2,FALSE()),BJ93,VLOOKUP(G93,NGPREVPRICES,4,FALSE()),HLOOKUP(D93,PREVVOLS,VLOOKUP(G93,MOVE_DOWN2,2,FALSE()),FALSE()),VLOOKUP(G93,NGPREVPRICES,3,FALSE()),HLOOKUP(D93,Correllate,VLOOKUP(G93,CorMove,2,FALSE()),FALSE()),Q93-$C$3,R93,$BI$5)*H93-BI93</f>
        <v>#NAME?</v>
      </c>
      <c r="BH93" s="223" t="e">
        <f aca="false">SUM(BC93:BG93)</f>
        <v>#NAME?</v>
      </c>
      <c r="BI93" s="223" t="e">
        <f aca="false">xSPRDOPT((VLOOKUP(G93,NGPREVPRICES,2,FALSE())+HLOOKUP(D93,PREVCURVES,VLOOKUP(G93,MOVE_DOWN2,2,FALSE()),FALSE())),VLOOKUP(G93,NGPREVPRICES,2,FALSE()),BJ93,VLOOKUP(G93,NGPREVPRICES,4,FALSE()),HLOOKUP(D93,PREVVOLS,VLOOKUP(G93,MOVE_DOWN2,2,FALSE()),FALSE()),VLOOKUP(G93,NGPREVPRICES,3,FALSE()),HLOOKUP(D93,Correllate,VLOOKUP(G93,CorMove,2,FALSE()),FALSE()),Q93-$BC$3,R93,$BI$5)*H93</f>
        <v>#NAME?</v>
      </c>
      <c r="BJ93" s="224" t="n">
        <f aca="false">I93</f>
        <v>-0.3</v>
      </c>
      <c r="BL93" s="0" t="str">
        <f aca="false">CONCATENATE(BB93,$BC$6)</f>
        <v>36739Curve Shift/Gamma</v>
      </c>
      <c r="BM93" s="0" t="str">
        <f aca="false">CONCATENATE($BB93,$BD$6)</f>
        <v>36739Rho</v>
      </c>
      <c r="BN93" s="0" t="str">
        <f aca="false">CONCATENATE($BB93,$BE$6)</f>
        <v>36739Drift</v>
      </c>
      <c r="BO93" s="0" t="str">
        <f aca="false">CONCATENATE($BB93,$BF$6)</f>
        <v>36739Vega</v>
      </c>
      <c r="BP93" s="0" t="str">
        <f aca="false">CONCATENATE($BB93,$BG$6)</f>
        <v>36739Theta</v>
      </c>
    </row>
    <row r="94" customFormat="false" ht="12" hidden="false" customHeight="true" outlineLevel="0" collapsed="false">
      <c r="A94" s="0" t="s">
        <v>176</v>
      </c>
      <c r="B94" s="0" t="s">
        <v>155</v>
      </c>
      <c r="C94" s="0" t="s">
        <v>186</v>
      </c>
      <c r="D94" s="7" t="s">
        <v>147</v>
      </c>
      <c r="E94" s="0" t="s">
        <v>122</v>
      </c>
      <c r="F94" s="0" t="s">
        <v>123</v>
      </c>
      <c r="G94" s="91" t="n">
        <v>36770</v>
      </c>
      <c r="H94" s="230" t="n">
        <v>300000</v>
      </c>
      <c r="I94" s="0" t="n">
        <v>-0.3</v>
      </c>
      <c r="J94" s="124" t="n">
        <f aca="false">VLOOKUP(G94,NGPrices,2,FALSE())</f>
        <v>3.173</v>
      </c>
      <c r="K94" s="125" t="n">
        <f aca="false">HLOOKUP(D94,Prices,VLOOKUP(G94,move_down,2,FALSE()),FALSE())</f>
        <v>-0.3225</v>
      </c>
      <c r="L94" s="7" t="n">
        <f aca="false">K94+J94</f>
        <v>2.8505</v>
      </c>
      <c r="M94" s="126" t="n">
        <f aca="false">VLOOKUP(G94,NGPrices,4,FALSE())</f>
        <v>0.065221012015627</v>
      </c>
      <c r="N94" s="7" t="n">
        <f aca="false">VLOOKUP(G94,NGPrices,3,FALSE())</f>
        <v>0.42</v>
      </c>
      <c r="O94" s="7" t="n">
        <f aca="false">HLOOKUP(D94,VOLS,VLOOKUP(G94,move_down,2,FALSE()),FALSE())</f>
        <v>0.412</v>
      </c>
      <c r="P94" s="219" t="n">
        <f aca="false">HLOOKUP(D94,Correllate,VLOOKUP(G94,CorMove,2,FALSE()),FALSE())</f>
        <v>0.96</v>
      </c>
      <c r="Q94" s="91" t="n">
        <f aca="false">WORKDAY(G94,-2)</f>
        <v>36768</v>
      </c>
      <c r="R94" s="7" t="n">
        <f aca="false">IF(F94="P",0,1)</f>
        <v>0</v>
      </c>
      <c r="S94" s="130" t="e">
        <f aca="false">xSPRDOPT($L94,$J94,$I94,$M94,$O94,$N94,$P94,$Q94-$C$3,$R94,0)</f>
        <v>#NAME?</v>
      </c>
      <c r="T94" s="220" t="e">
        <f aca="false">xSPRDOPT($L94,$J94,$I94,$M94,$O94,$N94,$P94,$Q94-$C$3,$R94,1)*H94</f>
        <v>#NAME?</v>
      </c>
      <c r="U94" s="42" t="e">
        <f aca="false">S94*H94</f>
        <v>#NAME?</v>
      </c>
      <c r="V94" s="220" t="e">
        <f aca="false">xSPRDOPT($L94,$J94,$I94,$M94,$O94,$N94,$P94,$Q94-$C$3,$R94,2)*H94</f>
        <v>#NAME?</v>
      </c>
      <c r="W94" s="220" t="e">
        <f aca="false">+V94+T94</f>
        <v>#NAME?</v>
      </c>
      <c r="X94" s="2" t="str">
        <f aca="false">CONCATENATE(G94,D94)</f>
        <v>36770IF-NWPL_ROCKY_M</v>
      </c>
      <c r="Y94" s="221" t="n">
        <f aca="false">H94/10000</f>
        <v>30</v>
      </c>
      <c r="Z94" s="2"/>
      <c r="AA94" s="231" t="n">
        <f aca="false">EOMONTH(AA93,0)+1</f>
        <v>38838</v>
      </c>
      <c r="AB94" s="134" t="n">
        <f aca="false">SUMIF($X:$X,CONCATENATE($AA94,AB$6),$T:$T)/10000</f>
        <v>0</v>
      </c>
      <c r="AC94" s="134" t="n">
        <f aca="false">SUMIF($X:$X,CONCATENATE($AA94,AC$6),$T:$T)/10000</f>
        <v>0</v>
      </c>
      <c r="AD94" s="134" t="n">
        <f aca="false">SUMIF($X:$X,CONCATENATE($AA94,AD$6),$T:$T)/10000</f>
        <v>0</v>
      </c>
      <c r="AE94" s="134" t="n">
        <f aca="false">SUMIF($X:$X,CONCATENATE($AA94,AE$6),$T:$T)/10000</f>
        <v>0</v>
      </c>
      <c r="AF94" s="135" t="n">
        <f aca="false">SUMIF($X:$X,CONCATENATE($AA94,AF$6),$T:$T)/10000</f>
        <v>0</v>
      </c>
      <c r="AG94" s="135" t="n">
        <f aca="false">SUMIF($X:$X,CONCATENATE($AA94,AG$6),$T:$T)/10000</f>
        <v>0</v>
      </c>
      <c r="AH94" s="231" t="n">
        <f aca="false">EOMONTH(AH93,0)+1</f>
        <v>38838</v>
      </c>
      <c r="AI94" s="135" t="n">
        <f aca="false">SUM(AB94:AG94)</f>
        <v>0</v>
      </c>
      <c r="AJ94" s="2"/>
      <c r="AK94" s="231" t="n">
        <f aca="false">EOMONTH(AK93,0)+1</f>
        <v>38838</v>
      </c>
      <c r="AL94" s="134" t="n">
        <f aca="false">SUMIF($X:$X,CONCATENATE($AA94,AL$6),$W:$W)</f>
        <v>0</v>
      </c>
      <c r="AM94" s="134" t="n">
        <f aca="false">SUMIF($X:$X,CONCATENATE($AA94,AM$6),$W:$W)</f>
        <v>0</v>
      </c>
      <c r="AN94" s="134" t="n">
        <f aca="false">SUMIF($X:$X,CONCATENATE($AA94,AN$6),$W:$W)</f>
        <v>0</v>
      </c>
      <c r="AO94" s="134" t="n">
        <f aca="false">SUMIF($X:$X,CONCATENATE($AA94,AO$6),$W:$W)</f>
        <v>0</v>
      </c>
      <c r="AP94" s="135" t="n">
        <f aca="false">SUMIF($X:$X,CONCATENATE($AA94,AP$6),$W:$W)</f>
        <v>0</v>
      </c>
      <c r="AQ94" s="135" t="n">
        <f aca="false">SUMIF($X:$X,CONCATENATE($AA94,AQ$6),$W:$W)</f>
        <v>0</v>
      </c>
      <c r="AR94" s="231" t="n">
        <f aca="false">EOMONTH(AR93,0)+1</f>
        <v>38838</v>
      </c>
      <c r="AS94" s="135" t="n">
        <f aca="false">SUM(AL94:AQ94)</f>
        <v>0</v>
      </c>
      <c r="AT94" s="2"/>
      <c r="AU94" s="2"/>
      <c r="AV94" s="2"/>
      <c r="AW94" s="2"/>
      <c r="AX94" s="2"/>
      <c r="AY94" s="2"/>
      <c r="AZ94" s="2"/>
      <c r="BA94" s="2"/>
      <c r="BB94" s="181" t="n">
        <f aca="false">G94</f>
        <v>36770</v>
      </c>
      <c r="BC94" s="223" t="e">
        <f aca="false">xSPRDOPT((VLOOKUP(G94,NGPrices,2,FALSE())+HLOOKUP(D94,Prices,VLOOKUP(G94,move_down,2,FALSE()),FALSE())),VLOOKUP(G94,NGPrices,2,FALSE()),I94,VLOOKUP(G94,NGPREVPRICES,4,FALSE()),HLOOKUP(D94,PREVVOLS,VLOOKUP(G94,MOVE_DOWN2,2,FALSE()),FALSE()),VLOOKUP(G94,NGPREVPRICES,3,FALSE()),HLOOKUP(D94,Correllate,VLOOKUP(G94,CorMove,2,FALSE()),FALSE()),Q94-$BC$3,R94,$BC$5)*H94-BI94</f>
        <v>#NAME?</v>
      </c>
      <c r="BD94" s="223" t="e">
        <f aca="false">xSPRDOPT((VLOOKUP(G94,NGPREVPRICES,2,FALSE())+HLOOKUP(D94,PREVCURVES,VLOOKUP(G94,MOVE_DOWN2,2,FALSE()),FALSE())),VLOOKUP(G94,NGPREVPRICES,2,FALSE()),BJ94,VLOOKUP(G94,NGPrices,4,FALSE()),HLOOKUP(D94,PREVVOLS,VLOOKUP(G94,MOVE_DOWN2,2,FALSE()),FALSE()),VLOOKUP(G94,NGPREVPRICES,3,FALSE()),HLOOKUP(D94,Correllate,VLOOKUP(G94,CorMove,2,FALSE()),FALSE()),Q94-$BC$3,R94,$BI$5)*H94-BI94</f>
        <v>#NAME?</v>
      </c>
      <c r="BE94" s="132" t="e">
        <f aca="false">(BI94/VLOOKUP(BB94,discount,3,FALSE()))-(BI94/VLOOKUP(BB94,discount,2,FALSE()))</f>
        <v>#NAME?</v>
      </c>
      <c r="BF94" s="223" t="e">
        <f aca="false">xSPRDOPT((VLOOKUP(G94,NGPREVPRICES,2,FALSE())+HLOOKUP(D94,PREVCURVES,VLOOKUP(G94,MOVE_DOWN2,2,FALSE()),FALSE())),VLOOKUP(G94,NGPREVPRICES,2,FALSE()),BJ94,VLOOKUP(G94,NGPREVPRICES,4,FALSE()),HLOOKUP(D94,VOLS,VLOOKUP(G94,move_down,2,FALSE()),FALSE()),VLOOKUP(G94,NGPrices,3,FALSE()),HLOOKUP(D94,Correllate,VLOOKUP(G94,CorMove,2,FALSE()),FALSE()),Q94-$BC$3,R94,$BI$5)*H94-BI94</f>
        <v>#NAME?</v>
      </c>
      <c r="BG94" s="223" t="e">
        <f aca="false">xSPRDOPT((VLOOKUP(G94,NGPREVPRICES,2,FALSE())+HLOOKUP(D94,PREVCURVES,VLOOKUP(G94,MOVE_DOWN2,2,FALSE()),FALSE())),VLOOKUP(G94,NGPREVPRICES,2,FALSE()),BJ94,VLOOKUP(G94,NGPREVPRICES,4,FALSE()),HLOOKUP(D94,PREVVOLS,VLOOKUP(G94,MOVE_DOWN2,2,FALSE()),FALSE()),VLOOKUP(G94,NGPREVPRICES,3,FALSE()),HLOOKUP(D94,Correllate,VLOOKUP(G94,CorMove,2,FALSE()),FALSE()),Q94-$C$3,R94,$BI$5)*H94-BI94</f>
        <v>#NAME?</v>
      </c>
      <c r="BH94" s="223" t="e">
        <f aca="false">SUM(BC94:BG94)</f>
        <v>#NAME?</v>
      </c>
      <c r="BI94" s="223" t="e">
        <f aca="false">xSPRDOPT((VLOOKUP(G94,NGPREVPRICES,2,FALSE())+HLOOKUP(D94,PREVCURVES,VLOOKUP(G94,MOVE_DOWN2,2,FALSE()),FALSE())),VLOOKUP(G94,NGPREVPRICES,2,FALSE()),BJ94,VLOOKUP(G94,NGPREVPRICES,4,FALSE()),HLOOKUP(D94,PREVVOLS,VLOOKUP(G94,MOVE_DOWN2,2,FALSE()),FALSE()),VLOOKUP(G94,NGPREVPRICES,3,FALSE()),HLOOKUP(D94,Correllate,VLOOKUP(G94,CorMove,2,FALSE()),FALSE()),Q94-$BC$3,R94,$BI$5)*H94</f>
        <v>#NAME?</v>
      </c>
      <c r="BJ94" s="224" t="n">
        <f aca="false">I94</f>
        <v>-0.3</v>
      </c>
      <c r="BL94" s="0" t="str">
        <f aca="false">CONCATENATE(BB94,$BC$6)</f>
        <v>36770Curve Shift/Gamma</v>
      </c>
      <c r="BM94" s="0" t="str">
        <f aca="false">CONCATENATE($BB94,$BD$6)</f>
        <v>36770Rho</v>
      </c>
      <c r="BN94" s="0" t="str">
        <f aca="false">CONCATENATE($BB94,$BE$6)</f>
        <v>36770Drift</v>
      </c>
      <c r="BO94" s="0" t="str">
        <f aca="false">CONCATENATE($BB94,$BF$6)</f>
        <v>36770Vega</v>
      </c>
      <c r="BP94" s="0" t="str">
        <f aca="false">CONCATENATE($BB94,$BG$6)</f>
        <v>36770Theta</v>
      </c>
    </row>
    <row r="95" customFormat="false" ht="12" hidden="false" customHeight="true" outlineLevel="0" collapsed="false">
      <c r="A95" s="0" t="s">
        <v>176</v>
      </c>
      <c r="B95" s="0" t="s">
        <v>155</v>
      </c>
      <c r="C95" s="0" t="s">
        <v>186</v>
      </c>
      <c r="D95" s="7" t="s">
        <v>147</v>
      </c>
      <c r="E95" s="0" t="s">
        <v>122</v>
      </c>
      <c r="F95" s="0" t="s">
        <v>123</v>
      </c>
      <c r="G95" s="91" t="n">
        <v>36800</v>
      </c>
      <c r="H95" s="230" t="n">
        <v>310000</v>
      </c>
      <c r="I95" s="0" t="n">
        <v>-0.3</v>
      </c>
      <c r="J95" s="124" t="n">
        <f aca="false">VLOOKUP(G95,NGPrices,2,FALSE())</f>
        <v>3.18</v>
      </c>
      <c r="K95" s="125" t="n">
        <f aca="false">HLOOKUP(D95,Prices,VLOOKUP(G95,move_down,2,FALSE()),FALSE())</f>
        <v>-0.2975</v>
      </c>
      <c r="L95" s="7" t="n">
        <f aca="false">K95+J95</f>
        <v>2.8825</v>
      </c>
      <c r="M95" s="126" t="n">
        <f aca="false">VLOOKUP(G95,NGPrices,4,FALSE())</f>
        <v>0.065817989695161</v>
      </c>
      <c r="N95" s="7" t="n">
        <f aca="false">VLOOKUP(G95,NGPrices,3,FALSE())</f>
        <v>0.4225</v>
      </c>
      <c r="O95" s="7" t="n">
        <f aca="false">HLOOKUP(D95,VOLS,VLOOKUP(G95,move_down,2,FALSE()),FALSE())</f>
        <v>0.414</v>
      </c>
      <c r="P95" s="219" t="n">
        <f aca="false">HLOOKUP(D95,Correllate,VLOOKUP(G95,CorMove,2,FALSE()),FALSE())</f>
        <v>0.96</v>
      </c>
      <c r="Q95" s="91" t="n">
        <f aca="false">WORKDAY(G95,-2)</f>
        <v>36797</v>
      </c>
      <c r="R95" s="7" t="n">
        <f aca="false">IF(F95="P",0,1)</f>
        <v>0</v>
      </c>
      <c r="S95" s="130" t="e">
        <f aca="false">xSPRDOPT($L95,$J95,$I95,$M95,$O95,$N95,$P95,$Q95-$C$3,$R95,0)</f>
        <v>#NAME?</v>
      </c>
      <c r="T95" s="220" t="e">
        <f aca="false">xSPRDOPT($L95,$J95,$I95,$M95,$O95,$N95,$P95,$Q95-$C$3,$R95,1)*H95</f>
        <v>#NAME?</v>
      </c>
      <c r="U95" s="42" t="e">
        <f aca="false">S95*H95</f>
        <v>#NAME?</v>
      </c>
      <c r="V95" s="220" t="e">
        <f aca="false">xSPRDOPT($L95,$J95,$I95,$M95,$O95,$N95,$P95,$Q95-$C$3,$R95,2)*H95</f>
        <v>#NAME?</v>
      </c>
      <c r="W95" s="220" t="e">
        <f aca="false">+V95+T95</f>
        <v>#NAME?</v>
      </c>
      <c r="X95" s="2" t="str">
        <f aca="false">CONCATENATE(G95,D95)</f>
        <v>36800IF-NWPL_ROCKY_M</v>
      </c>
      <c r="Y95" s="221" t="n">
        <f aca="false">H95/10000</f>
        <v>31</v>
      </c>
      <c r="Z95" s="2"/>
      <c r="AA95" s="231" t="n">
        <f aca="false">EOMONTH(AA94,0)+1</f>
        <v>38869</v>
      </c>
      <c r="AB95" s="134" t="n">
        <f aca="false">SUMIF($X:$X,CONCATENATE($AA95,AB$6),$T:$T)/10000</f>
        <v>0</v>
      </c>
      <c r="AC95" s="134" t="n">
        <f aca="false">SUMIF($X:$X,CONCATENATE($AA95,AC$6),$T:$T)/10000</f>
        <v>0</v>
      </c>
      <c r="AD95" s="134" t="n">
        <f aca="false">SUMIF($X:$X,CONCATENATE($AA95,AD$6),$T:$T)/10000</f>
        <v>0</v>
      </c>
      <c r="AE95" s="134" t="n">
        <f aca="false">SUMIF($X:$X,CONCATENATE($AA95,AE$6),$T:$T)/10000</f>
        <v>0</v>
      </c>
      <c r="AF95" s="135" t="n">
        <f aca="false">SUMIF($X:$X,CONCATENATE($AA95,AF$6),$T:$T)/10000</f>
        <v>0</v>
      </c>
      <c r="AG95" s="135" t="n">
        <f aca="false">SUMIF($X:$X,CONCATENATE($AA95,AG$6),$T:$T)/10000</f>
        <v>0</v>
      </c>
      <c r="AH95" s="231" t="n">
        <f aca="false">EOMONTH(AH94,0)+1</f>
        <v>38869</v>
      </c>
      <c r="AI95" s="135" t="n">
        <f aca="false">SUM(AB95:AG95)</f>
        <v>0</v>
      </c>
      <c r="AJ95" s="2"/>
      <c r="AK95" s="231" t="n">
        <f aca="false">EOMONTH(AK94,0)+1</f>
        <v>38869</v>
      </c>
      <c r="AL95" s="134" t="n">
        <f aca="false">SUMIF($X:$X,CONCATENATE($AA95,AL$6),$W:$W)</f>
        <v>0</v>
      </c>
      <c r="AM95" s="134" t="n">
        <f aca="false">SUMIF($X:$X,CONCATENATE($AA95,AM$6),$W:$W)</f>
        <v>0</v>
      </c>
      <c r="AN95" s="134" t="n">
        <f aca="false">SUMIF($X:$X,CONCATENATE($AA95,AN$6),$W:$W)</f>
        <v>0</v>
      </c>
      <c r="AO95" s="134" t="n">
        <f aca="false">SUMIF($X:$X,CONCATENATE($AA95,AO$6),$W:$W)</f>
        <v>0</v>
      </c>
      <c r="AP95" s="135" t="n">
        <f aca="false">SUMIF($X:$X,CONCATENATE($AA95,AP$6),$W:$W)</f>
        <v>0</v>
      </c>
      <c r="AQ95" s="135" t="n">
        <f aca="false">SUMIF($X:$X,CONCATENATE($AA95,AQ$6),$W:$W)</f>
        <v>0</v>
      </c>
      <c r="AR95" s="231" t="n">
        <f aca="false">EOMONTH(AR94,0)+1</f>
        <v>38869</v>
      </c>
      <c r="AS95" s="135" t="n">
        <f aca="false">SUM(AL95:AQ95)</f>
        <v>0</v>
      </c>
      <c r="AT95" s="2"/>
      <c r="AU95" s="2"/>
      <c r="AV95" s="2"/>
      <c r="AW95" s="2"/>
      <c r="AX95" s="2"/>
      <c r="AY95" s="2"/>
      <c r="AZ95" s="2"/>
      <c r="BA95" s="2"/>
      <c r="BB95" s="181" t="n">
        <f aca="false">G95</f>
        <v>36800</v>
      </c>
      <c r="BC95" s="223" t="e">
        <f aca="false">xSPRDOPT((VLOOKUP(G95,NGPrices,2,FALSE())+HLOOKUP(D95,Prices,VLOOKUP(G95,move_down,2,FALSE()),FALSE())),VLOOKUP(G95,NGPrices,2,FALSE()),I95,VLOOKUP(G95,NGPREVPRICES,4,FALSE()),HLOOKUP(D95,PREVVOLS,VLOOKUP(G95,MOVE_DOWN2,2,FALSE()),FALSE()),VLOOKUP(G95,NGPREVPRICES,3,FALSE()),HLOOKUP(D95,Correllate,VLOOKUP(G95,CorMove,2,FALSE()),FALSE()),Q95-$BC$3,R95,$BC$5)*H95-BI95</f>
        <v>#NAME?</v>
      </c>
      <c r="BD95" s="223" t="e">
        <f aca="false">xSPRDOPT((VLOOKUP(G95,NGPREVPRICES,2,FALSE())+HLOOKUP(D95,PREVCURVES,VLOOKUP(G95,MOVE_DOWN2,2,FALSE()),FALSE())),VLOOKUP(G95,NGPREVPRICES,2,FALSE()),BJ95,VLOOKUP(G95,NGPrices,4,FALSE()),HLOOKUP(D95,PREVVOLS,VLOOKUP(G95,MOVE_DOWN2,2,FALSE()),FALSE()),VLOOKUP(G95,NGPREVPRICES,3,FALSE()),HLOOKUP(D95,Correllate,VLOOKUP(G95,CorMove,2,FALSE()),FALSE()),Q95-$BC$3,R95,$BI$5)*H95-BI95</f>
        <v>#NAME?</v>
      </c>
      <c r="BE95" s="132" t="e">
        <f aca="false">(BI95/VLOOKUP(BB95,discount,3,FALSE()))-(BI95/VLOOKUP(BB95,discount,2,FALSE()))</f>
        <v>#NAME?</v>
      </c>
      <c r="BF95" s="223" t="e">
        <f aca="false">xSPRDOPT((VLOOKUP(G95,NGPREVPRICES,2,FALSE())+HLOOKUP(D95,PREVCURVES,VLOOKUP(G95,MOVE_DOWN2,2,FALSE()),FALSE())),VLOOKUP(G95,NGPREVPRICES,2,FALSE()),BJ95,VLOOKUP(G95,NGPREVPRICES,4,FALSE()),HLOOKUP(D95,VOLS,VLOOKUP(G95,move_down,2,FALSE()),FALSE()),VLOOKUP(G95,NGPrices,3,FALSE()),HLOOKUP(D95,Correllate,VLOOKUP(G95,CorMove,2,FALSE()),FALSE()),Q95-$BC$3,R95,$BI$5)*H95-BI95</f>
        <v>#NAME?</v>
      </c>
      <c r="BG95" s="223" t="e">
        <f aca="false">xSPRDOPT((VLOOKUP(G95,NGPREVPRICES,2,FALSE())+HLOOKUP(D95,PREVCURVES,VLOOKUP(G95,MOVE_DOWN2,2,FALSE()),FALSE())),VLOOKUP(G95,NGPREVPRICES,2,FALSE()),BJ95,VLOOKUP(G95,NGPREVPRICES,4,FALSE()),HLOOKUP(D95,PREVVOLS,VLOOKUP(G95,MOVE_DOWN2,2,FALSE()),FALSE()),VLOOKUP(G95,NGPREVPRICES,3,FALSE()),HLOOKUP(D95,Correllate,VLOOKUP(G95,CorMove,2,FALSE()),FALSE()),Q95-$C$3,R95,$BI$5)*H95-BI95</f>
        <v>#NAME?</v>
      </c>
      <c r="BH95" s="223" t="e">
        <f aca="false">SUM(BC95:BG95)</f>
        <v>#NAME?</v>
      </c>
      <c r="BI95" s="223" t="e">
        <f aca="false">xSPRDOPT((VLOOKUP(G95,NGPREVPRICES,2,FALSE())+HLOOKUP(D95,PREVCURVES,VLOOKUP(G95,MOVE_DOWN2,2,FALSE()),FALSE())),VLOOKUP(G95,NGPREVPRICES,2,FALSE()),BJ95,VLOOKUP(G95,NGPREVPRICES,4,FALSE()),HLOOKUP(D95,PREVVOLS,VLOOKUP(G95,MOVE_DOWN2,2,FALSE()),FALSE()),VLOOKUP(G95,NGPREVPRICES,3,FALSE()),HLOOKUP(D95,Correllate,VLOOKUP(G95,CorMove,2,FALSE()),FALSE()),Q95-$BC$3,R95,$BI$5)*H95</f>
        <v>#NAME?</v>
      </c>
      <c r="BJ95" s="224" t="n">
        <f aca="false">I95</f>
        <v>-0.3</v>
      </c>
      <c r="BL95" s="0" t="str">
        <f aca="false">CONCATENATE(BB95,$BC$6)</f>
        <v>36800Curve Shift/Gamma</v>
      </c>
      <c r="BM95" s="0" t="str">
        <f aca="false">CONCATENATE($BB95,$BD$6)</f>
        <v>36800Rho</v>
      </c>
      <c r="BN95" s="0" t="str">
        <f aca="false">CONCATENATE($BB95,$BE$6)</f>
        <v>36800Drift</v>
      </c>
      <c r="BO95" s="0" t="str">
        <f aca="false">CONCATENATE($BB95,$BF$6)</f>
        <v>36800Vega</v>
      </c>
      <c r="BP95" s="0" t="str">
        <f aca="false">CONCATENATE($BB95,$BG$6)</f>
        <v>36800Theta</v>
      </c>
    </row>
    <row r="96" customFormat="false" ht="12" hidden="false" customHeight="true" outlineLevel="0" collapsed="false">
      <c r="A96" s="215" t="s">
        <v>154</v>
      </c>
      <c r="B96" s="0" t="s">
        <v>155</v>
      </c>
      <c r="C96" s="0" t="s">
        <v>187</v>
      </c>
      <c r="D96" s="7" t="s">
        <v>145</v>
      </c>
      <c r="E96" s="0" t="s">
        <v>122</v>
      </c>
      <c r="F96" s="0" t="s">
        <v>123</v>
      </c>
      <c r="G96" s="91" t="n">
        <v>36861</v>
      </c>
      <c r="H96" s="230" t="n">
        <v>500000</v>
      </c>
      <c r="I96" s="0" t="n">
        <v>1</v>
      </c>
      <c r="J96" s="124" t="n">
        <f aca="false">VLOOKUP(G96,NGPrices,2,FALSE())</f>
        <v>3.352</v>
      </c>
      <c r="K96" s="125" t="n">
        <f aca="false">HLOOKUP(D96,Prices,VLOOKUP(G96,move_down,2,FALSE()),FALSE())</f>
        <v>1.27</v>
      </c>
      <c r="L96" s="7" t="n">
        <f aca="false">K96+J96</f>
        <v>4.622</v>
      </c>
      <c r="M96" s="126" t="n">
        <f aca="false">VLOOKUP(G96,NGPrices,4,FALSE())</f>
        <v>0.066657003313</v>
      </c>
      <c r="N96" s="7" t="n">
        <f aca="false">VLOOKUP(G96,NGPrices,3,FALSE())</f>
        <v>0.43</v>
      </c>
      <c r="O96" s="7" t="n">
        <f aca="false">HLOOKUP(D96,VOLS,VLOOKUP(G96,move_down,2,FALSE()),FALSE())</f>
        <v>0.473</v>
      </c>
      <c r="P96" s="219" t="n">
        <f aca="false">HLOOKUP(D96,Correllate,VLOOKUP(G96,CorMove,2,FALSE()),FALSE())</f>
        <v>0.95</v>
      </c>
      <c r="Q96" s="91" t="n">
        <f aca="false">WORKDAY(G96,-2)</f>
        <v>36859</v>
      </c>
      <c r="R96" s="7" t="n">
        <f aca="false">IF(F96="P",0,1)</f>
        <v>0</v>
      </c>
      <c r="S96" s="130" t="e">
        <f aca="false">xSPRDOPT($L96,$J96,$I96,$M96,$O96,$N96,$P96,$Q96-$C$3,$R96,0)</f>
        <v>#NAME?</v>
      </c>
      <c r="T96" s="220" t="e">
        <f aca="false">xSPRDOPT($L96,$J96,$I96,$M96,$O96,$N96,$P96,$Q96-$C$3,$R96,1)*H96</f>
        <v>#NAME?</v>
      </c>
      <c r="U96" s="42" t="e">
        <f aca="false">S96*H96</f>
        <v>#NAME?</v>
      </c>
      <c r="V96" s="220" t="e">
        <f aca="false">xSPRDOPT($L96,$J96,$I96,$M96,$O96,$N96,$P96,$Q96-$C$3,$R96,2)*H96</f>
        <v>#NAME?</v>
      </c>
      <c r="W96" s="220" t="e">
        <f aca="false">+V96+T96</f>
        <v>#NAME?</v>
      </c>
      <c r="X96" s="2" t="str">
        <f aca="false">CONCATENATE(G96,D96)</f>
        <v>36861IF-TRANSCO/Z6</v>
      </c>
      <c r="Y96" s="221" t="n">
        <f aca="false">H96/10000</f>
        <v>50</v>
      </c>
      <c r="Z96" s="2"/>
      <c r="AA96" s="231" t="n">
        <f aca="false">EOMONTH(AA95,0)+1</f>
        <v>38899</v>
      </c>
      <c r="AB96" s="134" t="n">
        <f aca="false">SUMIF($X:$X,CONCATENATE($AA96,AB$6),$T:$T)/10000</f>
        <v>0</v>
      </c>
      <c r="AC96" s="134" t="n">
        <f aca="false">SUMIF($X:$X,CONCATENATE($AA96,AC$6),$T:$T)/10000</f>
        <v>0</v>
      </c>
      <c r="AD96" s="134" t="n">
        <f aca="false">SUMIF($X:$X,CONCATENATE($AA96,AD$6),$T:$T)/10000</f>
        <v>0</v>
      </c>
      <c r="AE96" s="134" t="n">
        <f aca="false">SUMIF($X:$X,CONCATENATE($AA96,AE$6),$T:$T)/10000</f>
        <v>0</v>
      </c>
      <c r="AF96" s="135" t="n">
        <f aca="false">SUMIF($X:$X,CONCATENATE($AA96,AF$6),$T:$T)/10000</f>
        <v>0</v>
      </c>
      <c r="AG96" s="135" t="n">
        <f aca="false">SUMIF($X:$X,CONCATENATE($AA96,AG$6),$T:$T)/10000</f>
        <v>0</v>
      </c>
      <c r="AH96" s="231" t="n">
        <f aca="false">EOMONTH(AH95,0)+1</f>
        <v>38899</v>
      </c>
      <c r="AI96" s="135" t="n">
        <f aca="false">SUM(AB96:AG96)</f>
        <v>0</v>
      </c>
      <c r="AJ96" s="2"/>
      <c r="AK96" s="231" t="n">
        <f aca="false">EOMONTH(AK95,0)+1</f>
        <v>38899</v>
      </c>
      <c r="AL96" s="134" t="n">
        <f aca="false">SUMIF($X:$X,CONCATENATE($AA96,AL$6),$W:$W)</f>
        <v>0</v>
      </c>
      <c r="AM96" s="134" t="n">
        <f aca="false">SUMIF($X:$X,CONCATENATE($AA96,AM$6),$W:$W)</f>
        <v>0</v>
      </c>
      <c r="AN96" s="134" t="n">
        <f aca="false">SUMIF($X:$X,CONCATENATE($AA96,AN$6),$W:$W)</f>
        <v>0</v>
      </c>
      <c r="AO96" s="134" t="n">
        <f aca="false">SUMIF($X:$X,CONCATENATE($AA96,AO$6),$W:$W)</f>
        <v>0</v>
      </c>
      <c r="AP96" s="135" t="n">
        <f aca="false">SUMIF($X:$X,CONCATENATE($AA96,AP$6),$W:$W)</f>
        <v>0</v>
      </c>
      <c r="AQ96" s="135" t="n">
        <f aca="false">SUMIF($X:$X,CONCATENATE($AA96,AQ$6),$W:$W)</f>
        <v>0</v>
      </c>
      <c r="AR96" s="231" t="n">
        <f aca="false">EOMONTH(AR95,0)+1</f>
        <v>38899</v>
      </c>
      <c r="AS96" s="135" t="n">
        <f aca="false">SUM(AL96:AQ96)</f>
        <v>0</v>
      </c>
      <c r="AT96" s="2"/>
      <c r="AU96" s="2"/>
      <c r="AV96" s="2"/>
      <c r="AW96" s="2"/>
      <c r="AX96" s="2"/>
      <c r="AY96" s="2"/>
      <c r="AZ96" s="2"/>
      <c r="BA96" s="2"/>
      <c r="BB96" s="181" t="n">
        <f aca="false">G96</f>
        <v>36861</v>
      </c>
      <c r="BC96" s="223" t="e">
        <f aca="false">xSPRDOPT((VLOOKUP(G96,NGPrices,2,FALSE())+HLOOKUP(D96,Prices,VLOOKUP(G96,move_down,2,FALSE()),FALSE())),VLOOKUP(G96,NGPrices,2,FALSE()),I96,VLOOKUP(G96,NGPREVPRICES,4,FALSE()),HLOOKUP(D96,PREVVOLS,VLOOKUP(G96,MOVE_DOWN2,2,FALSE()),FALSE()),VLOOKUP(G96,NGPREVPRICES,3,FALSE()),HLOOKUP(D96,Correllate,VLOOKUP(G96,CorMove,2,FALSE()),FALSE()),Q96-$BC$3,R96,$BC$5)*H96-BI96</f>
        <v>#NAME?</v>
      </c>
      <c r="BD96" s="223" t="e">
        <f aca="false">xSPRDOPT((VLOOKUP(G96,NGPREVPRICES,2,FALSE())+HLOOKUP(D96,PREVCURVES,VLOOKUP(G96,MOVE_DOWN2,2,FALSE()),FALSE())),VLOOKUP(G96,NGPREVPRICES,2,FALSE()),BJ96,VLOOKUP(G96,NGPrices,4,FALSE()),HLOOKUP(D96,PREVVOLS,VLOOKUP(G96,MOVE_DOWN2,2,FALSE()),FALSE()),VLOOKUP(G96,NGPREVPRICES,3,FALSE()),HLOOKUP(D96,Correllate,VLOOKUP(G96,CorMove,2,FALSE()),FALSE()),Q96-$BC$3,R96,$BI$5)*H96-BI96</f>
        <v>#NAME?</v>
      </c>
      <c r="BE96" s="132" t="e">
        <f aca="false">(BI96/VLOOKUP(BB96,discount,3,FALSE()))-(BI96/VLOOKUP(BB96,discount,2,FALSE()))</f>
        <v>#NAME?</v>
      </c>
      <c r="BF96" s="223" t="e">
        <f aca="false">xSPRDOPT((VLOOKUP(G96,NGPREVPRICES,2,FALSE())+HLOOKUP(D96,PREVCURVES,VLOOKUP(G96,MOVE_DOWN2,2,FALSE()),FALSE())),VLOOKUP(G96,NGPREVPRICES,2,FALSE()),BJ96,VLOOKUP(G96,NGPREVPRICES,4,FALSE()),HLOOKUP(D96,VOLS,VLOOKUP(G96,move_down,2,FALSE()),FALSE()),VLOOKUP(G96,NGPrices,3,FALSE()),HLOOKUP(D96,Correllate,VLOOKUP(G96,CorMove,2,FALSE()),FALSE()),Q96-$BC$3,R96,$BI$5)*H96-BI96</f>
        <v>#NAME?</v>
      </c>
      <c r="BG96" s="223" t="e">
        <f aca="false">xSPRDOPT((VLOOKUP(G96,NGPREVPRICES,2,FALSE())+HLOOKUP(D96,PREVCURVES,VLOOKUP(G96,MOVE_DOWN2,2,FALSE()),FALSE())),VLOOKUP(G96,NGPREVPRICES,2,FALSE()),BJ96,VLOOKUP(G96,NGPREVPRICES,4,FALSE()),HLOOKUP(D96,PREVVOLS,VLOOKUP(G96,MOVE_DOWN2,2,FALSE()),FALSE()),VLOOKUP(G96,NGPREVPRICES,3,FALSE()),HLOOKUP(D96,Correllate,VLOOKUP(G96,CorMove,2,FALSE()),FALSE()),Q96-$C$3,R96,$BI$5)*H96-BI96</f>
        <v>#NAME?</v>
      </c>
      <c r="BH96" s="223" t="e">
        <f aca="false">SUM(BC96:BG96)</f>
        <v>#NAME?</v>
      </c>
      <c r="BI96" s="223" t="e">
        <f aca="false">xSPRDOPT((VLOOKUP(G96,NGPREVPRICES,2,FALSE())+HLOOKUP(D96,PREVCURVES,VLOOKUP(G96,MOVE_DOWN2,2,FALSE()),FALSE())),VLOOKUP(G96,NGPREVPRICES,2,FALSE()),BJ96,VLOOKUP(G96,NGPREVPRICES,4,FALSE()),HLOOKUP(D96,PREVVOLS,VLOOKUP(G96,MOVE_DOWN2,2,FALSE()),FALSE()),VLOOKUP(G96,NGPREVPRICES,3,FALSE()),HLOOKUP(D96,Correllate,VLOOKUP(G96,CorMove,2,FALSE()),FALSE()),Q96-$BC$3,R96,$BI$5)*H96</f>
        <v>#NAME?</v>
      </c>
      <c r="BJ96" s="224" t="n">
        <f aca="false">I96</f>
        <v>1</v>
      </c>
      <c r="BL96" s="0" t="str">
        <f aca="false">CONCATENATE(BB96,$BC$6)</f>
        <v>36861Curve Shift/Gamma</v>
      </c>
      <c r="BM96" s="0" t="str">
        <f aca="false">CONCATENATE($BB96,$BD$6)</f>
        <v>36861Rho</v>
      </c>
      <c r="BN96" s="0" t="str">
        <f aca="false">CONCATENATE($BB96,$BE$6)</f>
        <v>36861Drift</v>
      </c>
      <c r="BO96" s="0" t="str">
        <f aca="false">CONCATENATE($BB96,$BF$6)</f>
        <v>36861Vega</v>
      </c>
      <c r="BP96" s="0" t="str">
        <f aca="false">CONCATENATE($BB96,$BG$6)</f>
        <v>36861Theta</v>
      </c>
    </row>
    <row r="97" customFormat="false" ht="12" hidden="false" customHeight="true" outlineLevel="0" collapsed="false">
      <c r="A97" s="215" t="s">
        <v>154</v>
      </c>
      <c r="B97" s="0" t="s">
        <v>155</v>
      </c>
      <c r="C97" s="0" t="s">
        <v>187</v>
      </c>
      <c r="D97" s="7" t="s">
        <v>145</v>
      </c>
      <c r="E97" s="0" t="s">
        <v>122</v>
      </c>
      <c r="F97" s="0" t="s">
        <v>123</v>
      </c>
      <c r="G97" s="91" t="n">
        <v>36892</v>
      </c>
      <c r="H97" s="230" t="n">
        <v>500000</v>
      </c>
      <c r="I97" s="0" t="n">
        <v>1</v>
      </c>
      <c r="J97" s="124" t="n">
        <f aca="false">VLOOKUP(G97,NGPrices,2,FALSE())</f>
        <v>3.365</v>
      </c>
      <c r="K97" s="125" t="n">
        <f aca="false">HLOOKUP(D97,Prices,VLOOKUP(G97,move_down,2,FALSE()),FALSE())</f>
        <v>1.53</v>
      </c>
      <c r="L97" s="7" t="n">
        <f aca="false">K97+J97</f>
        <v>4.895</v>
      </c>
      <c r="M97" s="126" t="n">
        <f aca="false">VLOOKUP(G97,NGPrices,4,FALSE())</f>
        <v>0.067045194353833</v>
      </c>
      <c r="N97" s="7" t="n">
        <f aca="false">VLOOKUP(G97,NGPrices,3,FALSE())</f>
        <v>0.4325</v>
      </c>
      <c r="O97" s="7" t="n">
        <f aca="false">HLOOKUP(D97,VOLS,VLOOKUP(G97,move_down,2,FALSE()),FALSE())</f>
        <v>0.433</v>
      </c>
      <c r="P97" s="219" t="n">
        <f aca="false">HLOOKUP(D97,Correllate,VLOOKUP(G97,CorMove,2,FALSE()),FALSE())</f>
        <v>0.95</v>
      </c>
      <c r="Q97" s="91" t="n">
        <f aca="false">WORKDAY(G97,-2)</f>
        <v>36888</v>
      </c>
      <c r="R97" s="7" t="n">
        <f aca="false">IF(F97="P",0,1)</f>
        <v>0</v>
      </c>
      <c r="S97" s="130" t="e">
        <f aca="false">xSPRDOPT($L97,$J97,$I97,$M97,$O97,$N97,$P97,$Q97-$C$3,$R97,0)</f>
        <v>#NAME?</v>
      </c>
      <c r="T97" s="220" t="e">
        <f aca="false">xSPRDOPT($L97,$J97,$I97,$M97,$O97,$N97,$P97,$Q97-$C$3,$R97,1)*H97</f>
        <v>#NAME?</v>
      </c>
      <c r="U97" s="42" t="e">
        <f aca="false">S97*H97</f>
        <v>#NAME?</v>
      </c>
      <c r="V97" s="220" t="e">
        <f aca="false">xSPRDOPT($L97,$J97,$I97,$M97,$O97,$N97,$P97,$Q97-$C$3,$R97,2)*H97</f>
        <v>#NAME?</v>
      </c>
      <c r="W97" s="220" t="e">
        <f aca="false">+V97+T97</f>
        <v>#NAME?</v>
      </c>
      <c r="X97" s="2" t="str">
        <f aca="false">CONCATENATE(G97,D97)</f>
        <v>36892IF-TRANSCO/Z6</v>
      </c>
      <c r="Y97" s="221" t="n">
        <f aca="false">H97/10000</f>
        <v>50</v>
      </c>
      <c r="AA97" s="231" t="n">
        <f aca="false">EOMONTH(AA96,0)+1</f>
        <v>38930</v>
      </c>
      <c r="AB97" s="134" t="n">
        <f aca="false">SUMIF($X:$X,CONCATENATE($AA97,AB$6),$T:$T)/10000</f>
        <v>0</v>
      </c>
      <c r="AC97" s="134" t="n">
        <f aca="false">SUMIF($X:$X,CONCATENATE($AA97,AC$6),$T:$T)/10000</f>
        <v>0</v>
      </c>
      <c r="AD97" s="134" t="n">
        <f aca="false">SUMIF($X:$X,CONCATENATE($AA97,AD$6),$T:$T)/10000</f>
        <v>0</v>
      </c>
      <c r="AE97" s="134" t="n">
        <f aca="false">SUMIF($X:$X,CONCATENATE($AA97,AE$6),$T:$T)/10000</f>
        <v>0</v>
      </c>
      <c r="AF97" s="135" t="n">
        <f aca="false">SUMIF($X:$X,CONCATENATE($AA97,AF$6),$T:$T)/10000</f>
        <v>0</v>
      </c>
      <c r="AG97" s="135" t="n">
        <f aca="false">SUMIF($X:$X,CONCATENATE($AA97,AG$6),$T:$T)/10000</f>
        <v>0</v>
      </c>
      <c r="AH97" s="231" t="n">
        <f aca="false">EOMONTH(AH96,0)+1</f>
        <v>38930</v>
      </c>
      <c r="AI97" s="135" t="n">
        <f aca="false">SUM(AB97:AG97)</f>
        <v>0</v>
      </c>
      <c r="AJ97" s="2"/>
      <c r="AK97" s="231" t="n">
        <f aca="false">EOMONTH(AK96,0)+1</f>
        <v>38930</v>
      </c>
      <c r="AL97" s="134" t="n">
        <f aca="false">SUMIF($X:$X,CONCATENATE($AA97,AL$6),$W:$W)</f>
        <v>0</v>
      </c>
      <c r="AM97" s="134" t="n">
        <f aca="false">SUMIF($X:$X,CONCATENATE($AA97,AM$6),$W:$W)</f>
        <v>0</v>
      </c>
      <c r="AN97" s="134" t="n">
        <f aca="false">SUMIF($X:$X,CONCATENATE($AA97,AN$6),$W:$W)</f>
        <v>0</v>
      </c>
      <c r="AO97" s="134" t="n">
        <f aca="false">SUMIF($X:$X,CONCATENATE($AA97,AO$6),$W:$W)</f>
        <v>0</v>
      </c>
      <c r="AP97" s="135" t="n">
        <f aca="false">SUMIF($X:$X,CONCATENATE($AA97,AP$6),$W:$W)</f>
        <v>0</v>
      </c>
      <c r="AQ97" s="135" t="n">
        <f aca="false">SUMIF($X:$X,CONCATENATE($AA97,AQ$6),$W:$W)</f>
        <v>0</v>
      </c>
      <c r="AR97" s="231" t="n">
        <f aca="false">EOMONTH(AR96,0)+1</f>
        <v>38930</v>
      </c>
      <c r="AS97" s="135" t="n">
        <f aca="false">SUM(AL97:AQ97)</f>
        <v>0</v>
      </c>
      <c r="AT97" s="2"/>
      <c r="AU97" s="2"/>
      <c r="AV97" s="2"/>
      <c r="AW97" s="2"/>
      <c r="AX97" s="2"/>
      <c r="AY97" s="2"/>
      <c r="AZ97" s="2"/>
      <c r="BA97" s="2"/>
      <c r="BB97" s="181" t="n">
        <f aca="false">G97</f>
        <v>36892</v>
      </c>
      <c r="BC97" s="223" t="e">
        <f aca="false">xSPRDOPT((VLOOKUP(G97,NGPrices,2,FALSE())+HLOOKUP(D97,Prices,VLOOKUP(G97,move_down,2,FALSE()),FALSE())),VLOOKUP(G97,NGPrices,2,FALSE()),I97,VLOOKUP(G97,NGPREVPRICES,4,FALSE()),HLOOKUP(D97,PREVVOLS,VLOOKUP(G97,MOVE_DOWN2,2,FALSE()),FALSE()),VLOOKUP(G97,NGPREVPRICES,3,FALSE()),HLOOKUP(D97,Correllate,VLOOKUP(G97,CorMove,2,FALSE()),FALSE()),Q97-$BC$3,R97,$BC$5)*H97-BI97</f>
        <v>#NAME?</v>
      </c>
      <c r="BD97" s="223" t="e">
        <f aca="false">xSPRDOPT((VLOOKUP(G97,NGPREVPRICES,2,FALSE())+HLOOKUP(D97,PREVCURVES,VLOOKUP(G97,MOVE_DOWN2,2,FALSE()),FALSE())),VLOOKUP(G97,NGPREVPRICES,2,FALSE()),BJ97,VLOOKUP(G97,NGPrices,4,FALSE()),HLOOKUP(D97,PREVVOLS,VLOOKUP(G97,MOVE_DOWN2,2,FALSE()),FALSE()),VLOOKUP(G97,NGPREVPRICES,3,FALSE()),HLOOKUP(D97,Correllate,VLOOKUP(G97,CorMove,2,FALSE()),FALSE()),Q97-$BC$3,R97,$BI$5)*H97-BI97</f>
        <v>#NAME?</v>
      </c>
      <c r="BE97" s="132" t="e">
        <f aca="false">(BI97/VLOOKUP(BB97,discount,3,FALSE()))-(BI97/VLOOKUP(BB97,discount,2,FALSE()))</f>
        <v>#NAME?</v>
      </c>
      <c r="BF97" s="223" t="e">
        <f aca="false">xSPRDOPT((VLOOKUP(G97,NGPREVPRICES,2,FALSE())+HLOOKUP(D97,PREVCURVES,VLOOKUP(G97,MOVE_DOWN2,2,FALSE()),FALSE())),VLOOKUP(G97,NGPREVPRICES,2,FALSE()),BJ97,VLOOKUP(G97,NGPREVPRICES,4,FALSE()),HLOOKUP(D97,VOLS,VLOOKUP(G97,move_down,2,FALSE()),FALSE()),VLOOKUP(G97,NGPrices,3,FALSE()),HLOOKUP(D97,Correllate,VLOOKUP(G97,CorMove,2,FALSE()),FALSE()),Q97-$BC$3,R97,$BI$5)*H97-BI97</f>
        <v>#NAME?</v>
      </c>
      <c r="BG97" s="223" t="e">
        <f aca="false">xSPRDOPT((VLOOKUP(G97,NGPREVPRICES,2,FALSE())+HLOOKUP(D97,PREVCURVES,VLOOKUP(G97,MOVE_DOWN2,2,FALSE()),FALSE())),VLOOKUP(G97,NGPREVPRICES,2,FALSE()),BJ97,VLOOKUP(G97,NGPREVPRICES,4,FALSE()),HLOOKUP(D97,PREVVOLS,VLOOKUP(G97,MOVE_DOWN2,2,FALSE()),FALSE()),VLOOKUP(G97,NGPREVPRICES,3,FALSE()),HLOOKUP(D97,Correllate,VLOOKUP(G97,CorMove,2,FALSE()),FALSE()),Q97-$C$3,R97,$BI$5)*H97-BI97</f>
        <v>#NAME?</v>
      </c>
      <c r="BH97" s="223" t="e">
        <f aca="false">SUM(BC97:BG97)</f>
        <v>#NAME?</v>
      </c>
      <c r="BI97" s="223" t="e">
        <f aca="false">xSPRDOPT((VLOOKUP(G97,NGPREVPRICES,2,FALSE())+HLOOKUP(D97,PREVCURVES,VLOOKUP(G97,MOVE_DOWN2,2,FALSE()),FALSE())),VLOOKUP(G97,NGPREVPRICES,2,FALSE()),BJ97,VLOOKUP(G97,NGPREVPRICES,4,FALSE()),HLOOKUP(D97,PREVVOLS,VLOOKUP(G97,MOVE_DOWN2,2,FALSE()),FALSE()),VLOOKUP(G97,NGPREVPRICES,3,FALSE()),HLOOKUP(D97,Correllate,VLOOKUP(G97,CorMove,2,FALSE()),FALSE()),Q97-$BC$3,R97,$BI$5)*H97</f>
        <v>#NAME?</v>
      </c>
      <c r="BJ97" s="224" t="n">
        <f aca="false">I97</f>
        <v>1</v>
      </c>
      <c r="BL97" s="0" t="str">
        <f aca="false">CONCATENATE(BB97,$BC$6)</f>
        <v>36892Curve Shift/Gamma</v>
      </c>
      <c r="BM97" s="0" t="str">
        <f aca="false">CONCATENATE($BB97,$BD$6)</f>
        <v>36892Rho</v>
      </c>
      <c r="BN97" s="0" t="str">
        <f aca="false">CONCATENATE($BB97,$BE$6)</f>
        <v>36892Drift</v>
      </c>
      <c r="BO97" s="0" t="str">
        <f aca="false">CONCATENATE($BB97,$BF$6)</f>
        <v>36892Vega</v>
      </c>
      <c r="BP97" s="0" t="str">
        <f aca="false">CONCATENATE($BB97,$BG$6)</f>
        <v>36892Theta</v>
      </c>
    </row>
    <row r="98" customFormat="false" ht="12" hidden="false" customHeight="true" outlineLevel="0" collapsed="false">
      <c r="A98" s="215" t="s">
        <v>154</v>
      </c>
      <c r="B98" s="0" t="s">
        <v>155</v>
      </c>
      <c r="C98" s="0" t="s">
        <v>187</v>
      </c>
      <c r="D98" s="7" t="s">
        <v>145</v>
      </c>
      <c r="E98" s="0" t="s">
        <v>122</v>
      </c>
      <c r="F98" s="0" t="s">
        <v>123</v>
      </c>
      <c r="G98" s="91" t="n">
        <v>36923</v>
      </c>
      <c r="H98" s="230" t="n">
        <v>500000</v>
      </c>
      <c r="I98" s="0" t="n">
        <v>1</v>
      </c>
      <c r="J98" s="124" t="n">
        <f aca="false">VLOOKUP(G98,NGPrices,2,FALSE())</f>
        <v>3.191</v>
      </c>
      <c r="K98" s="125" t="n">
        <f aca="false">HLOOKUP(D98,Prices,VLOOKUP(G98,move_down,2,FALSE()),FALSE())</f>
        <v>1.49</v>
      </c>
      <c r="L98" s="7" t="n">
        <f aca="false">K98+J98</f>
        <v>4.681</v>
      </c>
      <c r="M98" s="126" t="n">
        <f aca="false">VLOOKUP(G98,NGPrices,4,FALSE())</f>
        <v>0.067372913158926</v>
      </c>
      <c r="N98" s="7" t="n">
        <f aca="false">VLOOKUP(G98,NGPrices,3,FALSE())</f>
        <v>0.4225</v>
      </c>
      <c r="O98" s="7" t="n">
        <f aca="false">HLOOKUP(D98,VOLS,VLOOKUP(G98,move_down,2,FALSE()),FALSE())</f>
        <v>0.465</v>
      </c>
      <c r="P98" s="219" t="n">
        <f aca="false">HLOOKUP(D98,Correllate,VLOOKUP(G98,CorMove,2,FALSE()),FALSE())</f>
        <v>0.95</v>
      </c>
      <c r="Q98" s="91" t="n">
        <f aca="false">WORKDAY(G98,-2)</f>
        <v>36921</v>
      </c>
      <c r="R98" s="7" t="n">
        <f aca="false">IF(F98="P",0,1)</f>
        <v>0</v>
      </c>
      <c r="S98" s="130" t="e">
        <f aca="false">xSPRDOPT($L98,$J98,$I98,$M98,$O98,$N98,$P98,$Q98-$C$3,$R98,0)</f>
        <v>#NAME?</v>
      </c>
      <c r="T98" s="220" t="e">
        <f aca="false">xSPRDOPT($L98,$J98,$I98,$M98,$O98,$N98,$P98,$Q98-$C$3,$R98,1)*H98</f>
        <v>#NAME?</v>
      </c>
      <c r="U98" s="42" t="e">
        <f aca="false">S98*H98</f>
        <v>#NAME?</v>
      </c>
      <c r="V98" s="220" t="e">
        <f aca="false">xSPRDOPT($L98,$J98,$I98,$M98,$O98,$N98,$P98,$Q98-$C$3,$R98,2)*H98</f>
        <v>#NAME?</v>
      </c>
      <c r="W98" s="220" t="e">
        <f aca="false">+V98+T98</f>
        <v>#NAME?</v>
      </c>
      <c r="X98" s="2" t="str">
        <f aca="false">CONCATENATE(G98,D98)</f>
        <v>36923IF-TRANSCO/Z6</v>
      </c>
      <c r="Y98" s="221" t="n">
        <f aca="false">H98/10000</f>
        <v>50</v>
      </c>
      <c r="AA98" s="231" t="n">
        <f aca="false">EOMONTH(AA97,0)+1</f>
        <v>38961</v>
      </c>
      <c r="AB98" s="134" t="n">
        <f aca="false">SUMIF($X:$X,CONCATENATE($AA98,AB$6),$T:$T)/10000</f>
        <v>0</v>
      </c>
      <c r="AC98" s="134" t="n">
        <f aca="false">SUMIF($X:$X,CONCATENATE($AA98,AC$6),$T:$T)/10000</f>
        <v>0</v>
      </c>
      <c r="AD98" s="134" t="n">
        <f aca="false">SUMIF($X:$X,CONCATENATE($AA98,AD$6),$T:$T)/10000</f>
        <v>0</v>
      </c>
      <c r="AE98" s="134" t="n">
        <f aca="false">SUMIF($X:$X,CONCATENATE($AA98,AE$6),$T:$T)/10000</f>
        <v>0</v>
      </c>
      <c r="AF98" s="135" t="n">
        <f aca="false">SUMIF($X:$X,CONCATENATE($AA98,AF$6),$T:$T)/10000</f>
        <v>0</v>
      </c>
      <c r="AG98" s="135" t="n">
        <f aca="false">SUMIF($X:$X,CONCATENATE($AA98,AG$6),$T:$T)/10000</f>
        <v>0</v>
      </c>
      <c r="AH98" s="231" t="n">
        <f aca="false">EOMONTH(AH97,0)+1</f>
        <v>38961</v>
      </c>
      <c r="AI98" s="135" t="n">
        <f aca="false">SUM(AB98:AG98)</f>
        <v>0</v>
      </c>
      <c r="AJ98" s="2"/>
      <c r="AK98" s="231" t="n">
        <f aca="false">EOMONTH(AK97,0)+1</f>
        <v>38961</v>
      </c>
      <c r="AL98" s="134" t="n">
        <f aca="false">SUMIF($X:$X,CONCATENATE($AA98,AL$6),$W:$W)</f>
        <v>0</v>
      </c>
      <c r="AM98" s="134" t="n">
        <f aca="false">SUMIF($X:$X,CONCATENATE($AA98,AM$6),$W:$W)</f>
        <v>0</v>
      </c>
      <c r="AN98" s="134" t="n">
        <f aca="false">SUMIF($X:$X,CONCATENATE($AA98,AN$6),$W:$W)</f>
        <v>0</v>
      </c>
      <c r="AO98" s="134" t="n">
        <f aca="false">SUMIF($X:$X,CONCATENATE($AA98,AO$6),$W:$W)</f>
        <v>0</v>
      </c>
      <c r="AP98" s="135" t="n">
        <f aca="false">SUMIF($X:$X,CONCATENATE($AA98,AP$6),$W:$W)</f>
        <v>0</v>
      </c>
      <c r="AQ98" s="135" t="n">
        <f aca="false">SUMIF($X:$X,CONCATENATE($AA98,AQ$6),$W:$W)</f>
        <v>0</v>
      </c>
      <c r="AR98" s="231" t="n">
        <f aca="false">EOMONTH(AR97,0)+1</f>
        <v>38961</v>
      </c>
      <c r="AS98" s="135" t="n">
        <f aca="false">SUM(AL98:AQ98)</f>
        <v>0</v>
      </c>
      <c r="AT98" s="2"/>
      <c r="AU98" s="2"/>
      <c r="AV98" s="2"/>
      <c r="AW98" s="2"/>
      <c r="AX98" s="2"/>
      <c r="AY98" s="2"/>
      <c r="AZ98" s="2"/>
      <c r="BA98" s="2"/>
      <c r="BB98" s="181" t="n">
        <f aca="false">G98</f>
        <v>36923</v>
      </c>
      <c r="BC98" s="223" t="e">
        <f aca="false">xSPRDOPT((VLOOKUP(G98,NGPrices,2,FALSE())+HLOOKUP(D98,Prices,VLOOKUP(G98,move_down,2,FALSE()),FALSE())),VLOOKUP(G98,NGPrices,2,FALSE()),I98,VLOOKUP(G98,NGPREVPRICES,4,FALSE()),HLOOKUP(D98,PREVVOLS,VLOOKUP(G98,MOVE_DOWN2,2,FALSE()),FALSE()),VLOOKUP(G98,NGPREVPRICES,3,FALSE()),HLOOKUP(D98,Correllate,VLOOKUP(G98,CorMove,2,FALSE()),FALSE()),Q98-$BC$3,R98,$BC$5)*H98-BI98</f>
        <v>#NAME?</v>
      </c>
      <c r="BD98" s="223" t="e">
        <f aca="false">xSPRDOPT((VLOOKUP(G98,NGPREVPRICES,2,FALSE())+HLOOKUP(D98,PREVCURVES,VLOOKUP(G98,MOVE_DOWN2,2,FALSE()),FALSE())),VLOOKUP(G98,NGPREVPRICES,2,FALSE()),BJ98,VLOOKUP(G98,NGPrices,4,FALSE()),HLOOKUP(D98,PREVVOLS,VLOOKUP(G98,MOVE_DOWN2,2,FALSE()),FALSE()),VLOOKUP(G98,NGPREVPRICES,3,FALSE()),HLOOKUP(D98,Correllate,VLOOKUP(G98,CorMove,2,FALSE()),FALSE()),Q98-$BC$3,R98,$BI$5)*H98-BI98</f>
        <v>#NAME?</v>
      </c>
      <c r="BE98" s="132" t="e">
        <f aca="false">(BI98/VLOOKUP(BB98,discount,3,FALSE()))-(BI98/VLOOKUP(BB98,discount,2,FALSE()))</f>
        <v>#NAME?</v>
      </c>
      <c r="BF98" s="223" t="e">
        <f aca="false">xSPRDOPT((VLOOKUP(G98,NGPREVPRICES,2,FALSE())+HLOOKUP(D98,PREVCURVES,VLOOKUP(G98,MOVE_DOWN2,2,FALSE()),FALSE())),VLOOKUP(G98,NGPREVPRICES,2,FALSE()),BJ98,VLOOKUP(G98,NGPREVPRICES,4,FALSE()),HLOOKUP(D98,VOLS,VLOOKUP(G98,move_down,2,FALSE()),FALSE()),VLOOKUP(G98,NGPrices,3,FALSE()),HLOOKUP(D98,Correllate,VLOOKUP(G98,CorMove,2,FALSE()),FALSE()),Q98-$BC$3,R98,$BI$5)*H98-BI98</f>
        <v>#NAME?</v>
      </c>
      <c r="BG98" s="223" t="e">
        <f aca="false">xSPRDOPT((VLOOKUP(G98,NGPREVPRICES,2,FALSE())+HLOOKUP(D98,PREVCURVES,VLOOKUP(G98,MOVE_DOWN2,2,FALSE()),FALSE())),VLOOKUP(G98,NGPREVPRICES,2,FALSE()),BJ98,VLOOKUP(G98,NGPREVPRICES,4,FALSE()),HLOOKUP(D98,PREVVOLS,VLOOKUP(G98,MOVE_DOWN2,2,FALSE()),FALSE()),VLOOKUP(G98,NGPREVPRICES,3,FALSE()),HLOOKUP(D98,Correllate,VLOOKUP(G98,CorMove,2,FALSE()),FALSE()),Q98-$C$3,R98,$BI$5)*H98-BI98</f>
        <v>#NAME?</v>
      </c>
      <c r="BH98" s="223" t="e">
        <f aca="false">SUM(BC98:BG98)</f>
        <v>#NAME?</v>
      </c>
      <c r="BI98" s="223" t="e">
        <f aca="false">xSPRDOPT((VLOOKUP(G98,NGPREVPRICES,2,FALSE())+HLOOKUP(D98,PREVCURVES,VLOOKUP(G98,MOVE_DOWN2,2,FALSE()),FALSE())),VLOOKUP(G98,NGPREVPRICES,2,FALSE()),BJ98,VLOOKUP(G98,NGPREVPRICES,4,FALSE()),HLOOKUP(D98,PREVVOLS,VLOOKUP(G98,MOVE_DOWN2,2,FALSE()),FALSE()),VLOOKUP(G98,NGPREVPRICES,3,FALSE()),HLOOKUP(D98,Correllate,VLOOKUP(G98,CorMove,2,FALSE()),FALSE()),Q98-$BC$3,R98,$BI$5)*H98</f>
        <v>#NAME?</v>
      </c>
      <c r="BJ98" s="224" t="n">
        <f aca="false">I98</f>
        <v>1</v>
      </c>
      <c r="BL98" s="0" t="str">
        <f aca="false">CONCATENATE(BB98,$BC$6)</f>
        <v>36923Curve Shift/Gamma</v>
      </c>
      <c r="BM98" s="0" t="str">
        <f aca="false">CONCATENATE($BB98,$BD$6)</f>
        <v>36923Rho</v>
      </c>
      <c r="BN98" s="0" t="str">
        <f aca="false">CONCATENATE($BB98,$BE$6)</f>
        <v>36923Drift</v>
      </c>
      <c r="BO98" s="0" t="str">
        <f aca="false">CONCATENATE($BB98,$BF$6)</f>
        <v>36923Vega</v>
      </c>
      <c r="BP98" s="0" t="str">
        <f aca="false">CONCATENATE($BB98,$BG$6)</f>
        <v>36923Theta</v>
      </c>
    </row>
    <row r="99" customFormat="false" ht="12" hidden="false" customHeight="true" outlineLevel="0" collapsed="false">
      <c r="A99" s="0" t="s">
        <v>181</v>
      </c>
      <c r="B99" s="0" t="s">
        <v>155</v>
      </c>
      <c r="C99" s="0" t="s">
        <v>188</v>
      </c>
      <c r="D99" s="7" t="s">
        <v>145</v>
      </c>
      <c r="E99" s="0" t="s">
        <v>122</v>
      </c>
      <c r="F99" s="0" t="s">
        <v>123</v>
      </c>
      <c r="G99" s="91" t="n">
        <v>36831</v>
      </c>
      <c r="H99" s="230" t="n">
        <v>500000</v>
      </c>
      <c r="I99" s="0" t="n">
        <v>0.75</v>
      </c>
      <c r="J99" s="124" t="n">
        <f aca="false">VLOOKUP(G99,NGPrices,2,FALSE())</f>
        <v>3.265</v>
      </c>
      <c r="K99" s="125" t="n">
        <f aca="false">HLOOKUP(D99,Prices,VLOOKUP(G99,move_down,2,FALSE()),FALSE())</f>
        <v>0.7075</v>
      </c>
      <c r="L99" s="7" t="n">
        <f aca="false">K99+J99</f>
        <v>3.9725</v>
      </c>
      <c r="M99" s="126" t="n">
        <f aca="false">VLOOKUP(G99,NGPrices,4,FALSE())</f>
        <v>0.066244373635738</v>
      </c>
      <c r="N99" s="7" t="n">
        <f aca="false">VLOOKUP(G99,NGPrices,3,FALSE())</f>
        <v>0.4275</v>
      </c>
      <c r="O99" s="7" t="n">
        <f aca="false">HLOOKUP(D99,VOLS,VLOOKUP(G99,move_down,2,FALSE()),FALSE())</f>
        <v>0.428</v>
      </c>
      <c r="P99" s="219" t="n">
        <f aca="false">HLOOKUP(D99,Correllate,VLOOKUP(G99,CorMove,2,FALSE()),FALSE())</f>
        <v>0.95</v>
      </c>
      <c r="Q99" s="91" t="n">
        <f aca="false">WORKDAY(G99,-2)</f>
        <v>36829</v>
      </c>
      <c r="R99" s="7" t="n">
        <f aca="false">IF(F99="P",0,1)</f>
        <v>0</v>
      </c>
      <c r="S99" s="130" t="e">
        <f aca="false">xSPRDOPT($L99,$J99,$I99,$M99,$O99,$N99,$P99,$Q99-$C$3,$R99,0)</f>
        <v>#NAME?</v>
      </c>
      <c r="T99" s="220" t="e">
        <f aca="false">xSPRDOPT($L99,$J99,$I99,$M99,$O99,$N99,$P99,$Q99-$C$3,$R99,1)*H99</f>
        <v>#NAME?</v>
      </c>
      <c r="U99" s="42" t="e">
        <f aca="false">S99*H99</f>
        <v>#NAME?</v>
      </c>
      <c r="V99" s="220" t="e">
        <f aca="false">xSPRDOPT($L99,$J99,$I99,$M99,$O99,$N99,$P99,$Q99-$C$3,$R99,2)*H99</f>
        <v>#NAME?</v>
      </c>
      <c r="W99" s="220" t="e">
        <f aca="false">+V99+T99</f>
        <v>#NAME?</v>
      </c>
      <c r="X99" s="2" t="str">
        <f aca="false">CONCATENATE(G99,D99)</f>
        <v>36831IF-TRANSCO/Z6</v>
      </c>
      <c r="Y99" s="221" t="n">
        <f aca="false">H99/10000</f>
        <v>50</v>
      </c>
      <c r="AA99" s="231" t="n">
        <f aca="false">EOMONTH(AA98,0)+1</f>
        <v>38991</v>
      </c>
      <c r="AB99" s="134" t="n">
        <f aca="false">SUMIF($X:$X,CONCATENATE($AA99,AB$6),$T:$T)/10000</f>
        <v>0</v>
      </c>
      <c r="AC99" s="134" t="n">
        <f aca="false">SUMIF($X:$X,CONCATENATE($AA99,AC$6),$T:$T)/10000</f>
        <v>0</v>
      </c>
      <c r="AD99" s="134" t="n">
        <f aca="false">SUMIF($X:$X,CONCATENATE($AA99,AD$6),$T:$T)/10000</f>
        <v>0</v>
      </c>
      <c r="AE99" s="134" t="n">
        <f aca="false">SUMIF($X:$X,CONCATENATE($AA99,AE$6),$T:$T)/10000</f>
        <v>0</v>
      </c>
      <c r="AF99" s="135" t="n">
        <f aca="false">SUMIF($X:$X,CONCATENATE($AA99,AF$6),$T:$T)/10000</f>
        <v>0</v>
      </c>
      <c r="AG99" s="135" t="n">
        <f aca="false">SUMIF($X:$X,CONCATENATE($AA99,AG$6),$T:$T)/10000</f>
        <v>0</v>
      </c>
      <c r="AH99" s="231" t="n">
        <f aca="false">EOMONTH(AH98,0)+1</f>
        <v>38991</v>
      </c>
      <c r="AI99" s="135" t="n">
        <f aca="false">SUM(AB99:AG99)</f>
        <v>0</v>
      </c>
      <c r="AJ99" s="2"/>
      <c r="AK99" s="231" t="n">
        <f aca="false">EOMONTH(AK98,0)+1</f>
        <v>38991</v>
      </c>
      <c r="AL99" s="134" t="n">
        <f aca="false">SUMIF($X:$X,CONCATENATE($AA99,AL$6),$W:$W)</f>
        <v>0</v>
      </c>
      <c r="AM99" s="134" t="n">
        <f aca="false">SUMIF($X:$X,CONCATENATE($AA99,AM$6),$W:$W)</f>
        <v>0</v>
      </c>
      <c r="AN99" s="134" t="n">
        <f aca="false">SUMIF($X:$X,CONCATENATE($AA99,AN$6),$W:$W)</f>
        <v>0</v>
      </c>
      <c r="AO99" s="134" t="n">
        <f aca="false">SUMIF($X:$X,CONCATENATE($AA99,AO$6),$W:$W)</f>
        <v>0</v>
      </c>
      <c r="AP99" s="135" t="n">
        <f aca="false">SUMIF($X:$X,CONCATENATE($AA99,AP$6),$W:$W)</f>
        <v>0</v>
      </c>
      <c r="AQ99" s="135" t="n">
        <f aca="false">SUMIF($X:$X,CONCATENATE($AA99,AQ$6),$W:$W)</f>
        <v>0</v>
      </c>
      <c r="AR99" s="231" t="n">
        <f aca="false">EOMONTH(AR98,0)+1</f>
        <v>38991</v>
      </c>
      <c r="AS99" s="135" t="n">
        <f aca="false">SUM(AL99:AQ99)</f>
        <v>0</v>
      </c>
      <c r="AT99" s="2"/>
      <c r="AU99" s="2"/>
      <c r="AV99" s="2"/>
      <c r="AW99" s="2"/>
      <c r="AX99" s="2"/>
      <c r="AY99" s="2"/>
      <c r="AZ99" s="2"/>
      <c r="BA99" s="2"/>
      <c r="BB99" s="181" t="n">
        <f aca="false">G99</f>
        <v>36831</v>
      </c>
      <c r="BC99" s="223" t="e">
        <f aca="false">xSPRDOPT((VLOOKUP(G99,NGPrices,2,FALSE())+HLOOKUP(D99,Prices,VLOOKUP(G99,move_down,2,FALSE()),FALSE())),VLOOKUP(G99,NGPrices,2,FALSE()),I99,VLOOKUP(G99,NGPREVPRICES,4,FALSE()),HLOOKUP(D99,PREVVOLS,VLOOKUP(G99,MOVE_DOWN2,2,FALSE()),FALSE()),VLOOKUP(G99,NGPREVPRICES,3,FALSE()),HLOOKUP(D99,Correllate,VLOOKUP(G99,CorMove,2,FALSE()),FALSE()),Q99-$BC$3,R99,$BC$5)*H99-BI99</f>
        <v>#NAME?</v>
      </c>
      <c r="BD99" s="223" t="e">
        <f aca="false">xSPRDOPT((VLOOKUP(G99,NGPREVPRICES,2,FALSE())+HLOOKUP(D99,PREVCURVES,VLOOKUP(G99,MOVE_DOWN2,2,FALSE()),FALSE())),VLOOKUP(G99,NGPREVPRICES,2,FALSE()),BJ99,VLOOKUP(G99,NGPrices,4,FALSE()),HLOOKUP(D99,PREVVOLS,VLOOKUP(G99,MOVE_DOWN2,2,FALSE()),FALSE()),VLOOKUP(G99,NGPREVPRICES,3,FALSE()),HLOOKUP(D99,Correllate,VLOOKUP(G99,CorMove,2,FALSE()),FALSE()),Q99-$BC$3,R99,$BI$5)*H99-BI99</f>
        <v>#NAME?</v>
      </c>
      <c r="BE99" s="132" t="e">
        <f aca="false">(BI99/VLOOKUP(BB99,discount,3,FALSE()))-(BI99/VLOOKUP(BB99,discount,2,FALSE()))</f>
        <v>#NAME?</v>
      </c>
      <c r="BF99" s="223" t="e">
        <f aca="false">xSPRDOPT((VLOOKUP(G99,NGPREVPRICES,2,FALSE())+HLOOKUP(D99,PREVCURVES,VLOOKUP(G99,MOVE_DOWN2,2,FALSE()),FALSE())),VLOOKUP(G99,NGPREVPRICES,2,FALSE()),BJ99,VLOOKUP(G99,NGPREVPRICES,4,FALSE()),HLOOKUP(D99,VOLS,VLOOKUP(G99,move_down,2,FALSE()),FALSE()),VLOOKUP(G99,NGPrices,3,FALSE()),HLOOKUP(D99,Correllate,VLOOKUP(G99,CorMove,2,FALSE()),FALSE()),Q99-$BC$3,R99,$BI$5)*H99-BI99</f>
        <v>#NAME?</v>
      </c>
      <c r="BG99" s="223" t="e">
        <f aca="false">xSPRDOPT((VLOOKUP(G99,NGPREVPRICES,2,FALSE())+HLOOKUP(D99,PREVCURVES,VLOOKUP(G99,MOVE_DOWN2,2,FALSE()),FALSE())),VLOOKUP(G99,NGPREVPRICES,2,FALSE()),BJ99,VLOOKUP(G99,NGPREVPRICES,4,FALSE()),HLOOKUP(D99,PREVVOLS,VLOOKUP(G99,MOVE_DOWN2,2,FALSE()),FALSE()),VLOOKUP(G99,NGPREVPRICES,3,FALSE()),HLOOKUP(D99,Correllate,VLOOKUP(G99,CorMove,2,FALSE()),FALSE()),Q99-$C$3,R99,$BI$5)*H99-BI99</f>
        <v>#NAME?</v>
      </c>
      <c r="BH99" s="223" t="e">
        <f aca="false">SUM(BC99:BG99)</f>
        <v>#NAME?</v>
      </c>
      <c r="BI99" s="223" t="e">
        <f aca="false">xSPRDOPT((VLOOKUP(G99,NGPREVPRICES,2,FALSE())+HLOOKUP(D99,PREVCURVES,VLOOKUP(G99,MOVE_DOWN2,2,FALSE()),FALSE())),VLOOKUP(G99,NGPREVPRICES,2,FALSE()),BJ99,VLOOKUP(G99,NGPREVPRICES,4,FALSE()),HLOOKUP(D99,PREVVOLS,VLOOKUP(G99,MOVE_DOWN2,2,FALSE()),FALSE()),VLOOKUP(G99,NGPREVPRICES,3,FALSE()),HLOOKUP(D99,Correllate,VLOOKUP(G99,CorMove,2,FALSE()),FALSE()),Q99-$BC$3,R99,$BI$5)*H99</f>
        <v>#NAME?</v>
      </c>
      <c r="BJ99" s="224" t="n">
        <f aca="false">I99</f>
        <v>0.75</v>
      </c>
      <c r="BL99" s="0" t="str">
        <f aca="false">CONCATENATE(BB99,$BC$6)</f>
        <v>36831Curve Shift/Gamma</v>
      </c>
      <c r="BM99" s="0" t="str">
        <f aca="false">CONCATENATE($BB99,$BD$6)</f>
        <v>36831Rho</v>
      </c>
      <c r="BN99" s="0" t="str">
        <f aca="false">CONCATENATE($BB99,$BE$6)</f>
        <v>36831Drift</v>
      </c>
      <c r="BO99" s="0" t="str">
        <f aca="false">CONCATENATE($BB99,$BF$6)</f>
        <v>36831Vega</v>
      </c>
      <c r="BP99" s="0" t="str">
        <f aca="false">CONCATENATE($BB99,$BG$6)</f>
        <v>36831Theta</v>
      </c>
    </row>
    <row r="100" customFormat="false" ht="12" hidden="false" customHeight="true" outlineLevel="0" collapsed="false">
      <c r="A100" s="0" t="s">
        <v>181</v>
      </c>
      <c r="B100" s="0" t="s">
        <v>155</v>
      </c>
      <c r="C100" s="0" t="s">
        <v>188</v>
      </c>
      <c r="D100" s="7" t="s">
        <v>145</v>
      </c>
      <c r="E100" s="0" t="s">
        <v>122</v>
      </c>
      <c r="F100" s="0" t="s">
        <v>123</v>
      </c>
      <c r="G100" s="91" t="n">
        <v>36861</v>
      </c>
      <c r="H100" s="230" t="n">
        <v>500000</v>
      </c>
      <c r="I100" s="0" t="n">
        <v>0.75</v>
      </c>
      <c r="J100" s="124" t="n">
        <f aca="false">VLOOKUP(G100,NGPrices,2,FALSE())</f>
        <v>3.352</v>
      </c>
      <c r="K100" s="125" t="n">
        <f aca="false">HLOOKUP(D100,Prices,VLOOKUP(G100,move_down,2,FALSE()),FALSE())</f>
        <v>1.27</v>
      </c>
      <c r="L100" s="7" t="n">
        <f aca="false">K100+J100</f>
        <v>4.622</v>
      </c>
      <c r="M100" s="126" t="n">
        <f aca="false">VLOOKUP(G100,NGPrices,4,FALSE())</f>
        <v>0.066657003313</v>
      </c>
      <c r="N100" s="7" t="n">
        <f aca="false">VLOOKUP(G100,NGPrices,3,FALSE())</f>
        <v>0.43</v>
      </c>
      <c r="O100" s="7" t="n">
        <f aca="false">HLOOKUP(D100,VOLS,VLOOKUP(G100,move_down,2,FALSE()),FALSE())</f>
        <v>0.473</v>
      </c>
      <c r="P100" s="219" t="n">
        <f aca="false">HLOOKUP(D100,Correllate,VLOOKUP(G100,CorMove,2,FALSE()),FALSE())</f>
        <v>0.95</v>
      </c>
      <c r="Q100" s="91" t="n">
        <f aca="false">WORKDAY(G100,-2)</f>
        <v>36859</v>
      </c>
      <c r="R100" s="7" t="n">
        <f aca="false">IF(F100="P",0,1)</f>
        <v>0</v>
      </c>
      <c r="S100" s="130" t="e">
        <f aca="false">xSPRDOPT($L100,$J100,$I100,$M100,$O100,$N100,$P100,$Q100-$C$3,$R100,0)</f>
        <v>#NAME?</v>
      </c>
      <c r="T100" s="220" t="e">
        <f aca="false">xSPRDOPT($L100,$J100,$I100,$M100,$O100,$N100,$P100,$Q100-$C$3,$R100,1)*H100</f>
        <v>#NAME?</v>
      </c>
      <c r="U100" s="42" t="e">
        <f aca="false">S100*H100</f>
        <v>#NAME?</v>
      </c>
      <c r="V100" s="220" t="e">
        <f aca="false">xSPRDOPT($L100,$J100,$I100,$M100,$O100,$N100,$P100,$Q100-$C$3,$R100,2)*H100</f>
        <v>#NAME?</v>
      </c>
      <c r="W100" s="220" t="e">
        <f aca="false">+V100+T100</f>
        <v>#NAME?</v>
      </c>
      <c r="X100" s="2" t="str">
        <f aca="false">CONCATENATE(G100,D100)</f>
        <v>36861IF-TRANSCO/Z6</v>
      </c>
      <c r="Y100" s="221" t="n">
        <f aca="false">H100/10000</f>
        <v>50</v>
      </c>
      <c r="Z100" s="2"/>
      <c r="AA100" s="231" t="n">
        <f aca="false">EOMONTH(AA99,0)+1</f>
        <v>39022</v>
      </c>
      <c r="AB100" s="134" t="n">
        <f aca="false">SUMIF($X:$X,CONCATENATE($AA100,AB$6),$T:$T)/10000</f>
        <v>0</v>
      </c>
      <c r="AC100" s="134" t="n">
        <f aca="false">SUMIF($X:$X,CONCATENATE($AA100,AC$6),$T:$T)/10000</f>
        <v>0</v>
      </c>
      <c r="AD100" s="134" t="n">
        <f aca="false">SUMIF($X:$X,CONCATENATE($AA100,AD$6),$T:$T)/10000</f>
        <v>0</v>
      </c>
      <c r="AE100" s="134" t="n">
        <f aca="false">SUMIF($X:$X,CONCATENATE($AA100,AE$6),$T:$T)/10000</f>
        <v>0</v>
      </c>
      <c r="AF100" s="135" t="n">
        <f aca="false">SUMIF($X:$X,CONCATENATE($AA100,AF$6),$T:$T)/10000</f>
        <v>0</v>
      </c>
      <c r="AG100" s="135" t="n">
        <f aca="false">SUMIF($X:$X,CONCATENATE($AA100,AG$6),$T:$T)/10000</f>
        <v>0</v>
      </c>
      <c r="AH100" s="231" t="n">
        <f aca="false">EOMONTH(AH99,0)+1</f>
        <v>39022</v>
      </c>
      <c r="AI100" s="135" t="n">
        <f aca="false">SUM(AB100:AG100)</f>
        <v>0</v>
      </c>
      <c r="AJ100" s="2"/>
      <c r="AK100" s="231" t="n">
        <f aca="false">EOMONTH(AK99,0)+1</f>
        <v>39022</v>
      </c>
      <c r="AL100" s="134" t="n">
        <f aca="false">SUMIF($X:$X,CONCATENATE($AA100,AL$6),$W:$W)</f>
        <v>0</v>
      </c>
      <c r="AM100" s="134" t="n">
        <f aca="false">SUMIF($X:$X,CONCATENATE($AA100,AM$6),$W:$W)</f>
        <v>0</v>
      </c>
      <c r="AN100" s="134" t="n">
        <f aca="false">SUMIF($X:$X,CONCATENATE($AA100,AN$6),$W:$W)</f>
        <v>0</v>
      </c>
      <c r="AO100" s="134" t="n">
        <f aca="false">SUMIF($X:$X,CONCATENATE($AA100,AO$6),$W:$W)</f>
        <v>0</v>
      </c>
      <c r="AP100" s="135" t="n">
        <f aca="false">SUMIF($X:$X,CONCATENATE($AA100,AP$6),$W:$W)</f>
        <v>0</v>
      </c>
      <c r="AQ100" s="135" t="n">
        <f aca="false">SUMIF($X:$X,CONCATENATE($AA100,AQ$6),$W:$W)</f>
        <v>0</v>
      </c>
      <c r="AR100" s="231" t="n">
        <f aca="false">EOMONTH(AR99,0)+1</f>
        <v>39022</v>
      </c>
      <c r="AS100" s="135" t="n">
        <f aca="false">SUM(AL100:AQ100)</f>
        <v>0</v>
      </c>
      <c r="AT100" s="2"/>
      <c r="AU100" s="2"/>
      <c r="AV100" s="2"/>
      <c r="AW100" s="2"/>
      <c r="AX100" s="2"/>
      <c r="AY100" s="2"/>
      <c r="AZ100" s="2"/>
      <c r="BA100" s="2"/>
      <c r="BB100" s="181" t="n">
        <f aca="false">G100</f>
        <v>36861</v>
      </c>
      <c r="BC100" s="223" t="e">
        <f aca="false">xSPRDOPT((VLOOKUP(G100,NGPrices,2,FALSE())+HLOOKUP(D100,Prices,VLOOKUP(G100,move_down,2,FALSE()),FALSE())),VLOOKUP(G100,NGPrices,2,FALSE()),I100,VLOOKUP(G100,NGPREVPRICES,4,FALSE()),HLOOKUP(D100,PREVVOLS,VLOOKUP(G100,MOVE_DOWN2,2,FALSE()),FALSE()),VLOOKUP(G100,NGPREVPRICES,3,FALSE()),HLOOKUP(D100,Correllate,VLOOKUP(G100,CorMove,2,FALSE()),FALSE()),Q100-$BC$3,R100,$BC$5)*H100-BI100</f>
        <v>#NAME?</v>
      </c>
      <c r="BD100" s="223" t="e">
        <f aca="false">xSPRDOPT((VLOOKUP(G100,NGPREVPRICES,2,FALSE())+HLOOKUP(D100,PREVCURVES,VLOOKUP(G100,MOVE_DOWN2,2,FALSE()),FALSE())),VLOOKUP(G100,NGPREVPRICES,2,FALSE()),BJ100,VLOOKUP(G100,NGPrices,4,FALSE()),HLOOKUP(D100,PREVVOLS,VLOOKUP(G100,MOVE_DOWN2,2,FALSE()),FALSE()),VLOOKUP(G100,NGPREVPRICES,3,FALSE()),HLOOKUP(D100,Correllate,VLOOKUP(G100,CorMove,2,FALSE()),FALSE()),Q100-$BC$3,R100,$BI$5)*H100-BI100</f>
        <v>#NAME?</v>
      </c>
      <c r="BE100" s="132" t="e">
        <f aca="false">(BI100/VLOOKUP(BB100,discount,3,FALSE()))-(BI100/VLOOKUP(BB100,discount,2,FALSE()))</f>
        <v>#NAME?</v>
      </c>
      <c r="BF100" s="223" t="e">
        <f aca="false">xSPRDOPT((VLOOKUP(G100,NGPREVPRICES,2,FALSE())+HLOOKUP(D100,PREVCURVES,VLOOKUP(G100,MOVE_DOWN2,2,FALSE()),FALSE())),VLOOKUP(G100,NGPREVPRICES,2,FALSE()),BJ100,VLOOKUP(G100,NGPREVPRICES,4,FALSE()),HLOOKUP(D100,VOLS,VLOOKUP(G100,move_down,2,FALSE()),FALSE()),VLOOKUP(G100,NGPrices,3,FALSE()),HLOOKUP(D100,Correllate,VLOOKUP(G100,CorMove,2,FALSE()),FALSE()),Q100-$BC$3,R100,$BI$5)*H100-BI100</f>
        <v>#NAME?</v>
      </c>
      <c r="BG100" s="223" t="e">
        <f aca="false">xSPRDOPT((VLOOKUP(G100,NGPREVPRICES,2,FALSE())+HLOOKUP(D100,PREVCURVES,VLOOKUP(G100,MOVE_DOWN2,2,FALSE()),FALSE())),VLOOKUP(G100,NGPREVPRICES,2,FALSE()),BJ100,VLOOKUP(G100,NGPREVPRICES,4,FALSE()),HLOOKUP(D100,PREVVOLS,VLOOKUP(G100,MOVE_DOWN2,2,FALSE()),FALSE()),VLOOKUP(G100,NGPREVPRICES,3,FALSE()),HLOOKUP(D100,Correllate,VLOOKUP(G100,CorMove,2,FALSE()),FALSE()),Q100-$C$3,R100,$BI$5)*H100-BI100</f>
        <v>#NAME?</v>
      </c>
      <c r="BH100" s="223" t="e">
        <f aca="false">SUM(BC100:BG100)</f>
        <v>#NAME?</v>
      </c>
      <c r="BI100" s="223" t="e">
        <f aca="false">xSPRDOPT((VLOOKUP(G100,NGPREVPRICES,2,FALSE())+HLOOKUP(D100,PREVCURVES,VLOOKUP(G100,MOVE_DOWN2,2,FALSE()),FALSE())),VLOOKUP(G100,NGPREVPRICES,2,FALSE()),BJ100,VLOOKUP(G100,NGPREVPRICES,4,FALSE()),HLOOKUP(D100,PREVVOLS,VLOOKUP(G100,MOVE_DOWN2,2,FALSE()),FALSE()),VLOOKUP(G100,NGPREVPRICES,3,FALSE()),HLOOKUP(D100,Correllate,VLOOKUP(G100,CorMove,2,FALSE()),FALSE()),Q100-$BC$3,R100,$BI$5)*H100</f>
        <v>#NAME?</v>
      </c>
      <c r="BJ100" s="224" t="n">
        <f aca="false">I100</f>
        <v>0.75</v>
      </c>
      <c r="BL100" s="0" t="str">
        <f aca="false">CONCATENATE(BB100,$BC$6)</f>
        <v>36861Curve Shift/Gamma</v>
      </c>
      <c r="BM100" s="0" t="str">
        <f aca="false">CONCATENATE($BB100,$BD$6)</f>
        <v>36861Rho</v>
      </c>
      <c r="BN100" s="0" t="str">
        <f aca="false">CONCATENATE($BB100,$BE$6)</f>
        <v>36861Drift</v>
      </c>
      <c r="BO100" s="0" t="str">
        <f aca="false">CONCATENATE($BB100,$BF$6)</f>
        <v>36861Vega</v>
      </c>
      <c r="BP100" s="0" t="str">
        <f aca="false">CONCATENATE($BB100,$BG$6)</f>
        <v>36861Theta</v>
      </c>
    </row>
    <row r="101" customFormat="false" ht="12" hidden="false" customHeight="true" outlineLevel="0" collapsed="false">
      <c r="A101" s="0" t="s">
        <v>181</v>
      </c>
      <c r="B101" s="0" t="s">
        <v>155</v>
      </c>
      <c r="C101" s="0" t="s">
        <v>188</v>
      </c>
      <c r="D101" s="7" t="s">
        <v>145</v>
      </c>
      <c r="E101" s="0" t="s">
        <v>122</v>
      </c>
      <c r="F101" s="0" t="s">
        <v>123</v>
      </c>
      <c r="G101" s="91" t="n">
        <v>36892</v>
      </c>
      <c r="H101" s="230" t="n">
        <v>500000</v>
      </c>
      <c r="I101" s="0" t="n">
        <v>0.75</v>
      </c>
      <c r="J101" s="124" t="n">
        <f aca="false">VLOOKUP(G101,NGPrices,2,FALSE())</f>
        <v>3.365</v>
      </c>
      <c r="K101" s="125" t="n">
        <f aca="false">HLOOKUP(D101,Prices,VLOOKUP(G101,move_down,2,FALSE()),FALSE())</f>
        <v>1.53</v>
      </c>
      <c r="L101" s="7" t="n">
        <f aca="false">K101+J101</f>
        <v>4.895</v>
      </c>
      <c r="M101" s="126" t="n">
        <f aca="false">VLOOKUP(G101,NGPrices,4,FALSE())</f>
        <v>0.067045194353833</v>
      </c>
      <c r="N101" s="7" t="n">
        <f aca="false">VLOOKUP(G101,NGPrices,3,FALSE())</f>
        <v>0.4325</v>
      </c>
      <c r="O101" s="7" t="n">
        <f aca="false">HLOOKUP(D101,VOLS,VLOOKUP(G101,move_down,2,FALSE()),FALSE())</f>
        <v>0.433</v>
      </c>
      <c r="P101" s="219" t="n">
        <f aca="false">HLOOKUP(D101,Correllate,VLOOKUP(G101,CorMove,2,FALSE()),FALSE())</f>
        <v>0.95</v>
      </c>
      <c r="Q101" s="91" t="n">
        <f aca="false">WORKDAY(G101,-2)</f>
        <v>36888</v>
      </c>
      <c r="R101" s="7" t="n">
        <f aca="false">IF(F101="P",0,1)</f>
        <v>0</v>
      </c>
      <c r="S101" s="130" t="e">
        <f aca="false">xSPRDOPT($L101,$J101,$I101,$M101,$O101,$N101,$P101,$Q101-$C$3,$R101,0)</f>
        <v>#NAME?</v>
      </c>
      <c r="T101" s="220" t="e">
        <f aca="false">xSPRDOPT($L101,$J101,$I101,$M101,$O101,$N101,$P101,$Q101-$C$3,$R101,1)*H101</f>
        <v>#NAME?</v>
      </c>
      <c r="U101" s="42" t="e">
        <f aca="false">S101*H101</f>
        <v>#NAME?</v>
      </c>
      <c r="V101" s="220" t="e">
        <f aca="false">xSPRDOPT($L101,$J101,$I101,$M101,$O101,$N101,$P101,$Q101-$C$3,$R101,2)*H101</f>
        <v>#NAME?</v>
      </c>
      <c r="W101" s="220" t="e">
        <f aca="false">+V101+T101</f>
        <v>#NAME?</v>
      </c>
      <c r="X101" s="2" t="str">
        <f aca="false">CONCATENATE(G101,D101)</f>
        <v>36892IF-TRANSCO/Z6</v>
      </c>
      <c r="Y101" s="221" t="n">
        <f aca="false">H101/10000</f>
        <v>50</v>
      </c>
      <c r="Z101" s="2"/>
      <c r="AA101" s="231" t="n">
        <f aca="false">EOMONTH(AA100,0)+1</f>
        <v>39052</v>
      </c>
      <c r="AB101" s="134" t="n">
        <f aca="false">SUMIF($X:$X,CONCATENATE($AA101,AB$6),$T:$T)/10000</f>
        <v>0</v>
      </c>
      <c r="AC101" s="134" t="n">
        <f aca="false">SUMIF($X:$X,CONCATENATE($AA101,AC$6),$T:$T)/10000</f>
        <v>0</v>
      </c>
      <c r="AD101" s="134" t="n">
        <f aca="false">SUMIF($X:$X,CONCATENATE($AA101,AD$6),$T:$T)/10000</f>
        <v>0</v>
      </c>
      <c r="AE101" s="134" t="n">
        <f aca="false">SUMIF($X:$X,CONCATENATE($AA101,AE$6),$T:$T)/10000</f>
        <v>0</v>
      </c>
      <c r="AF101" s="135" t="n">
        <f aca="false">SUMIF($X:$X,CONCATENATE($AA101,AF$6),$T:$T)/10000</f>
        <v>0</v>
      </c>
      <c r="AG101" s="135" t="n">
        <f aca="false">SUMIF($X:$X,CONCATENATE($AA101,AG$6),$T:$T)/10000</f>
        <v>0</v>
      </c>
      <c r="AH101" s="231" t="n">
        <f aca="false">EOMONTH(AH100,0)+1</f>
        <v>39052</v>
      </c>
      <c r="AI101" s="135" t="n">
        <f aca="false">SUM(AB101:AG101)</f>
        <v>0</v>
      </c>
      <c r="AJ101" s="2"/>
      <c r="AK101" s="231" t="n">
        <f aca="false">EOMONTH(AK100,0)+1</f>
        <v>39052</v>
      </c>
      <c r="AL101" s="134" t="n">
        <f aca="false">SUMIF($X:$X,CONCATENATE($AA101,AL$6),$W:$W)</f>
        <v>0</v>
      </c>
      <c r="AM101" s="134" t="n">
        <f aca="false">SUMIF($X:$X,CONCATENATE($AA101,AM$6),$W:$W)</f>
        <v>0</v>
      </c>
      <c r="AN101" s="134" t="n">
        <f aca="false">SUMIF($X:$X,CONCATENATE($AA101,AN$6),$W:$W)</f>
        <v>0</v>
      </c>
      <c r="AO101" s="134" t="n">
        <f aca="false">SUMIF($X:$X,CONCATENATE($AA101,AO$6),$W:$W)</f>
        <v>0</v>
      </c>
      <c r="AP101" s="135" t="n">
        <f aca="false">SUMIF($X:$X,CONCATENATE($AA101,AP$6),$W:$W)</f>
        <v>0</v>
      </c>
      <c r="AQ101" s="135" t="n">
        <f aca="false">SUMIF($X:$X,CONCATENATE($AA101,AQ$6),$W:$W)</f>
        <v>0</v>
      </c>
      <c r="AR101" s="231" t="n">
        <f aca="false">EOMONTH(AR100,0)+1</f>
        <v>39052</v>
      </c>
      <c r="AS101" s="135" t="n">
        <f aca="false">SUM(AL101:AQ101)</f>
        <v>0</v>
      </c>
      <c r="AT101" s="2"/>
      <c r="AU101" s="2"/>
      <c r="AV101" s="2"/>
      <c r="AW101" s="2"/>
      <c r="AX101" s="2"/>
      <c r="AY101" s="2"/>
      <c r="AZ101" s="2"/>
      <c r="BA101" s="2"/>
      <c r="BB101" s="181" t="n">
        <f aca="false">G101</f>
        <v>36892</v>
      </c>
      <c r="BC101" s="223" t="e">
        <f aca="false">xSPRDOPT((VLOOKUP(G101,NGPrices,2,FALSE())+HLOOKUP(D101,Prices,VLOOKUP(G101,move_down,2,FALSE()),FALSE())),VLOOKUP(G101,NGPrices,2,FALSE()),I101,VLOOKUP(G101,NGPREVPRICES,4,FALSE()),HLOOKUP(D101,PREVVOLS,VLOOKUP(G101,MOVE_DOWN2,2,FALSE()),FALSE()),VLOOKUP(G101,NGPREVPRICES,3,FALSE()),HLOOKUP(D101,Correllate,VLOOKUP(G101,CorMove,2,FALSE()),FALSE()),Q101-$BC$3,R101,$BC$5)*H101-BI101</f>
        <v>#NAME?</v>
      </c>
      <c r="BD101" s="223" t="e">
        <f aca="false">xSPRDOPT((VLOOKUP(G101,NGPREVPRICES,2,FALSE())+HLOOKUP(D101,PREVCURVES,VLOOKUP(G101,MOVE_DOWN2,2,FALSE()),FALSE())),VLOOKUP(G101,NGPREVPRICES,2,FALSE()),BJ101,VLOOKUP(G101,NGPrices,4,FALSE()),HLOOKUP(D101,PREVVOLS,VLOOKUP(G101,MOVE_DOWN2,2,FALSE()),FALSE()),VLOOKUP(G101,NGPREVPRICES,3,FALSE()),HLOOKUP(D101,Correllate,VLOOKUP(G101,CorMove,2,FALSE()),FALSE()),Q101-$BC$3,R101,$BI$5)*H101-BI101</f>
        <v>#NAME?</v>
      </c>
      <c r="BE101" s="132" t="e">
        <f aca="false">(BI101/VLOOKUP(BB101,discount,3,FALSE()))-(BI101/VLOOKUP(BB101,discount,2,FALSE()))</f>
        <v>#NAME?</v>
      </c>
      <c r="BF101" s="223" t="e">
        <f aca="false">xSPRDOPT((VLOOKUP(G101,NGPREVPRICES,2,FALSE())+HLOOKUP(D101,PREVCURVES,VLOOKUP(G101,MOVE_DOWN2,2,FALSE()),FALSE())),VLOOKUP(G101,NGPREVPRICES,2,FALSE()),BJ101,VLOOKUP(G101,NGPREVPRICES,4,FALSE()),HLOOKUP(D101,VOLS,VLOOKUP(G101,move_down,2,FALSE()),FALSE()),VLOOKUP(G101,NGPrices,3,FALSE()),HLOOKUP(D101,Correllate,VLOOKUP(G101,CorMove,2,FALSE()),FALSE()),Q101-$BC$3,R101,$BI$5)*H101-BI101</f>
        <v>#NAME?</v>
      </c>
      <c r="BG101" s="223" t="e">
        <f aca="false">xSPRDOPT((VLOOKUP(G101,NGPREVPRICES,2,FALSE())+HLOOKUP(D101,PREVCURVES,VLOOKUP(G101,MOVE_DOWN2,2,FALSE()),FALSE())),VLOOKUP(G101,NGPREVPRICES,2,FALSE()),BJ101,VLOOKUP(G101,NGPREVPRICES,4,FALSE()),HLOOKUP(D101,PREVVOLS,VLOOKUP(G101,MOVE_DOWN2,2,FALSE()),FALSE()),VLOOKUP(G101,NGPREVPRICES,3,FALSE()),HLOOKUP(D101,Correllate,VLOOKUP(G101,CorMove,2,FALSE()),FALSE()),Q101-$C$3,R101,$BI$5)*H101-BI101</f>
        <v>#NAME?</v>
      </c>
      <c r="BH101" s="223" t="e">
        <f aca="false">SUM(BC101:BG101)</f>
        <v>#NAME?</v>
      </c>
      <c r="BI101" s="223" t="e">
        <f aca="false">xSPRDOPT((VLOOKUP(G101,NGPREVPRICES,2,FALSE())+HLOOKUP(D101,PREVCURVES,VLOOKUP(G101,MOVE_DOWN2,2,FALSE()),FALSE())),VLOOKUP(G101,NGPREVPRICES,2,FALSE()),BJ101,VLOOKUP(G101,NGPREVPRICES,4,FALSE()),HLOOKUP(D101,PREVVOLS,VLOOKUP(G101,MOVE_DOWN2,2,FALSE()),FALSE()),VLOOKUP(G101,NGPREVPRICES,3,FALSE()),HLOOKUP(D101,Correllate,VLOOKUP(G101,CorMove,2,FALSE()),FALSE()),Q101-$BC$3,R101,$BI$5)*H101</f>
        <v>#NAME?</v>
      </c>
      <c r="BJ101" s="224" t="n">
        <f aca="false">I101</f>
        <v>0.75</v>
      </c>
      <c r="BL101" s="0" t="str">
        <f aca="false">CONCATENATE(BB101,$BC$6)</f>
        <v>36892Curve Shift/Gamma</v>
      </c>
      <c r="BM101" s="0" t="str">
        <f aca="false">CONCATENATE($BB101,$BD$6)</f>
        <v>36892Rho</v>
      </c>
      <c r="BN101" s="0" t="str">
        <f aca="false">CONCATENATE($BB101,$BE$6)</f>
        <v>36892Drift</v>
      </c>
      <c r="BO101" s="0" t="str">
        <f aca="false">CONCATENATE($BB101,$BF$6)</f>
        <v>36892Vega</v>
      </c>
      <c r="BP101" s="0" t="str">
        <f aca="false">CONCATENATE($BB101,$BG$6)</f>
        <v>36892Theta</v>
      </c>
    </row>
    <row r="102" customFormat="false" ht="12" hidden="false" customHeight="true" outlineLevel="0" collapsed="false">
      <c r="A102" s="0" t="s">
        <v>181</v>
      </c>
      <c r="B102" s="0" t="s">
        <v>155</v>
      </c>
      <c r="C102" s="0" t="s">
        <v>188</v>
      </c>
      <c r="D102" s="7" t="s">
        <v>145</v>
      </c>
      <c r="E102" s="0" t="s">
        <v>122</v>
      </c>
      <c r="F102" s="0" t="s">
        <v>123</v>
      </c>
      <c r="G102" s="91" t="n">
        <v>36923</v>
      </c>
      <c r="H102" s="230" t="n">
        <v>500000</v>
      </c>
      <c r="I102" s="0" t="n">
        <v>0.75</v>
      </c>
      <c r="J102" s="124" t="n">
        <f aca="false">VLOOKUP(G102,NGPrices,2,FALSE())</f>
        <v>3.191</v>
      </c>
      <c r="K102" s="125" t="n">
        <f aca="false">HLOOKUP(D102,Prices,VLOOKUP(G102,move_down,2,FALSE()),FALSE())</f>
        <v>1.49</v>
      </c>
      <c r="L102" s="7" t="n">
        <f aca="false">K102+J102</f>
        <v>4.681</v>
      </c>
      <c r="M102" s="126" t="n">
        <f aca="false">VLOOKUP(G102,NGPrices,4,FALSE())</f>
        <v>0.067372913158926</v>
      </c>
      <c r="N102" s="7" t="n">
        <f aca="false">VLOOKUP(G102,NGPrices,3,FALSE())</f>
        <v>0.4225</v>
      </c>
      <c r="O102" s="7" t="n">
        <f aca="false">HLOOKUP(D102,VOLS,VLOOKUP(G102,move_down,2,FALSE()),FALSE())</f>
        <v>0.465</v>
      </c>
      <c r="P102" s="219" t="n">
        <f aca="false">HLOOKUP(D102,Correllate,VLOOKUP(G102,CorMove,2,FALSE()),FALSE())</f>
        <v>0.95</v>
      </c>
      <c r="Q102" s="91" t="n">
        <f aca="false">WORKDAY(G102,-2)</f>
        <v>36921</v>
      </c>
      <c r="R102" s="7" t="n">
        <f aca="false">IF(F102="P",0,1)</f>
        <v>0</v>
      </c>
      <c r="S102" s="130" t="e">
        <f aca="false">xSPRDOPT($L102,$J102,$I102,$M102,$O102,$N102,$P102,$Q102-$C$3,$R102,0)</f>
        <v>#NAME?</v>
      </c>
      <c r="T102" s="220" t="e">
        <f aca="false">xSPRDOPT($L102,$J102,$I102,$M102,$O102,$N102,$P102,$Q102-$C$3,$R102,1)*H102</f>
        <v>#NAME?</v>
      </c>
      <c r="U102" s="42" t="e">
        <f aca="false">S102*H102</f>
        <v>#NAME?</v>
      </c>
      <c r="V102" s="220" t="e">
        <f aca="false">xSPRDOPT($L102,$J102,$I102,$M102,$O102,$N102,$P102,$Q102-$C$3,$R102,2)*H102</f>
        <v>#NAME?</v>
      </c>
      <c r="W102" s="220" t="e">
        <f aca="false">+V102+T102</f>
        <v>#NAME?</v>
      </c>
      <c r="X102" s="2" t="str">
        <f aca="false">CONCATENATE(G102,D102)</f>
        <v>36923IF-TRANSCO/Z6</v>
      </c>
      <c r="Y102" s="221" t="n">
        <f aca="false">H102/10000</f>
        <v>50</v>
      </c>
      <c r="Z102" s="2"/>
      <c r="AA102" s="231" t="n">
        <f aca="false">EOMONTH(AA101,0)+1</f>
        <v>39083</v>
      </c>
      <c r="AB102" s="134" t="n">
        <f aca="false">SUMIF($X:$X,CONCATENATE($AA102,AB$6),$T:$T)/10000</f>
        <v>0</v>
      </c>
      <c r="AC102" s="134" t="n">
        <f aca="false">SUMIF($X:$X,CONCATENATE($AA102,AC$6),$T:$T)/10000</f>
        <v>0</v>
      </c>
      <c r="AD102" s="134" t="n">
        <f aca="false">SUMIF($X:$X,CONCATENATE($AA102,AD$6),$T:$T)/10000</f>
        <v>0</v>
      </c>
      <c r="AE102" s="134" t="n">
        <f aca="false">SUMIF($X:$X,CONCATENATE($AA102,AE$6),$T:$T)/10000</f>
        <v>0</v>
      </c>
      <c r="AF102" s="135" t="n">
        <f aca="false">SUMIF($X:$X,CONCATENATE($AA102,AF$6),$T:$T)/10000</f>
        <v>0</v>
      </c>
      <c r="AG102" s="135" t="n">
        <f aca="false">SUMIF($X:$X,CONCATENATE($AA102,AG$6),$T:$T)/10000</f>
        <v>0</v>
      </c>
      <c r="AH102" s="231" t="n">
        <f aca="false">EOMONTH(AH101,0)+1</f>
        <v>39083</v>
      </c>
      <c r="AI102" s="135" t="n">
        <f aca="false">SUM(AB102:AG102)</f>
        <v>0</v>
      </c>
      <c r="AJ102" s="2"/>
      <c r="AK102" s="231" t="n">
        <f aca="false">EOMONTH(AK101,0)+1</f>
        <v>39083</v>
      </c>
      <c r="AL102" s="134" t="n">
        <f aca="false">SUMIF($X:$X,CONCATENATE($AA102,AL$6),$W:$W)</f>
        <v>0</v>
      </c>
      <c r="AM102" s="134" t="n">
        <f aca="false">SUMIF($X:$X,CONCATENATE($AA102,AM$6),$W:$W)</f>
        <v>0</v>
      </c>
      <c r="AN102" s="134" t="n">
        <f aca="false">SUMIF($X:$X,CONCATENATE($AA102,AN$6),$W:$W)</f>
        <v>0</v>
      </c>
      <c r="AO102" s="134" t="n">
        <f aca="false">SUMIF($X:$X,CONCATENATE($AA102,AO$6),$W:$W)</f>
        <v>0</v>
      </c>
      <c r="AP102" s="135" t="n">
        <f aca="false">SUMIF($X:$X,CONCATENATE($AA102,AP$6),$W:$W)</f>
        <v>0</v>
      </c>
      <c r="AQ102" s="135" t="n">
        <f aca="false">SUMIF($X:$X,CONCATENATE($AA102,AQ$6),$W:$W)</f>
        <v>0</v>
      </c>
      <c r="AR102" s="231" t="n">
        <f aca="false">EOMONTH(AR101,0)+1</f>
        <v>39083</v>
      </c>
      <c r="AS102" s="135" t="n">
        <f aca="false">SUM(AL102:AQ102)</f>
        <v>0</v>
      </c>
      <c r="AT102" s="2"/>
      <c r="AU102" s="2"/>
      <c r="AV102" s="2"/>
      <c r="AW102" s="2"/>
      <c r="AX102" s="2"/>
      <c r="AY102" s="2"/>
      <c r="AZ102" s="2"/>
      <c r="BA102" s="2"/>
      <c r="BB102" s="181" t="n">
        <f aca="false">G102</f>
        <v>36923</v>
      </c>
      <c r="BC102" s="223" t="e">
        <f aca="false">xSPRDOPT((VLOOKUP(G102,NGPrices,2,FALSE())+HLOOKUP(D102,Prices,VLOOKUP(G102,move_down,2,FALSE()),FALSE())),VLOOKUP(G102,NGPrices,2,FALSE()),I102,VLOOKUP(G102,NGPREVPRICES,4,FALSE()),HLOOKUP(D102,PREVVOLS,VLOOKUP(G102,MOVE_DOWN2,2,FALSE()),FALSE()),VLOOKUP(G102,NGPREVPRICES,3,FALSE()),HLOOKUP(D102,Correllate,VLOOKUP(G102,CorMove,2,FALSE()),FALSE()),Q102-$BC$3,R102,$BC$5)*H102-BI102</f>
        <v>#NAME?</v>
      </c>
      <c r="BD102" s="223" t="e">
        <f aca="false">xSPRDOPT((VLOOKUP(G102,NGPREVPRICES,2,FALSE())+HLOOKUP(D102,PREVCURVES,VLOOKUP(G102,MOVE_DOWN2,2,FALSE()),FALSE())),VLOOKUP(G102,NGPREVPRICES,2,FALSE()),BJ102,VLOOKUP(G102,NGPrices,4,FALSE()),HLOOKUP(D102,PREVVOLS,VLOOKUP(G102,MOVE_DOWN2,2,FALSE()),FALSE()),VLOOKUP(G102,NGPREVPRICES,3,FALSE()),HLOOKUP(D102,Correllate,VLOOKUP(G102,CorMove,2,FALSE()),FALSE()),Q102-$BC$3,R102,$BI$5)*H102-BI102</f>
        <v>#NAME?</v>
      </c>
      <c r="BE102" s="132" t="e">
        <f aca="false">(BI102/VLOOKUP(BB102,discount,3,FALSE()))-(BI102/VLOOKUP(BB102,discount,2,FALSE()))</f>
        <v>#NAME?</v>
      </c>
      <c r="BF102" s="223" t="e">
        <f aca="false">xSPRDOPT((VLOOKUP(G102,NGPREVPRICES,2,FALSE())+HLOOKUP(D102,PREVCURVES,VLOOKUP(G102,MOVE_DOWN2,2,FALSE()),FALSE())),VLOOKUP(G102,NGPREVPRICES,2,FALSE()),BJ102,VLOOKUP(G102,NGPREVPRICES,4,FALSE()),HLOOKUP(D102,VOLS,VLOOKUP(G102,move_down,2,FALSE()),FALSE()),VLOOKUP(G102,NGPrices,3,FALSE()),HLOOKUP(D102,Correllate,VLOOKUP(G102,CorMove,2,FALSE()),FALSE()),Q102-$BC$3,R102,$BI$5)*H102-BI102</f>
        <v>#NAME?</v>
      </c>
      <c r="BG102" s="223" t="e">
        <f aca="false">xSPRDOPT((VLOOKUP(G102,NGPREVPRICES,2,FALSE())+HLOOKUP(D102,PREVCURVES,VLOOKUP(G102,MOVE_DOWN2,2,FALSE()),FALSE())),VLOOKUP(G102,NGPREVPRICES,2,FALSE()),BJ102,VLOOKUP(G102,NGPREVPRICES,4,FALSE()),HLOOKUP(D102,PREVVOLS,VLOOKUP(G102,MOVE_DOWN2,2,FALSE()),FALSE()),VLOOKUP(G102,NGPREVPRICES,3,FALSE()),HLOOKUP(D102,Correllate,VLOOKUP(G102,CorMove,2,FALSE()),FALSE()),Q102-$C$3,R102,$BI$5)*H102-BI102</f>
        <v>#NAME?</v>
      </c>
      <c r="BH102" s="223" t="e">
        <f aca="false">SUM(BC102:BG102)</f>
        <v>#NAME?</v>
      </c>
      <c r="BI102" s="223" t="e">
        <f aca="false">xSPRDOPT((VLOOKUP(G102,NGPREVPRICES,2,FALSE())+HLOOKUP(D102,PREVCURVES,VLOOKUP(G102,MOVE_DOWN2,2,FALSE()),FALSE())),VLOOKUP(G102,NGPREVPRICES,2,FALSE()),BJ102,VLOOKUP(G102,NGPREVPRICES,4,FALSE()),HLOOKUP(D102,PREVVOLS,VLOOKUP(G102,MOVE_DOWN2,2,FALSE()),FALSE()),VLOOKUP(G102,NGPREVPRICES,3,FALSE()),HLOOKUP(D102,Correllate,VLOOKUP(G102,CorMove,2,FALSE()),FALSE()),Q102-$BC$3,R102,$BI$5)*H102</f>
        <v>#NAME?</v>
      </c>
      <c r="BJ102" s="224" t="n">
        <f aca="false">I102</f>
        <v>0.75</v>
      </c>
      <c r="BL102" s="0" t="str">
        <f aca="false">CONCATENATE(BB102,$BC$6)</f>
        <v>36923Curve Shift/Gamma</v>
      </c>
      <c r="BM102" s="0" t="str">
        <f aca="false">CONCATENATE($BB102,$BD$6)</f>
        <v>36923Rho</v>
      </c>
      <c r="BN102" s="0" t="str">
        <f aca="false">CONCATENATE($BB102,$BE$6)</f>
        <v>36923Drift</v>
      </c>
      <c r="BO102" s="0" t="str">
        <f aca="false">CONCATENATE($BB102,$BF$6)</f>
        <v>36923Vega</v>
      </c>
      <c r="BP102" s="0" t="str">
        <f aca="false">CONCATENATE($BB102,$BG$6)</f>
        <v>36923Theta</v>
      </c>
    </row>
    <row r="103" customFormat="false" ht="12" hidden="false" customHeight="true" outlineLevel="0" collapsed="false">
      <c r="A103" s="0" t="s">
        <v>181</v>
      </c>
      <c r="B103" s="0" t="s">
        <v>155</v>
      </c>
      <c r="C103" s="0" t="s">
        <v>188</v>
      </c>
      <c r="D103" s="7" t="s">
        <v>145</v>
      </c>
      <c r="E103" s="0" t="s">
        <v>122</v>
      </c>
      <c r="F103" s="0" t="s">
        <v>123</v>
      </c>
      <c r="G103" s="91" t="n">
        <v>36951</v>
      </c>
      <c r="H103" s="230" t="n">
        <v>500000</v>
      </c>
      <c r="I103" s="0" t="n">
        <v>0.75</v>
      </c>
      <c r="J103" s="124" t="n">
        <f aca="false">VLOOKUP(G103,NGPrices,2,FALSE())</f>
        <v>3.017</v>
      </c>
      <c r="K103" s="125" t="n">
        <f aca="false">HLOOKUP(D103,Prices,VLOOKUP(G103,move_down,2,FALSE()),FALSE())</f>
        <v>0.86</v>
      </c>
      <c r="L103" s="7" t="n">
        <f aca="false">K103+J103</f>
        <v>3.877</v>
      </c>
      <c r="M103" s="126" t="n">
        <f aca="false">VLOOKUP(G103,NGPrices,4,FALSE())</f>
        <v>0.067668917271508</v>
      </c>
      <c r="N103" s="7" t="n">
        <f aca="false">VLOOKUP(G103,NGPrices,3,FALSE())</f>
        <v>0.375</v>
      </c>
      <c r="O103" s="7" t="n">
        <f aca="false">HLOOKUP(D103,VOLS,VLOOKUP(G103,move_down,2,FALSE()),FALSE())</f>
        <v>0.413</v>
      </c>
      <c r="P103" s="219" t="n">
        <f aca="false">HLOOKUP(D103,Correllate,VLOOKUP(G103,CorMove,2,FALSE()),FALSE())</f>
        <v>0.95</v>
      </c>
      <c r="Q103" s="91" t="n">
        <f aca="false">WORKDAY(G103,-2)</f>
        <v>36949</v>
      </c>
      <c r="R103" s="7" t="n">
        <f aca="false">IF(F103="P",0,1)</f>
        <v>0</v>
      </c>
      <c r="S103" s="130" t="e">
        <f aca="false">xSPRDOPT($L103,$J103,$I103,$M103,$O103,$N103,$P103,$Q103-$C$3,$R103,0)</f>
        <v>#NAME?</v>
      </c>
      <c r="T103" s="220" t="e">
        <f aca="false">xSPRDOPT($L103,$J103,$I103,$M103,$O103,$N103,$P103,$Q103-$C$3,$R103,1)*H103</f>
        <v>#NAME?</v>
      </c>
      <c r="U103" s="42" t="e">
        <f aca="false">S103*H103</f>
        <v>#NAME?</v>
      </c>
      <c r="V103" s="220" t="e">
        <f aca="false">xSPRDOPT($L103,$J103,$I103,$M103,$O103,$N103,$P103,$Q103-$C$3,$R103,2)*H103</f>
        <v>#NAME?</v>
      </c>
      <c r="W103" s="220" t="e">
        <f aca="false">+V103+T103</f>
        <v>#NAME?</v>
      </c>
      <c r="X103" s="2" t="str">
        <f aca="false">CONCATENATE(G103,D103)</f>
        <v>36951IF-TRANSCO/Z6</v>
      </c>
      <c r="Y103" s="221" t="n">
        <f aca="false">H103/10000</f>
        <v>50</v>
      </c>
      <c r="Z103" s="2"/>
      <c r="AA103" s="231" t="n">
        <f aca="false">EOMONTH(AA102,0)+1</f>
        <v>39114</v>
      </c>
      <c r="AB103" s="134" t="n">
        <f aca="false">SUMIF($X:$X,CONCATENATE($AA103,AB$6),$T:$T)/10000</f>
        <v>0</v>
      </c>
      <c r="AC103" s="134" t="n">
        <f aca="false">SUMIF($X:$X,CONCATENATE($AA103,AC$6),$T:$T)/10000</f>
        <v>0</v>
      </c>
      <c r="AD103" s="134" t="n">
        <f aca="false">SUMIF($X:$X,CONCATENATE($AA103,AD$6),$T:$T)/10000</f>
        <v>0</v>
      </c>
      <c r="AE103" s="134" t="n">
        <f aca="false">SUMIF($X:$X,CONCATENATE($AA103,AE$6),$T:$T)/10000</f>
        <v>0</v>
      </c>
      <c r="AF103" s="135" t="n">
        <f aca="false">SUMIF($X:$X,CONCATENATE($AA103,AF$6),$T:$T)/10000</f>
        <v>0</v>
      </c>
      <c r="AG103" s="135" t="n">
        <f aca="false">SUMIF($X:$X,CONCATENATE($AA103,AG$6),$T:$T)/10000</f>
        <v>0</v>
      </c>
      <c r="AH103" s="231" t="n">
        <f aca="false">EOMONTH(AH102,0)+1</f>
        <v>39114</v>
      </c>
      <c r="AI103" s="135" t="n">
        <f aca="false">SUM(AB103:AG103)</f>
        <v>0</v>
      </c>
      <c r="AJ103" s="2"/>
      <c r="AK103" s="231" t="n">
        <f aca="false">EOMONTH(AK102,0)+1</f>
        <v>39114</v>
      </c>
      <c r="AL103" s="134" t="n">
        <f aca="false">SUMIF($X:$X,CONCATENATE($AA103,AL$6),$W:$W)</f>
        <v>0</v>
      </c>
      <c r="AM103" s="134" t="n">
        <f aca="false">SUMIF($X:$X,CONCATENATE($AA103,AM$6),$W:$W)</f>
        <v>0</v>
      </c>
      <c r="AN103" s="134" t="n">
        <f aca="false">SUMIF($X:$X,CONCATENATE($AA103,AN$6),$W:$W)</f>
        <v>0</v>
      </c>
      <c r="AO103" s="134" t="n">
        <f aca="false">SUMIF($X:$X,CONCATENATE($AA103,AO$6),$W:$W)</f>
        <v>0</v>
      </c>
      <c r="AP103" s="135" t="n">
        <f aca="false">SUMIF($X:$X,CONCATENATE($AA103,AP$6),$W:$W)</f>
        <v>0</v>
      </c>
      <c r="AQ103" s="135" t="n">
        <f aca="false">SUMIF($X:$X,CONCATENATE($AA103,AQ$6),$W:$W)</f>
        <v>0</v>
      </c>
      <c r="AR103" s="231" t="n">
        <f aca="false">EOMONTH(AR102,0)+1</f>
        <v>39114</v>
      </c>
      <c r="AS103" s="135" t="n">
        <f aca="false">SUM(AL103:AQ103)</f>
        <v>0</v>
      </c>
      <c r="AT103" s="2"/>
      <c r="AU103" s="2"/>
      <c r="AV103" s="2"/>
      <c r="AW103" s="2"/>
      <c r="AX103" s="2"/>
      <c r="AY103" s="2"/>
      <c r="AZ103" s="2"/>
      <c r="BA103" s="2"/>
      <c r="BB103" s="181" t="n">
        <f aca="false">G103</f>
        <v>36951</v>
      </c>
      <c r="BC103" s="223" t="e">
        <f aca="false">xSPRDOPT((VLOOKUP(G103,NGPrices,2,FALSE())+HLOOKUP(D103,Prices,VLOOKUP(G103,move_down,2,FALSE()),FALSE())),VLOOKUP(G103,NGPrices,2,FALSE()),I103,VLOOKUP(G103,NGPREVPRICES,4,FALSE()),HLOOKUP(D103,PREVVOLS,VLOOKUP(G103,MOVE_DOWN2,2,FALSE()),FALSE()),VLOOKUP(G103,NGPREVPRICES,3,FALSE()),HLOOKUP(D103,Correllate,VLOOKUP(G103,CorMove,2,FALSE()),FALSE()),Q103-$BC$3,R103,$BC$5)*H103-BI103</f>
        <v>#NAME?</v>
      </c>
      <c r="BD103" s="223" t="e">
        <f aca="false">xSPRDOPT((VLOOKUP(G103,NGPREVPRICES,2,FALSE())+HLOOKUP(D103,PREVCURVES,VLOOKUP(G103,MOVE_DOWN2,2,FALSE()),FALSE())),VLOOKUP(G103,NGPREVPRICES,2,FALSE()),BJ103,VLOOKUP(G103,NGPrices,4,FALSE()),HLOOKUP(D103,PREVVOLS,VLOOKUP(G103,MOVE_DOWN2,2,FALSE()),FALSE()),VLOOKUP(G103,NGPREVPRICES,3,FALSE()),HLOOKUP(D103,Correllate,VLOOKUP(G103,CorMove,2,FALSE()),FALSE()),Q103-$BC$3,R103,$BI$5)*H103-BI103</f>
        <v>#NAME?</v>
      </c>
      <c r="BE103" s="132" t="e">
        <f aca="false">(BI103/VLOOKUP(BB103,discount,3,FALSE()))-(BI103/VLOOKUP(BB103,discount,2,FALSE()))</f>
        <v>#NAME?</v>
      </c>
      <c r="BF103" s="223" t="e">
        <f aca="false">xSPRDOPT((VLOOKUP(G103,NGPREVPRICES,2,FALSE())+HLOOKUP(D103,PREVCURVES,VLOOKUP(G103,MOVE_DOWN2,2,FALSE()),FALSE())),VLOOKUP(G103,NGPREVPRICES,2,FALSE()),BJ103,VLOOKUP(G103,NGPREVPRICES,4,FALSE()),HLOOKUP(D103,VOLS,VLOOKUP(G103,move_down,2,FALSE()),FALSE()),VLOOKUP(G103,NGPrices,3,FALSE()),HLOOKUP(D103,Correllate,VLOOKUP(G103,CorMove,2,FALSE()),FALSE()),Q103-$BC$3,R103,$BI$5)*H103-BI103</f>
        <v>#NAME?</v>
      </c>
      <c r="BG103" s="223" t="e">
        <f aca="false">xSPRDOPT((VLOOKUP(G103,NGPREVPRICES,2,FALSE())+HLOOKUP(D103,PREVCURVES,VLOOKUP(G103,MOVE_DOWN2,2,FALSE()),FALSE())),VLOOKUP(G103,NGPREVPRICES,2,FALSE()),BJ103,VLOOKUP(G103,NGPREVPRICES,4,FALSE()),HLOOKUP(D103,PREVVOLS,VLOOKUP(G103,MOVE_DOWN2,2,FALSE()),FALSE()),VLOOKUP(G103,NGPREVPRICES,3,FALSE()),HLOOKUP(D103,Correllate,VLOOKUP(G103,CorMove,2,FALSE()),FALSE()),Q103-$C$3,R103,$BI$5)*H103-BI103</f>
        <v>#NAME?</v>
      </c>
      <c r="BH103" s="223" t="e">
        <f aca="false">SUM(BC103:BG103)</f>
        <v>#NAME?</v>
      </c>
      <c r="BI103" s="223" t="e">
        <f aca="false">xSPRDOPT((VLOOKUP(G103,NGPREVPRICES,2,FALSE())+HLOOKUP(D103,PREVCURVES,VLOOKUP(G103,MOVE_DOWN2,2,FALSE()),FALSE())),VLOOKUP(G103,NGPREVPRICES,2,FALSE()),BJ103,VLOOKUP(G103,NGPREVPRICES,4,FALSE()),HLOOKUP(D103,PREVVOLS,VLOOKUP(G103,MOVE_DOWN2,2,FALSE()),FALSE()),VLOOKUP(G103,NGPREVPRICES,3,FALSE()),HLOOKUP(D103,Correllate,VLOOKUP(G103,CorMove,2,FALSE()),FALSE()),Q103-$BC$3,R103,$BI$5)*H103</f>
        <v>#NAME?</v>
      </c>
      <c r="BJ103" s="224" t="n">
        <f aca="false">I103</f>
        <v>0.75</v>
      </c>
      <c r="BL103" s="0" t="str">
        <f aca="false">CONCATENATE(BB103,$BC$6)</f>
        <v>36951Curve Shift/Gamma</v>
      </c>
      <c r="BM103" s="0" t="str">
        <f aca="false">CONCATENATE($BB103,$BD$6)</f>
        <v>36951Rho</v>
      </c>
      <c r="BN103" s="0" t="str">
        <f aca="false">CONCATENATE($BB103,$BE$6)</f>
        <v>36951Drift</v>
      </c>
      <c r="BO103" s="0" t="str">
        <f aca="false">CONCATENATE($BB103,$BF$6)</f>
        <v>36951Vega</v>
      </c>
      <c r="BP103" s="0" t="str">
        <f aca="false">CONCATENATE($BB103,$BG$6)</f>
        <v>36951Theta</v>
      </c>
    </row>
    <row r="104" customFormat="false" ht="12" hidden="false" customHeight="true" outlineLevel="0" collapsed="false">
      <c r="A104" s="215" t="s">
        <v>154</v>
      </c>
      <c r="B104" s="0" t="s">
        <v>155</v>
      </c>
      <c r="C104" s="0" t="s">
        <v>189</v>
      </c>
      <c r="D104" s="7" t="s">
        <v>145</v>
      </c>
      <c r="E104" s="0" t="s">
        <v>122</v>
      </c>
      <c r="F104" s="0" t="s">
        <v>157</v>
      </c>
      <c r="G104" s="91" t="n">
        <v>36831</v>
      </c>
      <c r="H104" s="230" t="n">
        <v>-500000</v>
      </c>
      <c r="I104" s="0" t="n">
        <v>1.15</v>
      </c>
      <c r="J104" s="124" t="n">
        <f aca="false">VLOOKUP(G104,NGPrices,2,FALSE())</f>
        <v>3.265</v>
      </c>
      <c r="K104" s="125" t="n">
        <f aca="false">HLOOKUP(D104,Prices,VLOOKUP(G104,move_down,2,FALSE()),FALSE())</f>
        <v>0.7075</v>
      </c>
      <c r="L104" s="7" t="n">
        <f aca="false">K104+J104</f>
        <v>3.9725</v>
      </c>
      <c r="M104" s="126" t="n">
        <f aca="false">VLOOKUP(G104,NGPrices,4,FALSE())</f>
        <v>0.066244373635738</v>
      </c>
      <c r="N104" s="7" t="n">
        <f aca="false">VLOOKUP(G104,NGPrices,3,FALSE())</f>
        <v>0.4275</v>
      </c>
      <c r="O104" s="7" t="n">
        <f aca="false">HLOOKUP(D104,VOLS,VLOOKUP(G104,move_down,2,FALSE()),FALSE())</f>
        <v>0.428</v>
      </c>
      <c r="P104" s="219" t="n">
        <f aca="false">HLOOKUP(D104,Correllate,VLOOKUP(G104,CorMove,2,FALSE()),FALSE())</f>
        <v>0.95</v>
      </c>
      <c r="Q104" s="91" t="n">
        <f aca="false">WORKDAY(G104,-2)</f>
        <v>36829</v>
      </c>
      <c r="R104" s="7" t="n">
        <f aca="false">IF(F104="P",0,1)</f>
        <v>1</v>
      </c>
      <c r="S104" s="130" t="e">
        <f aca="false">xSPRDOPT($L104,$J104,$I104,$M104,$O104,$N104,$P104,$Q104-$C$3,$R104,0)</f>
        <v>#NAME?</v>
      </c>
      <c r="T104" s="220" t="e">
        <f aca="false">xSPRDOPT($L104,$J104,$I104,$M104,$O104,$N104,$P104,$Q104-$C$3,$R104,1)*H104</f>
        <v>#NAME?</v>
      </c>
      <c r="U104" s="42" t="e">
        <f aca="false">S104*H104</f>
        <v>#NAME?</v>
      </c>
      <c r="V104" s="220" t="e">
        <f aca="false">xSPRDOPT($L104,$J104,$I104,$M104,$O104,$N104,$P104,$Q104-$C$3,$R104,2)*H104</f>
        <v>#NAME?</v>
      </c>
      <c r="W104" s="220" t="e">
        <f aca="false">+V104+T104</f>
        <v>#NAME?</v>
      </c>
      <c r="X104" s="2" t="str">
        <f aca="false">CONCATENATE(G104,D104)</f>
        <v>36831IF-TRANSCO/Z6</v>
      </c>
      <c r="Y104" s="221" t="n">
        <f aca="false">H104/10000</f>
        <v>-50</v>
      </c>
      <c r="AA104" s="231" t="n">
        <f aca="false">EOMONTH(AA103,0)+1</f>
        <v>39142</v>
      </c>
      <c r="AB104" s="134" t="n">
        <f aca="false">SUMIF($X:$X,CONCATENATE($AA104,AB$6),$T:$T)/10000</f>
        <v>0</v>
      </c>
      <c r="AC104" s="134" t="n">
        <f aca="false">SUMIF($X:$X,CONCATENATE($AA104,AC$6),$T:$T)/10000</f>
        <v>0</v>
      </c>
      <c r="AD104" s="134" t="n">
        <f aca="false">SUMIF($X:$X,CONCATENATE($AA104,AD$6),$T:$T)/10000</f>
        <v>0</v>
      </c>
      <c r="AE104" s="134" t="n">
        <f aca="false">SUMIF($X:$X,CONCATENATE($AA104,AE$6),$T:$T)/10000</f>
        <v>0</v>
      </c>
      <c r="AF104" s="135" t="n">
        <f aca="false">SUMIF($X:$X,CONCATENATE($AA104,AF$6),$T:$T)/10000</f>
        <v>0</v>
      </c>
      <c r="AG104" s="135" t="n">
        <f aca="false">SUMIF($X:$X,CONCATENATE($AA104,AG$6),$T:$T)/10000</f>
        <v>0</v>
      </c>
      <c r="AH104" s="231" t="n">
        <f aca="false">EOMONTH(AH103,0)+1</f>
        <v>39142</v>
      </c>
      <c r="AI104" s="135" t="n">
        <f aca="false">SUM(AB104:AG104)</f>
        <v>0</v>
      </c>
      <c r="AJ104" s="2"/>
      <c r="AK104" s="231" t="n">
        <f aca="false">EOMONTH(AK103,0)+1</f>
        <v>39142</v>
      </c>
      <c r="AL104" s="134" t="n">
        <f aca="false">SUMIF($X:$X,CONCATENATE($AA104,AL$6),$W:$W)</f>
        <v>0</v>
      </c>
      <c r="AM104" s="134" t="n">
        <f aca="false">SUMIF($X:$X,CONCATENATE($AA104,AM$6),$W:$W)</f>
        <v>0</v>
      </c>
      <c r="AN104" s="134" t="n">
        <f aca="false">SUMIF($X:$X,CONCATENATE($AA104,AN$6),$W:$W)</f>
        <v>0</v>
      </c>
      <c r="AO104" s="134" t="n">
        <f aca="false">SUMIF($X:$X,CONCATENATE($AA104,AO$6),$W:$W)</f>
        <v>0</v>
      </c>
      <c r="AP104" s="135" t="n">
        <f aca="false">SUMIF($X:$X,CONCATENATE($AA104,AP$6),$W:$W)</f>
        <v>0</v>
      </c>
      <c r="AQ104" s="135" t="n">
        <f aca="false">SUMIF($X:$X,CONCATENATE($AA104,AQ$6),$W:$W)</f>
        <v>0</v>
      </c>
      <c r="AR104" s="231" t="n">
        <f aca="false">EOMONTH(AR103,0)+1</f>
        <v>39142</v>
      </c>
      <c r="AS104" s="135" t="n">
        <f aca="false">SUM(AL104:AQ104)</f>
        <v>0</v>
      </c>
      <c r="AT104" s="2"/>
      <c r="AU104" s="2"/>
      <c r="AV104" s="2"/>
      <c r="AW104" s="2"/>
      <c r="AX104" s="2"/>
      <c r="AY104" s="2"/>
      <c r="AZ104" s="2"/>
      <c r="BA104" s="2"/>
      <c r="BB104" s="181" t="n">
        <f aca="false">G104</f>
        <v>36831</v>
      </c>
      <c r="BC104" s="223" t="e">
        <f aca="false">xSPRDOPT((VLOOKUP(G104,NGPrices,2,FALSE())+HLOOKUP(D104,Prices,VLOOKUP(G104,move_down,2,FALSE()),FALSE())),VLOOKUP(G104,NGPrices,2,FALSE()),I104,VLOOKUP(G104,NGPREVPRICES,4,FALSE()),HLOOKUP(D104,PREVVOLS,VLOOKUP(G104,MOVE_DOWN2,2,FALSE()),FALSE()),VLOOKUP(G104,NGPREVPRICES,3,FALSE()),HLOOKUP(D104,Correllate,VLOOKUP(G104,CorMove,2,FALSE()),FALSE()),Q104-$BC$3,R104,$BC$5)*H104-BI104</f>
        <v>#NAME?</v>
      </c>
      <c r="BD104" s="223" t="e">
        <f aca="false">xSPRDOPT((VLOOKUP(G104,NGPREVPRICES,2,FALSE())+HLOOKUP(D104,PREVCURVES,VLOOKUP(G104,MOVE_DOWN2,2,FALSE()),FALSE())),VLOOKUP(G104,NGPREVPRICES,2,FALSE()),BJ104,VLOOKUP(G104,NGPrices,4,FALSE()),HLOOKUP(D104,PREVVOLS,VLOOKUP(G104,MOVE_DOWN2,2,FALSE()),FALSE()),VLOOKUP(G104,NGPREVPRICES,3,FALSE()),HLOOKUP(D104,Correllate,VLOOKUP(G104,CorMove,2,FALSE()),FALSE()),Q104-$BC$3,R104,$BI$5)*H104-BI104</f>
        <v>#NAME?</v>
      </c>
      <c r="BE104" s="132" t="e">
        <f aca="false">(BI104/VLOOKUP(BB104,discount,3,FALSE()))-(BI104/VLOOKUP(BB104,discount,2,FALSE()))</f>
        <v>#NAME?</v>
      </c>
      <c r="BF104" s="223" t="e">
        <f aca="false">xSPRDOPT((VLOOKUP(G104,NGPREVPRICES,2,FALSE())+HLOOKUP(D104,PREVCURVES,VLOOKUP(G104,MOVE_DOWN2,2,FALSE()),FALSE())),VLOOKUP(G104,NGPREVPRICES,2,FALSE()),BJ104,VLOOKUP(G104,NGPREVPRICES,4,FALSE()),HLOOKUP(D104,VOLS,VLOOKUP(G104,move_down,2,FALSE()),FALSE()),VLOOKUP(G104,NGPrices,3,FALSE()),HLOOKUP(D104,Correllate,VLOOKUP(G104,CorMove,2,FALSE()),FALSE()),Q104-$BC$3,R104,$BI$5)*H104-BI104</f>
        <v>#NAME?</v>
      </c>
      <c r="BG104" s="223" t="e">
        <f aca="false">xSPRDOPT((VLOOKUP(G104,NGPREVPRICES,2,FALSE())+HLOOKUP(D104,PREVCURVES,VLOOKUP(G104,MOVE_DOWN2,2,FALSE()),FALSE())),VLOOKUP(G104,NGPREVPRICES,2,FALSE()),BJ104,VLOOKUP(G104,NGPREVPRICES,4,FALSE()),HLOOKUP(D104,PREVVOLS,VLOOKUP(G104,MOVE_DOWN2,2,FALSE()),FALSE()),VLOOKUP(G104,NGPREVPRICES,3,FALSE()),HLOOKUP(D104,Correllate,VLOOKUP(G104,CorMove,2,FALSE()),FALSE()),Q104-$C$3,R104,$BI$5)*H104-BI104</f>
        <v>#NAME?</v>
      </c>
      <c r="BH104" s="223" t="e">
        <f aca="false">SUM(BC104:BG104)</f>
        <v>#NAME?</v>
      </c>
      <c r="BI104" s="223" t="e">
        <f aca="false">xSPRDOPT((VLOOKUP(G104,NGPREVPRICES,2,FALSE())+HLOOKUP(D104,PREVCURVES,VLOOKUP(G104,MOVE_DOWN2,2,FALSE()),FALSE())),VLOOKUP(G104,NGPREVPRICES,2,FALSE()),BJ104,VLOOKUP(G104,NGPREVPRICES,4,FALSE()),HLOOKUP(D104,PREVVOLS,VLOOKUP(G104,MOVE_DOWN2,2,FALSE()),FALSE()),VLOOKUP(G104,NGPREVPRICES,3,FALSE()),HLOOKUP(D104,Correllate,VLOOKUP(G104,CorMove,2,FALSE()),FALSE()),Q104-$BC$3,R104,$BI$5)*H104</f>
        <v>#NAME?</v>
      </c>
      <c r="BJ104" s="224" t="n">
        <f aca="false">I104</f>
        <v>1.15</v>
      </c>
      <c r="BL104" s="0" t="str">
        <f aca="false">CONCATENATE(BB104,$BC$6)</f>
        <v>36831Curve Shift/Gamma</v>
      </c>
      <c r="BM104" s="0" t="str">
        <f aca="false">CONCATENATE($BB104,$BD$6)</f>
        <v>36831Rho</v>
      </c>
      <c r="BN104" s="0" t="str">
        <f aca="false">CONCATENATE($BB104,$BE$6)</f>
        <v>36831Drift</v>
      </c>
      <c r="BO104" s="0" t="str">
        <f aca="false">CONCATENATE($BB104,$BF$6)</f>
        <v>36831Vega</v>
      </c>
      <c r="BP104" s="0" t="str">
        <f aca="false">CONCATENATE($BB104,$BG$6)</f>
        <v>36831Theta</v>
      </c>
    </row>
    <row r="105" customFormat="false" ht="12" hidden="false" customHeight="true" outlineLevel="0" collapsed="false">
      <c r="A105" s="215" t="s">
        <v>154</v>
      </c>
      <c r="B105" s="0" t="s">
        <v>155</v>
      </c>
      <c r="C105" s="0" t="s">
        <v>189</v>
      </c>
      <c r="D105" s="7" t="s">
        <v>145</v>
      </c>
      <c r="E105" s="0" t="s">
        <v>122</v>
      </c>
      <c r="F105" s="0" t="s">
        <v>157</v>
      </c>
      <c r="G105" s="91" t="n">
        <v>36861</v>
      </c>
      <c r="H105" s="230" t="n">
        <v>-500000</v>
      </c>
      <c r="I105" s="0" t="n">
        <v>1.15</v>
      </c>
      <c r="J105" s="124" t="n">
        <f aca="false">VLOOKUP(G105,NGPrices,2,FALSE())</f>
        <v>3.352</v>
      </c>
      <c r="K105" s="125" t="n">
        <f aca="false">HLOOKUP(D105,Prices,VLOOKUP(G105,move_down,2,FALSE()),FALSE())</f>
        <v>1.27</v>
      </c>
      <c r="L105" s="7" t="n">
        <f aca="false">K105+J105</f>
        <v>4.622</v>
      </c>
      <c r="M105" s="126" t="n">
        <f aca="false">VLOOKUP(G105,NGPrices,4,FALSE())</f>
        <v>0.066657003313</v>
      </c>
      <c r="N105" s="7" t="n">
        <f aca="false">VLOOKUP(G105,NGPrices,3,FALSE())</f>
        <v>0.43</v>
      </c>
      <c r="O105" s="7" t="n">
        <f aca="false">HLOOKUP(D105,VOLS,VLOOKUP(G105,move_down,2,FALSE()),FALSE())</f>
        <v>0.473</v>
      </c>
      <c r="P105" s="219" t="n">
        <f aca="false">HLOOKUP(D105,Correllate,VLOOKUP(G105,CorMove,2,FALSE()),FALSE())</f>
        <v>0.95</v>
      </c>
      <c r="Q105" s="91" t="n">
        <f aca="false">WORKDAY(G105,-2)</f>
        <v>36859</v>
      </c>
      <c r="R105" s="7" t="n">
        <f aca="false">IF(F105="P",0,1)</f>
        <v>1</v>
      </c>
      <c r="S105" s="130" t="e">
        <f aca="false">xSPRDOPT($L105,$J105,$I105,$M105,$O105,$N105,$P105,$Q105-$C$3,$R105,0)</f>
        <v>#NAME?</v>
      </c>
      <c r="T105" s="220" t="e">
        <f aca="false">xSPRDOPT($L105,$J105,$I105,$M105,$O105,$N105,$P105,$Q105-$C$3,$R105,1)*H105</f>
        <v>#NAME?</v>
      </c>
      <c r="U105" s="42" t="e">
        <f aca="false">S105*H105</f>
        <v>#NAME?</v>
      </c>
      <c r="V105" s="220" t="e">
        <f aca="false">xSPRDOPT($L105,$J105,$I105,$M105,$O105,$N105,$P105,$Q105-$C$3,$R105,2)*H105</f>
        <v>#NAME?</v>
      </c>
      <c r="W105" s="220" t="e">
        <f aca="false">+V105+T105</f>
        <v>#NAME?</v>
      </c>
      <c r="X105" s="2" t="str">
        <f aca="false">CONCATENATE(G105,D105)</f>
        <v>36861IF-TRANSCO/Z6</v>
      </c>
      <c r="Y105" s="221" t="n">
        <f aca="false">H105/10000</f>
        <v>-50</v>
      </c>
      <c r="AA105" s="231" t="n">
        <f aca="false">EOMONTH(AA104,0)+1</f>
        <v>39173</v>
      </c>
      <c r="AB105" s="134" t="n">
        <f aca="false">SUMIF($X:$X,CONCATENATE($AA105,AB$6),$T:$T)/10000</f>
        <v>0</v>
      </c>
      <c r="AC105" s="134" t="n">
        <f aca="false">SUMIF($X:$X,CONCATENATE($AA105,AC$6),$T:$T)/10000</f>
        <v>0</v>
      </c>
      <c r="AD105" s="134" t="n">
        <f aca="false">SUMIF($X:$X,CONCATENATE($AA105,AD$6),$T:$T)/10000</f>
        <v>0</v>
      </c>
      <c r="AE105" s="134" t="n">
        <f aca="false">SUMIF($X:$X,CONCATENATE($AA105,AE$6),$T:$T)/10000</f>
        <v>0</v>
      </c>
      <c r="AF105" s="135" t="n">
        <f aca="false">SUMIF($X:$X,CONCATENATE($AA105,AF$6),$T:$T)/10000</f>
        <v>0</v>
      </c>
      <c r="AG105" s="135" t="n">
        <f aca="false">SUMIF($X:$X,CONCATENATE($AA105,AG$6),$T:$T)/10000</f>
        <v>0</v>
      </c>
      <c r="AH105" s="231" t="n">
        <f aca="false">EOMONTH(AH104,0)+1</f>
        <v>39173</v>
      </c>
      <c r="AI105" s="135" t="n">
        <f aca="false">SUM(AB105:AG105)</f>
        <v>0</v>
      </c>
      <c r="AJ105" s="2"/>
      <c r="AK105" s="231" t="n">
        <f aca="false">EOMONTH(AK104,0)+1</f>
        <v>39173</v>
      </c>
      <c r="AL105" s="134" t="n">
        <f aca="false">SUMIF($X:$X,CONCATENATE($AA105,AL$6),$W:$W)</f>
        <v>0</v>
      </c>
      <c r="AM105" s="134" t="n">
        <f aca="false">SUMIF($X:$X,CONCATENATE($AA105,AM$6),$W:$W)</f>
        <v>0</v>
      </c>
      <c r="AN105" s="134" t="n">
        <f aca="false">SUMIF($X:$X,CONCATENATE($AA105,AN$6),$W:$W)</f>
        <v>0</v>
      </c>
      <c r="AO105" s="134" t="n">
        <f aca="false">SUMIF($X:$X,CONCATENATE($AA105,AO$6),$W:$W)</f>
        <v>0</v>
      </c>
      <c r="AP105" s="135" t="n">
        <f aca="false">SUMIF($X:$X,CONCATENATE($AA105,AP$6),$W:$W)</f>
        <v>0</v>
      </c>
      <c r="AQ105" s="135" t="n">
        <f aca="false">SUMIF($X:$X,CONCATENATE($AA105,AQ$6),$W:$W)</f>
        <v>0</v>
      </c>
      <c r="AR105" s="231" t="n">
        <f aca="false">EOMONTH(AR104,0)+1</f>
        <v>39173</v>
      </c>
      <c r="AS105" s="135" t="n">
        <f aca="false">SUM(AL105:AQ105)</f>
        <v>0</v>
      </c>
      <c r="AT105" s="2"/>
      <c r="AU105" s="2"/>
      <c r="AV105" s="2"/>
      <c r="AW105" s="2"/>
      <c r="AX105" s="2"/>
      <c r="AY105" s="2"/>
      <c r="AZ105" s="2"/>
      <c r="BA105" s="2"/>
      <c r="BB105" s="181" t="n">
        <f aca="false">G105</f>
        <v>36861</v>
      </c>
      <c r="BC105" s="223" t="e">
        <f aca="false">xSPRDOPT((VLOOKUP(G105,NGPrices,2,FALSE())+HLOOKUP(D105,Prices,VLOOKUP(G105,move_down,2,FALSE()),FALSE())),VLOOKUP(G105,NGPrices,2,FALSE()),I105,VLOOKUP(G105,NGPREVPRICES,4,FALSE()),HLOOKUP(D105,PREVVOLS,VLOOKUP(G105,MOVE_DOWN2,2,FALSE()),FALSE()),VLOOKUP(G105,NGPREVPRICES,3,FALSE()),HLOOKUP(D105,Correllate,VLOOKUP(G105,CorMove,2,FALSE()),FALSE()),Q105-$BC$3,R105,$BC$5)*H105-BI105</f>
        <v>#NAME?</v>
      </c>
      <c r="BD105" s="223" t="e">
        <f aca="false">xSPRDOPT((VLOOKUP(G105,NGPREVPRICES,2,FALSE())+HLOOKUP(D105,PREVCURVES,VLOOKUP(G105,MOVE_DOWN2,2,FALSE()),FALSE())),VLOOKUP(G105,NGPREVPRICES,2,FALSE()),BJ105,VLOOKUP(G105,NGPrices,4,FALSE()),HLOOKUP(D105,PREVVOLS,VLOOKUP(G105,MOVE_DOWN2,2,FALSE()),FALSE()),VLOOKUP(G105,NGPREVPRICES,3,FALSE()),HLOOKUP(D105,Correllate,VLOOKUP(G105,CorMove,2,FALSE()),FALSE()),Q105-$BC$3,R105,$BI$5)*H105-BI105</f>
        <v>#NAME?</v>
      </c>
      <c r="BE105" s="132" t="e">
        <f aca="false">(BI105/VLOOKUP(BB105,discount,3,FALSE()))-(BI105/VLOOKUP(BB105,discount,2,FALSE()))</f>
        <v>#NAME?</v>
      </c>
      <c r="BF105" s="223" t="e">
        <f aca="false">xSPRDOPT((VLOOKUP(G105,NGPREVPRICES,2,FALSE())+HLOOKUP(D105,PREVCURVES,VLOOKUP(G105,MOVE_DOWN2,2,FALSE()),FALSE())),VLOOKUP(G105,NGPREVPRICES,2,FALSE()),BJ105,VLOOKUP(G105,NGPREVPRICES,4,FALSE()),HLOOKUP(D105,VOLS,VLOOKUP(G105,move_down,2,FALSE()),FALSE()),VLOOKUP(G105,NGPrices,3,FALSE()),HLOOKUP(D105,Correllate,VLOOKUP(G105,CorMove,2,FALSE()),FALSE()),Q105-$BC$3,R105,$BI$5)*H105-BI105</f>
        <v>#NAME?</v>
      </c>
      <c r="BG105" s="223" t="e">
        <f aca="false">xSPRDOPT((VLOOKUP(G105,NGPREVPRICES,2,FALSE())+HLOOKUP(D105,PREVCURVES,VLOOKUP(G105,MOVE_DOWN2,2,FALSE()),FALSE())),VLOOKUP(G105,NGPREVPRICES,2,FALSE()),BJ105,VLOOKUP(G105,NGPREVPRICES,4,FALSE()),HLOOKUP(D105,PREVVOLS,VLOOKUP(G105,MOVE_DOWN2,2,FALSE()),FALSE()),VLOOKUP(G105,NGPREVPRICES,3,FALSE()),HLOOKUP(D105,Correllate,VLOOKUP(G105,CorMove,2,FALSE()),FALSE()),Q105-$C$3,R105,$BI$5)*H105-BI105</f>
        <v>#NAME?</v>
      </c>
      <c r="BH105" s="223" t="e">
        <f aca="false">SUM(BC105:BG105)</f>
        <v>#NAME?</v>
      </c>
      <c r="BI105" s="223" t="e">
        <f aca="false">xSPRDOPT((VLOOKUP(G105,NGPREVPRICES,2,FALSE())+HLOOKUP(D105,PREVCURVES,VLOOKUP(G105,MOVE_DOWN2,2,FALSE()),FALSE())),VLOOKUP(G105,NGPREVPRICES,2,FALSE()),BJ105,VLOOKUP(G105,NGPREVPRICES,4,FALSE()),HLOOKUP(D105,PREVVOLS,VLOOKUP(G105,MOVE_DOWN2,2,FALSE()),FALSE()),VLOOKUP(G105,NGPREVPRICES,3,FALSE()),HLOOKUP(D105,Correllate,VLOOKUP(G105,CorMove,2,FALSE()),FALSE()),Q105-$BC$3,R105,$BI$5)*H105</f>
        <v>#NAME?</v>
      </c>
      <c r="BJ105" s="224" t="n">
        <f aca="false">I105</f>
        <v>1.15</v>
      </c>
      <c r="BL105" s="0" t="str">
        <f aca="false">CONCATENATE(BB105,$BC$6)</f>
        <v>36861Curve Shift/Gamma</v>
      </c>
      <c r="BM105" s="0" t="str">
        <f aca="false">CONCATENATE($BB105,$BD$6)</f>
        <v>36861Rho</v>
      </c>
      <c r="BN105" s="0" t="str">
        <f aca="false">CONCATENATE($BB105,$BE$6)</f>
        <v>36861Drift</v>
      </c>
      <c r="BO105" s="0" t="str">
        <f aca="false">CONCATENATE($BB105,$BF$6)</f>
        <v>36861Vega</v>
      </c>
      <c r="BP105" s="0" t="str">
        <f aca="false">CONCATENATE($BB105,$BG$6)</f>
        <v>36861Theta</v>
      </c>
    </row>
    <row r="106" customFormat="false" ht="12" hidden="false" customHeight="true" outlineLevel="0" collapsed="false">
      <c r="A106" s="215" t="s">
        <v>154</v>
      </c>
      <c r="B106" s="0" t="s">
        <v>155</v>
      </c>
      <c r="C106" s="0" t="s">
        <v>189</v>
      </c>
      <c r="D106" s="7" t="s">
        <v>145</v>
      </c>
      <c r="E106" s="0" t="s">
        <v>122</v>
      </c>
      <c r="F106" s="0" t="s">
        <v>157</v>
      </c>
      <c r="G106" s="91" t="n">
        <v>36892</v>
      </c>
      <c r="H106" s="230" t="n">
        <v>-500000</v>
      </c>
      <c r="I106" s="0" t="n">
        <v>1.15</v>
      </c>
      <c r="J106" s="124" t="n">
        <f aca="false">VLOOKUP(G106,NGPrices,2,FALSE())</f>
        <v>3.365</v>
      </c>
      <c r="K106" s="125" t="n">
        <f aca="false">HLOOKUP(D106,Prices,VLOOKUP(G106,move_down,2,FALSE()),FALSE())</f>
        <v>1.53</v>
      </c>
      <c r="L106" s="7" t="n">
        <f aca="false">K106+J106</f>
        <v>4.895</v>
      </c>
      <c r="M106" s="126" t="n">
        <f aca="false">VLOOKUP(G106,NGPrices,4,FALSE())</f>
        <v>0.067045194353833</v>
      </c>
      <c r="N106" s="7" t="n">
        <f aca="false">VLOOKUP(G106,NGPrices,3,FALSE())</f>
        <v>0.4325</v>
      </c>
      <c r="O106" s="7" t="n">
        <f aca="false">HLOOKUP(D106,VOLS,VLOOKUP(G106,move_down,2,FALSE()),FALSE())</f>
        <v>0.433</v>
      </c>
      <c r="P106" s="219" t="n">
        <f aca="false">HLOOKUP(D106,Correllate,VLOOKUP(G106,CorMove,2,FALSE()),FALSE())</f>
        <v>0.95</v>
      </c>
      <c r="Q106" s="91" t="n">
        <f aca="false">WORKDAY(G106,-2)</f>
        <v>36888</v>
      </c>
      <c r="R106" s="7" t="n">
        <f aca="false">IF(F106="P",0,1)</f>
        <v>1</v>
      </c>
      <c r="S106" s="130" t="e">
        <f aca="false">xSPRDOPT($L106,$J106,$I106,$M106,$O106,$N106,$P106,$Q106-$C$3,$R106,0)</f>
        <v>#NAME?</v>
      </c>
      <c r="T106" s="220" t="e">
        <f aca="false">xSPRDOPT($L106,$J106,$I106,$M106,$O106,$N106,$P106,$Q106-$C$3,$R106,1)*H106</f>
        <v>#NAME?</v>
      </c>
      <c r="U106" s="42" t="e">
        <f aca="false">S106*H106</f>
        <v>#NAME?</v>
      </c>
      <c r="V106" s="220" t="e">
        <f aca="false">xSPRDOPT($L106,$J106,$I106,$M106,$O106,$N106,$P106,$Q106-$C$3,$R106,2)*H106</f>
        <v>#NAME?</v>
      </c>
      <c r="W106" s="220" t="e">
        <f aca="false">+V106+T106</f>
        <v>#NAME?</v>
      </c>
      <c r="X106" s="2" t="str">
        <f aca="false">CONCATENATE(G106,D106)</f>
        <v>36892IF-TRANSCO/Z6</v>
      </c>
      <c r="Y106" s="221" t="n">
        <f aca="false">H106/10000</f>
        <v>-50</v>
      </c>
      <c r="AA106" s="231" t="n">
        <f aca="false">EOMONTH(AA105,0)+1</f>
        <v>39203</v>
      </c>
      <c r="AB106" s="134" t="n">
        <f aca="false">SUMIF($X:$X,CONCATENATE($AA106,AB$6),$T:$T)/10000</f>
        <v>0</v>
      </c>
      <c r="AC106" s="134" t="n">
        <f aca="false">SUMIF($X:$X,CONCATENATE($AA106,AC$6),$T:$T)/10000</f>
        <v>0</v>
      </c>
      <c r="AD106" s="134" t="n">
        <f aca="false">SUMIF($X:$X,CONCATENATE($AA106,AD$6),$T:$T)/10000</f>
        <v>0</v>
      </c>
      <c r="AE106" s="134" t="n">
        <f aca="false">SUMIF($X:$X,CONCATENATE($AA106,AE$6),$T:$T)/10000</f>
        <v>0</v>
      </c>
      <c r="AF106" s="135" t="n">
        <f aca="false">SUMIF($X:$X,CONCATENATE($AA106,AF$6),$T:$T)/10000</f>
        <v>0</v>
      </c>
      <c r="AG106" s="135" t="n">
        <f aca="false">SUMIF($X:$X,CONCATENATE($AA106,AG$6),$T:$T)/10000</f>
        <v>0</v>
      </c>
      <c r="AH106" s="231" t="n">
        <f aca="false">EOMONTH(AH105,0)+1</f>
        <v>39203</v>
      </c>
      <c r="AI106" s="135" t="n">
        <f aca="false">SUM(AB106:AG106)</f>
        <v>0</v>
      </c>
      <c r="AJ106" s="2"/>
      <c r="AK106" s="231" t="n">
        <f aca="false">EOMONTH(AK105,0)+1</f>
        <v>39203</v>
      </c>
      <c r="AL106" s="134" t="n">
        <f aca="false">SUMIF($X:$X,CONCATENATE($AA106,AL$6),$W:$W)</f>
        <v>0</v>
      </c>
      <c r="AM106" s="134" t="n">
        <f aca="false">SUMIF($X:$X,CONCATENATE($AA106,AM$6),$W:$W)</f>
        <v>0</v>
      </c>
      <c r="AN106" s="134" t="n">
        <f aca="false">SUMIF($X:$X,CONCATENATE($AA106,AN$6),$W:$W)</f>
        <v>0</v>
      </c>
      <c r="AO106" s="134" t="n">
        <f aca="false">SUMIF($X:$X,CONCATENATE($AA106,AO$6),$W:$W)</f>
        <v>0</v>
      </c>
      <c r="AP106" s="135" t="n">
        <f aca="false">SUMIF($X:$X,CONCATENATE($AA106,AP$6),$W:$W)</f>
        <v>0</v>
      </c>
      <c r="AQ106" s="135" t="n">
        <f aca="false">SUMIF($X:$X,CONCATENATE($AA106,AQ$6),$W:$W)</f>
        <v>0</v>
      </c>
      <c r="AR106" s="231" t="n">
        <f aca="false">EOMONTH(AR105,0)+1</f>
        <v>39203</v>
      </c>
      <c r="AS106" s="135" t="n">
        <f aca="false">SUM(AL106:AQ106)</f>
        <v>0</v>
      </c>
      <c r="AT106" s="2"/>
      <c r="AU106" s="2"/>
      <c r="AV106" s="2"/>
      <c r="AW106" s="2"/>
      <c r="AX106" s="2"/>
      <c r="AY106" s="2"/>
      <c r="AZ106" s="2"/>
      <c r="BA106" s="2"/>
      <c r="BB106" s="181" t="n">
        <f aca="false">G106</f>
        <v>36892</v>
      </c>
      <c r="BC106" s="223" t="e">
        <f aca="false">xSPRDOPT((VLOOKUP(G106,NGPrices,2,FALSE())+HLOOKUP(D106,Prices,VLOOKUP(G106,move_down,2,FALSE()),FALSE())),VLOOKUP(G106,NGPrices,2,FALSE()),I106,VLOOKUP(G106,NGPREVPRICES,4,FALSE()),HLOOKUP(D106,PREVVOLS,VLOOKUP(G106,MOVE_DOWN2,2,FALSE()),FALSE()),VLOOKUP(G106,NGPREVPRICES,3,FALSE()),HLOOKUP(D106,Correllate,VLOOKUP(G106,CorMove,2,FALSE()),FALSE()),Q106-$BC$3,R106,$BC$5)*H106-BI106</f>
        <v>#NAME?</v>
      </c>
      <c r="BD106" s="223" t="e">
        <f aca="false">xSPRDOPT((VLOOKUP(G106,NGPREVPRICES,2,FALSE())+HLOOKUP(D106,PREVCURVES,VLOOKUP(G106,MOVE_DOWN2,2,FALSE()),FALSE())),VLOOKUP(G106,NGPREVPRICES,2,FALSE()),BJ106,VLOOKUP(G106,NGPrices,4,FALSE()),HLOOKUP(D106,PREVVOLS,VLOOKUP(G106,MOVE_DOWN2,2,FALSE()),FALSE()),VLOOKUP(G106,NGPREVPRICES,3,FALSE()),HLOOKUP(D106,Correllate,VLOOKUP(G106,CorMove,2,FALSE()),FALSE()),Q106-$BC$3,R106,$BI$5)*H106-BI106</f>
        <v>#NAME?</v>
      </c>
      <c r="BE106" s="132" t="e">
        <f aca="false">(BI106/VLOOKUP(BB106,discount,3,FALSE()))-(BI106/VLOOKUP(BB106,discount,2,FALSE()))</f>
        <v>#NAME?</v>
      </c>
      <c r="BF106" s="223" t="e">
        <f aca="false">xSPRDOPT((VLOOKUP(G106,NGPREVPRICES,2,FALSE())+HLOOKUP(D106,PREVCURVES,VLOOKUP(G106,MOVE_DOWN2,2,FALSE()),FALSE())),VLOOKUP(G106,NGPREVPRICES,2,FALSE()),BJ106,VLOOKUP(G106,NGPREVPRICES,4,FALSE()),HLOOKUP(D106,VOLS,VLOOKUP(G106,move_down,2,FALSE()),FALSE()),VLOOKUP(G106,NGPrices,3,FALSE()),HLOOKUP(D106,Correllate,VLOOKUP(G106,CorMove,2,FALSE()),FALSE()),Q106-$BC$3,R106,$BI$5)*H106-BI106</f>
        <v>#NAME?</v>
      </c>
      <c r="BG106" s="223" t="e">
        <f aca="false">xSPRDOPT((VLOOKUP(G106,NGPREVPRICES,2,FALSE())+HLOOKUP(D106,PREVCURVES,VLOOKUP(G106,MOVE_DOWN2,2,FALSE()),FALSE())),VLOOKUP(G106,NGPREVPRICES,2,FALSE()),BJ106,VLOOKUP(G106,NGPREVPRICES,4,FALSE()),HLOOKUP(D106,PREVVOLS,VLOOKUP(G106,MOVE_DOWN2,2,FALSE()),FALSE()),VLOOKUP(G106,NGPREVPRICES,3,FALSE()),HLOOKUP(D106,Correllate,VLOOKUP(G106,CorMove,2,FALSE()),FALSE()),Q106-$C$3,R106,$BI$5)*H106-BI106</f>
        <v>#NAME?</v>
      </c>
      <c r="BH106" s="223" t="e">
        <f aca="false">SUM(BC106:BG106)</f>
        <v>#NAME?</v>
      </c>
      <c r="BI106" s="223" t="e">
        <f aca="false">xSPRDOPT((VLOOKUP(G106,NGPREVPRICES,2,FALSE())+HLOOKUP(D106,PREVCURVES,VLOOKUP(G106,MOVE_DOWN2,2,FALSE()),FALSE())),VLOOKUP(G106,NGPREVPRICES,2,FALSE()),BJ106,VLOOKUP(G106,NGPREVPRICES,4,FALSE()),HLOOKUP(D106,PREVVOLS,VLOOKUP(G106,MOVE_DOWN2,2,FALSE()),FALSE()),VLOOKUP(G106,NGPREVPRICES,3,FALSE()),HLOOKUP(D106,Correllate,VLOOKUP(G106,CorMove,2,FALSE()),FALSE()),Q106-$BC$3,R106,$BI$5)*H106</f>
        <v>#NAME?</v>
      </c>
      <c r="BJ106" s="224" t="n">
        <f aca="false">I106</f>
        <v>1.15</v>
      </c>
      <c r="BL106" s="0" t="str">
        <f aca="false">CONCATENATE(BB106,$BC$6)</f>
        <v>36892Curve Shift/Gamma</v>
      </c>
      <c r="BM106" s="0" t="str">
        <f aca="false">CONCATENATE($BB106,$BD$6)</f>
        <v>36892Rho</v>
      </c>
      <c r="BN106" s="0" t="str">
        <f aca="false">CONCATENATE($BB106,$BE$6)</f>
        <v>36892Drift</v>
      </c>
      <c r="BO106" s="0" t="str">
        <f aca="false">CONCATENATE($BB106,$BF$6)</f>
        <v>36892Vega</v>
      </c>
      <c r="BP106" s="0" t="str">
        <f aca="false">CONCATENATE($BB106,$BG$6)</f>
        <v>36892Theta</v>
      </c>
    </row>
    <row r="107" customFormat="false" ht="12" hidden="false" customHeight="true" outlineLevel="0" collapsed="false">
      <c r="A107" s="215" t="s">
        <v>154</v>
      </c>
      <c r="B107" s="0" t="s">
        <v>155</v>
      </c>
      <c r="C107" s="0" t="s">
        <v>189</v>
      </c>
      <c r="D107" s="7" t="s">
        <v>145</v>
      </c>
      <c r="E107" s="0" t="s">
        <v>122</v>
      </c>
      <c r="F107" s="0" t="s">
        <v>157</v>
      </c>
      <c r="G107" s="91" t="n">
        <v>36923</v>
      </c>
      <c r="H107" s="230" t="n">
        <v>-500000</v>
      </c>
      <c r="I107" s="0" t="n">
        <v>1.15</v>
      </c>
      <c r="J107" s="124" t="n">
        <f aca="false">VLOOKUP(G107,NGPrices,2,FALSE())</f>
        <v>3.191</v>
      </c>
      <c r="K107" s="125" t="n">
        <f aca="false">HLOOKUP(D107,Prices,VLOOKUP(G107,move_down,2,FALSE()),FALSE())</f>
        <v>1.49</v>
      </c>
      <c r="L107" s="7" t="n">
        <f aca="false">K107+J107</f>
        <v>4.681</v>
      </c>
      <c r="M107" s="126" t="n">
        <f aca="false">VLOOKUP(G107,NGPrices,4,FALSE())</f>
        <v>0.067372913158926</v>
      </c>
      <c r="N107" s="7" t="n">
        <f aca="false">VLOOKUP(G107,NGPrices,3,FALSE())</f>
        <v>0.4225</v>
      </c>
      <c r="O107" s="7" t="n">
        <f aca="false">HLOOKUP(D107,VOLS,VLOOKUP(G107,move_down,2,FALSE()),FALSE())</f>
        <v>0.465</v>
      </c>
      <c r="P107" s="219" t="n">
        <f aca="false">HLOOKUP(D107,Correllate,VLOOKUP(G107,CorMove,2,FALSE()),FALSE())</f>
        <v>0.95</v>
      </c>
      <c r="Q107" s="91" t="n">
        <f aca="false">WORKDAY(G107,-2)</f>
        <v>36921</v>
      </c>
      <c r="R107" s="7" t="n">
        <f aca="false">IF(F107="P",0,1)</f>
        <v>1</v>
      </c>
      <c r="S107" s="130" t="e">
        <f aca="false">xSPRDOPT($L107,$J107,$I107,$M107,$O107,$N107,$P107,$Q107-$C$3,$R107,0)</f>
        <v>#NAME?</v>
      </c>
      <c r="T107" s="220" t="e">
        <f aca="false">xSPRDOPT($L107,$J107,$I107,$M107,$O107,$N107,$P107,$Q107-$C$3,$R107,1)*H107</f>
        <v>#NAME?</v>
      </c>
      <c r="U107" s="42" t="e">
        <f aca="false">S107*H107</f>
        <v>#NAME?</v>
      </c>
      <c r="V107" s="220" t="e">
        <f aca="false">xSPRDOPT($L107,$J107,$I107,$M107,$O107,$N107,$P107,$Q107-$C$3,$R107,2)*H107</f>
        <v>#NAME?</v>
      </c>
      <c r="W107" s="220" t="e">
        <f aca="false">+V107+T107</f>
        <v>#NAME?</v>
      </c>
      <c r="X107" s="2" t="str">
        <f aca="false">CONCATENATE(G107,D107)</f>
        <v>36923IF-TRANSCO/Z6</v>
      </c>
      <c r="Y107" s="221" t="n">
        <f aca="false">H107/10000</f>
        <v>-50</v>
      </c>
      <c r="Z107" s="2"/>
      <c r="AA107" s="231" t="n">
        <f aca="false">EOMONTH(AA106,0)+1</f>
        <v>39234</v>
      </c>
      <c r="AB107" s="134" t="n">
        <f aca="false">SUMIF($X:$X,CONCATENATE($AA107,AB$6),$T:$T)/10000</f>
        <v>0</v>
      </c>
      <c r="AC107" s="134" t="n">
        <f aca="false">SUMIF($X:$X,CONCATENATE($AA107,AC$6),$T:$T)/10000</f>
        <v>0</v>
      </c>
      <c r="AD107" s="134" t="n">
        <f aca="false">SUMIF($X:$X,CONCATENATE($AA107,AD$6),$T:$T)/10000</f>
        <v>0</v>
      </c>
      <c r="AE107" s="134" t="n">
        <f aca="false">SUMIF($X:$X,CONCATENATE($AA107,AE$6),$T:$T)/10000</f>
        <v>0</v>
      </c>
      <c r="AF107" s="135" t="n">
        <f aca="false">SUMIF($X:$X,CONCATENATE($AA107,AF$6),$T:$T)/10000</f>
        <v>0</v>
      </c>
      <c r="AG107" s="135" t="n">
        <f aca="false">SUMIF($X:$X,CONCATENATE($AA107,AG$6),$T:$T)/10000</f>
        <v>0</v>
      </c>
      <c r="AH107" s="231" t="n">
        <f aca="false">EOMONTH(AH106,0)+1</f>
        <v>39234</v>
      </c>
      <c r="AI107" s="135" t="n">
        <f aca="false">SUM(AB107:AG107)</f>
        <v>0</v>
      </c>
      <c r="AJ107" s="2"/>
      <c r="AK107" s="231" t="n">
        <f aca="false">EOMONTH(AK106,0)+1</f>
        <v>39234</v>
      </c>
      <c r="AL107" s="134" t="n">
        <f aca="false">SUMIF($X:$X,CONCATENATE($AA107,AL$6),$W:$W)</f>
        <v>0</v>
      </c>
      <c r="AM107" s="134" t="n">
        <f aca="false">SUMIF($X:$X,CONCATENATE($AA107,AM$6),$W:$W)</f>
        <v>0</v>
      </c>
      <c r="AN107" s="134" t="n">
        <f aca="false">SUMIF($X:$X,CONCATENATE($AA107,AN$6),$W:$W)</f>
        <v>0</v>
      </c>
      <c r="AO107" s="134" t="n">
        <f aca="false">SUMIF($X:$X,CONCATENATE($AA107,AO$6),$W:$W)</f>
        <v>0</v>
      </c>
      <c r="AP107" s="135" t="n">
        <f aca="false">SUMIF($X:$X,CONCATENATE($AA107,AP$6),$W:$W)</f>
        <v>0</v>
      </c>
      <c r="AQ107" s="135" t="n">
        <f aca="false">SUMIF($X:$X,CONCATENATE($AA107,AQ$6),$W:$W)</f>
        <v>0</v>
      </c>
      <c r="AR107" s="231" t="n">
        <f aca="false">EOMONTH(AR106,0)+1</f>
        <v>39234</v>
      </c>
      <c r="AS107" s="135" t="n">
        <f aca="false">SUM(AL107:AQ107)</f>
        <v>0</v>
      </c>
      <c r="AT107" s="2"/>
      <c r="AU107" s="2"/>
      <c r="AV107" s="2"/>
      <c r="AW107" s="2"/>
      <c r="AX107" s="2"/>
      <c r="AY107" s="2"/>
      <c r="AZ107" s="2"/>
      <c r="BA107" s="2"/>
      <c r="BB107" s="181" t="n">
        <f aca="false">G107</f>
        <v>36923</v>
      </c>
      <c r="BC107" s="223" t="e">
        <f aca="false">xSPRDOPT((VLOOKUP(G107,NGPrices,2,FALSE())+HLOOKUP(D107,Prices,VLOOKUP(G107,move_down,2,FALSE()),FALSE())),VLOOKUP(G107,NGPrices,2,FALSE()),I107,VLOOKUP(G107,NGPREVPRICES,4,FALSE()),HLOOKUP(D107,PREVVOLS,VLOOKUP(G107,MOVE_DOWN2,2,FALSE()),FALSE()),VLOOKUP(G107,NGPREVPRICES,3,FALSE()),HLOOKUP(D107,Correllate,VLOOKUP(G107,CorMove,2,FALSE()),FALSE()),Q107-$BC$3,R107,$BC$5)*H107-BI107</f>
        <v>#NAME?</v>
      </c>
      <c r="BD107" s="223" t="e">
        <f aca="false">xSPRDOPT((VLOOKUP(G107,NGPREVPRICES,2,FALSE())+HLOOKUP(D107,PREVCURVES,VLOOKUP(G107,MOVE_DOWN2,2,FALSE()),FALSE())),VLOOKUP(G107,NGPREVPRICES,2,FALSE()),BJ107,VLOOKUP(G107,NGPrices,4,FALSE()),HLOOKUP(D107,PREVVOLS,VLOOKUP(G107,MOVE_DOWN2,2,FALSE()),FALSE()),VLOOKUP(G107,NGPREVPRICES,3,FALSE()),HLOOKUP(D107,Correllate,VLOOKUP(G107,CorMove,2,FALSE()),FALSE()),Q107-$BC$3,R107,$BI$5)*H107-BI107</f>
        <v>#NAME?</v>
      </c>
      <c r="BE107" s="132" t="e">
        <f aca="false">(BI107/VLOOKUP(BB107,discount,3,FALSE()))-(BI107/VLOOKUP(BB107,discount,2,FALSE()))</f>
        <v>#NAME?</v>
      </c>
      <c r="BF107" s="223" t="e">
        <f aca="false">xSPRDOPT((VLOOKUP(G107,NGPREVPRICES,2,FALSE())+HLOOKUP(D107,PREVCURVES,VLOOKUP(G107,MOVE_DOWN2,2,FALSE()),FALSE())),VLOOKUP(G107,NGPREVPRICES,2,FALSE()),BJ107,VLOOKUP(G107,NGPREVPRICES,4,FALSE()),HLOOKUP(D107,VOLS,VLOOKUP(G107,move_down,2,FALSE()),FALSE()),VLOOKUP(G107,NGPrices,3,FALSE()),HLOOKUP(D107,Correllate,VLOOKUP(G107,CorMove,2,FALSE()),FALSE()),Q107-$BC$3,R107,$BI$5)*H107-BI107</f>
        <v>#NAME?</v>
      </c>
      <c r="BG107" s="223" t="e">
        <f aca="false">xSPRDOPT((VLOOKUP(G107,NGPREVPRICES,2,FALSE())+HLOOKUP(D107,PREVCURVES,VLOOKUP(G107,MOVE_DOWN2,2,FALSE()),FALSE())),VLOOKUP(G107,NGPREVPRICES,2,FALSE()),BJ107,VLOOKUP(G107,NGPREVPRICES,4,FALSE()),HLOOKUP(D107,PREVVOLS,VLOOKUP(G107,MOVE_DOWN2,2,FALSE()),FALSE()),VLOOKUP(G107,NGPREVPRICES,3,FALSE()),HLOOKUP(D107,Correllate,VLOOKUP(G107,CorMove,2,FALSE()),FALSE()),Q107-$C$3,R107,$BI$5)*H107-BI107</f>
        <v>#NAME?</v>
      </c>
      <c r="BH107" s="223" t="e">
        <f aca="false">SUM(BC107:BG107)</f>
        <v>#NAME?</v>
      </c>
      <c r="BI107" s="223" t="e">
        <f aca="false">xSPRDOPT((VLOOKUP(G107,NGPREVPRICES,2,FALSE())+HLOOKUP(D107,PREVCURVES,VLOOKUP(G107,MOVE_DOWN2,2,FALSE()),FALSE())),VLOOKUP(G107,NGPREVPRICES,2,FALSE()),BJ107,VLOOKUP(G107,NGPREVPRICES,4,FALSE()),HLOOKUP(D107,PREVVOLS,VLOOKUP(G107,MOVE_DOWN2,2,FALSE()),FALSE()),VLOOKUP(G107,NGPREVPRICES,3,FALSE()),HLOOKUP(D107,Correllate,VLOOKUP(G107,CorMove,2,FALSE()),FALSE()),Q107-$BC$3,R107,$BI$5)*H107</f>
        <v>#NAME?</v>
      </c>
      <c r="BJ107" s="224" t="n">
        <f aca="false">I107</f>
        <v>1.15</v>
      </c>
      <c r="BL107" s="0" t="str">
        <f aca="false">CONCATENATE(BB107,$BC$6)</f>
        <v>36923Curve Shift/Gamma</v>
      </c>
      <c r="BM107" s="0" t="str">
        <f aca="false">CONCATENATE($BB107,$BD$6)</f>
        <v>36923Rho</v>
      </c>
      <c r="BN107" s="0" t="str">
        <f aca="false">CONCATENATE($BB107,$BE$6)</f>
        <v>36923Drift</v>
      </c>
      <c r="BO107" s="0" t="str">
        <f aca="false">CONCATENATE($BB107,$BF$6)</f>
        <v>36923Vega</v>
      </c>
      <c r="BP107" s="0" t="str">
        <f aca="false">CONCATENATE($BB107,$BG$6)</f>
        <v>36923Theta</v>
      </c>
    </row>
    <row r="108" customFormat="false" ht="12" hidden="false" customHeight="true" outlineLevel="0" collapsed="false">
      <c r="A108" s="215" t="s">
        <v>154</v>
      </c>
      <c r="B108" s="0" t="s">
        <v>155</v>
      </c>
      <c r="C108" s="0" t="s">
        <v>189</v>
      </c>
      <c r="D108" s="7" t="s">
        <v>145</v>
      </c>
      <c r="E108" s="0" t="s">
        <v>122</v>
      </c>
      <c r="F108" s="0" t="s">
        <v>157</v>
      </c>
      <c r="G108" s="91" t="n">
        <v>36951</v>
      </c>
      <c r="H108" s="230" t="n">
        <v>-500000</v>
      </c>
      <c r="I108" s="0" t="n">
        <v>1.15</v>
      </c>
      <c r="J108" s="124" t="n">
        <f aca="false">VLOOKUP(G108,NGPrices,2,FALSE())</f>
        <v>3.017</v>
      </c>
      <c r="K108" s="125" t="n">
        <f aca="false">HLOOKUP(D108,Prices,VLOOKUP(G108,move_down,2,FALSE()),FALSE())</f>
        <v>0.86</v>
      </c>
      <c r="L108" s="7" t="n">
        <f aca="false">K108+J108</f>
        <v>3.877</v>
      </c>
      <c r="M108" s="126" t="n">
        <f aca="false">VLOOKUP(G108,NGPrices,4,FALSE())</f>
        <v>0.067668917271508</v>
      </c>
      <c r="N108" s="7" t="n">
        <f aca="false">VLOOKUP(G108,NGPrices,3,FALSE())</f>
        <v>0.375</v>
      </c>
      <c r="O108" s="7" t="n">
        <f aca="false">HLOOKUP(D108,VOLS,VLOOKUP(G108,move_down,2,FALSE()),FALSE())</f>
        <v>0.413</v>
      </c>
      <c r="P108" s="219" t="n">
        <f aca="false">HLOOKUP(D108,Correllate,VLOOKUP(G108,CorMove,2,FALSE()),FALSE())</f>
        <v>0.95</v>
      </c>
      <c r="Q108" s="91" t="n">
        <f aca="false">WORKDAY(G108,-2)</f>
        <v>36949</v>
      </c>
      <c r="R108" s="7" t="n">
        <f aca="false">IF(F108="P",0,1)</f>
        <v>1</v>
      </c>
      <c r="S108" s="130" t="e">
        <f aca="false">xSPRDOPT($L108,$J108,$I108,$M108,$O108,$N108,$P108,$Q108-$C$3,$R108,0)</f>
        <v>#NAME?</v>
      </c>
      <c r="T108" s="220" t="e">
        <f aca="false">xSPRDOPT($L108,$J108,$I108,$M108,$O108,$N108,$P108,$Q108-$C$3,$R108,1)*H108</f>
        <v>#NAME?</v>
      </c>
      <c r="U108" s="42" t="e">
        <f aca="false">S108*H108</f>
        <v>#NAME?</v>
      </c>
      <c r="V108" s="220" t="e">
        <f aca="false">xSPRDOPT($L108,$J108,$I108,$M108,$O108,$N108,$P108,$Q108-$C$3,$R108,2)*H108</f>
        <v>#NAME?</v>
      </c>
      <c r="W108" s="220" t="e">
        <f aca="false">+V108+T108</f>
        <v>#NAME?</v>
      </c>
      <c r="X108" s="2" t="str">
        <f aca="false">CONCATENATE(G108,D108)</f>
        <v>36951IF-TRANSCO/Z6</v>
      </c>
      <c r="Y108" s="221" t="n">
        <f aca="false">H108/10000</f>
        <v>-50</v>
      </c>
      <c r="AA108" s="231" t="n">
        <f aca="false">EOMONTH(AA107,0)+1</f>
        <v>39264</v>
      </c>
      <c r="AB108" s="134" t="n">
        <f aca="false">SUMIF($X:$X,CONCATENATE($AA108,AB$6),$T:$T)/10000</f>
        <v>0</v>
      </c>
      <c r="AC108" s="134" t="n">
        <f aca="false">SUMIF($X:$X,CONCATENATE($AA108,AC$6),$T:$T)/10000</f>
        <v>0</v>
      </c>
      <c r="AD108" s="134" t="n">
        <f aca="false">SUMIF($X:$X,CONCATENATE($AA108,AD$6),$T:$T)/10000</f>
        <v>0</v>
      </c>
      <c r="AE108" s="134" t="n">
        <f aca="false">SUMIF($X:$X,CONCATENATE($AA108,AE$6),$T:$T)/10000</f>
        <v>0</v>
      </c>
      <c r="AF108" s="135" t="n">
        <f aca="false">SUMIF($X:$X,CONCATENATE($AA108,AF$6),$T:$T)/10000</f>
        <v>0</v>
      </c>
      <c r="AG108" s="135" t="n">
        <f aca="false">SUMIF($X:$X,CONCATENATE($AA108,AG$6),$T:$T)/10000</f>
        <v>0</v>
      </c>
      <c r="AH108" s="231" t="n">
        <f aca="false">EOMONTH(AH107,0)+1</f>
        <v>39264</v>
      </c>
      <c r="AI108" s="135" t="n">
        <f aca="false">SUM(AB108:AG108)</f>
        <v>0</v>
      </c>
      <c r="AJ108" s="2"/>
      <c r="AK108" s="231" t="n">
        <f aca="false">EOMONTH(AK107,0)+1</f>
        <v>39264</v>
      </c>
      <c r="AL108" s="134" t="n">
        <f aca="false">SUMIF($X:$X,CONCATENATE($AA108,AL$6),$W:$W)</f>
        <v>0</v>
      </c>
      <c r="AM108" s="134" t="n">
        <f aca="false">SUMIF($X:$X,CONCATENATE($AA108,AM$6),$W:$W)</f>
        <v>0</v>
      </c>
      <c r="AN108" s="134" t="n">
        <f aca="false">SUMIF($X:$X,CONCATENATE($AA108,AN$6),$W:$W)</f>
        <v>0</v>
      </c>
      <c r="AO108" s="134" t="n">
        <f aca="false">SUMIF($X:$X,CONCATENATE($AA108,AO$6),$W:$W)</f>
        <v>0</v>
      </c>
      <c r="AP108" s="135" t="n">
        <f aca="false">SUMIF($X:$X,CONCATENATE($AA108,AP$6),$W:$W)</f>
        <v>0</v>
      </c>
      <c r="AQ108" s="135" t="n">
        <f aca="false">SUMIF($X:$X,CONCATENATE($AA108,AQ$6),$W:$W)</f>
        <v>0</v>
      </c>
      <c r="AR108" s="231" t="n">
        <f aca="false">EOMONTH(AR107,0)+1</f>
        <v>39264</v>
      </c>
      <c r="AS108" s="135" t="n">
        <f aca="false">SUM(AL108:AQ108)</f>
        <v>0</v>
      </c>
      <c r="AT108" s="2"/>
      <c r="AU108" s="2"/>
      <c r="AV108" s="2"/>
      <c r="AW108" s="2"/>
      <c r="AX108" s="2"/>
      <c r="AY108" s="2"/>
      <c r="AZ108" s="2"/>
      <c r="BA108" s="2"/>
      <c r="BB108" s="181" t="n">
        <f aca="false">G108</f>
        <v>36951</v>
      </c>
      <c r="BC108" s="223" t="e">
        <f aca="false">xSPRDOPT((VLOOKUP(G108,NGPrices,2,FALSE())+HLOOKUP(D108,Prices,VLOOKUP(G108,move_down,2,FALSE()),FALSE())),VLOOKUP(G108,NGPrices,2,FALSE()),I108,VLOOKUP(G108,NGPREVPRICES,4,FALSE()),HLOOKUP(D108,PREVVOLS,VLOOKUP(G108,MOVE_DOWN2,2,FALSE()),FALSE()),VLOOKUP(G108,NGPREVPRICES,3,FALSE()),HLOOKUP(D108,Correllate,VLOOKUP(G108,CorMove,2,FALSE()),FALSE()),Q108-$BC$3,R108,$BC$5)*H108-BI108</f>
        <v>#NAME?</v>
      </c>
      <c r="BD108" s="223" t="e">
        <f aca="false">xSPRDOPT((VLOOKUP(G108,NGPREVPRICES,2,FALSE())+HLOOKUP(D108,PREVCURVES,VLOOKUP(G108,MOVE_DOWN2,2,FALSE()),FALSE())),VLOOKUP(G108,NGPREVPRICES,2,FALSE()),BJ108,VLOOKUP(G108,NGPrices,4,FALSE()),HLOOKUP(D108,PREVVOLS,VLOOKUP(G108,MOVE_DOWN2,2,FALSE()),FALSE()),VLOOKUP(G108,NGPREVPRICES,3,FALSE()),HLOOKUP(D108,Correllate,VLOOKUP(G108,CorMove,2,FALSE()),FALSE()),Q108-$BC$3,R108,$BI$5)*H108-BI108</f>
        <v>#NAME?</v>
      </c>
      <c r="BE108" s="132" t="e">
        <f aca="false">(BI108/VLOOKUP(BB108,discount,3,FALSE()))-(BI108/VLOOKUP(BB108,discount,2,FALSE()))</f>
        <v>#NAME?</v>
      </c>
      <c r="BF108" s="223" t="e">
        <f aca="false">xSPRDOPT((VLOOKUP(G108,NGPREVPRICES,2,FALSE())+HLOOKUP(D108,PREVCURVES,VLOOKUP(G108,MOVE_DOWN2,2,FALSE()),FALSE())),VLOOKUP(G108,NGPREVPRICES,2,FALSE()),BJ108,VLOOKUP(G108,NGPREVPRICES,4,FALSE()),HLOOKUP(D108,VOLS,VLOOKUP(G108,move_down,2,FALSE()),FALSE()),VLOOKUP(G108,NGPrices,3,FALSE()),HLOOKUP(D108,Correllate,VLOOKUP(G108,CorMove,2,FALSE()),FALSE()),Q108-$BC$3,R108,$BI$5)*H108-BI108</f>
        <v>#NAME?</v>
      </c>
      <c r="BG108" s="223" t="e">
        <f aca="false">xSPRDOPT((VLOOKUP(G108,NGPREVPRICES,2,FALSE())+HLOOKUP(D108,PREVCURVES,VLOOKUP(G108,MOVE_DOWN2,2,FALSE()),FALSE())),VLOOKUP(G108,NGPREVPRICES,2,FALSE()),BJ108,VLOOKUP(G108,NGPREVPRICES,4,FALSE()),HLOOKUP(D108,PREVVOLS,VLOOKUP(G108,MOVE_DOWN2,2,FALSE()),FALSE()),VLOOKUP(G108,NGPREVPRICES,3,FALSE()),HLOOKUP(D108,Correllate,VLOOKUP(G108,CorMove,2,FALSE()),FALSE()),Q108-$C$3,R108,$BI$5)*H108-BI108</f>
        <v>#NAME?</v>
      </c>
      <c r="BH108" s="223" t="e">
        <f aca="false">SUM(BC108:BG108)</f>
        <v>#NAME?</v>
      </c>
      <c r="BI108" s="223" t="e">
        <f aca="false">xSPRDOPT((VLOOKUP(G108,NGPREVPRICES,2,FALSE())+HLOOKUP(D108,PREVCURVES,VLOOKUP(G108,MOVE_DOWN2,2,FALSE()),FALSE())),VLOOKUP(G108,NGPREVPRICES,2,FALSE()),BJ108,VLOOKUP(G108,NGPREVPRICES,4,FALSE()),HLOOKUP(D108,PREVVOLS,VLOOKUP(G108,MOVE_DOWN2,2,FALSE()),FALSE()),VLOOKUP(G108,NGPREVPRICES,3,FALSE()),HLOOKUP(D108,Correllate,VLOOKUP(G108,CorMove,2,FALSE()),FALSE()),Q108-$BC$3,R108,$BI$5)*H108</f>
        <v>#NAME?</v>
      </c>
      <c r="BJ108" s="224" t="n">
        <f aca="false">I108</f>
        <v>1.15</v>
      </c>
      <c r="BL108" s="0" t="str">
        <f aca="false">CONCATENATE(BB108,$BC$6)</f>
        <v>36951Curve Shift/Gamma</v>
      </c>
      <c r="BM108" s="0" t="str">
        <f aca="false">CONCATENATE($BB108,$BD$6)</f>
        <v>36951Rho</v>
      </c>
      <c r="BN108" s="0" t="str">
        <f aca="false">CONCATENATE($BB108,$BE$6)</f>
        <v>36951Drift</v>
      </c>
      <c r="BO108" s="0" t="str">
        <f aca="false">CONCATENATE($BB108,$BF$6)</f>
        <v>36951Vega</v>
      </c>
      <c r="BP108" s="0" t="str">
        <f aca="false">CONCATENATE($BB108,$BG$6)</f>
        <v>36951Theta</v>
      </c>
    </row>
    <row r="109" customFormat="false" ht="12" hidden="false" customHeight="true" outlineLevel="0" collapsed="false">
      <c r="A109" s="0" t="s">
        <v>181</v>
      </c>
      <c r="B109" s="0" t="s">
        <v>155</v>
      </c>
      <c r="C109" s="0" t="s">
        <v>190</v>
      </c>
      <c r="D109" s="7" t="s">
        <v>145</v>
      </c>
      <c r="E109" s="0" t="s">
        <v>122</v>
      </c>
      <c r="F109" s="0" t="s">
        <v>157</v>
      </c>
      <c r="G109" s="91" t="n">
        <v>36647</v>
      </c>
      <c r="H109" s="230" t="n">
        <v>-250000</v>
      </c>
      <c r="I109" s="0" t="n">
        <v>0.3</v>
      </c>
      <c r="J109" s="124" t="n">
        <f aca="false">VLOOKUP(G109,NGPrices,2,FALSE())</f>
        <v>3.158</v>
      </c>
      <c r="K109" s="125" t="n">
        <f aca="false">HLOOKUP(D109,Prices,VLOOKUP(G109,move_down,2,FALSE()),FALSE())</f>
        <v>0.295</v>
      </c>
      <c r="L109" s="7" t="n">
        <f aca="false">K109+J109</f>
        <v>3.453</v>
      </c>
      <c r="M109" s="126" t="n">
        <f aca="false">VLOOKUP(G109,NGPrices,4,FALSE())</f>
        <v>0.062683518517613</v>
      </c>
      <c r="N109" s="7" t="n">
        <f aca="false">VLOOKUP(G109,NGPrices,3,FALSE())</f>
        <v>0.41</v>
      </c>
      <c r="O109" s="7" t="n">
        <f aca="false">HLOOKUP(D109,VOLS,VLOOKUP(G109,move_down,2,FALSE()),FALSE())</f>
        <v>0.402</v>
      </c>
      <c r="P109" s="219" t="n">
        <f aca="false">HLOOKUP(D109,Correllate,VLOOKUP(G109,CorMove,2,FALSE()),FALSE())</f>
        <v>0.99</v>
      </c>
      <c r="Q109" s="91" t="n">
        <f aca="false">WORKDAY(G109,-2)</f>
        <v>36643</v>
      </c>
      <c r="R109" s="7" t="n">
        <f aca="false">IF(F109="P",0,1)</f>
        <v>1</v>
      </c>
      <c r="S109" s="130" t="e">
        <f aca="false">xSPRDOPT($L109,$J109,$I109,$M109,$O109,$N109,$P109,$Q109-$C$3,$R109,0)</f>
        <v>#NAME?</v>
      </c>
      <c r="T109" s="220" t="e">
        <f aca="false">xSPRDOPT($L109,$J109,$I109,$M109,$O109,$N109,$P109,$Q109-$C$3,$R109,1)*H109</f>
        <v>#NAME?</v>
      </c>
      <c r="U109" s="42" t="e">
        <f aca="false">S109*H109</f>
        <v>#NAME?</v>
      </c>
      <c r="V109" s="220" t="e">
        <f aca="false">xSPRDOPT($L109,$J109,$I109,$M109,$O109,$N109,$P109,$Q109-$C$3,$R109,2)*H109</f>
        <v>#NAME?</v>
      </c>
      <c r="W109" s="220" t="e">
        <f aca="false">+V109+T109</f>
        <v>#NAME?</v>
      </c>
      <c r="X109" s="2" t="str">
        <f aca="false">CONCATENATE(G109,D109)</f>
        <v>36647IF-TRANSCO/Z6</v>
      </c>
      <c r="Y109" s="221" t="n">
        <f aca="false">H109/10000</f>
        <v>-25</v>
      </c>
      <c r="Z109" s="2"/>
      <c r="AA109" s="231" t="n">
        <f aca="false">EOMONTH(AA108,0)+1</f>
        <v>39295</v>
      </c>
      <c r="AB109" s="134" t="n">
        <f aca="false">SUMIF($X:$X,CONCATENATE($AA109,AB$6),$T:$T)/10000</f>
        <v>0</v>
      </c>
      <c r="AC109" s="134" t="n">
        <f aca="false">SUMIF($X:$X,CONCATENATE($AA109,AC$6),$T:$T)/10000</f>
        <v>0</v>
      </c>
      <c r="AD109" s="134" t="n">
        <f aca="false">SUMIF($X:$X,CONCATENATE($AA109,AD$6),$T:$T)/10000</f>
        <v>0</v>
      </c>
      <c r="AE109" s="134" t="n">
        <f aca="false">SUMIF($X:$X,CONCATENATE($AA109,AE$6),$T:$T)/10000</f>
        <v>0</v>
      </c>
      <c r="AF109" s="135" t="n">
        <f aca="false">SUMIF($X:$X,CONCATENATE($AA109,AF$6),$T:$T)/10000</f>
        <v>0</v>
      </c>
      <c r="AG109" s="135" t="n">
        <f aca="false">SUMIF($X:$X,CONCATENATE($AA109,AG$6),$T:$T)/10000</f>
        <v>0</v>
      </c>
      <c r="AH109" s="231" t="n">
        <f aca="false">EOMONTH(AH108,0)+1</f>
        <v>39295</v>
      </c>
      <c r="AI109" s="135" t="n">
        <f aca="false">SUM(AB109:AG109)</f>
        <v>0</v>
      </c>
      <c r="AJ109" s="2"/>
      <c r="AK109" s="231" t="n">
        <f aca="false">EOMONTH(AK108,0)+1</f>
        <v>39295</v>
      </c>
      <c r="AL109" s="134" t="n">
        <f aca="false">SUMIF($X:$X,CONCATENATE($AA109,AL$6),$W:$W)</f>
        <v>0</v>
      </c>
      <c r="AM109" s="134" t="n">
        <f aca="false">SUMIF($X:$X,CONCATENATE($AA109,AM$6),$W:$W)</f>
        <v>0</v>
      </c>
      <c r="AN109" s="134" t="n">
        <f aca="false">SUMIF($X:$X,CONCATENATE($AA109,AN$6),$W:$W)</f>
        <v>0</v>
      </c>
      <c r="AO109" s="134" t="n">
        <f aca="false">SUMIF($X:$X,CONCATENATE($AA109,AO$6),$W:$W)</f>
        <v>0</v>
      </c>
      <c r="AP109" s="135" t="n">
        <f aca="false">SUMIF($X:$X,CONCATENATE($AA109,AP$6),$W:$W)</f>
        <v>0</v>
      </c>
      <c r="AQ109" s="135" t="n">
        <f aca="false">SUMIF($X:$X,CONCATENATE($AA109,AQ$6),$W:$W)</f>
        <v>0</v>
      </c>
      <c r="AR109" s="231" t="n">
        <f aca="false">EOMONTH(AR108,0)+1</f>
        <v>39295</v>
      </c>
      <c r="AS109" s="135" t="n">
        <f aca="false">SUM(AL109:AQ109)</f>
        <v>0</v>
      </c>
      <c r="AT109" s="2"/>
      <c r="AU109" s="2"/>
      <c r="AV109" s="2"/>
      <c r="AW109" s="2"/>
      <c r="AX109" s="2"/>
      <c r="AY109" s="2"/>
      <c r="AZ109" s="2"/>
      <c r="BA109" s="2"/>
      <c r="BB109" s="181" t="n">
        <f aca="false">G109</f>
        <v>36647</v>
      </c>
      <c r="BC109" s="223" t="e">
        <f aca="false">xSPRDOPT((VLOOKUP(G109,NGPrices,2,FALSE())+HLOOKUP(D109,Prices,VLOOKUP(G109,move_down,2,FALSE()),FALSE())),VLOOKUP(G109,NGPrices,2,FALSE()),I109,VLOOKUP(G109,NGPREVPRICES,4,FALSE()),HLOOKUP(D109,PREVVOLS,VLOOKUP(G109,MOVE_DOWN2,2,FALSE()),FALSE()),VLOOKUP(G109,NGPREVPRICES,3,FALSE()),HLOOKUP(D109,Correllate,VLOOKUP(G109,CorMove,2,FALSE()),FALSE()),Q109-$BC$3,R109,$BC$5)*H109-BI109</f>
        <v>#NAME?</v>
      </c>
      <c r="BD109" s="223" t="e">
        <f aca="false">xSPRDOPT((VLOOKUP(G109,NGPREVPRICES,2,FALSE())+HLOOKUP(D109,PREVCURVES,VLOOKUP(G109,MOVE_DOWN2,2,FALSE()),FALSE())),VLOOKUP(G109,NGPREVPRICES,2,FALSE()),BJ109,VLOOKUP(G109,NGPrices,4,FALSE()),HLOOKUP(D109,PREVVOLS,VLOOKUP(G109,MOVE_DOWN2,2,FALSE()),FALSE()),VLOOKUP(G109,NGPREVPRICES,3,FALSE()),HLOOKUP(D109,Correllate,VLOOKUP(G109,CorMove,2,FALSE()),FALSE()),Q109-$BC$3,R109,$BI$5)*H109-BI109</f>
        <v>#NAME?</v>
      </c>
      <c r="BE109" s="132" t="e">
        <f aca="false">(BI109/VLOOKUP(BB109,discount,3,FALSE()))-(BI109/VLOOKUP(BB109,discount,2,FALSE()))</f>
        <v>#NAME?</v>
      </c>
      <c r="BF109" s="223" t="e">
        <f aca="false">xSPRDOPT((VLOOKUP(G109,NGPREVPRICES,2,FALSE())+HLOOKUP(D109,PREVCURVES,VLOOKUP(G109,MOVE_DOWN2,2,FALSE()),FALSE())),VLOOKUP(G109,NGPREVPRICES,2,FALSE()),BJ109,VLOOKUP(G109,NGPREVPRICES,4,FALSE()),HLOOKUP(D109,VOLS,VLOOKUP(G109,move_down,2,FALSE()),FALSE()),VLOOKUP(G109,NGPrices,3,FALSE()),HLOOKUP(D109,Correllate,VLOOKUP(G109,CorMove,2,FALSE()),FALSE()),Q109-$BC$3,R109,$BI$5)*H109-BI109</f>
        <v>#NAME?</v>
      </c>
      <c r="BG109" s="223" t="e">
        <f aca="false">xSPRDOPT((VLOOKUP(G109,NGPREVPRICES,2,FALSE())+HLOOKUP(D109,PREVCURVES,VLOOKUP(G109,MOVE_DOWN2,2,FALSE()),FALSE())),VLOOKUP(G109,NGPREVPRICES,2,FALSE()),BJ109,VLOOKUP(G109,NGPREVPRICES,4,FALSE()),HLOOKUP(D109,PREVVOLS,VLOOKUP(G109,MOVE_DOWN2,2,FALSE()),FALSE()),VLOOKUP(G109,NGPREVPRICES,3,FALSE()),HLOOKUP(D109,Correllate,VLOOKUP(G109,CorMove,2,FALSE()),FALSE()),Q109-$C$3,R109,$BI$5)*H109-BI109</f>
        <v>#NAME?</v>
      </c>
      <c r="BH109" s="223" t="e">
        <f aca="false">SUM(BC109:BG109)</f>
        <v>#NAME?</v>
      </c>
      <c r="BI109" s="223" t="e">
        <f aca="false">xSPRDOPT((VLOOKUP(G109,NGPREVPRICES,2,FALSE())+HLOOKUP(D109,PREVCURVES,VLOOKUP(G109,MOVE_DOWN2,2,FALSE()),FALSE())),VLOOKUP(G109,NGPREVPRICES,2,FALSE()),BJ109,VLOOKUP(G109,NGPREVPRICES,4,FALSE()),HLOOKUP(D109,PREVVOLS,VLOOKUP(G109,MOVE_DOWN2,2,FALSE()),FALSE()),VLOOKUP(G109,NGPREVPRICES,3,FALSE()),HLOOKUP(D109,Correllate,VLOOKUP(G109,CorMove,2,FALSE()),FALSE()),Q109-$BC$3,R109,$BI$5)*H109</f>
        <v>#NAME?</v>
      </c>
      <c r="BJ109" s="224" t="n">
        <f aca="false">I109</f>
        <v>0.3</v>
      </c>
      <c r="BL109" s="0" t="str">
        <f aca="false">CONCATENATE(BB109,$BC$6)</f>
        <v>36647Curve Shift/Gamma</v>
      </c>
      <c r="BM109" s="0" t="str">
        <f aca="false">CONCATENATE($BB109,$BD$6)</f>
        <v>36647Rho</v>
      </c>
      <c r="BN109" s="0" t="str">
        <f aca="false">CONCATENATE($BB109,$BE$6)</f>
        <v>36647Drift</v>
      </c>
      <c r="BO109" s="0" t="str">
        <f aca="false">CONCATENATE($BB109,$BF$6)</f>
        <v>36647Vega</v>
      </c>
      <c r="BP109" s="0" t="str">
        <f aca="false">CONCATENATE($BB109,$BG$6)</f>
        <v>36647Theta</v>
      </c>
    </row>
    <row r="110" customFormat="false" ht="12" hidden="false" customHeight="true" outlineLevel="0" collapsed="false">
      <c r="A110" s="0" t="s">
        <v>181</v>
      </c>
      <c r="B110" s="0" t="s">
        <v>155</v>
      </c>
      <c r="C110" s="0" t="s">
        <v>190</v>
      </c>
      <c r="D110" s="7" t="s">
        <v>145</v>
      </c>
      <c r="E110" s="0" t="s">
        <v>122</v>
      </c>
      <c r="F110" s="0" t="s">
        <v>157</v>
      </c>
      <c r="G110" s="91" t="n">
        <v>36678</v>
      </c>
      <c r="H110" s="230" t="n">
        <v>-250000</v>
      </c>
      <c r="I110" s="0" t="n">
        <v>0.3</v>
      </c>
      <c r="J110" s="124" t="n">
        <f aca="false">VLOOKUP(G110,NGPrices,2,FALSE())</f>
        <v>3.172</v>
      </c>
      <c r="K110" s="125" t="n">
        <f aca="false">HLOOKUP(D110,Prices,VLOOKUP(G110,move_down,2,FALSE()),FALSE())</f>
        <v>0.3075</v>
      </c>
      <c r="L110" s="7" t="n">
        <f aca="false">K110+J110</f>
        <v>3.4795</v>
      </c>
      <c r="M110" s="126" t="n">
        <f aca="false">VLOOKUP(G110,NGPrices,4,FALSE())</f>
        <v>0.063039999833066</v>
      </c>
      <c r="N110" s="7" t="n">
        <f aca="false">VLOOKUP(G110,NGPrices,3,FALSE())</f>
        <v>0.3825</v>
      </c>
      <c r="O110" s="7" t="n">
        <f aca="false">HLOOKUP(D110,VOLS,VLOOKUP(G110,move_down,2,FALSE()),FALSE())</f>
        <v>0.375</v>
      </c>
      <c r="P110" s="219" t="n">
        <f aca="false">HLOOKUP(D110,Correllate,VLOOKUP(G110,CorMove,2,FALSE()),FALSE())</f>
        <v>0.99</v>
      </c>
      <c r="Q110" s="91" t="n">
        <f aca="false">WORKDAY(G110,-2)</f>
        <v>36676</v>
      </c>
      <c r="R110" s="7" t="n">
        <f aca="false">IF(F110="P",0,1)</f>
        <v>1</v>
      </c>
      <c r="S110" s="130" t="e">
        <f aca="false">xSPRDOPT($L110,$J110,$I110,$M110,$O110,$N110,$P110,$Q110-$C$3,$R110,0)</f>
        <v>#NAME?</v>
      </c>
      <c r="T110" s="220" t="e">
        <f aca="false">xSPRDOPT($L110,$J110,$I110,$M110,$O110,$N110,$P110,$Q110-$C$3,$R110,1)*H110</f>
        <v>#NAME?</v>
      </c>
      <c r="U110" s="42" t="e">
        <f aca="false">S110*H110</f>
        <v>#NAME?</v>
      </c>
      <c r="V110" s="220" t="e">
        <f aca="false">xSPRDOPT($L110,$J110,$I110,$M110,$O110,$N110,$P110,$Q110-$C$3,$R110,2)*H110</f>
        <v>#NAME?</v>
      </c>
      <c r="W110" s="220" t="e">
        <f aca="false">+V110+T110</f>
        <v>#NAME?</v>
      </c>
      <c r="X110" s="2" t="str">
        <f aca="false">CONCATENATE(G110,D110)</f>
        <v>36678IF-TRANSCO/Z6</v>
      </c>
      <c r="Y110" s="221" t="n">
        <f aca="false">H110/10000</f>
        <v>-25</v>
      </c>
      <c r="Z110" s="2"/>
      <c r="AA110" s="231" t="n">
        <f aca="false">EOMONTH(AA109,0)+1</f>
        <v>39326</v>
      </c>
      <c r="AB110" s="134" t="n">
        <f aca="false">SUMIF($X:$X,CONCATENATE($AA110,AB$6),$T:$T)/10000</f>
        <v>0</v>
      </c>
      <c r="AC110" s="134" t="n">
        <f aca="false">SUMIF($X:$X,CONCATENATE($AA110,AC$6),$T:$T)/10000</f>
        <v>0</v>
      </c>
      <c r="AD110" s="134" t="n">
        <f aca="false">SUMIF($X:$X,CONCATENATE($AA110,AD$6),$T:$T)/10000</f>
        <v>0</v>
      </c>
      <c r="AE110" s="134" t="n">
        <f aca="false">SUMIF($X:$X,CONCATENATE($AA110,AE$6),$T:$T)/10000</f>
        <v>0</v>
      </c>
      <c r="AF110" s="135" t="n">
        <f aca="false">SUMIF($X:$X,CONCATENATE($AA110,AF$6),$T:$T)/10000</f>
        <v>0</v>
      </c>
      <c r="AG110" s="135" t="n">
        <f aca="false">SUMIF($X:$X,CONCATENATE($AA110,AG$6),$T:$T)/10000</f>
        <v>0</v>
      </c>
      <c r="AH110" s="231" t="n">
        <f aca="false">EOMONTH(AH109,0)+1</f>
        <v>39326</v>
      </c>
      <c r="AI110" s="135" t="n">
        <f aca="false">SUM(AB110:AG110)</f>
        <v>0</v>
      </c>
      <c r="AJ110" s="2"/>
      <c r="AK110" s="231" t="n">
        <f aca="false">EOMONTH(AK109,0)+1</f>
        <v>39326</v>
      </c>
      <c r="AL110" s="134" t="n">
        <f aca="false">SUMIF($X:$X,CONCATENATE($AA110,AL$6),$W:$W)</f>
        <v>0</v>
      </c>
      <c r="AM110" s="134" t="n">
        <f aca="false">SUMIF($X:$X,CONCATENATE($AA110,AM$6),$W:$W)</f>
        <v>0</v>
      </c>
      <c r="AN110" s="134" t="n">
        <f aca="false">SUMIF($X:$X,CONCATENATE($AA110,AN$6),$W:$W)</f>
        <v>0</v>
      </c>
      <c r="AO110" s="134" t="n">
        <f aca="false">SUMIF($X:$X,CONCATENATE($AA110,AO$6),$W:$W)</f>
        <v>0</v>
      </c>
      <c r="AP110" s="135" t="n">
        <f aca="false">SUMIF($X:$X,CONCATENATE($AA110,AP$6),$W:$W)</f>
        <v>0</v>
      </c>
      <c r="AQ110" s="135" t="n">
        <f aca="false">SUMIF($X:$X,CONCATENATE($AA110,AQ$6),$W:$W)</f>
        <v>0</v>
      </c>
      <c r="AR110" s="231" t="n">
        <f aca="false">EOMONTH(AR109,0)+1</f>
        <v>39326</v>
      </c>
      <c r="AS110" s="135" t="n">
        <f aca="false">SUM(AL110:AQ110)</f>
        <v>0</v>
      </c>
      <c r="AT110" s="2"/>
      <c r="AU110" s="2"/>
      <c r="AV110" s="2"/>
      <c r="AW110" s="2"/>
      <c r="AX110" s="2"/>
      <c r="AY110" s="2"/>
      <c r="AZ110" s="2"/>
      <c r="BA110" s="2"/>
      <c r="BB110" s="181" t="n">
        <f aca="false">G110</f>
        <v>36678</v>
      </c>
      <c r="BC110" s="223" t="e">
        <f aca="false">xSPRDOPT((VLOOKUP(G110,NGPrices,2,FALSE())+HLOOKUP(D110,Prices,VLOOKUP(G110,move_down,2,FALSE()),FALSE())),VLOOKUP(G110,NGPrices,2,FALSE()),I110,VLOOKUP(G110,NGPREVPRICES,4,FALSE()),HLOOKUP(D110,PREVVOLS,VLOOKUP(G110,MOVE_DOWN2,2,FALSE()),FALSE()),VLOOKUP(G110,NGPREVPRICES,3,FALSE()),HLOOKUP(D110,Correllate,VLOOKUP(G110,CorMove,2,FALSE()),FALSE()),Q110-$BC$3,R110,$BC$5)*H110-BI110</f>
        <v>#NAME?</v>
      </c>
      <c r="BD110" s="223" t="e">
        <f aca="false">xSPRDOPT((VLOOKUP(G110,NGPREVPRICES,2,FALSE())+HLOOKUP(D110,PREVCURVES,VLOOKUP(G110,MOVE_DOWN2,2,FALSE()),FALSE())),VLOOKUP(G110,NGPREVPRICES,2,FALSE()),BJ110,VLOOKUP(G110,NGPrices,4,FALSE()),HLOOKUP(D110,PREVVOLS,VLOOKUP(G110,MOVE_DOWN2,2,FALSE()),FALSE()),VLOOKUP(G110,NGPREVPRICES,3,FALSE()),HLOOKUP(D110,Correllate,VLOOKUP(G110,CorMove,2,FALSE()),FALSE()),Q110-$BC$3,R110,$BI$5)*H110-BI110</f>
        <v>#NAME?</v>
      </c>
      <c r="BE110" s="132" t="e">
        <f aca="false">(BI110/VLOOKUP(BB110,discount,3,FALSE()))-(BI110/VLOOKUP(BB110,discount,2,FALSE()))</f>
        <v>#NAME?</v>
      </c>
      <c r="BF110" s="223" t="e">
        <f aca="false">xSPRDOPT((VLOOKUP(G110,NGPREVPRICES,2,FALSE())+HLOOKUP(D110,PREVCURVES,VLOOKUP(G110,MOVE_DOWN2,2,FALSE()),FALSE())),VLOOKUP(G110,NGPREVPRICES,2,FALSE()),BJ110,VLOOKUP(G110,NGPREVPRICES,4,FALSE()),HLOOKUP(D110,VOLS,VLOOKUP(G110,move_down,2,FALSE()),FALSE()),VLOOKUP(G110,NGPrices,3,FALSE()),HLOOKUP(D110,Correllate,VLOOKUP(G110,CorMove,2,FALSE()),FALSE()),Q110-$BC$3,R110,$BI$5)*H110-BI110</f>
        <v>#NAME?</v>
      </c>
      <c r="BG110" s="223" t="e">
        <f aca="false">xSPRDOPT((VLOOKUP(G110,NGPREVPRICES,2,FALSE())+HLOOKUP(D110,PREVCURVES,VLOOKUP(G110,MOVE_DOWN2,2,FALSE()),FALSE())),VLOOKUP(G110,NGPREVPRICES,2,FALSE()),BJ110,VLOOKUP(G110,NGPREVPRICES,4,FALSE()),HLOOKUP(D110,PREVVOLS,VLOOKUP(G110,MOVE_DOWN2,2,FALSE()),FALSE()),VLOOKUP(G110,NGPREVPRICES,3,FALSE()),HLOOKUP(D110,Correllate,VLOOKUP(G110,CorMove,2,FALSE()),FALSE()),Q110-$C$3,R110,$BI$5)*H110-BI110</f>
        <v>#NAME?</v>
      </c>
      <c r="BH110" s="223" t="e">
        <f aca="false">SUM(BC110:BG110)</f>
        <v>#NAME?</v>
      </c>
      <c r="BI110" s="223" t="e">
        <f aca="false">xSPRDOPT((VLOOKUP(G110,NGPREVPRICES,2,FALSE())+HLOOKUP(D110,PREVCURVES,VLOOKUP(G110,MOVE_DOWN2,2,FALSE()),FALSE())),VLOOKUP(G110,NGPREVPRICES,2,FALSE()),BJ110,VLOOKUP(G110,NGPREVPRICES,4,FALSE()),HLOOKUP(D110,PREVVOLS,VLOOKUP(G110,MOVE_DOWN2,2,FALSE()),FALSE()),VLOOKUP(G110,NGPREVPRICES,3,FALSE()),HLOOKUP(D110,Correllate,VLOOKUP(G110,CorMove,2,FALSE()),FALSE()),Q110-$BC$3,R110,$BI$5)*H110</f>
        <v>#NAME?</v>
      </c>
      <c r="BJ110" s="224" t="n">
        <f aca="false">I110</f>
        <v>0.3</v>
      </c>
      <c r="BL110" s="0" t="str">
        <f aca="false">CONCATENATE(BB110,$BC$6)</f>
        <v>36678Curve Shift/Gamma</v>
      </c>
      <c r="BM110" s="0" t="str">
        <f aca="false">CONCATENATE($BB110,$BD$6)</f>
        <v>36678Rho</v>
      </c>
      <c r="BN110" s="0" t="str">
        <f aca="false">CONCATENATE($BB110,$BE$6)</f>
        <v>36678Drift</v>
      </c>
      <c r="BO110" s="0" t="str">
        <f aca="false">CONCATENATE($BB110,$BF$6)</f>
        <v>36678Vega</v>
      </c>
      <c r="BP110" s="0" t="str">
        <f aca="false">CONCATENATE($BB110,$BG$6)</f>
        <v>36678Theta</v>
      </c>
    </row>
    <row r="111" customFormat="false" ht="12" hidden="false" customHeight="true" outlineLevel="0" collapsed="false">
      <c r="A111" s="0" t="s">
        <v>181</v>
      </c>
      <c r="B111" s="0" t="s">
        <v>155</v>
      </c>
      <c r="C111" s="0" t="s">
        <v>190</v>
      </c>
      <c r="D111" s="7" t="s">
        <v>145</v>
      </c>
      <c r="E111" s="0" t="s">
        <v>122</v>
      </c>
      <c r="F111" s="0" t="s">
        <v>157</v>
      </c>
      <c r="G111" s="91" t="n">
        <v>36708</v>
      </c>
      <c r="H111" s="230" t="n">
        <v>-250000</v>
      </c>
      <c r="I111" s="0" t="n">
        <v>0.3</v>
      </c>
      <c r="J111" s="124" t="n">
        <f aca="false">VLOOKUP(G111,NGPrices,2,FALSE())</f>
        <v>3.181</v>
      </c>
      <c r="K111" s="125" t="n">
        <f aca="false">HLOOKUP(D111,Prices,VLOOKUP(G111,move_down,2,FALSE()),FALSE())</f>
        <v>0.345</v>
      </c>
      <c r="L111" s="7" t="n">
        <f aca="false">K111+J111</f>
        <v>3.526</v>
      </c>
      <c r="M111" s="126" t="n">
        <f aca="false">VLOOKUP(G111,NGPrices,4,FALSE())</f>
        <v>0.063695649345076</v>
      </c>
      <c r="N111" s="7" t="n">
        <f aca="false">VLOOKUP(G111,NGPrices,3,FALSE())</f>
        <v>0.395</v>
      </c>
      <c r="O111" s="7" t="n">
        <f aca="false">HLOOKUP(D111,VOLS,VLOOKUP(G111,move_down,2,FALSE()),FALSE())</f>
        <v>0.387</v>
      </c>
      <c r="P111" s="219" t="n">
        <f aca="false">HLOOKUP(D111,Correllate,VLOOKUP(G111,CorMove,2,FALSE()),FALSE())</f>
        <v>0.99</v>
      </c>
      <c r="Q111" s="91" t="n">
        <f aca="false">WORKDAY(G111,-2)</f>
        <v>36706</v>
      </c>
      <c r="R111" s="7" t="n">
        <f aca="false">IF(F111="P",0,1)</f>
        <v>1</v>
      </c>
      <c r="S111" s="130" t="e">
        <f aca="false">xSPRDOPT($L111,$J111,$I111,$M111,$O111,$N111,$P111,$Q111-$C$3,$R111,0)</f>
        <v>#NAME?</v>
      </c>
      <c r="T111" s="220" t="e">
        <f aca="false">xSPRDOPT($L111,$J111,$I111,$M111,$O111,$N111,$P111,$Q111-$C$3,$R111,1)*H111</f>
        <v>#NAME?</v>
      </c>
      <c r="U111" s="42" t="e">
        <f aca="false">S111*H111</f>
        <v>#NAME?</v>
      </c>
      <c r="V111" s="220" t="e">
        <f aca="false">xSPRDOPT($L111,$J111,$I111,$M111,$O111,$N111,$P111,$Q111-$C$3,$R111,2)*H111</f>
        <v>#NAME?</v>
      </c>
      <c r="W111" s="220" t="e">
        <f aca="false">+V111+T111</f>
        <v>#NAME?</v>
      </c>
      <c r="X111" s="2" t="str">
        <f aca="false">CONCATENATE(G111,D111)</f>
        <v>36708IF-TRANSCO/Z6</v>
      </c>
      <c r="Y111" s="221" t="n">
        <f aca="false">H111/10000</f>
        <v>-25</v>
      </c>
      <c r="Z111" s="2"/>
      <c r="AA111" s="231" t="n">
        <f aca="false">EOMONTH(AA110,0)+1</f>
        <v>39356</v>
      </c>
      <c r="AB111" s="134" t="n">
        <f aca="false">SUMIF($X:$X,CONCATENATE($AA111,AB$6),$T:$T)/10000</f>
        <v>0</v>
      </c>
      <c r="AC111" s="134" t="n">
        <f aca="false">SUMIF($X:$X,CONCATENATE($AA111,AC$6),$T:$T)/10000</f>
        <v>0</v>
      </c>
      <c r="AD111" s="134" t="n">
        <f aca="false">SUMIF($X:$X,CONCATENATE($AA111,AD$6),$T:$T)/10000</f>
        <v>0</v>
      </c>
      <c r="AE111" s="134" t="n">
        <f aca="false">SUMIF($X:$X,CONCATENATE($AA111,AE$6),$T:$T)/10000</f>
        <v>0</v>
      </c>
      <c r="AF111" s="135" t="n">
        <f aca="false">SUMIF($X:$X,CONCATENATE($AA111,AF$6),$T:$T)/10000</f>
        <v>0</v>
      </c>
      <c r="AG111" s="135" t="n">
        <f aca="false">SUMIF($X:$X,CONCATENATE($AA111,AG$6),$T:$T)/10000</f>
        <v>0</v>
      </c>
      <c r="AH111" s="231" t="n">
        <f aca="false">EOMONTH(AH110,0)+1</f>
        <v>39356</v>
      </c>
      <c r="AI111" s="135" t="n">
        <f aca="false">SUM(AB111:AG111)</f>
        <v>0</v>
      </c>
      <c r="AJ111" s="2"/>
      <c r="AK111" s="231" t="n">
        <f aca="false">EOMONTH(AK110,0)+1</f>
        <v>39356</v>
      </c>
      <c r="AL111" s="134" t="n">
        <f aca="false">SUMIF($X:$X,CONCATENATE($AA111,AL$6),$W:$W)</f>
        <v>0</v>
      </c>
      <c r="AM111" s="134" t="n">
        <f aca="false">SUMIF($X:$X,CONCATENATE($AA111,AM$6),$W:$W)</f>
        <v>0</v>
      </c>
      <c r="AN111" s="134" t="n">
        <f aca="false">SUMIF($X:$X,CONCATENATE($AA111,AN$6),$W:$W)</f>
        <v>0</v>
      </c>
      <c r="AO111" s="134" t="n">
        <f aca="false">SUMIF($X:$X,CONCATENATE($AA111,AO$6),$W:$W)</f>
        <v>0</v>
      </c>
      <c r="AP111" s="135" t="n">
        <f aca="false">SUMIF($X:$X,CONCATENATE($AA111,AP$6),$W:$W)</f>
        <v>0</v>
      </c>
      <c r="AQ111" s="135" t="n">
        <f aca="false">SUMIF($X:$X,CONCATENATE($AA111,AQ$6),$W:$W)</f>
        <v>0</v>
      </c>
      <c r="AR111" s="231" t="n">
        <f aca="false">EOMONTH(AR110,0)+1</f>
        <v>39356</v>
      </c>
      <c r="AS111" s="135" t="n">
        <f aca="false">SUM(AL111:AQ111)</f>
        <v>0</v>
      </c>
      <c r="AT111" s="2"/>
      <c r="AU111" s="2"/>
      <c r="AV111" s="2"/>
      <c r="AW111" s="2"/>
      <c r="AX111" s="2"/>
      <c r="AY111" s="2"/>
      <c r="AZ111" s="2"/>
      <c r="BA111" s="2"/>
      <c r="BB111" s="181" t="n">
        <f aca="false">G111</f>
        <v>36708</v>
      </c>
      <c r="BC111" s="223" t="e">
        <f aca="false">xSPRDOPT((VLOOKUP(G111,NGPrices,2,FALSE())+HLOOKUP(D111,Prices,VLOOKUP(G111,move_down,2,FALSE()),FALSE())),VLOOKUP(G111,NGPrices,2,FALSE()),I111,VLOOKUP(G111,NGPREVPRICES,4,FALSE()),HLOOKUP(D111,PREVVOLS,VLOOKUP(G111,MOVE_DOWN2,2,FALSE()),FALSE()),VLOOKUP(G111,NGPREVPRICES,3,FALSE()),HLOOKUP(D111,Correllate,VLOOKUP(G111,CorMove,2,FALSE()),FALSE()),Q111-$BC$3,R111,$BC$5)*H111-BI111</f>
        <v>#NAME?</v>
      </c>
      <c r="BD111" s="223" t="e">
        <f aca="false">xSPRDOPT((VLOOKUP(G111,NGPREVPRICES,2,FALSE())+HLOOKUP(D111,PREVCURVES,VLOOKUP(G111,MOVE_DOWN2,2,FALSE()),FALSE())),VLOOKUP(G111,NGPREVPRICES,2,FALSE()),BJ111,VLOOKUP(G111,NGPrices,4,FALSE()),HLOOKUP(D111,PREVVOLS,VLOOKUP(G111,MOVE_DOWN2,2,FALSE()),FALSE()),VLOOKUP(G111,NGPREVPRICES,3,FALSE()),HLOOKUP(D111,Correllate,VLOOKUP(G111,CorMove,2,FALSE()),FALSE()),Q111-$BC$3,R111,$BI$5)*H111-BI111</f>
        <v>#NAME?</v>
      </c>
      <c r="BE111" s="132" t="e">
        <f aca="false">(BI111/VLOOKUP(BB111,discount,3,FALSE()))-(BI111/VLOOKUP(BB111,discount,2,FALSE()))</f>
        <v>#NAME?</v>
      </c>
      <c r="BF111" s="223" t="e">
        <f aca="false">xSPRDOPT((VLOOKUP(G111,NGPREVPRICES,2,FALSE())+HLOOKUP(D111,PREVCURVES,VLOOKUP(G111,MOVE_DOWN2,2,FALSE()),FALSE())),VLOOKUP(G111,NGPREVPRICES,2,FALSE()),BJ111,VLOOKUP(G111,NGPREVPRICES,4,FALSE()),HLOOKUP(D111,VOLS,VLOOKUP(G111,move_down,2,FALSE()),FALSE()),VLOOKUP(G111,NGPrices,3,FALSE()),HLOOKUP(D111,Correllate,VLOOKUP(G111,CorMove,2,FALSE()),FALSE()),Q111-$BC$3,R111,$BI$5)*H111-BI111</f>
        <v>#NAME?</v>
      </c>
      <c r="BG111" s="223" t="e">
        <f aca="false">xSPRDOPT((VLOOKUP(G111,NGPREVPRICES,2,FALSE())+HLOOKUP(D111,PREVCURVES,VLOOKUP(G111,MOVE_DOWN2,2,FALSE()),FALSE())),VLOOKUP(G111,NGPREVPRICES,2,FALSE()),BJ111,VLOOKUP(G111,NGPREVPRICES,4,FALSE()),HLOOKUP(D111,PREVVOLS,VLOOKUP(G111,MOVE_DOWN2,2,FALSE()),FALSE()),VLOOKUP(G111,NGPREVPRICES,3,FALSE()),HLOOKUP(D111,Correllate,VLOOKUP(G111,CorMove,2,FALSE()),FALSE()),Q111-$C$3,R111,$BI$5)*H111-BI111</f>
        <v>#NAME?</v>
      </c>
      <c r="BH111" s="223" t="e">
        <f aca="false">SUM(BC111:BG111)</f>
        <v>#NAME?</v>
      </c>
      <c r="BI111" s="223" t="e">
        <f aca="false">xSPRDOPT((VLOOKUP(G111,NGPREVPRICES,2,FALSE())+HLOOKUP(D111,PREVCURVES,VLOOKUP(G111,MOVE_DOWN2,2,FALSE()),FALSE())),VLOOKUP(G111,NGPREVPRICES,2,FALSE()),BJ111,VLOOKUP(G111,NGPREVPRICES,4,FALSE()),HLOOKUP(D111,PREVVOLS,VLOOKUP(G111,MOVE_DOWN2,2,FALSE()),FALSE()),VLOOKUP(G111,NGPREVPRICES,3,FALSE()),HLOOKUP(D111,Correllate,VLOOKUP(G111,CorMove,2,FALSE()),FALSE()),Q111-$BC$3,R111,$BI$5)*H111</f>
        <v>#NAME?</v>
      </c>
      <c r="BJ111" s="224" t="n">
        <f aca="false">I111</f>
        <v>0.3</v>
      </c>
      <c r="BL111" s="0" t="str">
        <f aca="false">CONCATENATE(BB111,$BC$6)</f>
        <v>36708Curve Shift/Gamma</v>
      </c>
      <c r="BM111" s="0" t="str">
        <f aca="false">CONCATENATE($BB111,$BD$6)</f>
        <v>36708Rho</v>
      </c>
      <c r="BN111" s="0" t="str">
        <f aca="false">CONCATENATE($BB111,$BE$6)</f>
        <v>36708Drift</v>
      </c>
      <c r="BO111" s="0" t="str">
        <f aca="false">CONCATENATE($BB111,$BF$6)</f>
        <v>36708Vega</v>
      </c>
      <c r="BP111" s="0" t="str">
        <f aca="false">CONCATENATE($BB111,$BG$6)</f>
        <v>36708Theta</v>
      </c>
    </row>
    <row r="112" customFormat="false" ht="12" hidden="false" customHeight="true" outlineLevel="0" collapsed="false">
      <c r="A112" s="0" t="s">
        <v>181</v>
      </c>
      <c r="B112" s="0" t="s">
        <v>155</v>
      </c>
      <c r="C112" s="0" t="s">
        <v>190</v>
      </c>
      <c r="D112" s="7" t="s">
        <v>145</v>
      </c>
      <c r="E112" s="0" t="s">
        <v>122</v>
      </c>
      <c r="F112" s="0" t="s">
        <v>157</v>
      </c>
      <c r="G112" s="91" t="n">
        <v>36739</v>
      </c>
      <c r="H112" s="230" t="n">
        <v>-250000</v>
      </c>
      <c r="I112" s="0" t="n">
        <v>0.3</v>
      </c>
      <c r="J112" s="124" t="n">
        <f aca="false">VLOOKUP(G112,NGPrices,2,FALSE())</f>
        <v>3.183</v>
      </c>
      <c r="K112" s="125" t="n">
        <f aca="false">HLOOKUP(D112,Prices,VLOOKUP(G112,move_down,2,FALSE()),FALSE())</f>
        <v>0.345</v>
      </c>
      <c r="L112" s="7" t="n">
        <f aca="false">K112+J112</f>
        <v>3.528</v>
      </c>
      <c r="M112" s="126" t="n">
        <f aca="false">VLOOKUP(G112,NGPrices,4,FALSE())</f>
        <v>0.064500399973534</v>
      </c>
      <c r="N112" s="7" t="n">
        <f aca="false">VLOOKUP(G112,NGPrices,3,FALSE())</f>
        <v>0.4125</v>
      </c>
      <c r="O112" s="7" t="n">
        <f aca="false">HLOOKUP(D112,VOLS,VLOOKUP(G112,move_down,2,FALSE()),FALSE())</f>
        <v>0.404</v>
      </c>
      <c r="P112" s="219" t="n">
        <f aca="false">HLOOKUP(D112,Correllate,VLOOKUP(G112,CorMove,2,FALSE()),FALSE())</f>
        <v>0.99</v>
      </c>
      <c r="Q112" s="91" t="n">
        <f aca="false">WORKDAY(G112,-2)</f>
        <v>36735</v>
      </c>
      <c r="R112" s="7" t="n">
        <f aca="false">IF(F112="P",0,1)</f>
        <v>1</v>
      </c>
      <c r="S112" s="130" t="e">
        <f aca="false">xSPRDOPT($L112,$J112,$I112,$M112,$O112,$N112,$P112,$Q112-$C$3,$R112,0)</f>
        <v>#NAME?</v>
      </c>
      <c r="T112" s="220" t="e">
        <f aca="false">xSPRDOPT($L112,$J112,$I112,$M112,$O112,$N112,$P112,$Q112-$C$3,$R112,1)*H112</f>
        <v>#NAME?</v>
      </c>
      <c r="U112" s="42" t="e">
        <f aca="false">S112*H112</f>
        <v>#NAME?</v>
      </c>
      <c r="V112" s="220" t="e">
        <f aca="false">xSPRDOPT($L112,$J112,$I112,$M112,$O112,$N112,$P112,$Q112-$C$3,$R112,2)*H112</f>
        <v>#NAME?</v>
      </c>
      <c r="W112" s="220" t="e">
        <f aca="false">+V112+T112</f>
        <v>#NAME?</v>
      </c>
      <c r="X112" s="2" t="str">
        <f aca="false">CONCATENATE(G112,D112)</f>
        <v>36739IF-TRANSCO/Z6</v>
      </c>
      <c r="Y112" s="221" t="n">
        <f aca="false">H112/10000</f>
        <v>-25</v>
      </c>
      <c r="Z112" s="2"/>
      <c r="AA112" s="231" t="n">
        <f aca="false">EOMONTH(AA111,0)+1</f>
        <v>39387</v>
      </c>
      <c r="AB112" s="134" t="n">
        <f aca="false">SUMIF($X:$X,CONCATENATE($AA112,AB$6),$T:$T)/10000</f>
        <v>0</v>
      </c>
      <c r="AC112" s="134" t="n">
        <f aca="false">SUMIF($X:$X,CONCATENATE($AA112,AC$6),$T:$T)/10000</f>
        <v>0</v>
      </c>
      <c r="AD112" s="134" t="n">
        <f aca="false">SUMIF($X:$X,CONCATENATE($AA112,AD$6),$T:$T)/10000</f>
        <v>0</v>
      </c>
      <c r="AE112" s="134" t="n">
        <f aca="false">SUMIF($X:$X,CONCATENATE($AA112,AE$6),$T:$T)/10000</f>
        <v>0</v>
      </c>
      <c r="AF112" s="135" t="n">
        <f aca="false">SUMIF($X:$X,CONCATENATE($AA112,AF$6),$T:$T)/10000</f>
        <v>0</v>
      </c>
      <c r="AG112" s="135" t="n">
        <f aca="false">SUMIF($X:$X,CONCATENATE($AA112,AG$6),$T:$T)/10000</f>
        <v>0</v>
      </c>
      <c r="AH112" s="231" t="n">
        <f aca="false">EOMONTH(AH111,0)+1</f>
        <v>39387</v>
      </c>
      <c r="AI112" s="135" t="n">
        <f aca="false">SUM(AB112:AG112)</f>
        <v>0</v>
      </c>
      <c r="AJ112" s="2"/>
      <c r="AK112" s="231" t="n">
        <f aca="false">EOMONTH(AK111,0)+1</f>
        <v>39387</v>
      </c>
      <c r="AL112" s="134" t="n">
        <f aca="false">SUMIF($X:$X,CONCATENATE($AA112,AL$6),$W:$W)</f>
        <v>0</v>
      </c>
      <c r="AM112" s="134" t="n">
        <f aca="false">SUMIF($X:$X,CONCATENATE($AA112,AM$6),$W:$W)</f>
        <v>0</v>
      </c>
      <c r="AN112" s="134" t="n">
        <f aca="false">SUMIF($X:$X,CONCATENATE($AA112,AN$6),$W:$W)</f>
        <v>0</v>
      </c>
      <c r="AO112" s="134" t="n">
        <f aca="false">SUMIF($X:$X,CONCATENATE($AA112,AO$6),$W:$W)</f>
        <v>0</v>
      </c>
      <c r="AP112" s="135" t="n">
        <f aca="false">SUMIF($X:$X,CONCATENATE($AA112,AP$6),$W:$W)</f>
        <v>0</v>
      </c>
      <c r="AQ112" s="135" t="n">
        <f aca="false">SUMIF($X:$X,CONCATENATE($AA112,AQ$6),$W:$W)</f>
        <v>0</v>
      </c>
      <c r="AR112" s="231" t="n">
        <f aca="false">EOMONTH(AR111,0)+1</f>
        <v>39387</v>
      </c>
      <c r="AS112" s="135" t="n">
        <f aca="false">SUM(AL112:AQ112)</f>
        <v>0</v>
      </c>
      <c r="AT112" s="2"/>
      <c r="AU112" s="2"/>
      <c r="AV112" s="2"/>
      <c r="AW112" s="2"/>
      <c r="AX112" s="2"/>
      <c r="AY112" s="2"/>
      <c r="AZ112" s="2"/>
      <c r="BA112" s="2"/>
      <c r="BB112" s="181" t="n">
        <f aca="false">G112</f>
        <v>36739</v>
      </c>
      <c r="BC112" s="223" t="e">
        <f aca="false">xSPRDOPT((VLOOKUP(G112,NGPrices,2,FALSE())+HLOOKUP(D112,Prices,VLOOKUP(G112,move_down,2,FALSE()),FALSE())),VLOOKUP(G112,NGPrices,2,FALSE()),I112,VLOOKUP(G112,NGPREVPRICES,4,FALSE()),HLOOKUP(D112,PREVVOLS,VLOOKUP(G112,MOVE_DOWN2,2,FALSE()),FALSE()),VLOOKUP(G112,NGPREVPRICES,3,FALSE()),HLOOKUP(D112,Correllate,VLOOKUP(G112,CorMove,2,FALSE()),FALSE()),Q112-$BC$3,R112,$BC$5)*H112-BI112</f>
        <v>#NAME?</v>
      </c>
      <c r="BD112" s="223" t="e">
        <f aca="false">xSPRDOPT((VLOOKUP(G112,NGPREVPRICES,2,FALSE())+HLOOKUP(D112,PREVCURVES,VLOOKUP(G112,MOVE_DOWN2,2,FALSE()),FALSE())),VLOOKUP(G112,NGPREVPRICES,2,FALSE()),BJ112,VLOOKUP(G112,NGPrices,4,FALSE()),HLOOKUP(D112,PREVVOLS,VLOOKUP(G112,MOVE_DOWN2,2,FALSE()),FALSE()),VLOOKUP(G112,NGPREVPRICES,3,FALSE()),HLOOKUP(D112,Correllate,VLOOKUP(G112,CorMove,2,FALSE()),FALSE()),Q112-$BC$3,R112,$BI$5)*H112-BI112</f>
        <v>#NAME?</v>
      </c>
      <c r="BE112" s="132" t="e">
        <f aca="false">(BI112/VLOOKUP(BB112,discount,3,FALSE()))-(BI112/VLOOKUP(BB112,discount,2,FALSE()))</f>
        <v>#NAME?</v>
      </c>
      <c r="BF112" s="223" t="e">
        <f aca="false">xSPRDOPT((VLOOKUP(G112,NGPREVPRICES,2,FALSE())+HLOOKUP(D112,PREVCURVES,VLOOKUP(G112,MOVE_DOWN2,2,FALSE()),FALSE())),VLOOKUP(G112,NGPREVPRICES,2,FALSE()),BJ112,VLOOKUP(G112,NGPREVPRICES,4,FALSE()),HLOOKUP(D112,VOLS,VLOOKUP(G112,move_down,2,FALSE()),FALSE()),VLOOKUP(G112,NGPrices,3,FALSE()),HLOOKUP(D112,Correllate,VLOOKUP(G112,CorMove,2,FALSE()),FALSE()),Q112-$BC$3,R112,$BI$5)*H112-BI112</f>
        <v>#NAME?</v>
      </c>
      <c r="BG112" s="223" t="e">
        <f aca="false">xSPRDOPT((VLOOKUP(G112,NGPREVPRICES,2,FALSE())+HLOOKUP(D112,PREVCURVES,VLOOKUP(G112,MOVE_DOWN2,2,FALSE()),FALSE())),VLOOKUP(G112,NGPREVPRICES,2,FALSE()),BJ112,VLOOKUP(G112,NGPREVPRICES,4,FALSE()),HLOOKUP(D112,PREVVOLS,VLOOKUP(G112,MOVE_DOWN2,2,FALSE()),FALSE()),VLOOKUP(G112,NGPREVPRICES,3,FALSE()),HLOOKUP(D112,Correllate,VLOOKUP(G112,CorMove,2,FALSE()),FALSE()),Q112-$C$3,R112,$BI$5)*H112-BI112</f>
        <v>#NAME?</v>
      </c>
      <c r="BH112" s="223" t="e">
        <f aca="false">SUM(BC112:BG112)</f>
        <v>#NAME?</v>
      </c>
      <c r="BI112" s="223" t="e">
        <f aca="false">xSPRDOPT((VLOOKUP(G112,NGPREVPRICES,2,FALSE())+HLOOKUP(D112,PREVCURVES,VLOOKUP(G112,MOVE_DOWN2,2,FALSE()),FALSE())),VLOOKUP(G112,NGPREVPRICES,2,FALSE()),BJ112,VLOOKUP(G112,NGPREVPRICES,4,FALSE()),HLOOKUP(D112,PREVVOLS,VLOOKUP(G112,MOVE_DOWN2,2,FALSE()),FALSE()),VLOOKUP(G112,NGPREVPRICES,3,FALSE()),HLOOKUP(D112,Correllate,VLOOKUP(G112,CorMove,2,FALSE()),FALSE()),Q112-$BC$3,R112,$BI$5)*H112</f>
        <v>#NAME?</v>
      </c>
      <c r="BJ112" s="224" t="n">
        <f aca="false">I112</f>
        <v>0.3</v>
      </c>
      <c r="BL112" s="0" t="str">
        <f aca="false">CONCATENATE(BB112,$BC$6)</f>
        <v>36739Curve Shift/Gamma</v>
      </c>
      <c r="BM112" s="0" t="str">
        <f aca="false">CONCATENATE($BB112,$BD$6)</f>
        <v>36739Rho</v>
      </c>
      <c r="BN112" s="0" t="str">
        <f aca="false">CONCATENATE($BB112,$BE$6)</f>
        <v>36739Drift</v>
      </c>
      <c r="BO112" s="0" t="str">
        <f aca="false">CONCATENATE($BB112,$BF$6)</f>
        <v>36739Vega</v>
      </c>
      <c r="BP112" s="0" t="str">
        <f aca="false">CONCATENATE($BB112,$BG$6)</f>
        <v>36739Theta</v>
      </c>
    </row>
    <row r="113" customFormat="false" ht="12" hidden="false" customHeight="true" outlineLevel="0" collapsed="false">
      <c r="A113" s="0" t="s">
        <v>181</v>
      </c>
      <c r="B113" s="0" t="s">
        <v>155</v>
      </c>
      <c r="C113" s="0" t="s">
        <v>190</v>
      </c>
      <c r="D113" s="7" t="s">
        <v>145</v>
      </c>
      <c r="E113" s="0" t="s">
        <v>122</v>
      </c>
      <c r="F113" s="0" t="s">
        <v>157</v>
      </c>
      <c r="G113" s="91" t="n">
        <v>36770</v>
      </c>
      <c r="H113" s="230" t="n">
        <v>-250000</v>
      </c>
      <c r="I113" s="0" t="n">
        <v>0.3</v>
      </c>
      <c r="J113" s="124" t="n">
        <f aca="false">VLOOKUP(G113,NGPrices,2,FALSE())</f>
        <v>3.173</v>
      </c>
      <c r="K113" s="125" t="n">
        <f aca="false">HLOOKUP(D113,Prices,VLOOKUP(G113,move_down,2,FALSE()),FALSE())</f>
        <v>0.315</v>
      </c>
      <c r="L113" s="7" t="n">
        <f aca="false">K113+J113</f>
        <v>3.488</v>
      </c>
      <c r="M113" s="126" t="n">
        <f aca="false">VLOOKUP(G113,NGPrices,4,FALSE())</f>
        <v>0.065221012015627</v>
      </c>
      <c r="N113" s="7" t="n">
        <f aca="false">VLOOKUP(G113,NGPrices,3,FALSE())</f>
        <v>0.42</v>
      </c>
      <c r="O113" s="7" t="n">
        <f aca="false">HLOOKUP(D113,VOLS,VLOOKUP(G113,move_down,2,FALSE()),FALSE())</f>
        <v>0.412</v>
      </c>
      <c r="P113" s="219" t="n">
        <f aca="false">HLOOKUP(D113,Correllate,VLOOKUP(G113,CorMove,2,FALSE()),FALSE())</f>
        <v>0.99</v>
      </c>
      <c r="Q113" s="91" t="n">
        <f aca="false">WORKDAY(G113,-2)</f>
        <v>36768</v>
      </c>
      <c r="R113" s="7" t="n">
        <f aca="false">IF(F113="P",0,1)</f>
        <v>1</v>
      </c>
      <c r="S113" s="130" t="e">
        <f aca="false">xSPRDOPT($L113,$J113,$I113,$M113,$O113,$N113,$P113,$Q113-$C$3,$R113,0)</f>
        <v>#NAME?</v>
      </c>
      <c r="T113" s="220" t="e">
        <f aca="false">xSPRDOPT($L113,$J113,$I113,$M113,$O113,$N113,$P113,$Q113-$C$3,$R113,1)*H113</f>
        <v>#NAME?</v>
      </c>
      <c r="U113" s="42" t="e">
        <f aca="false">S113*H113</f>
        <v>#NAME?</v>
      </c>
      <c r="V113" s="220" t="e">
        <f aca="false">xSPRDOPT($L113,$J113,$I113,$M113,$O113,$N113,$P113,$Q113-$C$3,$R113,2)*H113</f>
        <v>#NAME?</v>
      </c>
      <c r="W113" s="220" t="e">
        <f aca="false">+V113+T113</f>
        <v>#NAME?</v>
      </c>
      <c r="X113" s="2" t="str">
        <f aca="false">CONCATENATE(G113,D113)</f>
        <v>36770IF-TRANSCO/Z6</v>
      </c>
      <c r="Y113" s="221" t="n">
        <f aca="false">H113/10000</f>
        <v>-25</v>
      </c>
      <c r="Z113" s="2"/>
      <c r="AA113" s="231" t="n">
        <f aca="false">EOMONTH(AA112,0)+1</f>
        <v>39417</v>
      </c>
      <c r="AB113" s="134" t="n">
        <f aca="false">SUMIF($X:$X,CONCATENATE($AA113,AB$6),$T:$T)/10000</f>
        <v>0</v>
      </c>
      <c r="AC113" s="134" t="n">
        <f aca="false">SUMIF($X:$X,CONCATENATE($AA113,AC$6),$T:$T)/10000</f>
        <v>0</v>
      </c>
      <c r="AD113" s="134" t="n">
        <f aca="false">SUMIF($X:$X,CONCATENATE($AA113,AD$6),$T:$T)/10000</f>
        <v>0</v>
      </c>
      <c r="AE113" s="134" t="n">
        <f aca="false">SUMIF($X:$X,CONCATENATE($AA113,AE$6),$T:$T)/10000</f>
        <v>0</v>
      </c>
      <c r="AF113" s="135" t="n">
        <f aca="false">SUMIF($X:$X,CONCATENATE($AA113,AF$6),$T:$T)/10000</f>
        <v>0</v>
      </c>
      <c r="AG113" s="135" t="n">
        <f aca="false">SUMIF($X:$X,CONCATENATE($AA113,AG$6),$T:$T)/10000</f>
        <v>0</v>
      </c>
      <c r="AH113" s="231" t="n">
        <f aca="false">EOMONTH(AH112,0)+1</f>
        <v>39417</v>
      </c>
      <c r="AI113" s="135" t="n">
        <f aca="false">SUM(AB113:AG113)</f>
        <v>0</v>
      </c>
      <c r="AJ113" s="2"/>
      <c r="AK113" s="231" t="n">
        <f aca="false">EOMONTH(AK112,0)+1</f>
        <v>39417</v>
      </c>
      <c r="AL113" s="134" t="n">
        <f aca="false">SUMIF($X:$X,CONCATENATE($AA113,AL$6),$W:$W)</f>
        <v>0</v>
      </c>
      <c r="AM113" s="134" t="n">
        <f aca="false">SUMIF($X:$X,CONCATENATE($AA113,AM$6),$W:$W)</f>
        <v>0</v>
      </c>
      <c r="AN113" s="134" t="n">
        <f aca="false">SUMIF($X:$X,CONCATENATE($AA113,AN$6),$W:$W)</f>
        <v>0</v>
      </c>
      <c r="AO113" s="134" t="n">
        <f aca="false">SUMIF($X:$X,CONCATENATE($AA113,AO$6),$W:$W)</f>
        <v>0</v>
      </c>
      <c r="AP113" s="135" t="n">
        <f aca="false">SUMIF($X:$X,CONCATENATE($AA113,AP$6),$W:$W)</f>
        <v>0</v>
      </c>
      <c r="AQ113" s="135" t="n">
        <f aca="false">SUMIF($X:$X,CONCATENATE($AA113,AQ$6),$W:$W)</f>
        <v>0</v>
      </c>
      <c r="AR113" s="231" t="n">
        <f aca="false">EOMONTH(AR112,0)+1</f>
        <v>39417</v>
      </c>
      <c r="AS113" s="135" t="n">
        <f aca="false">SUM(AL113:AQ113)</f>
        <v>0</v>
      </c>
      <c r="AT113" s="2"/>
      <c r="AU113" s="2"/>
      <c r="AV113" s="2"/>
      <c r="AW113" s="2"/>
      <c r="AX113" s="2"/>
      <c r="AY113" s="2"/>
      <c r="AZ113" s="2"/>
      <c r="BA113" s="2"/>
      <c r="BB113" s="181" t="n">
        <f aca="false">G113</f>
        <v>36770</v>
      </c>
      <c r="BC113" s="223" t="e">
        <f aca="false">xSPRDOPT((VLOOKUP(G113,NGPrices,2,FALSE())+HLOOKUP(D113,Prices,VLOOKUP(G113,move_down,2,FALSE()),FALSE())),VLOOKUP(G113,NGPrices,2,FALSE()),I113,VLOOKUP(G113,NGPREVPRICES,4,FALSE()),HLOOKUP(D113,PREVVOLS,VLOOKUP(G113,MOVE_DOWN2,2,FALSE()),FALSE()),VLOOKUP(G113,NGPREVPRICES,3,FALSE()),HLOOKUP(D113,Correllate,VLOOKUP(G113,CorMove,2,FALSE()),FALSE()),Q113-$BC$3,R113,$BC$5)*H113-BI113</f>
        <v>#NAME?</v>
      </c>
      <c r="BD113" s="223" t="e">
        <f aca="false">xSPRDOPT((VLOOKUP(G113,NGPREVPRICES,2,FALSE())+HLOOKUP(D113,PREVCURVES,VLOOKUP(G113,MOVE_DOWN2,2,FALSE()),FALSE())),VLOOKUP(G113,NGPREVPRICES,2,FALSE()),BJ113,VLOOKUP(G113,NGPrices,4,FALSE()),HLOOKUP(D113,PREVVOLS,VLOOKUP(G113,MOVE_DOWN2,2,FALSE()),FALSE()),VLOOKUP(G113,NGPREVPRICES,3,FALSE()),HLOOKUP(D113,Correllate,VLOOKUP(G113,CorMove,2,FALSE()),FALSE()),Q113-$BC$3,R113,$BI$5)*H113-BI113</f>
        <v>#NAME?</v>
      </c>
      <c r="BE113" s="132" t="e">
        <f aca="false">(BI113/VLOOKUP(BB113,discount,3,FALSE()))-(BI113/VLOOKUP(BB113,discount,2,FALSE()))</f>
        <v>#NAME?</v>
      </c>
      <c r="BF113" s="223" t="e">
        <f aca="false">xSPRDOPT((VLOOKUP(G113,NGPREVPRICES,2,FALSE())+HLOOKUP(D113,PREVCURVES,VLOOKUP(G113,MOVE_DOWN2,2,FALSE()),FALSE())),VLOOKUP(G113,NGPREVPRICES,2,FALSE()),BJ113,VLOOKUP(G113,NGPREVPRICES,4,FALSE()),HLOOKUP(D113,VOLS,VLOOKUP(G113,move_down,2,FALSE()),FALSE()),VLOOKUP(G113,NGPrices,3,FALSE()),HLOOKUP(D113,Correllate,VLOOKUP(G113,CorMove,2,FALSE()),FALSE()),Q113-$BC$3,R113,$BI$5)*H113-BI113</f>
        <v>#NAME?</v>
      </c>
      <c r="BG113" s="223" t="e">
        <f aca="false">xSPRDOPT((VLOOKUP(G113,NGPREVPRICES,2,FALSE())+HLOOKUP(D113,PREVCURVES,VLOOKUP(G113,MOVE_DOWN2,2,FALSE()),FALSE())),VLOOKUP(G113,NGPREVPRICES,2,FALSE()),BJ113,VLOOKUP(G113,NGPREVPRICES,4,FALSE()),HLOOKUP(D113,PREVVOLS,VLOOKUP(G113,MOVE_DOWN2,2,FALSE()),FALSE()),VLOOKUP(G113,NGPREVPRICES,3,FALSE()),HLOOKUP(D113,Correllate,VLOOKUP(G113,CorMove,2,FALSE()),FALSE()),Q113-$C$3,R113,$BI$5)*H113-BI113</f>
        <v>#NAME?</v>
      </c>
      <c r="BH113" s="223" t="e">
        <f aca="false">SUM(BC113:BG113)</f>
        <v>#NAME?</v>
      </c>
      <c r="BI113" s="223" t="e">
        <f aca="false">xSPRDOPT((VLOOKUP(G113,NGPREVPRICES,2,FALSE())+HLOOKUP(D113,PREVCURVES,VLOOKUP(G113,MOVE_DOWN2,2,FALSE()),FALSE())),VLOOKUP(G113,NGPREVPRICES,2,FALSE()),BJ113,VLOOKUP(G113,NGPREVPRICES,4,FALSE()),HLOOKUP(D113,PREVVOLS,VLOOKUP(G113,MOVE_DOWN2,2,FALSE()),FALSE()),VLOOKUP(G113,NGPREVPRICES,3,FALSE()),HLOOKUP(D113,Correllate,VLOOKUP(G113,CorMove,2,FALSE()),FALSE()),Q113-$BC$3,R113,$BI$5)*H113</f>
        <v>#NAME?</v>
      </c>
      <c r="BJ113" s="224" t="n">
        <f aca="false">I113</f>
        <v>0.3</v>
      </c>
      <c r="BL113" s="0" t="str">
        <f aca="false">CONCATENATE(BB113,$BC$6)</f>
        <v>36770Curve Shift/Gamma</v>
      </c>
      <c r="BM113" s="0" t="str">
        <f aca="false">CONCATENATE($BB113,$BD$6)</f>
        <v>36770Rho</v>
      </c>
      <c r="BN113" s="0" t="str">
        <f aca="false">CONCATENATE($BB113,$BE$6)</f>
        <v>36770Drift</v>
      </c>
      <c r="BO113" s="0" t="str">
        <f aca="false">CONCATENATE($BB113,$BF$6)</f>
        <v>36770Vega</v>
      </c>
      <c r="BP113" s="0" t="str">
        <f aca="false">CONCATENATE($BB113,$BG$6)</f>
        <v>36770Theta</v>
      </c>
    </row>
    <row r="114" customFormat="false" ht="12" hidden="false" customHeight="true" outlineLevel="0" collapsed="false">
      <c r="A114" s="0" t="s">
        <v>181</v>
      </c>
      <c r="B114" s="0" t="s">
        <v>155</v>
      </c>
      <c r="C114" s="0" t="s">
        <v>190</v>
      </c>
      <c r="D114" s="7" t="s">
        <v>145</v>
      </c>
      <c r="E114" s="0" t="s">
        <v>122</v>
      </c>
      <c r="F114" s="0" t="s">
        <v>157</v>
      </c>
      <c r="G114" s="91" t="n">
        <v>36800</v>
      </c>
      <c r="H114" s="230" t="n">
        <v>-250000</v>
      </c>
      <c r="I114" s="0" t="n">
        <v>0.3</v>
      </c>
      <c r="J114" s="124" t="n">
        <f aca="false">VLOOKUP(G114,NGPrices,2,FALSE())</f>
        <v>3.18</v>
      </c>
      <c r="K114" s="125" t="n">
        <f aca="false">HLOOKUP(D114,Prices,VLOOKUP(G114,move_down,2,FALSE()),FALSE())</f>
        <v>0.345</v>
      </c>
      <c r="L114" s="7" t="n">
        <f aca="false">K114+J114</f>
        <v>3.525</v>
      </c>
      <c r="M114" s="126" t="n">
        <f aca="false">VLOOKUP(G114,NGPrices,4,FALSE())</f>
        <v>0.065817989695161</v>
      </c>
      <c r="N114" s="7" t="n">
        <f aca="false">VLOOKUP(G114,NGPrices,3,FALSE())</f>
        <v>0.4225</v>
      </c>
      <c r="O114" s="7" t="n">
        <f aca="false">HLOOKUP(D114,VOLS,VLOOKUP(G114,move_down,2,FALSE()),FALSE())</f>
        <v>0.414</v>
      </c>
      <c r="P114" s="219" t="n">
        <f aca="false">HLOOKUP(D114,Correllate,VLOOKUP(G114,CorMove,2,FALSE()),FALSE())</f>
        <v>0.99</v>
      </c>
      <c r="Q114" s="91" t="n">
        <f aca="false">WORKDAY(G114,-2)</f>
        <v>36797</v>
      </c>
      <c r="R114" s="7" t="n">
        <f aca="false">IF(F114="P",0,1)</f>
        <v>1</v>
      </c>
      <c r="S114" s="130" t="e">
        <f aca="false">xSPRDOPT($L114,$J114,$I114,$M114,$O114,$N114,$P114,$Q114-$C$3,$R114,0)</f>
        <v>#NAME?</v>
      </c>
      <c r="T114" s="220" t="e">
        <f aca="false">xSPRDOPT($L114,$J114,$I114,$M114,$O114,$N114,$P114,$Q114-$C$3,$R114,1)*H114</f>
        <v>#NAME?</v>
      </c>
      <c r="U114" s="42" t="e">
        <f aca="false">S114*H114</f>
        <v>#NAME?</v>
      </c>
      <c r="V114" s="220" t="e">
        <f aca="false">xSPRDOPT($L114,$J114,$I114,$M114,$O114,$N114,$P114,$Q114-$C$3,$R114,2)*H114</f>
        <v>#NAME?</v>
      </c>
      <c r="W114" s="220" t="e">
        <f aca="false">+V114+T114</f>
        <v>#NAME?</v>
      </c>
      <c r="X114" s="2" t="str">
        <f aca="false">CONCATENATE(G114,D114)</f>
        <v>36800IF-TRANSCO/Z6</v>
      </c>
      <c r="Y114" s="221" t="n">
        <f aca="false">H114/10000</f>
        <v>-25</v>
      </c>
      <c r="Z114" s="2"/>
      <c r="AA114" s="231" t="n">
        <f aca="false">EOMONTH(AA113,0)+1</f>
        <v>39448</v>
      </c>
      <c r="AB114" s="134" t="n">
        <f aca="false">SUMIF($X:$X,CONCATENATE($AA114,AB$6),$T:$T)/10000</f>
        <v>0</v>
      </c>
      <c r="AC114" s="134" t="n">
        <f aca="false">SUMIF($X:$X,CONCATENATE($AA114,AC$6),$T:$T)/10000</f>
        <v>0</v>
      </c>
      <c r="AD114" s="134" t="n">
        <f aca="false">SUMIF($X:$X,CONCATENATE($AA114,AD$6),$T:$T)/10000</f>
        <v>0</v>
      </c>
      <c r="AE114" s="134" t="n">
        <f aca="false">SUMIF($X:$X,CONCATENATE($AA114,AE$6),$T:$T)/10000</f>
        <v>0</v>
      </c>
      <c r="AF114" s="135" t="n">
        <f aca="false">SUMIF($X:$X,CONCATENATE($AA114,AF$6),$T:$T)/10000</f>
        <v>0</v>
      </c>
      <c r="AG114" s="135" t="n">
        <f aca="false">SUMIF($X:$X,CONCATENATE($AA114,AG$6),$T:$T)/10000</f>
        <v>0</v>
      </c>
      <c r="AH114" s="231" t="n">
        <f aca="false">EOMONTH(AH113,0)+1</f>
        <v>39448</v>
      </c>
      <c r="AI114" s="135" t="n">
        <f aca="false">SUM(AB114:AG114)</f>
        <v>0</v>
      </c>
      <c r="AJ114" s="2"/>
      <c r="AK114" s="231" t="n">
        <f aca="false">EOMONTH(AK113,0)+1</f>
        <v>39448</v>
      </c>
      <c r="AL114" s="134" t="n">
        <f aca="false">SUMIF($X:$X,CONCATENATE($AA114,AL$6),$W:$W)</f>
        <v>0</v>
      </c>
      <c r="AM114" s="134" t="n">
        <f aca="false">SUMIF($X:$X,CONCATENATE($AA114,AM$6),$W:$W)</f>
        <v>0</v>
      </c>
      <c r="AN114" s="134" t="n">
        <f aca="false">SUMIF($X:$X,CONCATENATE($AA114,AN$6),$W:$W)</f>
        <v>0</v>
      </c>
      <c r="AO114" s="134" t="n">
        <f aca="false">SUMIF($X:$X,CONCATENATE($AA114,AO$6),$W:$W)</f>
        <v>0</v>
      </c>
      <c r="AP114" s="135" t="n">
        <f aca="false">SUMIF($X:$X,CONCATENATE($AA114,AP$6),$W:$W)</f>
        <v>0</v>
      </c>
      <c r="AQ114" s="135" t="n">
        <f aca="false">SUMIF($X:$X,CONCATENATE($AA114,AQ$6),$W:$W)</f>
        <v>0</v>
      </c>
      <c r="AR114" s="231" t="n">
        <f aca="false">EOMONTH(AR113,0)+1</f>
        <v>39448</v>
      </c>
      <c r="AS114" s="135" t="n">
        <f aca="false">SUM(AL114:AQ114)</f>
        <v>0</v>
      </c>
      <c r="AT114" s="2"/>
      <c r="AU114" s="2"/>
      <c r="AV114" s="2"/>
      <c r="AW114" s="2"/>
      <c r="AX114" s="2"/>
      <c r="AY114" s="2"/>
      <c r="AZ114" s="2"/>
      <c r="BA114" s="2"/>
      <c r="BB114" s="181" t="n">
        <f aca="false">G114</f>
        <v>36800</v>
      </c>
      <c r="BC114" s="223" t="e">
        <f aca="false">xSPRDOPT((VLOOKUP(G114,NGPrices,2,FALSE())+HLOOKUP(D114,Prices,VLOOKUP(G114,move_down,2,FALSE()),FALSE())),VLOOKUP(G114,NGPrices,2,FALSE()),I114,VLOOKUP(G114,NGPREVPRICES,4,FALSE()),HLOOKUP(D114,PREVVOLS,VLOOKUP(G114,MOVE_DOWN2,2,FALSE()),FALSE()),VLOOKUP(G114,NGPREVPRICES,3,FALSE()),HLOOKUP(D114,Correllate,VLOOKUP(G114,CorMove,2,FALSE()),FALSE()),Q114-$BC$3,R114,$BC$5)*H114-BI114</f>
        <v>#NAME?</v>
      </c>
      <c r="BD114" s="223" t="e">
        <f aca="false">xSPRDOPT((VLOOKUP(G114,NGPREVPRICES,2,FALSE())+HLOOKUP(D114,PREVCURVES,VLOOKUP(G114,MOVE_DOWN2,2,FALSE()),FALSE())),VLOOKUP(G114,NGPREVPRICES,2,FALSE()),BJ114,VLOOKUP(G114,NGPrices,4,FALSE()),HLOOKUP(D114,PREVVOLS,VLOOKUP(G114,MOVE_DOWN2,2,FALSE()),FALSE()),VLOOKUP(G114,NGPREVPRICES,3,FALSE()),HLOOKUP(D114,Correllate,VLOOKUP(G114,CorMove,2,FALSE()),FALSE()),Q114-$BC$3,R114,$BI$5)*H114-BI114</f>
        <v>#NAME?</v>
      </c>
      <c r="BE114" s="132" t="e">
        <f aca="false">(BI114/VLOOKUP(BB114,discount,3,FALSE()))-(BI114/VLOOKUP(BB114,discount,2,FALSE()))</f>
        <v>#NAME?</v>
      </c>
      <c r="BF114" s="223" t="e">
        <f aca="false">xSPRDOPT((VLOOKUP(G114,NGPREVPRICES,2,FALSE())+HLOOKUP(D114,PREVCURVES,VLOOKUP(G114,MOVE_DOWN2,2,FALSE()),FALSE())),VLOOKUP(G114,NGPREVPRICES,2,FALSE()),BJ114,VLOOKUP(G114,NGPREVPRICES,4,FALSE()),HLOOKUP(D114,VOLS,VLOOKUP(G114,move_down,2,FALSE()),FALSE()),VLOOKUP(G114,NGPrices,3,FALSE()),HLOOKUP(D114,Correllate,VLOOKUP(G114,CorMove,2,FALSE()),FALSE()),Q114-$BC$3,R114,$BI$5)*H114-BI114</f>
        <v>#NAME?</v>
      </c>
      <c r="BG114" s="223" t="e">
        <f aca="false">xSPRDOPT((VLOOKUP(G114,NGPREVPRICES,2,FALSE())+HLOOKUP(D114,PREVCURVES,VLOOKUP(G114,MOVE_DOWN2,2,FALSE()),FALSE())),VLOOKUP(G114,NGPREVPRICES,2,FALSE()),BJ114,VLOOKUP(G114,NGPREVPRICES,4,FALSE()),HLOOKUP(D114,PREVVOLS,VLOOKUP(G114,MOVE_DOWN2,2,FALSE()),FALSE()),VLOOKUP(G114,NGPREVPRICES,3,FALSE()),HLOOKUP(D114,Correllate,VLOOKUP(G114,CorMove,2,FALSE()),FALSE()),Q114-$C$3,R114,$BI$5)*H114-BI114</f>
        <v>#NAME?</v>
      </c>
      <c r="BH114" s="223" t="e">
        <f aca="false">SUM(BC114:BG114)</f>
        <v>#NAME?</v>
      </c>
      <c r="BI114" s="223" t="e">
        <f aca="false">xSPRDOPT((VLOOKUP(G114,NGPREVPRICES,2,FALSE())+HLOOKUP(D114,PREVCURVES,VLOOKUP(G114,MOVE_DOWN2,2,FALSE()),FALSE())),VLOOKUP(G114,NGPREVPRICES,2,FALSE()),BJ114,VLOOKUP(G114,NGPREVPRICES,4,FALSE()),HLOOKUP(D114,PREVVOLS,VLOOKUP(G114,MOVE_DOWN2,2,FALSE()),FALSE()),VLOOKUP(G114,NGPREVPRICES,3,FALSE()),HLOOKUP(D114,Correllate,VLOOKUP(G114,CorMove,2,FALSE()),FALSE()),Q114-$BC$3,R114,$BI$5)*H114</f>
        <v>#NAME?</v>
      </c>
      <c r="BJ114" s="224" t="n">
        <f aca="false">I114</f>
        <v>0.3</v>
      </c>
      <c r="BL114" s="0" t="str">
        <f aca="false">CONCATENATE(BB114,$BC$6)</f>
        <v>36800Curve Shift/Gamma</v>
      </c>
      <c r="BM114" s="0" t="str">
        <f aca="false">CONCATENATE($BB114,$BD$6)</f>
        <v>36800Rho</v>
      </c>
      <c r="BN114" s="0" t="str">
        <f aca="false">CONCATENATE($BB114,$BE$6)</f>
        <v>36800Drift</v>
      </c>
      <c r="BO114" s="0" t="str">
        <f aca="false">CONCATENATE($BB114,$BF$6)</f>
        <v>36800Vega</v>
      </c>
      <c r="BP114" s="0" t="str">
        <f aca="false">CONCATENATE($BB114,$BG$6)</f>
        <v>36800Theta</v>
      </c>
    </row>
    <row r="115" customFormat="false" ht="12" hidden="false" customHeight="true" outlineLevel="0" collapsed="false">
      <c r="A115" s="0" t="s">
        <v>181</v>
      </c>
      <c r="B115" s="0" t="s">
        <v>155</v>
      </c>
      <c r="C115" s="0" t="s">
        <v>191</v>
      </c>
      <c r="D115" s="7" t="s">
        <v>145</v>
      </c>
      <c r="E115" s="0" t="s">
        <v>122</v>
      </c>
      <c r="F115" s="0" t="s">
        <v>123</v>
      </c>
      <c r="G115" s="91" t="n">
        <v>36647</v>
      </c>
      <c r="H115" s="230" t="n">
        <v>-250000</v>
      </c>
      <c r="I115" s="0" t="n">
        <v>0.3</v>
      </c>
      <c r="J115" s="124" t="n">
        <f aca="false">VLOOKUP(G115,NGPrices,2,FALSE())</f>
        <v>3.158</v>
      </c>
      <c r="K115" s="125" t="n">
        <f aca="false">HLOOKUP(D115,Prices,VLOOKUP(G115,move_down,2,FALSE()),FALSE())</f>
        <v>0.295</v>
      </c>
      <c r="L115" s="7" t="n">
        <f aca="false">K115+J115</f>
        <v>3.453</v>
      </c>
      <c r="M115" s="126" t="n">
        <f aca="false">VLOOKUP(G115,NGPrices,4,FALSE())</f>
        <v>0.062683518517613</v>
      </c>
      <c r="N115" s="7" t="n">
        <f aca="false">VLOOKUP(G115,NGPrices,3,FALSE())</f>
        <v>0.41</v>
      </c>
      <c r="O115" s="7" t="n">
        <f aca="false">HLOOKUP(D115,VOLS,VLOOKUP(G115,move_down,2,FALSE()),FALSE())</f>
        <v>0.402</v>
      </c>
      <c r="P115" s="219" t="n">
        <f aca="false">HLOOKUP(D115,Correllate,VLOOKUP(G115,CorMove,2,FALSE()),FALSE())</f>
        <v>0.99</v>
      </c>
      <c r="Q115" s="91" t="n">
        <f aca="false">WORKDAY(G115,-2)</f>
        <v>36643</v>
      </c>
      <c r="R115" s="7" t="n">
        <f aca="false">IF(F115="P",0,1)</f>
        <v>0</v>
      </c>
      <c r="S115" s="130" t="e">
        <f aca="false">xSPRDOPT($L115,$J115,$I115,$M115,$O115,$N115,$P115,$Q115-$C$3,$R115,0)</f>
        <v>#NAME?</v>
      </c>
      <c r="T115" s="220" t="e">
        <f aca="false">xSPRDOPT($L115,$J115,$I115,$M115,$O115,$N115,$P115,$Q115-$C$3,$R115,1)*H115</f>
        <v>#NAME?</v>
      </c>
      <c r="U115" s="42" t="e">
        <f aca="false">S115*H115</f>
        <v>#NAME?</v>
      </c>
      <c r="V115" s="220" t="e">
        <f aca="false">xSPRDOPT($L115,$J115,$I115,$M115,$O115,$N115,$P115,$Q115-$C$3,$R115,2)*H115</f>
        <v>#NAME?</v>
      </c>
      <c r="W115" s="220" t="e">
        <f aca="false">+V115+T115</f>
        <v>#NAME?</v>
      </c>
      <c r="X115" s="2" t="str">
        <f aca="false">CONCATENATE(G115,D115)</f>
        <v>36647IF-TRANSCO/Z6</v>
      </c>
      <c r="Y115" s="221" t="n">
        <f aca="false">H115/10000</f>
        <v>-25</v>
      </c>
      <c r="AA115" s="231" t="n">
        <f aca="false">EOMONTH(AA114,0)+1</f>
        <v>39479</v>
      </c>
      <c r="AB115" s="134" t="n">
        <f aca="false">SUMIF($X:$X,CONCATENATE($AA115,AB$6),$T:$T)/10000</f>
        <v>0</v>
      </c>
      <c r="AC115" s="134" t="n">
        <f aca="false">SUMIF($X:$X,CONCATENATE($AA115,AC$6),$T:$T)/10000</f>
        <v>0</v>
      </c>
      <c r="AD115" s="134" t="n">
        <f aca="false">SUMIF($X:$X,CONCATENATE($AA115,AD$6),$T:$T)/10000</f>
        <v>0</v>
      </c>
      <c r="AE115" s="134" t="n">
        <f aca="false">SUMIF($X:$X,CONCATENATE($AA115,AE$6),$T:$T)/10000</f>
        <v>0</v>
      </c>
      <c r="AF115" s="135" t="n">
        <f aca="false">SUMIF($X:$X,CONCATENATE($AA115,AF$6),$T:$T)/10000</f>
        <v>0</v>
      </c>
      <c r="AG115" s="135" t="n">
        <f aca="false">SUMIF($X:$X,CONCATENATE($AA115,AG$6),$T:$T)/10000</f>
        <v>0</v>
      </c>
      <c r="AH115" s="231" t="n">
        <f aca="false">EOMONTH(AH114,0)+1</f>
        <v>39479</v>
      </c>
      <c r="AI115" s="135" t="n">
        <f aca="false">SUM(AB115:AG115)</f>
        <v>0</v>
      </c>
      <c r="AJ115" s="2"/>
      <c r="AK115" s="231" t="n">
        <f aca="false">EOMONTH(AK114,0)+1</f>
        <v>39479</v>
      </c>
      <c r="AL115" s="134" t="n">
        <f aca="false">SUMIF($X:$X,CONCATENATE($AA115,AL$6),$W:$W)</f>
        <v>0</v>
      </c>
      <c r="AM115" s="134" t="n">
        <f aca="false">SUMIF($X:$X,CONCATENATE($AA115,AM$6),$W:$W)</f>
        <v>0</v>
      </c>
      <c r="AN115" s="134" t="n">
        <f aca="false">SUMIF($X:$X,CONCATENATE($AA115,AN$6),$W:$W)</f>
        <v>0</v>
      </c>
      <c r="AO115" s="134" t="n">
        <f aca="false">SUMIF($X:$X,CONCATENATE($AA115,AO$6),$W:$W)</f>
        <v>0</v>
      </c>
      <c r="AP115" s="135" t="n">
        <f aca="false">SUMIF($X:$X,CONCATENATE($AA115,AP$6),$W:$W)</f>
        <v>0</v>
      </c>
      <c r="AQ115" s="135" t="n">
        <f aca="false">SUMIF($X:$X,CONCATENATE($AA115,AQ$6),$W:$W)</f>
        <v>0</v>
      </c>
      <c r="AR115" s="231" t="n">
        <f aca="false">EOMONTH(AR114,0)+1</f>
        <v>39479</v>
      </c>
      <c r="AS115" s="135" t="n">
        <f aca="false">SUM(AL115:AQ115)</f>
        <v>0</v>
      </c>
      <c r="AT115" s="2"/>
      <c r="AU115" s="2"/>
      <c r="AV115" s="2"/>
      <c r="AW115" s="2"/>
      <c r="AX115" s="2"/>
      <c r="AY115" s="2"/>
      <c r="AZ115" s="2"/>
      <c r="BA115" s="2"/>
      <c r="BB115" s="181" t="n">
        <f aca="false">G115</f>
        <v>36647</v>
      </c>
      <c r="BC115" s="223" t="e">
        <f aca="false">xSPRDOPT((VLOOKUP(G115,NGPrices,2,FALSE())+HLOOKUP(D115,Prices,VLOOKUP(G115,move_down,2,FALSE()),FALSE())),VLOOKUP(G115,NGPrices,2,FALSE()),I115,VLOOKUP(G115,NGPREVPRICES,4,FALSE()),HLOOKUP(D115,PREVVOLS,VLOOKUP(G115,MOVE_DOWN2,2,FALSE()),FALSE()),VLOOKUP(G115,NGPREVPRICES,3,FALSE()),HLOOKUP(D115,Correllate,VLOOKUP(G115,CorMove,2,FALSE()),FALSE()),Q115-$BC$3,R115,$BC$5)*H115-BI115</f>
        <v>#NAME?</v>
      </c>
      <c r="BD115" s="223" t="e">
        <f aca="false">xSPRDOPT((VLOOKUP(G115,NGPREVPRICES,2,FALSE())+HLOOKUP(D115,PREVCURVES,VLOOKUP(G115,MOVE_DOWN2,2,FALSE()),FALSE())),VLOOKUP(G115,NGPREVPRICES,2,FALSE()),BJ115,VLOOKUP(G115,NGPrices,4,FALSE()),HLOOKUP(D115,PREVVOLS,VLOOKUP(G115,MOVE_DOWN2,2,FALSE()),FALSE()),VLOOKUP(G115,NGPREVPRICES,3,FALSE()),HLOOKUP(D115,Correllate,VLOOKUP(G115,CorMove,2,FALSE()),FALSE()),Q115-$BC$3,R115,$BI$5)*H115-BI115</f>
        <v>#NAME?</v>
      </c>
      <c r="BE115" s="132" t="e">
        <f aca="false">(BI115/VLOOKUP(BB115,discount,3,FALSE()))-(BI115/VLOOKUP(BB115,discount,2,FALSE()))</f>
        <v>#NAME?</v>
      </c>
      <c r="BF115" s="223" t="e">
        <f aca="false">xSPRDOPT((VLOOKUP(G115,NGPREVPRICES,2,FALSE())+HLOOKUP(D115,PREVCURVES,VLOOKUP(G115,MOVE_DOWN2,2,FALSE()),FALSE())),VLOOKUP(G115,NGPREVPRICES,2,FALSE()),BJ115,VLOOKUP(G115,NGPREVPRICES,4,FALSE()),HLOOKUP(D115,VOLS,VLOOKUP(G115,move_down,2,FALSE()),FALSE()),VLOOKUP(G115,NGPrices,3,FALSE()),HLOOKUP(D115,Correllate,VLOOKUP(G115,CorMove,2,FALSE()),FALSE()),Q115-$BC$3,R115,$BI$5)*H115-BI115</f>
        <v>#NAME?</v>
      </c>
      <c r="BG115" s="223" t="e">
        <f aca="false">xSPRDOPT((VLOOKUP(G115,NGPREVPRICES,2,FALSE())+HLOOKUP(D115,PREVCURVES,VLOOKUP(G115,MOVE_DOWN2,2,FALSE()),FALSE())),VLOOKUP(G115,NGPREVPRICES,2,FALSE()),BJ115,VLOOKUP(G115,NGPREVPRICES,4,FALSE()),HLOOKUP(D115,PREVVOLS,VLOOKUP(G115,MOVE_DOWN2,2,FALSE()),FALSE()),VLOOKUP(G115,NGPREVPRICES,3,FALSE()),HLOOKUP(D115,Correllate,VLOOKUP(G115,CorMove,2,FALSE()),FALSE()),Q115-$C$3,R115,$BI$5)*H115-BI115</f>
        <v>#NAME?</v>
      </c>
      <c r="BH115" s="223" t="e">
        <f aca="false">SUM(BC115:BG115)</f>
        <v>#NAME?</v>
      </c>
      <c r="BI115" s="223" t="e">
        <f aca="false">xSPRDOPT((VLOOKUP(G115,NGPREVPRICES,2,FALSE())+HLOOKUP(D115,PREVCURVES,VLOOKUP(G115,MOVE_DOWN2,2,FALSE()),FALSE())),VLOOKUP(G115,NGPREVPRICES,2,FALSE()),BJ115,VLOOKUP(G115,NGPREVPRICES,4,FALSE()),HLOOKUP(D115,PREVVOLS,VLOOKUP(G115,MOVE_DOWN2,2,FALSE()),FALSE()),VLOOKUP(G115,NGPREVPRICES,3,FALSE()),HLOOKUP(D115,Correllate,VLOOKUP(G115,CorMove,2,FALSE()),FALSE()),Q115-$BC$3,R115,$BI$5)*H115</f>
        <v>#NAME?</v>
      </c>
      <c r="BJ115" s="224" t="n">
        <f aca="false">I115</f>
        <v>0.3</v>
      </c>
      <c r="BL115" s="0" t="str">
        <f aca="false">CONCATENATE(BB115,$BC$6)</f>
        <v>36647Curve Shift/Gamma</v>
      </c>
      <c r="BM115" s="0" t="str">
        <f aca="false">CONCATENATE($BB115,$BD$6)</f>
        <v>36647Rho</v>
      </c>
      <c r="BN115" s="0" t="str">
        <f aca="false">CONCATENATE($BB115,$BE$6)</f>
        <v>36647Drift</v>
      </c>
      <c r="BO115" s="0" t="str">
        <f aca="false">CONCATENATE($BB115,$BF$6)</f>
        <v>36647Vega</v>
      </c>
      <c r="BP115" s="0" t="str">
        <f aca="false">CONCATENATE($BB115,$BG$6)</f>
        <v>36647Theta</v>
      </c>
    </row>
    <row r="116" customFormat="false" ht="12" hidden="false" customHeight="true" outlineLevel="0" collapsed="false">
      <c r="A116" s="0" t="s">
        <v>181</v>
      </c>
      <c r="B116" s="0" t="s">
        <v>155</v>
      </c>
      <c r="C116" s="0" t="s">
        <v>191</v>
      </c>
      <c r="D116" s="7" t="s">
        <v>145</v>
      </c>
      <c r="E116" s="0" t="s">
        <v>122</v>
      </c>
      <c r="F116" s="0" t="s">
        <v>123</v>
      </c>
      <c r="G116" s="91" t="n">
        <v>36678</v>
      </c>
      <c r="H116" s="230" t="n">
        <v>-250000</v>
      </c>
      <c r="I116" s="0" t="n">
        <v>0.3</v>
      </c>
      <c r="J116" s="124" t="n">
        <f aca="false">VLOOKUP(G116,NGPrices,2,FALSE())</f>
        <v>3.172</v>
      </c>
      <c r="K116" s="125" t="n">
        <f aca="false">HLOOKUP(D116,Prices,VLOOKUP(G116,move_down,2,FALSE()),FALSE())</f>
        <v>0.3075</v>
      </c>
      <c r="L116" s="7" t="n">
        <f aca="false">K116+J116</f>
        <v>3.4795</v>
      </c>
      <c r="M116" s="126" t="n">
        <f aca="false">VLOOKUP(G116,NGPrices,4,FALSE())</f>
        <v>0.063039999833066</v>
      </c>
      <c r="N116" s="7" t="n">
        <f aca="false">VLOOKUP(G116,NGPrices,3,FALSE())</f>
        <v>0.3825</v>
      </c>
      <c r="O116" s="7" t="n">
        <f aca="false">HLOOKUP(D116,VOLS,VLOOKUP(G116,move_down,2,FALSE()),FALSE())</f>
        <v>0.375</v>
      </c>
      <c r="P116" s="219" t="n">
        <f aca="false">HLOOKUP(D116,Correllate,VLOOKUP(G116,CorMove,2,FALSE()),FALSE())</f>
        <v>0.99</v>
      </c>
      <c r="Q116" s="91" t="n">
        <f aca="false">WORKDAY(G116,-2)</f>
        <v>36676</v>
      </c>
      <c r="R116" s="7" t="n">
        <f aca="false">IF(F116="P",0,1)</f>
        <v>0</v>
      </c>
      <c r="S116" s="130" t="e">
        <f aca="false">xSPRDOPT($L116,$J116,$I116,$M116,$O116,$N116,$P116,$Q116-$C$3,$R116,0)</f>
        <v>#NAME?</v>
      </c>
      <c r="T116" s="220" t="e">
        <f aca="false">xSPRDOPT($L116,$J116,$I116,$M116,$O116,$N116,$P116,$Q116-$C$3,$R116,1)*H116</f>
        <v>#NAME?</v>
      </c>
      <c r="U116" s="42" t="e">
        <f aca="false">S116*H116</f>
        <v>#NAME?</v>
      </c>
      <c r="V116" s="220" t="e">
        <f aca="false">xSPRDOPT($L116,$J116,$I116,$M116,$O116,$N116,$P116,$Q116-$C$3,$R116,2)*H116</f>
        <v>#NAME?</v>
      </c>
      <c r="W116" s="220" t="e">
        <f aca="false">+V116+T116</f>
        <v>#NAME?</v>
      </c>
      <c r="X116" s="2" t="str">
        <f aca="false">CONCATENATE(G116,D116)</f>
        <v>36678IF-TRANSCO/Z6</v>
      </c>
      <c r="Y116" s="221" t="n">
        <f aca="false">H116/10000</f>
        <v>-25</v>
      </c>
      <c r="AA116" s="231" t="n">
        <f aca="false">EOMONTH(AA115,0)+1</f>
        <v>39508</v>
      </c>
      <c r="AB116" s="134" t="n">
        <f aca="false">SUMIF($X:$X,CONCATENATE($AA116,AB$6),$T:$T)/10000</f>
        <v>0</v>
      </c>
      <c r="AC116" s="134" t="n">
        <f aca="false">SUMIF($X:$X,CONCATENATE($AA116,AC$6),$T:$T)/10000</f>
        <v>0</v>
      </c>
      <c r="AD116" s="134" t="n">
        <f aca="false">SUMIF($X:$X,CONCATENATE($AA116,AD$6),$T:$T)/10000</f>
        <v>0</v>
      </c>
      <c r="AE116" s="134" t="n">
        <f aca="false">SUMIF($X:$X,CONCATENATE($AA116,AE$6),$T:$T)/10000</f>
        <v>0</v>
      </c>
      <c r="AF116" s="135" t="n">
        <f aca="false">SUMIF($X:$X,CONCATENATE($AA116,AF$6),$T:$T)/10000</f>
        <v>0</v>
      </c>
      <c r="AG116" s="135" t="n">
        <f aca="false">SUMIF($X:$X,CONCATENATE($AA116,AG$6),$T:$T)/10000</f>
        <v>0</v>
      </c>
      <c r="AH116" s="231" t="n">
        <f aca="false">EOMONTH(AH115,0)+1</f>
        <v>39508</v>
      </c>
      <c r="AI116" s="135" t="n">
        <f aca="false">SUM(AB116:AG116)</f>
        <v>0</v>
      </c>
      <c r="AJ116" s="2"/>
      <c r="AK116" s="231" t="n">
        <f aca="false">EOMONTH(AK115,0)+1</f>
        <v>39508</v>
      </c>
      <c r="AL116" s="134" t="n">
        <f aca="false">SUMIF($X:$X,CONCATENATE($AA116,AL$6),$W:$W)</f>
        <v>0</v>
      </c>
      <c r="AM116" s="134" t="n">
        <f aca="false">SUMIF($X:$X,CONCATENATE($AA116,AM$6),$W:$W)</f>
        <v>0</v>
      </c>
      <c r="AN116" s="134" t="n">
        <f aca="false">SUMIF($X:$X,CONCATENATE($AA116,AN$6),$W:$W)</f>
        <v>0</v>
      </c>
      <c r="AO116" s="134" t="n">
        <f aca="false">SUMIF($X:$X,CONCATENATE($AA116,AO$6),$W:$W)</f>
        <v>0</v>
      </c>
      <c r="AP116" s="135" t="n">
        <f aca="false">SUMIF($X:$X,CONCATENATE($AA116,AP$6),$W:$W)</f>
        <v>0</v>
      </c>
      <c r="AQ116" s="135" t="n">
        <f aca="false">SUMIF($X:$X,CONCATENATE($AA116,AQ$6),$W:$W)</f>
        <v>0</v>
      </c>
      <c r="AR116" s="231" t="n">
        <f aca="false">EOMONTH(AR115,0)+1</f>
        <v>39508</v>
      </c>
      <c r="AS116" s="135" t="n">
        <f aca="false">SUM(AL116:AQ116)</f>
        <v>0</v>
      </c>
      <c r="AT116" s="2"/>
      <c r="AU116" s="2"/>
      <c r="AV116" s="2"/>
      <c r="AW116" s="2"/>
      <c r="AX116" s="2"/>
      <c r="AY116" s="2"/>
      <c r="AZ116" s="2"/>
      <c r="BA116" s="2"/>
      <c r="BB116" s="181" t="n">
        <f aca="false">G116</f>
        <v>36678</v>
      </c>
      <c r="BC116" s="223" t="e">
        <f aca="false">xSPRDOPT((VLOOKUP(G116,NGPrices,2,FALSE())+HLOOKUP(D116,Prices,VLOOKUP(G116,move_down,2,FALSE()),FALSE())),VLOOKUP(G116,NGPrices,2,FALSE()),I116,VLOOKUP(G116,NGPREVPRICES,4,FALSE()),HLOOKUP(D116,PREVVOLS,VLOOKUP(G116,MOVE_DOWN2,2,FALSE()),FALSE()),VLOOKUP(G116,NGPREVPRICES,3,FALSE()),HLOOKUP(D116,Correllate,VLOOKUP(G116,CorMove,2,FALSE()),FALSE()),Q116-$BC$3,R116,$BC$5)*H116-BI116</f>
        <v>#NAME?</v>
      </c>
      <c r="BD116" s="223" t="e">
        <f aca="false">xSPRDOPT((VLOOKUP(G116,NGPREVPRICES,2,FALSE())+HLOOKUP(D116,PREVCURVES,VLOOKUP(G116,MOVE_DOWN2,2,FALSE()),FALSE())),VLOOKUP(G116,NGPREVPRICES,2,FALSE()),BJ116,VLOOKUP(G116,NGPrices,4,FALSE()),HLOOKUP(D116,PREVVOLS,VLOOKUP(G116,MOVE_DOWN2,2,FALSE()),FALSE()),VLOOKUP(G116,NGPREVPRICES,3,FALSE()),HLOOKUP(D116,Correllate,VLOOKUP(G116,CorMove,2,FALSE()),FALSE()),Q116-$BC$3,R116,$BI$5)*H116-BI116</f>
        <v>#NAME?</v>
      </c>
      <c r="BE116" s="132" t="e">
        <f aca="false">(BI116/VLOOKUP(BB116,discount,3,FALSE()))-(BI116/VLOOKUP(BB116,discount,2,FALSE()))</f>
        <v>#NAME?</v>
      </c>
      <c r="BF116" s="223" t="e">
        <f aca="false">xSPRDOPT((VLOOKUP(G116,NGPREVPRICES,2,FALSE())+HLOOKUP(D116,PREVCURVES,VLOOKUP(G116,MOVE_DOWN2,2,FALSE()),FALSE())),VLOOKUP(G116,NGPREVPRICES,2,FALSE()),BJ116,VLOOKUP(G116,NGPREVPRICES,4,FALSE()),HLOOKUP(D116,VOLS,VLOOKUP(G116,move_down,2,FALSE()),FALSE()),VLOOKUP(G116,NGPrices,3,FALSE()),HLOOKUP(D116,Correllate,VLOOKUP(G116,CorMove,2,FALSE()),FALSE()),Q116-$BC$3,R116,$BI$5)*H116-BI116</f>
        <v>#NAME?</v>
      </c>
      <c r="BG116" s="223" t="e">
        <f aca="false">xSPRDOPT((VLOOKUP(G116,NGPREVPRICES,2,FALSE())+HLOOKUP(D116,PREVCURVES,VLOOKUP(G116,MOVE_DOWN2,2,FALSE()),FALSE())),VLOOKUP(G116,NGPREVPRICES,2,FALSE()),BJ116,VLOOKUP(G116,NGPREVPRICES,4,FALSE()),HLOOKUP(D116,PREVVOLS,VLOOKUP(G116,MOVE_DOWN2,2,FALSE()),FALSE()),VLOOKUP(G116,NGPREVPRICES,3,FALSE()),HLOOKUP(D116,Correllate,VLOOKUP(G116,CorMove,2,FALSE()),FALSE()),Q116-$C$3,R116,$BI$5)*H116-BI116</f>
        <v>#NAME?</v>
      </c>
      <c r="BH116" s="223" t="e">
        <f aca="false">SUM(BC116:BG116)</f>
        <v>#NAME?</v>
      </c>
      <c r="BI116" s="223" t="e">
        <f aca="false">xSPRDOPT((VLOOKUP(G116,NGPREVPRICES,2,FALSE())+HLOOKUP(D116,PREVCURVES,VLOOKUP(G116,MOVE_DOWN2,2,FALSE()),FALSE())),VLOOKUP(G116,NGPREVPRICES,2,FALSE()),BJ116,VLOOKUP(G116,NGPREVPRICES,4,FALSE()),HLOOKUP(D116,PREVVOLS,VLOOKUP(G116,MOVE_DOWN2,2,FALSE()),FALSE()),VLOOKUP(G116,NGPREVPRICES,3,FALSE()),HLOOKUP(D116,Correllate,VLOOKUP(G116,CorMove,2,FALSE()),FALSE()),Q116-$BC$3,R116,$BI$5)*H116</f>
        <v>#NAME?</v>
      </c>
      <c r="BJ116" s="224" t="n">
        <f aca="false">I116</f>
        <v>0.3</v>
      </c>
      <c r="BL116" s="0" t="str">
        <f aca="false">CONCATENATE(BB116,$BC$6)</f>
        <v>36678Curve Shift/Gamma</v>
      </c>
      <c r="BM116" s="0" t="str">
        <f aca="false">CONCATENATE($BB116,$BD$6)</f>
        <v>36678Rho</v>
      </c>
      <c r="BN116" s="0" t="str">
        <f aca="false">CONCATENATE($BB116,$BE$6)</f>
        <v>36678Drift</v>
      </c>
      <c r="BO116" s="0" t="str">
        <f aca="false">CONCATENATE($BB116,$BF$6)</f>
        <v>36678Vega</v>
      </c>
      <c r="BP116" s="0" t="str">
        <f aca="false">CONCATENATE($BB116,$BG$6)</f>
        <v>36678Theta</v>
      </c>
    </row>
    <row r="117" customFormat="false" ht="12" hidden="false" customHeight="true" outlineLevel="0" collapsed="false">
      <c r="A117" s="0" t="s">
        <v>181</v>
      </c>
      <c r="B117" s="0" t="s">
        <v>155</v>
      </c>
      <c r="C117" s="0" t="s">
        <v>191</v>
      </c>
      <c r="D117" s="7" t="s">
        <v>145</v>
      </c>
      <c r="E117" s="0" t="s">
        <v>122</v>
      </c>
      <c r="F117" s="0" t="s">
        <v>123</v>
      </c>
      <c r="G117" s="91" t="n">
        <v>36708</v>
      </c>
      <c r="H117" s="230" t="n">
        <v>-250000</v>
      </c>
      <c r="I117" s="0" t="n">
        <v>0.3</v>
      </c>
      <c r="J117" s="124" t="n">
        <f aca="false">VLOOKUP(G117,NGPrices,2,FALSE())</f>
        <v>3.181</v>
      </c>
      <c r="K117" s="125" t="n">
        <f aca="false">HLOOKUP(D117,Prices,VLOOKUP(G117,move_down,2,FALSE()),FALSE())</f>
        <v>0.345</v>
      </c>
      <c r="L117" s="7" t="n">
        <f aca="false">K117+J117</f>
        <v>3.526</v>
      </c>
      <c r="M117" s="126" t="n">
        <f aca="false">VLOOKUP(G117,NGPrices,4,FALSE())</f>
        <v>0.063695649345076</v>
      </c>
      <c r="N117" s="7" t="n">
        <f aca="false">VLOOKUP(G117,NGPrices,3,FALSE())</f>
        <v>0.395</v>
      </c>
      <c r="O117" s="7" t="n">
        <f aca="false">HLOOKUP(D117,VOLS,VLOOKUP(G117,move_down,2,FALSE()),FALSE())</f>
        <v>0.387</v>
      </c>
      <c r="P117" s="219" t="n">
        <f aca="false">HLOOKUP(D117,Correllate,VLOOKUP(G117,CorMove,2,FALSE()),FALSE())</f>
        <v>0.99</v>
      </c>
      <c r="Q117" s="91" t="n">
        <f aca="false">WORKDAY(G117,-2)</f>
        <v>36706</v>
      </c>
      <c r="R117" s="7" t="n">
        <f aca="false">IF(F117="P",0,1)</f>
        <v>0</v>
      </c>
      <c r="S117" s="130" t="e">
        <f aca="false">xSPRDOPT($L117,$J117,$I117,$M117,$O117,$N117,$P117,$Q117-$C$3,$R117,0)</f>
        <v>#NAME?</v>
      </c>
      <c r="T117" s="220" t="e">
        <f aca="false">xSPRDOPT($L117,$J117,$I117,$M117,$O117,$N117,$P117,$Q117-$C$3,$R117,1)*H117</f>
        <v>#NAME?</v>
      </c>
      <c r="U117" s="42" t="e">
        <f aca="false">S117*H117</f>
        <v>#NAME?</v>
      </c>
      <c r="V117" s="220" t="e">
        <f aca="false">xSPRDOPT($L117,$J117,$I117,$M117,$O117,$N117,$P117,$Q117-$C$3,$R117,2)*H117</f>
        <v>#NAME?</v>
      </c>
      <c r="W117" s="220" t="e">
        <f aca="false">+V117+T117</f>
        <v>#NAME?</v>
      </c>
      <c r="X117" s="2" t="str">
        <f aca="false">CONCATENATE(G117,D117)</f>
        <v>36708IF-TRANSCO/Z6</v>
      </c>
      <c r="Y117" s="221" t="n">
        <f aca="false">H117/10000</f>
        <v>-25</v>
      </c>
      <c r="AA117" s="231" t="n">
        <f aca="false">EOMONTH(AA116,0)+1</f>
        <v>39539</v>
      </c>
      <c r="AB117" s="134" t="n">
        <f aca="false">SUMIF($X:$X,CONCATENATE($AA117,AB$6),$T:$T)/10000</f>
        <v>0</v>
      </c>
      <c r="AC117" s="134" t="n">
        <f aca="false">SUMIF($X:$X,CONCATENATE($AA117,AC$6),$T:$T)/10000</f>
        <v>0</v>
      </c>
      <c r="AD117" s="134" t="n">
        <f aca="false">SUMIF($X:$X,CONCATENATE($AA117,AD$6),$T:$T)/10000</f>
        <v>0</v>
      </c>
      <c r="AE117" s="134" t="n">
        <f aca="false">SUMIF($X:$X,CONCATENATE($AA117,AE$6),$T:$T)/10000</f>
        <v>0</v>
      </c>
      <c r="AF117" s="135" t="n">
        <f aca="false">SUMIF($X:$X,CONCATENATE($AA117,AF$6),$T:$T)/10000</f>
        <v>0</v>
      </c>
      <c r="AG117" s="135" t="n">
        <f aca="false">SUMIF($X:$X,CONCATENATE($AA117,AG$6),$T:$T)/10000</f>
        <v>0</v>
      </c>
      <c r="AH117" s="231" t="n">
        <f aca="false">EOMONTH(AH116,0)+1</f>
        <v>39539</v>
      </c>
      <c r="AI117" s="135" t="n">
        <f aca="false">SUM(AB117:AG117)</f>
        <v>0</v>
      </c>
      <c r="AJ117" s="2"/>
      <c r="AK117" s="231" t="n">
        <f aca="false">EOMONTH(AK116,0)+1</f>
        <v>39539</v>
      </c>
      <c r="AL117" s="134" t="n">
        <f aca="false">SUMIF($X:$X,CONCATENATE($AA117,AL$6),$W:$W)</f>
        <v>0</v>
      </c>
      <c r="AM117" s="134" t="n">
        <f aca="false">SUMIF($X:$X,CONCATENATE($AA117,AM$6),$W:$W)</f>
        <v>0</v>
      </c>
      <c r="AN117" s="134" t="n">
        <f aca="false">SUMIF($X:$X,CONCATENATE($AA117,AN$6),$W:$W)</f>
        <v>0</v>
      </c>
      <c r="AO117" s="134" t="n">
        <f aca="false">SUMIF($X:$X,CONCATENATE($AA117,AO$6),$W:$W)</f>
        <v>0</v>
      </c>
      <c r="AP117" s="135" t="n">
        <f aca="false">SUMIF($X:$X,CONCATENATE($AA117,AP$6),$W:$W)</f>
        <v>0</v>
      </c>
      <c r="AQ117" s="135" t="n">
        <f aca="false">SUMIF($X:$X,CONCATENATE($AA117,AQ$6),$W:$W)</f>
        <v>0</v>
      </c>
      <c r="AR117" s="231" t="n">
        <f aca="false">EOMONTH(AR116,0)+1</f>
        <v>39539</v>
      </c>
      <c r="AS117" s="135" t="n">
        <f aca="false">SUM(AL117:AQ117)</f>
        <v>0</v>
      </c>
      <c r="AT117" s="2"/>
      <c r="AU117" s="2"/>
      <c r="AV117" s="2"/>
      <c r="AW117" s="2"/>
      <c r="AX117" s="2"/>
      <c r="AY117" s="2"/>
      <c r="AZ117" s="2"/>
      <c r="BA117" s="2"/>
      <c r="BB117" s="181" t="n">
        <f aca="false">G117</f>
        <v>36708</v>
      </c>
      <c r="BC117" s="223" t="e">
        <f aca="false">xSPRDOPT((VLOOKUP(G117,NGPrices,2,FALSE())+HLOOKUP(D117,Prices,VLOOKUP(G117,move_down,2,FALSE()),FALSE())),VLOOKUP(G117,NGPrices,2,FALSE()),I117,VLOOKUP(G117,NGPREVPRICES,4,FALSE()),HLOOKUP(D117,PREVVOLS,VLOOKUP(G117,MOVE_DOWN2,2,FALSE()),FALSE()),VLOOKUP(G117,NGPREVPRICES,3,FALSE()),HLOOKUP(D117,Correllate,VLOOKUP(G117,CorMove,2,FALSE()),FALSE()),Q117-$BC$3,R117,$BC$5)*H117-BI117</f>
        <v>#NAME?</v>
      </c>
      <c r="BD117" s="223" t="e">
        <f aca="false">xSPRDOPT((VLOOKUP(G117,NGPREVPRICES,2,FALSE())+HLOOKUP(D117,PREVCURVES,VLOOKUP(G117,MOVE_DOWN2,2,FALSE()),FALSE())),VLOOKUP(G117,NGPREVPRICES,2,FALSE()),BJ117,VLOOKUP(G117,NGPrices,4,FALSE()),HLOOKUP(D117,PREVVOLS,VLOOKUP(G117,MOVE_DOWN2,2,FALSE()),FALSE()),VLOOKUP(G117,NGPREVPRICES,3,FALSE()),HLOOKUP(D117,Correllate,VLOOKUP(G117,CorMove,2,FALSE()),FALSE()),Q117-$BC$3,R117,$BI$5)*H117-BI117</f>
        <v>#NAME?</v>
      </c>
      <c r="BE117" s="132" t="e">
        <f aca="false">(BI117/VLOOKUP(BB117,discount,3,FALSE()))-(BI117/VLOOKUP(BB117,discount,2,FALSE()))</f>
        <v>#NAME?</v>
      </c>
      <c r="BF117" s="223" t="e">
        <f aca="false">xSPRDOPT((VLOOKUP(G117,NGPREVPRICES,2,FALSE())+HLOOKUP(D117,PREVCURVES,VLOOKUP(G117,MOVE_DOWN2,2,FALSE()),FALSE())),VLOOKUP(G117,NGPREVPRICES,2,FALSE()),BJ117,VLOOKUP(G117,NGPREVPRICES,4,FALSE()),HLOOKUP(D117,VOLS,VLOOKUP(G117,move_down,2,FALSE()),FALSE()),VLOOKUP(G117,NGPrices,3,FALSE()),HLOOKUP(D117,Correllate,VLOOKUP(G117,CorMove,2,FALSE()),FALSE()),Q117-$BC$3,R117,$BI$5)*H117-BI117</f>
        <v>#NAME?</v>
      </c>
      <c r="BG117" s="223" t="e">
        <f aca="false">xSPRDOPT((VLOOKUP(G117,NGPREVPRICES,2,FALSE())+HLOOKUP(D117,PREVCURVES,VLOOKUP(G117,MOVE_DOWN2,2,FALSE()),FALSE())),VLOOKUP(G117,NGPREVPRICES,2,FALSE()),BJ117,VLOOKUP(G117,NGPREVPRICES,4,FALSE()),HLOOKUP(D117,PREVVOLS,VLOOKUP(G117,MOVE_DOWN2,2,FALSE()),FALSE()),VLOOKUP(G117,NGPREVPRICES,3,FALSE()),HLOOKUP(D117,Correllate,VLOOKUP(G117,CorMove,2,FALSE()),FALSE()),Q117-$C$3,R117,$BI$5)*H117-BI117</f>
        <v>#NAME?</v>
      </c>
      <c r="BH117" s="223" t="e">
        <f aca="false">SUM(BC117:BG117)</f>
        <v>#NAME?</v>
      </c>
      <c r="BI117" s="223" t="e">
        <f aca="false">xSPRDOPT((VLOOKUP(G117,NGPREVPRICES,2,FALSE())+HLOOKUP(D117,PREVCURVES,VLOOKUP(G117,MOVE_DOWN2,2,FALSE()),FALSE())),VLOOKUP(G117,NGPREVPRICES,2,FALSE()),BJ117,VLOOKUP(G117,NGPREVPRICES,4,FALSE()),HLOOKUP(D117,PREVVOLS,VLOOKUP(G117,MOVE_DOWN2,2,FALSE()),FALSE()),VLOOKUP(G117,NGPREVPRICES,3,FALSE()),HLOOKUP(D117,Correllate,VLOOKUP(G117,CorMove,2,FALSE()),FALSE()),Q117-$BC$3,R117,$BI$5)*H117</f>
        <v>#NAME?</v>
      </c>
      <c r="BJ117" s="224" t="n">
        <f aca="false">I117</f>
        <v>0.3</v>
      </c>
      <c r="BL117" s="0" t="str">
        <f aca="false">CONCATENATE(BB117,$BC$6)</f>
        <v>36708Curve Shift/Gamma</v>
      </c>
      <c r="BM117" s="0" t="str">
        <f aca="false">CONCATENATE($BB117,$BD$6)</f>
        <v>36708Rho</v>
      </c>
      <c r="BN117" s="0" t="str">
        <f aca="false">CONCATENATE($BB117,$BE$6)</f>
        <v>36708Drift</v>
      </c>
      <c r="BO117" s="0" t="str">
        <f aca="false">CONCATENATE($BB117,$BF$6)</f>
        <v>36708Vega</v>
      </c>
      <c r="BP117" s="0" t="str">
        <f aca="false">CONCATENATE($BB117,$BG$6)</f>
        <v>36708Theta</v>
      </c>
    </row>
    <row r="118" customFormat="false" ht="12" hidden="false" customHeight="true" outlineLevel="0" collapsed="false">
      <c r="A118" s="0" t="s">
        <v>181</v>
      </c>
      <c r="B118" s="0" t="s">
        <v>155</v>
      </c>
      <c r="C118" s="0" t="s">
        <v>191</v>
      </c>
      <c r="D118" s="7" t="s">
        <v>145</v>
      </c>
      <c r="E118" s="0" t="s">
        <v>122</v>
      </c>
      <c r="F118" s="0" t="s">
        <v>123</v>
      </c>
      <c r="G118" s="91" t="n">
        <v>36739</v>
      </c>
      <c r="H118" s="230" t="n">
        <v>-250000</v>
      </c>
      <c r="I118" s="0" t="n">
        <v>0.3</v>
      </c>
      <c r="J118" s="124" t="n">
        <f aca="false">VLOOKUP(G118,NGPrices,2,FALSE())</f>
        <v>3.183</v>
      </c>
      <c r="K118" s="125" t="n">
        <f aca="false">HLOOKUP(D118,Prices,VLOOKUP(G118,move_down,2,FALSE()),FALSE())</f>
        <v>0.345</v>
      </c>
      <c r="L118" s="7" t="n">
        <f aca="false">K118+J118</f>
        <v>3.528</v>
      </c>
      <c r="M118" s="126" t="n">
        <f aca="false">VLOOKUP(G118,NGPrices,4,FALSE())</f>
        <v>0.064500399973534</v>
      </c>
      <c r="N118" s="7" t="n">
        <f aca="false">VLOOKUP(G118,NGPrices,3,FALSE())</f>
        <v>0.4125</v>
      </c>
      <c r="O118" s="7" t="n">
        <f aca="false">HLOOKUP(D118,VOLS,VLOOKUP(G118,move_down,2,FALSE()),FALSE())</f>
        <v>0.404</v>
      </c>
      <c r="P118" s="219" t="n">
        <f aca="false">HLOOKUP(D118,Correllate,VLOOKUP(G118,CorMove,2,FALSE()),FALSE())</f>
        <v>0.99</v>
      </c>
      <c r="Q118" s="91" t="n">
        <f aca="false">WORKDAY(G118,-2)</f>
        <v>36735</v>
      </c>
      <c r="R118" s="7" t="n">
        <f aca="false">IF(F118="P",0,1)</f>
        <v>0</v>
      </c>
      <c r="S118" s="130" t="e">
        <f aca="false">xSPRDOPT($L118,$J118,$I118,$M118,$O118,$N118,$P118,$Q118-$C$3,$R118,0)</f>
        <v>#NAME?</v>
      </c>
      <c r="T118" s="220" t="e">
        <f aca="false">xSPRDOPT($L118,$J118,$I118,$M118,$O118,$N118,$P118,$Q118-$C$3,$R118,1)*H118</f>
        <v>#NAME?</v>
      </c>
      <c r="U118" s="42" t="e">
        <f aca="false">S118*H118</f>
        <v>#NAME?</v>
      </c>
      <c r="V118" s="220" t="e">
        <f aca="false">xSPRDOPT($L118,$J118,$I118,$M118,$O118,$N118,$P118,$Q118-$C$3,$R118,2)*H118</f>
        <v>#NAME?</v>
      </c>
      <c r="W118" s="220" t="e">
        <f aca="false">+V118+T118</f>
        <v>#NAME?</v>
      </c>
      <c r="X118" s="2" t="str">
        <f aca="false">CONCATENATE(G118,D118)</f>
        <v>36739IF-TRANSCO/Z6</v>
      </c>
      <c r="Y118" s="221" t="n">
        <f aca="false">H118/10000</f>
        <v>-25</v>
      </c>
      <c r="AA118" s="231" t="n">
        <f aca="false">EOMONTH(AA117,0)+1</f>
        <v>39569</v>
      </c>
      <c r="AB118" s="134" t="n">
        <f aca="false">SUMIF($X:$X,CONCATENATE($AA118,AB$6),$T:$T)/10000</f>
        <v>0</v>
      </c>
      <c r="AC118" s="134" t="n">
        <f aca="false">SUMIF($X:$X,CONCATENATE($AA118,AC$6),$T:$T)/10000</f>
        <v>0</v>
      </c>
      <c r="AD118" s="134" t="n">
        <f aca="false">SUMIF($X:$X,CONCATENATE($AA118,AD$6),$T:$T)/10000</f>
        <v>0</v>
      </c>
      <c r="AE118" s="134" t="n">
        <f aca="false">SUMIF($X:$X,CONCATENATE($AA118,AE$6),$T:$T)/10000</f>
        <v>0</v>
      </c>
      <c r="AF118" s="135" t="n">
        <f aca="false">SUMIF($X:$X,CONCATENATE($AA118,AF$6),$T:$T)/10000</f>
        <v>0</v>
      </c>
      <c r="AG118" s="135" t="n">
        <f aca="false">SUMIF($X:$X,CONCATENATE($AA118,AG$6),$T:$T)/10000</f>
        <v>0</v>
      </c>
      <c r="AH118" s="231" t="n">
        <f aca="false">EOMONTH(AH117,0)+1</f>
        <v>39569</v>
      </c>
      <c r="AI118" s="135" t="n">
        <f aca="false">SUM(AB118:AG118)</f>
        <v>0</v>
      </c>
      <c r="AJ118" s="2"/>
      <c r="AK118" s="231" t="n">
        <f aca="false">EOMONTH(AK117,0)+1</f>
        <v>39569</v>
      </c>
      <c r="AL118" s="134" t="n">
        <f aca="false">SUMIF($X:$X,CONCATENATE($AA118,AL$6),$W:$W)</f>
        <v>0</v>
      </c>
      <c r="AM118" s="134" t="n">
        <f aca="false">SUMIF($X:$X,CONCATENATE($AA118,AM$6),$W:$W)</f>
        <v>0</v>
      </c>
      <c r="AN118" s="134" t="n">
        <f aca="false">SUMIF($X:$X,CONCATENATE($AA118,AN$6),$W:$W)</f>
        <v>0</v>
      </c>
      <c r="AO118" s="134" t="n">
        <f aca="false">SUMIF($X:$X,CONCATENATE($AA118,AO$6),$W:$W)</f>
        <v>0</v>
      </c>
      <c r="AP118" s="135" t="n">
        <f aca="false">SUMIF($X:$X,CONCATENATE($AA118,AP$6),$W:$W)</f>
        <v>0</v>
      </c>
      <c r="AQ118" s="135" t="n">
        <f aca="false">SUMIF($X:$X,CONCATENATE($AA118,AQ$6),$W:$W)</f>
        <v>0</v>
      </c>
      <c r="AR118" s="231" t="n">
        <f aca="false">EOMONTH(AR117,0)+1</f>
        <v>39569</v>
      </c>
      <c r="AS118" s="135" t="n">
        <f aca="false">SUM(AL118:AQ118)</f>
        <v>0</v>
      </c>
      <c r="AT118" s="2"/>
      <c r="AU118" s="2"/>
      <c r="AV118" s="2"/>
      <c r="AW118" s="2"/>
      <c r="AX118" s="2"/>
      <c r="AY118" s="2"/>
      <c r="AZ118" s="2"/>
      <c r="BA118" s="2"/>
      <c r="BB118" s="181" t="n">
        <f aca="false">G118</f>
        <v>36739</v>
      </c>
      <c r="BC118" s="223" t="e">
        <f aca="false">xSPRDOPT((VLOOKUP(G118,NGPrices,2,FALSE())+HLOOKUP(D118,Prices,VLOOKUP(G118,move_down,2,FALSE()),FALSE())),VLOOKUP(G118,NGPrices,2,FALSE()),I118,VLOOKUP(G118,NGPREVPRICES,4,FALSE()),HLOOKUP(D118,PREVVOLS,VLOOKUP(G118,MOVE_DOWN2,2,FALSE()),FALSE()),VLOOKUP(G118,NGPREVPRICES,3,FALSE()),HLOOKUP(D118,Correllate,VLOOKUP(G118,CorMove,2,FALSE()),FALSE()),Q118-$BC$3,R118,$BC$5)*H118-BI118</f>
        <v>#NAME?</v>
      </c>
      <c r="BD118" s="223" t="e">
        <f aca="false">xSPRDOPT((VLOOKUP(G118,NGPREVPRICES,2,FALSE())+HLOOKUP(D118,PREVCURVES,VLOOKUP(G118,MOVE_DOWN2,2,FALSE()),FALSE())),VLOOKUP(G118,NGPREVPRICES,2,FALSE()),BJ118,VLOOKUP(G118,NGPrices,4,FALSE()),HLOOKUP(D118,PREVVOLS,VLOOKUP(G118,MOVE_DOWN2,2,FALSE()),FALSE()),VLOOKUP(G118,NGPREVPRICES,3,FALSE()),HLOOKUP(D118,Correllate,VLOOKUP(G118,CorMove,2,FALSE()),FALSE()),Q118-$BC$3,R118,$BI$5)*H118-BI118</f>
        <v>#NAME?</v>
      </c>
      <c r="BE118" s="132" t="e">
        <f aca="false">(BI118/VLOOKUP(BB118,discount,3,FALSE()))-(BI118/VLOOKUP(BB118,discount,2,FALSE()))</f>
        <v>#NAME?</v>
      </c>
      <c r="BF118" s="223" t="e">
        <f aca="false">xSPRDOPT((VLOOKUP(G118,NGPREVPRICES,2,FALSE())+HLOOKUP(D118,PREVCURVES,VLOOKUP(G118,MOVE_DOWN2,2,FALSE()),FALSE())),VLOOKUP(G118,NGPREVPRICES,2,FALSE()),BJ118,VLOOKUP(G118,NGPREVPRICES,4,FALSE()),HLOOKUP(D118,VOLS,VLOOKUP(G118,move_down,2,FALSE()),FALSE()),VLOOKUP(G118,NGPrices,3,FALSE()),HLOOKUP(D118,Correllate,VLOOKUP(G118,CorMove,2,FALSE()),FALSE()),Q118-$BC$3,R118,$BI$5)*H118-BI118</f>
        <v>#NAME?</v>
      </c>
      <c r="BG118" s="223" t="e">
        <f aca="false">xSPRDOPT((VLOOKUP(G118,NGPREVPRICES,2,FALSE())+HLOOKUP(D118,PREVCURVES,VLOOKUP(G118,MOVE_DOWN2,2,FALSE()),FALSE())),VLOOKUP(G118,NGPREVPRICES,2,FALSE()),BJ118,VLOOKUP(G118,NGPREVPRICES,4,FALSE()),HLOOKUP(D118,PREVVOLS,VLOOKUP(G118,MOVE_DOWN2,2,FALSE()),FALSE()),VLOOKUP(G118,NGPREVPRICES,3,FALSE()),HLOOKUP(D118,Correllate,VLOOKUP(G118,CorMove,2,FALSE()),FALSE()),Q118-$C$3,R118,$BI$5)*H118-BI118</f>
        <v>#NAME?</v>
      </c>
      <c r="BH118" s="223" t="e">
        <f aca="false">SUM(BC118:BG118)</f>
        <v>#NAME?</v>
      </c>
      <c r="BI118" s="223" t="e">
        <f aca="false">xSPRDOPT((VLOOKUP(G118,NGPREVPRICES,2,FALSE())+HLOOKUP(D118,PREVCURVES,VLOOKUP(G118,MOVE_DOWN2,2,FALSE()),FALSE())),VLOOKUP(G118,NGPREVPRICES,2,FALSE()),BJ118,VLOOKUP(G118,NGPREVPRICES,4,FALSE()),HLOOKUP(D118,PREVVOLS,VLOOKUP(G118,MOVE_DOWN2,2,FALSE()),FALSE()),VLOOKUP(G118,NGPREVPRICES,3,FALSE()),HLOOKUP(D118,Correllate,VLOOKUP(G118,CorMove,2,FALSE()),FALSE()),Q118-$BC$3,R118,$BI$5)*H118</f>
        <v>#NAME?</v>
      </c>
      <c r="BJ118" s="224" t="n">
        <f aca="false">I118</f>
        <v>0.3</v>
      </c>
      <c r="BL118" s="0" t="str">
        <f aca="false">CONCATENATE(BB118,$BC$6)</f>
        <v>36739Curve Shift/Gamma</v>
      </c>
      <c r="BM118" s="0" t="str">
        <f aca="false">CONCATENATE($BB118,$BD$6)</f>
        <v>36739Rho</v>
      </c>
      <c r="BN118" s="0" t="str">
        <f aca="false">CONCATENATE($BB118,$BE$6)</f>
        <v>36739Drift</v>
      </c>
      <c r="BO118" s="0" t="str">
        <f aca="false">CONCATENATE($BB118,$BF$6)</f>
        <v>36739Vega</v>
      </c>
      <c r="BP118" s="0" t="str">
        <f aca="false">CONCATENATE($BB118,$BG$6)</f>
        <v>36739Theta</v>
      </c>
    </row>
    <row r="119" customFormat="false" ht="12" hidden="false" customHeight="true" outlineLevel="0" collapsed="false">
      <c r="A119" s="0" t="s">
        <v>181</v>
      </c>
      <c r="B119" s="0" t="s">
        <v>155</v>
      </c>
      <c r="C119" s="0" t="s">
        <v>191</v>
      </c>
      <c r="D119" s="7" t="s">
        <v>145</v>
      </c>
      <c r="E119" s="0" t="s">
        <v>122</v>
      </c>
      <c r="F119" s="0" t="s">
        <v>123</v>
      </c>
      <c r="G119" s="91" t="n">
        <v>36770</v>
      </c>
      <c r="H119" s="230" t="n">
        <v>-250000</v>
      </c>
      <c r="I119" s="0" t="n">
        <v>0.3</v>
      </c>
      <c r="J119" s="124" t="n">
        <f aca="false">VLOOKUP(G119,NGPrices,2,FALSE())</f>
        <v>3.173</v>
      </c>
      <c r="K119" s="125" t="n">
        <f aca="false">HLOOKUP(D119,Prices,VLOOKUP(G119,move_down,2,FALSE()),FALSE())</f>
        <v>0.315</v>
      </c>
      <c r="L119" s="7" t="n">
        <f aca="false">K119+J119</f>
        <v>3.488</v>
      </c>
      <c r="M119" s="126" t="n">
        <f aca="false">VLOOKUP(G119,NGPrices,4,FALSE())</f>
        <v>0.065221012015627</v>
      </c>
      <c r="N119" s="7" t="n">
        <f aca="false">VLOOKUP(G119,NGPrices,3,FALSE())</f>
        <v>0.42</v>
      </c>
      <c r="O119" s="7" t="n">
        <f aca="false">HLOOKUP(D119,VOLS,VLOOKUP(G119,move_down,2,FALSE()),FALSE())</f>
        <v>0.412</v>
      </c>
      <c r="P119" s="219" t="n">
        <f aca="false">HLOOKUP(D119,Correllate,VLOOKUP(G119,CorMove,2,FALSE()),FALSE())</f>
        <v>0.99</v>
      </c>
      <c r="Q119" s="91" t="n">
        <f aca="false">WORKDAY(G119,-2)</f>
        <v>36768</v>
      </c>
      <c r="R119" s="7" t="n">
        <f aca="false">IF(F119="P",0,1)</f>
        <v>0</v>
      </c>
      <c r="S119" s="130" t="e">
        <f aca="false">xSPRDOPT($L119,$J119,$I119,$M119,$O119,$N119,$P119,$Q119-$C$3,$R119,0)</f>
        <v>#NAME?</v>
      </c>
      <c r="T119" s="220" t="e">
        <f aca="false">xSPRDOPT($L119,$J119,$I119,$M119,$O119,$N119,$P119,$Q119-$C$3,$R119,1)*H119</f>
        <v>#NAME?</v>
      </c>
      <c r="U119" s="42" t="e">
        <f aca="false">S119*H119</f>
        <v>#NAME?</v>
      </c>
      <c r="V119" s="220" t="e">
        <f aca="false">xSPRDOPT($L119,$J119,$I119,$M119,$O119,$N119,$P119,$Q119-$C$3,$R119,2)*H119</f>
        <v>#NAME?</v>
      </c>
      <c r="W119" s="220" t="e">
        <f aca="false">+V119+T119</f>
        <v>#NAME?</v>
      </c>
      <c r="X119" s="2" t="str">
        <f aca="false">CONCATENATE(G119,D119)</f>
        <v>36770IF-TRANSCO/Z6</v>
      </c>
      <c r="Y119" s="221" t="n">
        <f aca="false">H119/10000</f>
        <v>-25</v>
      </c>
      <c r="Z119" s="2"/>
      <c r="AA119" s="231" t="n">
        <f aca="false">EOMONTH(AA118,0)+1</f>
        <v>39600</v>
      </c>
      <c r="AB119" s="134" t="n">
        <f aca="false">SUMIF($X:$X,CONCATENATE($AA119,AB$6),$T:$T)/10000</f>
        <v>0</v>
      </c>
      <c r="AC119" s="134" t="n">
        <f aca="false">SUMIF($X:$X,CONCATENATE($AA119,AC$6),$T:$T)/10000</f>
        <v>0</v>
      </c>
      <c r="AD119" s="134" t="n">
        <f aca="false">SUMIF($X:$X,CONCATENATE($AA119,AD$6),$T:$T)/10000</f>
        <v>0</v>
      </c>
      <c r="AE119" s="134" t="n">
        <f aca="false">SUMIF($X:$X,CONCATENATE($AA119,AE$6),$T:$T)/10000</f>
        <v>0</v>
      </c>
      <c r="AF119" s="135" t="n">
        <f aca="false">SUMIF($X:$X,CONCATENATE($AA119,AF$6),$T:$T)/10000</f>
        <v>0</v>
      </c>
      <c r="AG119" s="135" t="n">
        <f aca="false">SUMIF($X:$X,CONCATENATE($AA119,AG$6),$T:$T)/10000</f>
        <v>0</v>
      </c>
      <c r="AH119" s="231" t="n">
        <f aca="false">EOMONTH(AH118,0)+1</f>
        <v>39600</v>
      </c>
      <c r="AI119" s="135" t="n">
        <f aca="false">SUM(AB119:AG119)</f>
        <v>0</v>
      </c>
      <c r="AJ119" s="2"/>
      <c r="AK119" s="231" t="n">
        <f aca="false">EOMONTH(AK118,0)+1</f>
        <v>39600</v>
      </c>
      <c r="AL119" s="134" t="n">
        <f aca="false">SUMIF($X:$X,CONCATENATE($AA119,AL$6),$W:$W)</f>
        <v>0</v>
      </c>
      <c r="AM119" s="134" t="n">
        <f aca="false">SUMIF($X:$X,CONCATENATE($AA119,AM$6),$W:$W)</f>
        <v>0</v>
      </c>
      <c r="AN119" s="134" t="n">
        <f aca="false">SUMIF($X:$X,CONCATENATE($AA119,AN$6),$W:$W)</f>
        <v>0</v>
      </c>
      <c r="AO119" s="134" t="n">
        <f aca="false">SUMIF($X:$X,CONCATENATE($AA119,AO$6),$W:$W)</f>
        <v>0</v>
      </c>
      <c r="AP119" s="135" t="n">
        <f aca="false">SUMIF($X:$X,CONCATENATE($AA119,AP$6),$W:$W)</f>
        <v>0</v>
      </c>
      <c r="AQ119" s="135" t="n">
        <f aca="false">SUMIF($X:$X,CONCATENATE($AA119,AQ$6),$W:$W)</f>
        <v>0</v>
      </c>
      <c r="AR119" s="231" t="n">
        <f aca="false">EOMONTH(AR118,0)+1</f>
        <v>39600</v>
      </c>
      <c r="AS119" s="135" t="n">
        <f aca="false">SUM(AL119:AQ119)</f>
        <v>0</v>
      </c>
      <c r="AT119" s="2"/>
      <c r="AU119" s="2"/>
      <c r="AV119" s="2"/>
      <c r="AW119" s="2"/>
      <c r="AX119" s="2"/>
      <c r="AY119" s="2"/>
      <c r="AZ119" s="2"/>
      <c r="BA119" s="2"/>
      <c r="BB119" s="181" t="n">
        <f aca="false">G119</f>
        <v>36770</v>
      </c>
      <c r="BC119" s="223" t="e">
        <f aca="false">xSPRDOPT((VLOOKUP(G119,NGPrices,2,FALSE())+HLOOKUP(D119,Prices,VLOOKUP(G119,move_down,2,FALSE()),FALSE())),VLOOKUP(G119,NGPrices,2,FALSE()),I119,VLOOKUP(G119,NGPREVPRICES,4,FALSE()),HLOOKUP(D119,PREVVOLS,VLOOKUP(G119,MOVE_DOWN2,2,FALSE()),FALSE()),VLOOKUP(G119,NGPREVPRICES,3,FALSE()),HLOOKUP(D119,Correllate,VLOOKUP(G119,CorMove,2,FALSE()),FALSE()),Q119-$BC$3,R119,$BC$5)*H119-BI119</f>
        <v>#NAME?</v>
      </c>
      <c r="BD119" s="223" t="e">
        <f aca="false">xSPRDOPT((VLOOKUP(G119,NGPREVPRICES,2,FALSE())+HLOOKUP(D119,PREVCURVES,VLOOKUP(G119,MOVE_DOWN2,2,FALSE()),FALSE())),VLOOKUP(G119,NGPREVPRICES,2,FALSE()),BJ119,VLOOKUP(G119,NGPrices,4,FALSE()),HLOOKUP(D119,PREVVOLS,VLOOKUP(G119,MOVE_DOWN2,2,FALSE()),FALSE()),VLOOKUP(G119,NGPREVPRICES,3,FALSE()),HLOOKUP(D119,Correllate,VLOOKUP(G119,CorMove,2,FALSE()),FALSE()),Q119-$BC$3,R119,$BI$5)*H119-BI119</f>
        <v>#NAME?</v>
      </c>
      <c r="BE119" s="132" t="e">
        <f aca="false">(BI119/VLOOKUP(BB119,discount,3,FALSE()))-(BI119/VLOOKUP(BB119,discount,2,FALSE()))</f>
        <v>#NAME?</v>
      </c>
      <c r="BF119" s="223" t="e">
        <f aca="false">xSPRDOPT((VLOOKUP(G119,NGPREVPRICES,2,FALSE())+HLOOKUP(D119,PREVCURVES,VLOOKUP(G119,MOVE_DOWN2,2,FALSE()),FALSE())),VLOOKUP(G119,NGPREVPRICES,2,FALSE()),BJ119,VLOOKUP(G119,NGPREVPRICES,4,FALSE()),HLOOKUP(D119,VOLS,VLOOKUP(G119,move_down,2,FALSE()),FALSE()),VLOOKUP(G119,NGPrices,3,FALSE()),HLOOKUP(D119,Correllate,VLOOKUP(G119,CorMove,2,FALSE()),FALSE()),Q119-$BC$3,R119,$BI$5)*H119-BI119</f>
        <v>#NAME?</v>
      </c>
      <c r="BG119" s="223" t="e">
        <f aca="false">xSPRDOPT((VLOOKUP(G119,NGPREVPRICES,2,FALSE())+HLOOKUP(D119,PREVCURVES,VLOOKUP(G119,MOVE_DOWN2,2,FALSE()),FALSE())),VLOOKUP(G119,NGPREVPRICES,2,FALSE()),BJ119,VLOOKUP(G119,NGPREVPRICES,4,FALSE()),HLOOKUP(D119,PREVVOLS,VLOOKUP(G119,MOVE_DOWN2,2,FALSE()),FALSE()),VLOOKUP(G119,NGPREVPRICES,3,FALSE()),HLOOKUP(D119,Correllate,VLOOKUP(G119,CorMove,2,FALSE()),FALSE()),Q119-$C$3,R119,$BI$5)*H119-BI119</f>
        <v>#NAME?</v>
      </c>
      <c r="BH119" s="223" t="e">
        <f aca="false">SUM(BC119:BG119)</f>
        <v>#NAME?</v>
      </c>
      <c r="BI119" s="223" t="e">
        <f aca="false">xSPRDOPT((VLOOKUP(G119,NGPREVPRICES,2,FALSE())+HLOOKUP(D119,PREVCURVES,VLOOKUP(G119,MOVE_DOWN2,2,FALSE()),FALSE())),VLOOKUP(G119,NGPREVPRICES,2,FALSE()),BJ119,VLOOKUP(G119,NGPREVPRICES,4,FALSE()),HLOOKUP(D119,PREVVOLS,VLOOKUP(G119,MOVE_DOWN2,2,FALSE()),FALSE()),VLOOKUP(G119,NGPREVPRICES,3,FALSE()),HLOOKUP(D119,Correllate,VLOOKUP(G119,CorMove,2,FALSE()),FALSE()),Q119-$BC$3,R119,$BI$5)*H119</f>
        <v>#NAME?</v>
      </c>
      <c r="BJ119" s="224" t="n">
        <f aca="false">I119</f>
        <v>0.3</v>
      </c>
      <c r="BL119" s="0" t="str">
        <f aca="false">CONCATENATE(BB119,$BC$6)</f>
        <v>36770Curve Shift/Gamma</v>
      </c>
      <c r="BM119" s="0" t="str">
        <f aca="false">CONCATENATE($BB119,$BD$6)</f>
        <v>36770Rho</v>
      </c>
      <c r="BN119" s="0" t="str">
        <f aca="false">CONCATENATE($BB119,$BE$6)</f>
        <v>36770Drift</v>
      </c>
      <c r="BO119" s="0" t="str">
        <f aca="false">CONCATENATE($BB119,$BF$6)</f>
        <v>36770Vega</v>
      </c>
      <c r="BP119" s="0" t="str">
        <f aca="false">CONCATENATE($BB119,$BG$6)</f>
        <v>36770Theta</v>
      </c>
    </row>
    <row r="120" customFormat="false" ht="12" hidden="false" customHeight="true" outlineLevel="0" collapsed="false">
      <c r="A120" s="0" t="s">
        <v>181</v>
      </c>
      <c r="B120" s="0" t="s">
        <v>155</v>
      </c>
      <c r="C120" s="0" t="s">
        <v>191</v>
      </c>
      <c r="D120" s="7" t="s">
        <v>145</v>
      </c>
      <c r="E120" s="0" t="s">
        <v>122</v>
      </c>
      <c r="F120" s="0" t="s">
        <v>123</v>
      </c>
      <c r="G120" s="91" t="n">
        <v>36800</v>
      </c>
      <c r="H120" s="230" t="n">
        <v>-250000</v>
      </c>
      <c r="I120" s="0" t="n">
        <v>0.3</v>
      </c>
      <c r="J120" s="124" t="n">
        <f aca="false">VLOOKUP(G120,NGPrices,2,FALSE())</f>
        <v>3.18</v>
      </c>
      <c r="K120" s="125" t="n">
        <f aca="false">HLOOKUP(D120,Prices,VLOOKUP(G120,move_down,2,FALSE()),FALSE())</f>
        <v>0.345</v>
      </c>
      <c r="L120" s="7" t="n">
        <f aca="false">K120+J120</f>
        <v>3.525</v>
      </c>
      <c r="M120" s="126" t="n">
        <f aca="false">VLOOKUP(G120,NGPrices,4,FALSE())</f>
        <v>0.065817989695161</v>
      </c>
      <c r="N120" s="7" t="n">
        <f aca="false">VLOOKUP(G120,NGPrices,3,FALSE())</f>
        <v>0.4225</v>
      </c>
      <c r="O120" s="7" t="n">
        <f aca="false">HLOOKUP(D120,VOLS,VLOOKUP(G120,move_down,2,FALSE()),FALSE())</f>
        <v>0.414</v>
      </c>
      <c r="P120" s="219" t="n">
        <f aca="false">HLOOKUP(D120,Correllate,VLOOKUP(G120,CorMove,2,FALSE()),FALSE())</f>
        <v>0.99</v>
      </c>
      <c r="Q120" s="91" t="n">
        <f aca="false">WORKDAY(G120,-2)</f>
        <v>36797</v>
      </c>
      <c r="R120" s="7" t="n">
        <f aca="false">IF(F120="P",0,1)</f>
        <v>0</v>
      </c>
      <c r="S120" s="130" t="e">
        <f aca="false">xSPRDOPT($L120,$J120,$I120,$M120,$O120,$N120,$P120,$Q120-$C$3,$R120,0)</f>
        <v>#NAME?</v>
      </c>
      <c r="T120" s="220" t="e">
        <f aca="false">xSPRDOPT($L120,$J120,$I120,$M120,$O120,$N120,$P120,$Q120-$C$3,$R120,1)*H120</f>
        <v>#NAME?</v>
      </c>
      <c r="U120" s="42" t="e">
        <f aca="false">S120*H120</f>
        <v>#NAME?</v>
      </c>
      <c r="V120" s="220" t="e">
        <f aca="false">xSPRDOPT($L120,$J120,$I120,$M120,$O120,$N120,$P120,$Q120-$C$3,$R120,2)*H120</f>
        <v>#NAME?</v>
      </c>
      <c r="W120" s="220" t="e">
        <f aca="false">+V120+T120</f>
        <v>#NAME?</v>
      </c>
      <c r="X120" s="2" t="str">
        <f aca="false">CONCATENATE(G120,D120)</f>
        <v>36800IF-TRANSCO/Z6</v>
      </c>
      <c r="Y120" s="221" t="n">
        <f aca="false">H120/10000</f>
        <v>-25</v>
      </c>
      <c r="Z120" s="2"/>
      <c r="AA120" s="231" t="n">
        <f aca="false">EOMONTH(AA119,0)+1</f>
        <v>39630</v>
      </c>
      <c r="AB120" s="134" t="n">
        <f aca="false">SUMIF($X:$X,CONCATENATE($AA120,AB$6),$T:$T)/10000</f>
        <v>0</v>
      </c>
      <c r="AC120" s="134" t="n">
        <f aca="false">SUMIF($X:$X,CONCATENATE($AA120,AC$6),$T:$T)/10000</f>
        <v>0</v>
      </c>
      <c r="AD120" s="134" t="n">
        <f aca="false">SUMIF($X:$X,CONCATENATE($AA120,AD$6),$T:$T)/10000</f>
        <v>0</v>
      </c>
      <c r="AE120" s="134" t="n">
        <f aca="false">SUMIF($X:$X,CONCATENATE($AA120,AE$6),$T:$T)/10000</f>
        <v>0</v>
      </c>
      <c r="AF120" s="135" t="n">
        <f aca="false">SUMIF($X:$X,CONCATENATE($AA120,AF$6),$T:$T)/10000</f>
        <v>0</v>
      </c>
      <c r="AG120" s="135" t="n">
        <f aca="false">SUMIF($X:$X,CONCATENATE($AA120,AG$6),$T:$T)/10000</f>
        <v>0</v>
      </c>
      <c r="AH120" s="231" t="n">
        <f aca="false">EOMONTH(AH119,0)+1</f>
        <v>39630</v>
      </c>
      <c r="AI120" s="135" t="n">
        <f aca="false">SUM(AB120:AG120)</f>
        <v>0</v>
      </c>
      <c r="AJ120" s="2"/>
      <c r="AK120" s="231" t="n">
        <f aca="false">EOMONTH(AK119,0)+1</f>
        <v>39630</v>
      </c>
      <c r="AL120" s="134" t="n">
        <f aca="false">SUMIF($X:$X,CONCATENATE($AA120,AL$6),$W:$W)</f>
        <v>0</v>
      </c>
      <c r="AM120" s="134" t="n">
        <f aca="false">SUMIF($X:$X,CONCATENATE($AA120,AM$6),$W:$W)</f>
        <v>0</v>
      </c>
      <c r="AN120" s="134" t="n">
        <f aca="false">SUMIF($X:$X,CONCATENATE($AA120,AN$6),$W:$W)</f>
        <v>0</v>
      </c>
      <c r="AO120" s="134" t="n">
        <f aca="false">SUMIF($X:$X,CONCATENATE($AA120,AO$6),$W:$W)</f>
        <v>0</v>
      </c>
      <c r="AP120" s="135" t="n">
        <f aca="false">SUMIF($X:$X,CONCATENATE($AA120,AP$6),$W:$W)</f>
        <v>0</v>
      </c>
      <c r="AQ120" s="135" t="n">
        <f aca="false">SUMIF($X:$X,CONCATENATE($AA120,AQ$6),$W:$W)</f>
        <v>0</v>
      </c>
      <c r="AR120" s="231" t="n">
        <f aca="false">EOMONTH(AR119,0)+1</f>
        <v>39630</v>
      </c>
      <c r="AS120" s="135" t="n">
        <f aca="false">SUM(AL120:AQ120)</f>
        <v>0</v>
      </c>
      <c r="AT120" s="2"/>
      <c r="AU120" s="2"/>
      <c r="AV120" s="2"/>
      <c r="AW120" s="2"/>
      <c r="AX120" s="2"/>
      <c r="AY120" s="2"/>
      <c r="AZ120" s="2"/>
      <c r="BA120" s="2"/>
      <c r="BB120" s="181" t="n">
        <f aca="false">G120</f>
        <v>36800</v>
      </c>
      <c r="BC120" s="223" t="e">
        <f aca="false">xSPRDOPT((VLOOKUP(G120,NGPrices,2,FALSE())+HLOOKUP(D120,Prices,VLOOKUP(G120,move_down,2,FALSE()),FALSE())),VLOOKUP(G120,NGPrices,2,FALSE()),I120,VLOOKUP(G120,NGPREVPRICES,4,FALSE()),HLOOKUP(D120,PREVVOLS,VLOOKUP(G120,MOVE_DOWN2,2,FALSE()),FALSE()),VLOOKUP(G120,NGPREVPRICES,3,FALSE()),HLOOKUP(D120,Correllate,VLOOKUP(G120,CorMove,2,FALSE()),FALSE()),Q120-$BC$3,R120,$BC$5)*H120-BI120</f>
        <v>#NAME?</v>
      </c>
      <c r="BD120" s="223" t="e">
        <f aca="false">xSPRDOPT((VLOOKUP(G120,NGPREVPRICES,2,FALSE())+HLOOKUP(D120,PREVCURVES,VLOOKUP(G120,MOVE_DOWN2,2,FALSE()),FALSE())),VLOOKUP(G120,NGPREVPRICES,2,FALSE()),BJ120,VLOOKUP(G120,NGPrices,4,FALSE()),HLOOKUP(D120,PREVVOLS,VLOOKUP(G120,MOVE_DOWN2,2,FALSE()),FALSE()),VLOOKUP(G120,NGPREVPRICES,3,FALSE()),HLOOKUP(D120,Correllate,VLOOKUP(G120,CorMove,2,FALSE()),FALSE()),Q120-$BC$3,R120,$BI$5)*H120-BI120</f>
        <v>#NAME?</v>
      </c>
      <c r="BE120" s="132" t="e">
        <f aca="false">(BI120/VLOOKUP(BB120,discount,3,FALSE()))-(BI120/VLOOKUP(BB120,discount,2,FALSE()))</f>
        <v>#NAME?</v>
      </c>
      <c r="BF120" s="223" t="e">
        <f aca="false">xSPRDOPT((VLOOKUP(G120,NGPREVPRICES,2,FALSE())+HLOOKUP(D120,PREVCURVES,VLOOKUP(G120,MOVE_DOWN2,2,FALSE()),FALSE())),VLOOKUP(G120,NGPREVPRICES,2,FALSE()),BJ120,VLOOKUP(G120,NGPREVPRICES,4,FALSE()),HLOOKUP(D120,VOLS,VLOOKUP(G120,move_down,2,FALSE()),FALSE()),VLOOKUP(G120,NGPrices,3,FALSE()),HLOOKUP(D120,Correllate,VLOOKUP(G120,CorMove,2,FALSE()),FALSE()),Q120-$BC$3,R120,$BI$5)*H120-BI120</f>
        <v>#NAME?</v>
      </c>
      <c r="BG120" s="223" t="e">
        <f aca="false">xSPRDOPT((VLOOKUP(G120,NGPREVPRICES,2,FALSE())+HLOOKUP(D120,PREVCURVES,VLOOKUP(G120,MOVE_DOWN2,2,FALSE()),FALSE())),VLOOKUP(G120,NGPREVPRICES,2,FALSE()),BJ120,VLOOKUP(G120,NGPREVPRICES,4,FALSE()),HLOOKUP(D120,PREVVOLS,VLOOKUP(G120,MOVE_DOWN2,2,FALSE()),FALSE()),VLOOKUP(G120,NGPREVPRICES,3,FALSE()),HLOOKUP(D120,Correllate,VLOOKUP(G120,CorMove,2,FALSE()),FALSE()),Q120-$C$3,R120,$BI$5)*H120-BI120</f>
        <v>#NAME?</v>
      </c>
      <c r="BH120" s="223" t="e">
        <f aca="false">SUM(BC120:BG120)</f>
        <v>#NAME?</v>
      </c>
      <c r="BI120" s="223" t="e">
        <f aca="false">xSPRDOPT((VLOOKUP(G120,NGPREVPRICES,2,FALSE())+HLOOKUP(D120,PREVCURVES,VLOOKUP(G120,MOVE_DOWN2,2,FALSE()),FALSE())),VLOOKUP(G120,NGPREVPRICES,2,FALSE()),BJ120,VLOOKUP(G120,NGPREVPRICES,4,FALSE()),HLOOKUP(D120,PREVVOLS,VLOOKUP(G120,MOVE_DOWN2,2,FALSE()),FALSE()),VLOOKUP(G120,NGPREVPRICES,3,FALSE()),HLOOKUP(D120,Correllate,VLOOKUP(G120,CorMove,2,FALSE()),FALSE()),Q120-$BC$3,R120,$BI$5)*H120</f>
        <v>#NAME?</v>
      </c>
      <c r="BJ120" s="224" t="n">
        <f aca="false">I120</f>
        <v>0.3</v>
      </c>
      <c r="BL120" s="0" t="str">
        <f aca="false">CONCATENATE(BB120,$BC$6)</f>
        <v>36800Curve Shift/Gamma</v>
      </c>
      <c r="BM120" s="0" t="str">
        <f aca="false">CONCATENATE($BB120,$BD$6)</f>
        <v>36800Rho</v>
      </c>
      <c r="BN120" s="0" t="str">
        <f aca="false">CONCATENATE($BB120,$BE$6)</f>
        <v>36800Drift</v>
      </c>
      <c r="BO120" s="0" t="str">
        <f aca="false">CONCATENATE($BB120,$BF$6)</f>
        <v>36800Vega</v>
      </c>
      <c r="BP120" s="0" t="str">
        <f aca="false">CONCATENATE($BB120,$BG$6)</f>
        <v>36800Theta</v>
      </c>
    </row>
    <row r="121" customFormat="false" ht="12" hidden="false" customHeight="true" outlineLevel="0" collapsed="false">
      <c r="A121" s="215" t="s">
        <v>154</v>
      </c>
      <c r="B121" s="0" t="s">
        <v>155</v>
      </c>
      <c r="C121" s="0" t="s">
        <v>192</v>
      </c>
      <c r="D121" s="7" t="s">
        <v>145</v>
      </c>
      <c r="E121" s="0" t="s">
        <v>122</v>
      </c>
      <c r="F121" s="0" t="s">
        <v>157</v>
      </c>
      <c r="G121" s="91" t="n">
        <v>36647</v>
      </c>
      <c r="H121" s="230" t="n">
        <v>-250000</v>
      </c>
      <c r="I121" s="0" t="n">
        <v>0.3</v>
      </c>
      <c r="J121" s="124" t="n">
        <f aca="false">VLOOKUP(G121,NGPrices,2,FALSE())</f>
        <v>3.158</v>
      </c>
      <c r="K121" s="125" t="n">
        <f aca="false">HLOOKUP(D121,Prices,VLOOKUP(G121,move_down,2,FALSE()),FALSE())</f>
        <v>0.295</v>
      </c>
      <c r="L121" s="7" t="n">
        <f aca="false">K121+J121</f>
        <v>3.453</v>
      </c>
      <c r="M121" s="126" t="n">
        <f aca="false">VLOOKUP(G121,NGPrices,4,FALSE())</f>
        <v>0.062683518517613</v>
      </c>
      <c r="N121" s="7" t="n">
        <f aca="false">VLOOKUP(G121,NGPrices,3,FALSE())</f>
        <v>0.41</v>
      </c>
      <c r="O121" s="7" t="n">
        <f aca="false">HLOOKUP(D121,VOLS,VLOOKUP(G121,move_down,2,FALSE()),FALSE())</f>
        <v>0.402</v>
      </c>
      <c r="P121" s="219" t="n">
        <f aca="false">HLOOKUP(D121,Correllate,VLOOKUP(G121,CorMove,2,FALSE()),FALSE())</f>
        <v>0.99</v>
      </c>
      <c r="Q121" s="91" t="n">
        <f aca="false">WORKDAY(G121,-2)</f>
        <v>36643</v>
      </c>
      <c r="R121" s="7" t="n">
        <f aca="false">IF(F121="P",0,1)</f>
        <v>1</v>
      </c>
      <c r="S121" s="130" t="e">
        <f aca="false">xSPRDOPT($L121,$J121,$I121,$M121,$O121,$N121,$P121,$Q121-$C$3,$R121,0)</f>
        <v>#NAME?</v>
      </c>
      <c r="T121" s="220" t="e">
        <f aca="false">xSPRDOPT($L121,$J121,$I121,$M121,$O121,$N121,$P121,$Q121-$C$3,$R121,1)*H121</f>
        <v>#NAME?</v>
      </c>
      <c r="U121" s="42" t="e">
        <f aca="false">S121*H121</f>
        <v>#NAME?</v>
      </c>
      <c r="V121" s="220" t="e">
        <f aca="false">xSPRDOPT($L121,$J121,$I121,$M121,$O121,$N121,$P121,$Q121-$C$3,$R121,2)*H121</f>
        <v>#NAME?</v>
      </c>
      <c r="W121" s="220" t="e">
        <f aca="false">+V121+T121</f>
        <v>#NAME?</v>
      </c>
      <c r="X121" s="2" t="str">
        <f aca="false">CONCATENATE(G121,D121)</f>
        <v>36647IF-TRANSCO/Z6</v>
      </c>
      <c r="Y121" s="221" t="n">
        <f aca="false">H121/10000</f>
        <v>-25</v>
      </c>
      <c r="Z121" s="2"/>
      <c r="AA121" s="231" t="n">
        <f aca="false">EOMONTH(AA120,0)+1</f>
        <v>39661</v>
      </c>
      <c r="AB121" s="134" t="n">
        <f aca="false">SUMIF($X:$X,CONCATENATE($AA121,AB$6),$T:$T)/10000</f>
        <v>0</v>
      </c>
      <c r="AC121" s="134" t="n">
        <f aca="false">SUMIF($X:$X,CONCATENATE($AA121,AC$6),$T:$T)/10000</f>
        <v>0</v>
      </c>
      <c r="AD121" s="134" t="n">
        <f aca="false">SUMIF($X:$X,CONCATENATE($AA121,AD$6),$T:$T)/10000</f>
        <v>0</v>
      </c>
      <c r="AE121" s="134" t="n">
        <f aca="false">SUMIF($X:$X,CONCATENATE($AA121,AE$6),$T:$T)/10000</f>
        <v>0</v>
      </c>
      <c r="AF121" s="135" t="n">
        <f aca="false">SUMIF($X:$X,CONCATENATE($AA121,AF$6),$T:$T)/10000</f>
        <v>0</v>
      </c>
      <c r="AG121" s="135" t="n">
        <f aca="false">SUMIF($X:$X,CONCATENATE($AA121,AG$6),$T:$T)/10000</f>
        <v>0</v>
      </c>
      <c r="AH121" s="231" t="n">
        <f aca="false">EOMONTH(AH120,0)+1</f>
        <v>39661</v>
      </c>
      <c r="AI121" s="135" t="n">
        <f aca="false">SUM(AB121:AG121)</f>
        <v>0</v>
      </c>
      <c r="AJ121" s="2"/>
      <c r="AK121" s="231" t="n">
        <f aca="false">EOMONTH(AK120,0)+1</f>
        <v>39661</v>
      </c>
      <c r="AL121" s="134" t="n">
        <f aca="false">SUMIF($X:$X,CONCATENATE($AA121,AL$6),$W:$W)</f>
        <v>0</v>
      </c>
      <c r="AM121" s="134" t="n">
        <f aca="false">SUMIF($X:$X,CONCATENATE($AA121,AM$6),$W:$W)</f>
        <v>0</v>
      </c>
      <c r="AN121" s="134" t="n">
        <f aca="false">SUMIF($X:$X,CONCATENATE($AA121,AN$6),$W:$W)</f>
        <v>0</v>
      </c>
      <c r="AO121" s="134" t="n">
        <f aca="false">SUMIF($X:$X,CONCATENATE($AA121,AO$6),$W:$W)</f>
        <v>0</v>
      </c>
      <c r="AP121" s="135" t="n">
        <f aca="false">SUMIF($X:$X,CONCATENATE($AA121,AP$6),$W:$W)</f>
        <v>0</v>
      </c>
      <c r="AQ121" s="135" t="n">
        <f aca="false">SUMIF($X:$X,CONCATENATE($AA121,AQ$6),$W:$W)</f>
        <v>0</v>
      </c>
      <c r="AR121" s="231" t="n">
        <f aca="false">EOMONTH(AR120,0)+1</f>
        <v>39661</v>
      </c>
      <c r="AS121" s="135" t="n">
        <f aca="false">SUM(AL121:AQ121)</f>
        <v>0</v>
      </c>
      <c r="AT121" s="2"/>
      <c r="AU121" s="2"/>
      <c r="AV121" s="2"/>
      <c r="AW121" s="2"/>
      <c r="AX121" s="2"/>
      <c r="AY121" s="2"/>
      <c r="AZ121" s="2"/>
      <c r="BA121" s="2"/>
      <c r="BB121" s="181" t="n">
        <f aca="false">G121</f>
        <v>36647</v>
      </c>
      <c r="BC121" s="223" t="e">
        <f aca="false">xSPRDOPT((VLOOKUP(G121,NGPrices,2,FALSE())+HLOOKUP(D121,Prices,VLOOKUP(G121,move_down,2,FALSE()),FALSE())),VLOOKUP(G121,NGPrices,2,FALSE()),I121,VLOOKUP(G121,NGPREVPRICES,4,FALSE()),HLOOKUP(D121,PREVVOLS,VLOOKUP(G121,MOVE_DOWN2,2,FALSE()),FALSE()),VLOOKUP(G121,NGPREVPRICES,3,FALSE()),HLOOKUP(D121,Correllate,VLOOKUP(G121,CorMove,2,FALSE()),FALSE()),Q121-$BC$3,R121,$BC$5)*H121-BI121</f>
        <v>#NAME?</v>
      </c>
      <c r="BD121" s="223" t="e">
        <f aca="false">xSPRDOPT((VLOOKUP(G121,NGPREVPRICES,2,FALSE())+HLOOKUP(D121,PREVCURVES,VLOOKUP(G121,MOVE_DOWN2,2,FALSE()),FALSE())),VLOOKUP(G121,NGPREVPRICES,2,FALSE()),BJ121,VLOOKUP(G121,NGPrices,4,FALSE()),HLOOKUP(D121,PREVVOLS,VLOOKUP(G121,MOVE_DOWN2,2,FALSE()),FALSE()),VLOOKUP(G121,NGPREVPRICES,3,FALSE()),HLOOKUP(D121,Correllate,VLOOKUP(G121,CorMove,2,FALSE()),FALSE()),Q121-$BC$3,R121,$BI$5)*H121-BI121</f>
        <v>#NAME?</v>
      </c>
      <c r="BE121" s="132" t="e">
        <f aca="false">(BI121/VLOOKUP(BB121,discount,3,FALSE()))-(BI121/VLOOKUP(BB121,discount,2,FALSE()))</f>
        <v>#NAME?</v>
      </c>
      <c r="BF121" s="223" t="e">
        <f aca="false">xSPRDOPT((VLOOKUP(G121,NGPREVPRICES,2,FALSE())+HLOOKUP(D121,PREVCURVES,VLOOKUP(G121,MOVE_DOWN2,2,FALSE()),FALSE())),VLOOKUP(G121,NGPREVPRICES,2,FALSE()),BJ121,VLOOKUP(G121,NGPREVPRICES,4,FALSE()),HLOOKUP(D121,VOLS,VLOOKUP(G121,move_down,2,FALSE()),FALSE()),VLOOKUP(G121,NGPrices,3,FALSE()),HLOOKUP(D121,Correllate,VLOOKUP(G121,CorMove,2,FALSE()),FALSE()),Q121-$BC$3,R121,$BI$5)*H121-BI121</f>
        <v>#NAME?</v>
      </c>
      <c r="BG121" s="223" t="e">
        <f aca="false">xSPRDOPT((VLOOKUP(G121,NGPREVPRICES,2,FALSE())+HLOOKUP(D121,PREVCURVES,VLOOKUP(G121,MOVE_DOWN2,2,FALSE()),FALSE())),VLOOKUP(G121,NGPREVPRICES,2,FALSE()),BJ121,VLOOKUP(G121,NGPREVPRICES,4,FALSE()),HLOOKUP(D121,PREVVOLS,VLOOKUP(G121,MOVE_DOWN2,2,FALSE()),FALSE()),VLOOKUP(G121,NGPREVPRICES,3,FALSE()),HLOOKUP(D121,Correllate,VLOOKUP(G121,CorMove,2,FALSE()),FALSE()),Q121-$C$3,R121,$BI$5)*H121-BI121</f>
        <v>#NAME?</v>
      </c>
      <c r="BH121" s="223" t="e">
        <f aca="false">SUM(BC121:BG121)</f>
        <v>#NAME?</v>
      </c>
      <c r="BI121" s="223" t="e">
        <f aca="false">xSPRDOPT((VLOOKUP(G121,NGPREVPRICES,2,FALSE())+HLOOKUP(D121,PREVCURVES,VLOOKUP(G121,MOVE_DOWN2,2,FALSE()),FALSE())),VLOOKUP(G121,NGPREVPRICES,2,FALSE()),BJ121,VLOOKUP(G121,NGPREVPRICES,4,FALSE()),HLOOKUP(D121,PREVVOLS,VLOOKUP(G121,MOVE_DOWN2,2,FALSE()),FALSE()),VLOOKUP(G121,NGPREVPRICES,3,FALSE()),HLOOKUP(D121,Correllate,VLOOKUP(G121,CorMove,2,FALSE()),FALSE()),Q121-$BC$3,R121,$BI$5)*H121</f>
        <v>#NAME?</v>
      </c>
      <c r="BJ121" s="224" t="n">
        <f aca="false">I121</f>
        <v>0.3</v>
      </c>
      <c r="BL121" s="0" t="str">
        <f aca="false">CONCATENATE(BB121,$BC$6)</f>
        <v>36647Curve Shift/Gamma</v>
      </c>
      <c r="BM121" s="0" t="str">
        <f aca="false">CONCATENATE($BB121,$BD$6)</f>
        <v>36647Rho</v>
      </c>
      <c r="BN121" s="0" t="str">
        <f aca="false">CONCATENATE($BB121,$BE$6)</f>
        <v>36647Drift</v>
      </c>
      <c r="BO121" s="0" t="str">
        <f aca="false">CONCATENATE($BB121,$BF$6)</f>
        <v>36647Vega</v>
      </c>
      <c r="BP121" s="0" t="str">
        <f aca="false">CONCATENATE($BB121,$BG$6)</f>
        <v>36647Theta</v>
      </c>
    </row>
    <row r="122" customFormat="false" ht="12" hidden="false" customHeight="true" outlineLevel="0" collapsed="false">
      <c r="A122" s="215" t="s">
        <v>154</v>
      </c>
      <c r="B122" s="0" t="s">
        <v>155</v>
      </c>
      <c r="C122" s="0" t="s">
        <v>192</v>
      </c>
      <c r="D122" s="7" t="s">
        <v>145</v>
      </c>
      <c r="E122" s="0" t="s">
        <v>122</v>
      </c>
      <c r="F122" s="0" t="s">
        <v>157</v>
      </c>
      <c r="G122" s="91" t="n">
        <v>36678</v>
      </c>
      <c r="H122" s="230" t="n">
        <v>-250000</v>
      </c>
      <c r="I122" s="0" t="n">
        <v>0.3</v>
      </c>
      <c r="J122" s="124" t="n">
        <f aca="false">VLOOKUP(G122,NGPrices,2,FALSE())</f>
        <v>3.172</v>
      </c>
      <c r="K122" s="125" t="n">
        <f aca="false">HLOOKUP(D122,Prices,VLOOKUP(G122,move_down,2,FALSE()),FALSE())</f>
        <v>0.3075</v>
      </c>
      <c r="L122" s="7" t="n">
        <f aca="false">K122+J122</f>
        <v>3.4795</v>
      </c>
      <c r="M122" s="126" t="n">
        <f aca="false">VLOOKUP(G122,NGPrices,4,FALSE())</f>
        <v>0.063039999833066</v>
      </c>
      <c r="N122" s="7" t="n">
        <f aca="false">VLOOKUP(G122,NGPrices,3,FALSE())</f>
        <v>0.3825</v>
      </c>
      <c r="O122" s="7" t="n">
        <f aca="false">HLOOKUP(D122,VOLS,VLOOKUP(G122,move_down,2,FALSE()),FALSE())</f>
        <v>0.375</v>
      </c>
      <c r="P122" s="219" t="n">
        <f aca="false">HLOOKUP(D122,Correllate,VLOOKUP(G122,CorMove,2,FALSE()),FALSE())</f>
        <v>0.99</v>
      </c>
      <c r="Q122" s="91" t="n">
        <f aca="false">WORKDAY(G122,-2)</f>
        <v>36676</v>
      </c>
      <c r="R122" s="7" t="n">
        <f aca="false">IF(F122="P",0,1)</f>
        <v>1</v>
      </c>
      <c r="S122" s="130" t="e">
        <f aca="false">xSPRDOPT($L122,$J122,$I122,$M122,$O122,$N122,$P122,$Q122-$C$3,$R122,0)</f>
        <v>#NAME?</v>
      </c>
      <c r="T122" s="220" t="e">
        <f aca="false">xSPRDOPT($L122,$J122,$I122,$M122,$O122,$N122,$P122,$Q122-$C$3,$R122,1)*H122</f>
        <v>#NAME?</v>
      </c>
      <c r="U122" s="42" t="e">
        <f aca="false">S122*H122</f>
        <v>#NAME?</v>
      </c>
      <c r="V122" s="220" t="e">
        <f aca="false">xSPRDOPT($L122,$J122,$I122,$M122,$O122,$N122,$P122,$Q122-$C$3,$R122,2)*H122</f>
        <v>#NAME?</v>
      </c>
      <c r="W122" s="220" t="e">
        <f aca="false">+V122+T122</f>
        <v>#NAME?</v>
      </c>
      <c r="X122" s="2" t="str">
        <f aca="false">CONCATENATE(G122,D122)</f>
        <v>36678IF-TRANSCO/Z6</v>
      </c>
      <c r="Y122" s="221" t="n">
        <f aca="false">H122/10000</f>
        <v>-25</v>
      </c>
      <c r="AA122" s="231" t="n">
        <f aca="false">EOMONTH(AA121,0)+1</f>
        <v>39692</v>
      </c>
      <c r="AB122" s="134" t="n">
        <f aca="false">SUMIF($X:$X,CONCATENATE($AA122,AB$6),$T:$T)/10000</f>
        <v>0</v>
      </c>
      <c r="AC122" s="134" t="n">
        <f aca="false">SUMIF($X:$X,CONCATENATE($AA122,AC$6),$T:$T)/10000</f>
        <v>0</v>
      </c>
      <c r="AD122" s="134" t="n">
        <f aca="false">SUMIF($X:$X,CONCATENATE($AA122,AD$6),$T:$T)/10000</f>
        <v>0</v>
      </c>
      <c r="AE122" s="134" t="n">
        <f aca="false">SUMIF($X:$X,CONCATENATE($AA122,AE$6),$T:$T)/10000</f>
        <v>0</v>
      </c>
      <c r="AF122" s="135" t="n">
        <f aca="false">SUMIF($X:$X,CONCATENATE($AA122,AF$6),$T:$T)/10000</f>
        <v>0</v>
      </c>
      <c r="AG122" s="135" t="n">
        <f aca="false">SUMIF($X:$X,CONCATENATE($AA122,AG$6),$T:$T)/10000</f>
        <v>0</v>
      </c>
      <c r="AH122" s="231" t="n">
        <f aca="false">EOMONTH(AH121,0)+1</f>
        <v>39692</v>
      </c>
      <c r="AI122" s="135" t="n">
        <f aca="false">SUM(AB122:AG122)</f>
        <v>0</v>
      </c>
      <c r="AJ122" s="2"/>
      <c r="AK122" s="231" t="n">
        <f aca="false">EOMONTH(AK121,0)+1</f>
        <v>39692</v>
      </c>
      <c r="AL122" s="134" t="n">
        <f aca="false">SUMIF($X:$X,CONCATENATE($AA122,AL$6),$W:$W)</f>
        <v>0</v>
      </c>
      <c r="AM122" s="134" t="n">
        <f aca="false">SUMIF($X:$X,CONCATENATE($AA122,AM$6),$W:$W)</f>
        <v>0</v>
      </c>
      <c r="AN122" s="134" t="n">
        <f aca="false">SUMIF($X:$X,CONCATENATE($AA122,AN$6),$W:$W)</f>
        <v>0</v>
      </c>
      <c r="AO122" s="134" t="n">
        <f aca="false">SUMIF($X:$X,CONCATENATE($AA122,AO$6),$W:$W)</f>
        <v>0</v>
      </c>
      <c r="AP122" s="135" t="n">
        <f aca="false">SUMIF($X:$X,CONCATENATE($AA122,AP$6),$W:$W)</f>
        <v>0</v>
      </c>
      <c r="AQ122" s="135" t="n">
        <f aca="false">SUMIF($X:$X,CONCATENATE($AA122,AQ$6),$W:$W)</f>
        <v>0</v>
      </c>
      <c r="AR122" s="231" t="n">
        <f aca="false">EOMONTH(AR121,0)+1</f>
        <v>39692</v>
      </c>
      <c r="AS122" s="135" t="n">
        <f aca="false">SUM(AL122:AQ122)</f>
        <v>0</v>
      </c>
      <c r="AT122" s="2"/>
      <c r="AU122" s="2"/>
      <c r="AV122" s="2"/>
      <c r="AW122" s="2"/>
      <c r="AX122" s="2"/>
      <c r="AY122" s="2"/>
      <c r="AZ122" s="2"/>
      <c r="BA122" s="2"/>
      <c r="BB122" s="181" t="n">
        <f aca="false">G122</f>
        <v>36678</v>
      </c>
      <c r="BC122" s="223" t="e">
        <f aca="false">xSPRDOPT((VLOOKUP(G122,NGPrices,2,FALSE())+HLOOKUP(D122,Prices,VLOOKUP(G122,move_down,2,FALSE()),FALSE())),VLOOKUP(G122,NGPrices,2,FALSE()),I122,VLOOKUP(G122,NGPREVPRICES,4,FALSE()),HLOOKUP(D122,PREVVOLS,VLOOKUP(G122,MOVE_DOWN2,2,FALSE()),FALSE()),VLOOKUP(G122,NGPREVPRICES,3,FALSE()),HLOOKUP(D122,Correllate,VLOOKUP(G122,CorMove,2,FALSE()),FALSE()),Q122-$BC$3,R122,$BC$5)*H122-BI122</f>
        <v>#NAME?</v>
      </c>
      <c r="BD122" s="223" t="e">
        <f aca="false">xSPRDOPT((VLOOKUP(G122,NGPREVPRICES,2,FALSE())+HLOOKUP(D122,PREVCURVES,VLOOKUP(G122,MOVE_DOWN2,2,FALSE()),FALSE())),VLOOKUP(G122,NGPREVPRICES,2,FALSE()),BJ122,VLOOKUP(G122,NGPrices,4,FALSE()),HLOOKUP(D122,PREVVOLS,VLOOKUP(G122,MOVE_DOWN2,2,FALSE()),FALSE()),VLOOKUP(G122,NGPREVPRICES,3,FALSE()),HLOOKUP(D122,Correllate,VLOOKUP(G122,CorMove,2,FALSE()),FALSE()),Q122-$BC$3,R122,$BI$5)*H122-BI122</f>
        <v>#NAME?</v>
      </c>
      <c r="BE122" s="132" t="e">
        <f aca="false">(BI122/VLOOKUP(BB122,discount,3,FALSE()))-(BI122/VLOOKUP(BB122,discount,2,FALSE()))</f>
        <v>#NAME?</v>
      </c>
      <c r="BF122" s="223" t="e">
        <f aca="false">xSPRDOPT((VLOOKUP(G122,NGPREVPRICES,2,FALSE())+HLOOKUP(D122,PREVCURVES,VLOOKUP(G122,MOVE_DOWN2,2,FALSE()),FALSE())),VLOOKUP(G122,NGPREVPRICES,2,FALSE()),BJ122,VLOOKUP(G122,NGPREVPRICES,4,FALSE()),HLOOKUP(D122,VOLS,VLOOKUP(G122,move_down,2,FALSE()),FALSE()),VLOOKUP(G122,NGPrices,3,FALSE()),HLOOKUP(D122,Correllate,VLOOKUP(G122,CorMove,2,FALSE()),FALSE()),Q122-$BC$3,R122,$BI$5)*H122-BI122</f>
        <v>#NAME?</v>
      </c>
      <c r="BG122" s="223" t="e">
        <f aca="false">xSPRDOPT((VLOOKUP(G122,NGPREVPRICES,2,FALSE())+HLOOKUP(D122,PREVCURVES,VLOOKUP(G122,MOVE_DOWN2,2,FALSE()),FALSE())),VLOOKUP(G122,NGPREVPRICES,2,FALSE()),BJ122,VLOOKUP(G122,NGPREVPRICES,4,FALSE()),HLOOKUP(D122,PREVVOLS,VLOOKUP(G122,MOVE_DOWN2,2,FALSE()),FALSE()),VLOOKUP(G122,NGPREVPRICES,3,FALSE()),HLOOKUP(D122,Correllate,VLOOKUP(G122,CorMove,2,FALSE()),FALSE()),Q122-$C$3,R122,$BI$5)*H122-BI122</f>
        <v>#NAME?</v>
      </c>
      <c r="BH122" s="223" t="e">
        <f aca="false">SUM(BC122:BG122)</f>
        <v>#NAME?</v>
      </c>
      <c r="BI122" s="223" t="e">
        <f aca="false">xSPRDOPT((VLOOKUP(G122,NGPREVPRICES,2,FALSE())+HLOOKUP(D122,PREVCURVES,VLOOKUP(G122,MOVE_DOWN2,2,FALSE()),FALSE())),VLOOKUP(G122,NGPREVPRICES,2,FALSE()),BJ122,VLOOKUP(G122,NGPREVPRICES,4,FALSE()),HLOOKUP(D122,PREVVOLS,VLOOKUP(G122,MOVE_DOWN2,2,FALSE()),FALSE()),VLOOKUP(G122,NGPREVPRICES,3,FALSE()),HLOOKUP(D122,Correllate,VLOOKUP(G122,CorMove,2,FALSE()),FALSE()),Q122-$BC$3,R122,$BI$5)*H122</f>
        <v>#NAME?</v>
      </c>
      <c r="BJ122" s="224" t="n">
        <f aca="false">I122</f>
        <v>0.3</v>
      </c>
      <c r="BL122" s="0" t="str">
        <f aca="false">CONCATENATE(BB122,$BC$6)</f>
        <v>36678Curve Shift/Gamma</v>
      </c>
      <c r="BM122" s="0" t="str">
        <f aca="false">CONCATENATE($BB122,$BD$6)</f>
        <v>36678Rho</v>
      </c>
      <c r="BN122" s="0" t="str">
        <f aca="false">CONCATENATE($BB122,$BE$6)</f>
        <v>36678Drift</v>
      </c>
      <c r="BO122" s="0" t="str">
        <f aca="false">CONCATENATE($BB122,$BF$6)</f>
        <v>36678Vega</v>
      </c>
      <c r="BP122" s="0" t="str">
        <f aca="false">CONCATENATE($BB122,$BG$6)</f>
        <v>36678Theta</v>
      </c>
    </row>
    <row r="123" customFormat="false" ht="12" hidden="false" customHeight="true" outlineLevel="0" collapsed="false">
      <c r="A123" s="215" t="s">
        <v>154</v>
      </c>
      <c r="B123" s="0" t="s">
        <v>155</v>
      </c>
      <c r="C123" s="0" t="s">
        <v>192</v>
      </c>
      <c r="D123" s="7" t="s">
        <v>145</v>
      </c>
      <c r="E123" s="0" t="s">
        <v>122</v>
      </c>
      <c r="F123" s="0" t="s">
        <v>157</v>
      </c>
      <c r="G123" s="91" t="n">
        <v>36708</v>
      </c>
      <c r="H123" s="230" t="n">
        <v>-250000</v>
      </c>
      <c r="I123" s="0" t="n">
        <v>0.3</v>
      </c>
      <c r="J123" s="124" t="n">
        <f aca="false">VLOOKUP(G123,NGPrices,2,FALSE())</f>
        <v>3.181</v>
      </c>
      <c r="K123" s="125" t="n">
        <f aca="false">HLOOKUP(D123,Prices,VLOOKUP(G123,move_down,2,FALSE()),FALSE())</f>
        <v>0.345</v>
      </c>
      <c r="L123" s="7" t="n">
        <f aca="false">K123+J123</f>
        <v>3.526</v>
      </c>
      <c r="M123" s="126" t="n">
        <f aca="false">VLOOKUP(G123,NGPrices,4,FALSE())</f>
        <v>0.063695649345076</v>
      </c>
      <c r="N123" s="7" t="n">
        <f aca="false">VLOOKUP(G123,NGPrices,3,FALSE())</f>
        <v>0.395</v>
      </c>
      <c r="O123" s="7" t="n">
        <f aca="false">HLOOKUP(D123,VOLS,VLOOKUP(G123,move_down,2,FALSE()),FALSE())</f>
        <v>0.387</v>
      </c>
      <c r="P123" s="219" t="n">
        <f aca="false">HLOOKUP(D123,Correllate,VLOOKUP(G123,CorMove,2,FALSE()),FALSE())</f>
        <v>0.99</v>
      </c>
      <c r="Q123" s="91" t="n">
        <f aca="false">WORKDAY(G123,-2)</f>
        <v>36706</v>
      </c>
      <c r="R123" s="7" t="n">
        <f aca="false">IF(F123="P",0,1)</f>
        <v>1</v>
      </c>
      <c r="S123" s="130" t="e">
        <f aca="false">xSPRDOPT($L123,$J123,$I123,$M123,$O123,$N123,$P123,$Q123-$C$3,$R123,0)</f>
        <v>#NAME?</v>
      </c>
      <c r="T123" s="220" t="e">
        <f aca="false">xSPRDOPT($L123,$J123,$I123,$M123,$O123,$N123,$P123,$Q123-$C$3,$R123,1)*H123</f>
        <v>#NAME?</v>
      </c>
      <c r="U123" s="42" t="e">
        <f aca="false">S123*H123</f>
        <v>#NAME?</v>
      </c>
      <c r="V123" s="220" t="e">
        <f aca="false">xSPRDOPT($L123,$J123,$I123,$M123,$O123,$N123,$P123,$Q123-$C$3,$R123,2)*H123</f>
        <v>#NAME?</v>
      </c>
      <c r="W123" s="220" t="e">
        <f aca="false">+V123+T123</f>
        <v>#NAME?</v>
      </c>
      <c r="X123" s="2" t="str">
        <f aca="false">CONCATENATE(G123,D123)</f>
        <v>36708IF-TRANSCO/Z6</v>
      </c>
      <c r="Y123" s="221" t="n">
        <f aca="false">H123/10000</f>
        <v>-25</v>
      </c>
      <c r="AA123" s="231" t="n">
        <f aca="false">EOMONTH(AA122,0)+1</f>
        <v>39722</v>
      </c>
      <c r="AB123" s="134" t="n">
        <f aca="false">SUMIF($X:$X,CONCATENATE($AA123,AB$6),$T:$T)/10000</f>
        <v>0</v>
      </c>
      <c r="AC123" s="134" t="n">
        <f aca="false">SUMIF($X:$X,CONCATENATE($AA123,AC$6),$T:$T)/10000</f>
        <v>0</v>
      </c>
      <c r="AD123" s="134" t="n">
        <f aca="false">SUMIF($X:$X,CONCATENATE($AA123,AD$6),$T:$T)/10000</f>
        <v>0</v>
      </c>
      <c r="AE123" s="134" t="n">
        <f aca="false">SUMIF($X:$X,CONCATENATE($AA123,AE$6),$T:$T)/10000</f>
        <v>0</v>
      </c>
      <c r="AF123" s="135" t="n">
        <f aca="false">SUMIF($X:$X,CONCATENATE($AA123,AF$6),$T:$T)/10000</f>
        <v>0</v>
      </c>
      <c r="AG123" s="135" t="n">
        <f aca="false">SUMIF($X:$X,CONCATENATE($AA123,AG$6),$T:$T)/10000</f>
        <v>0</v>
      </c>
      <c r="AH123" s="231" t="n">
        <f aca="false">EOMONTH(AH122,0)+1</f>
        <v>39722</v>
      </c>
      <c r="AI123" s="135" t="n">
        <f aca="false">SUM(AB123:AG123)</f>
        <v>0</v>
      </c>
      <c r="AJ123" s="2"/>
      <c r="AK123" s="231" t="n">
        <f aca="false">EOMONTH(AK122,0)+1</f>
        <v>39722</v>
      </c>
      <c r="AL123" s="134" t="n">
        <f aca="false">SUMIF($X:$X,CONCATENATE($AA123,AL$6),$W:$W)</f>
        <v>0</v>
      </c>
      <c r="AM123" s="134" t="n">
        <f aca="false">SUMIF($X:$X,CONCATENATE($AA123,AM$6),$W:$W)</f>
        <v>0</v>
      </c>
      <c r="AN123" s="134" t="n">
        <f aca="false">SUMIF($X:$X,CONCATENATE($AA123,AN$6),$W:$W)</f>
        <v>0</v>
      </c>
      <c r="AO123" s="134" t="n">
        <f aca="false">SUMIF($X:$X,CONCATENATE($AA123,AO$6),$W:$W)</f>
        <v>0</v>
      </c>
      <c r="AP123" s="135" t="n">
        <f aca="false">SUMIF($X:$X,CONCATENATE($AA123,AP$6),$W:$W)</f>
        <v>0</v>
      </c>
      <c r="AQ123" s="135" t="n">
        <f aca="false">SUMIF($X:$X,CONCATENATE($AA123,AQ$6),$W:$W)</f>
        <v>0</v>
      </c>
      <c r="AR123" s="231" t="n">
        <f aca="false">EOMONTH(AR122,0)+1</f>
        <v>39722</v>
      </c>
      <c r="AS123" s="135" t="n">
        <f aca="false">SUM(AL123:AQ123)</f>
        <v>0</v>
      </c>
      <c r="AT123" s="2"/>
      <c r="AU123" s="2"/>
      <c r="AV123" s="2"/>
      <c r="AW123" s="2"/>
      <c r="AX123" s="2"/>
      <c r="AY123" s="2"/>
      <c r="AZ123" s="2"/>
      <c r="BA123" s="2"/>
      <c r="BB123" s="181" t="n">
        <f aca="false">G123</f>
        <v>36708</v>
      </c>
      <c r="BC123" s="223" t="e">
        <f aca="false">xSPRDOPT((VLOOKUP(G123,NGPrices,2,FALSE())+HLOOKUP(D123,Prices,VLOOKUP(G123,move_down,2,FALSE()),FALSE())),VLOOKUP(G123,NGPrices,2,FALSE()),I123,VLOOKUP(G123,NGPREVPRICES,4,FALSE()),HLOOKUP(D123,PREVVOLS,VLOOKUP(G123,MOVE_DOWN2,2,FALSE()),FALSE()),VLOOKUP(G123,NGPREVPRICES,3,FALSE()),HLOOKUP(D123,Correllate,VLOOKUP(G123,CorMove,2,FALSE()),FALSE()),Q123-$BC$3,R123,$BC$5)*H123-BI123</f>
        <v>#NAME?</v>
      </c>
      <c r="BD123" s="223" t="e">
        <f aca="false">xSPRDOPT((VLOOKUP(G123,NGPREVPRICES,2,FALSE())+HLOOKUP(D123,PREVCURVES,VLOOKUP(G123,MOVE_DOWN2,2,FALSE()),FALSE())),VLOOKUP(G123,NGPREVPRICES,2,FALSE()),BJ123,VLOOKUP(G123,NGPrices,4,FALSE()),HLOOKUP(D123,PREVVOLS,VLOOKUP(G123,MOVE_DOWN2,2,FALSE()),FALSE()),VLOOKUP(G123,NGPREVPRICES,3,FALSE()),HLOOKUP(D123,Correllate,VLOOKUP(G123,CorMove,2,FALSE()),FALSE()),Q123-$BC$3,R123,$BI$5)*H123-BI123</f>
        <v>#NAME?</v>
      </c>
      <c r="BE123" s="132" t="e">
        <f aca="false">(BI123/VLOOKUP(BB123,discount,3,FALSE()))-(BI123/VLOOKUP(BB123,discount,2,FALSE()))</f>
        <v>#NAME?</v>
      </c>
      <c r="BF123" s="223" t="e">
        <f aca="false">xSPRDOPT((VLOOKUP(G123,NGPREVPRICES,2,FALSE())+HLOOKUP(D123,PREVCURVES,VLOOKUP(G123,MOVE_DOWN2,2,FALSE()),FALSE())),VLOOKUP(G123,NGPREVPRICES,2,FALSE()),BJ123,VLOOKUP(G123,NGPREVPRICES,4,FALSE()),HLOOKUP(D123,VOLS,VLOOKUP(G123,move_down,2,FALSE()),FALSE()),VLOOKUP(G123,NGPrices,3,FALSE()),HLOOKUP(D123,Correllate,VLOOKUP(G123,CorMove,2,FALSE()),FALSE()),Q123-$BC$3,R123,$BI$5)*H123-BI123</f>
        <v>#NAME?</v>
      </c>
      <c r="BG123" s="223" t="e">
        <f aca="false">xSPRDOPT((VLOOKUP(G123,NGPREVPRICES,2,FALSE())+HLOOKUP(D123,PREVCURVES,VLOOKUP(G123,MOVE_DOWN2,2,FALSE()),FALSE())),VLOOKUP(G123,NGPREVPRICES,2,FALSE()),BJ123,VLOOKUP(G123,NGPREVPRICES,4,FALSE()),HLOOKUP(D123,PREVVOLS,VLOOKUP(G123,MOVE_DOWN2,2,FALSE()),FALSE()),VLOOKUP(G123,NGPREVPRICES,3,FALSE()),HLOOKUP(D123,Correllate,VLOOKUP(G123,CorMove,2,FALSE()),FALSE()),Q123-$C$3,R123,$BI$5)*H123-BI123</f>
        <v>#NAME?</v>
      </c>
      <c r="BH123" s="223" t="e">
        <f aca="false">SUM(BC123:BG123)</f>
        <v>#NAME?</v>
      </c>
      <c r="BI123" s="223" t="e">
        <f aca="false">xSPRDOPT((VLOOKUP(G123,NGPREVPRICES,2,FALSE())+HLOOKUP(D123,PREVCURVES,VLOOKUP(G123,MOVE_DOWN2,2,FALSE()),FALSE())),VLOOKUP(G123,NGPREVPRICES,2,FALSE()),BJ123,VLOOKUP(G123,NGPREVPRICES,4,FALSE()),HLOOKUP(D123,PREVVOLS,VLOOKUP(G123,MOVE_DOWN2,2,FALSE()),FALSE()),VLOOKUP(G123,NGPREVPRICES,3,FALSE()),HLOOKUP(D123,Correllate,VLOOKUP(G123,CorMove,2,FALSE()),FALSE()),Q123-$BC$3,R123,$BI$5)*H123</f>
        <v>#NAME?</v>
      </c>
      <c r="BJ123" s="224" t="n">
        <f aca="false">I123</f>
        <v>0.3</v>
      </c>
      <c r="BL123" s="0" t="str">
        <f aca="false">CONCATENATE(BB123,$BC$6)</f>
        <v>36708Curve Shift/Gamma</v>
      </c>
      <c r="BM123" s="0" t="str">
        <f aca="false">CONCATENATE($BB123,$BD$6)</f>
        <v>36708Rho</v>
      </c>
      <c r="BN123" s="0" t="str">
        <f aca="false">CONCATENATE($BB123,$BE$6)</f>
        <v>36708Drift</v>
      </c>
      <c r="BO123" s="0" t="str">
        <f aca="false">CONCATENATE($BB123,$BF$6)</f>
        <v>36708Vega</v>
      </c>
      <c r="BP123" s="0" t="str">
        <f aca="false">CONCATENATE($BB123,$BG$6)</f>
        <v>36708Theta</v>
      </c>
    </row>
    <row r="124" customFormat="false" ht="12" hidden="false" customHeight="true" outlineLevel="0" collapsed="false">
      <c r="A124" s="215" t="s">
        <v>154</v>
      </c>
      <c r="B124" s="0" t="s">
        <v>155</v>
      </c>
      <c r="C124" s="0" t="s">
        <v>192</v>
      </c>
      <c r="D124" s="7" t="s">
        <v>145</v>
      </c>
      <c r="E124" s="0" t="s">
        <v>122</v>
      </c>
      <c r="F124" s="0" t="s">
        <v>157</v>
      </c>
      <c r="G124" s="91" t="n">
        <v>36739</v>
      </c>
      <c r="H124" s="230" t="n">
        <v>-250000</v>
      </c>
      <c r="I124" s="0" t="n">
        <v>0.3</v>
      </c>
      <c r="J124" s="124" t="n">
        <f aca="false">VLOOKUP(G124,NGPrices,2,FALSE())</f>
        <v>3.183</v>
      </c>
      <c r="K124" s="125" t="n">
        <f aca="false">HLOOKUP(D124,Prices,VLOOKUP(G124,move_down,2,FALSE()),FALSE())</f>
        <v>0.345</v>
      </c>
      <c r="L124" s="7" t="n">
        <f aca="false">K124+J124</f>
        <v>3.528</v>
      </c>
      <c r="M124" s="126" t="n">
        <f aca="false">VLOOKUP(G124,NGPrices,4,FALSE())</f>
        <v>0.064500399973534</v>
      </c>
      <c r="N124" s="7" t="n">
        <f aca="false">VLOOKUP(G124,NGPrices,3,FALSE())</f>
        <v>0.4125</v>
      </c>
      <c r="O124" s="7" t="n">
        <f aca="false">HLOOKUP(D124,VOLS,VLOOKUP(G124,move_down,2,FALSE()),FALSE())</f>
        <v>0.404</v>
      </c>
      <c r="P124" s="219" t="n">
        <f aca="false">HLOOKUP(D124,Correllate,VLOOKUP(G124,CorMove,2,FALSE()),FALSE())</f>
        <v>0.99</v>
      </c>
      <c r="Q124" s="91" t="n">
        <f aca="false">WORKDAY(G124,-2)</f>
        <v>36735</v>
      </c>
      <c r="R124" s="7" t="n">
        <f aca="false">IF(F124="P",0,1)</f>
        <v>1</v>
      </c>
      <c r="S124" s="130" t="e">
        <f aca="false">xSPRDOPT($L124,$J124,$I124,$M124,$O124,$N124,$P124,$Q124-$C$3,$R124,0)</f>
        <v>#NAME?</v>
      </c>
      <c r="T124" s="220" t="e">
        <f aca="false">xSPRDOPT($L124,$J124,$I124,$M124,$O124,$N124,$P124,$Q124-$C$3,$R124,1)*H124</f>
        <v>#NAME?</v>
      </c>
      <c r="U124" s="42" t="e">
        <f aca="false">S124*H124</f>
        <v>#NAME?</v>
      </c>
      <c r="V124" s="220" t="e">
        <f aca="false">xSPRDOPT($L124,$J124,$I124,$M124,$O124,$N124,$P124,$Q124-$C$3,$R124,2)*H124</f>
        <v>#NAME?</v>
      </c>
      <c r="W124" s="220" t="e">
        <f aca="false">+V124+T124</f>
        <v>#NAME?</v>
      </c>
      <c r="X124" s="2" t="str">
        <f aca="false">CONCATENATE(G124,D124)</f>
        <v>36739IF-TRANSCO/Z6</v>
      </c>
      <c r="Y124" s="221" t="n">
        <f aca="false">H124/10000</f>
        <v>-25</v>
      </c>
      <c r="AA124" s="231" t="n">
        <f aca="false">EOMONTH(AA123,0)+1</f>
        <v>39753</v>
      </c>
      <c r="AB124" s="134" t="n">
        <f aca="false">SUMIF($X:$X,CONCATENATE($AA124,AB$6),$T:$T)/10000</f>
        <v>0</v>
      </c>
      <c r="AC124" s="134" t="n">
        <f aca="false">SUMIF($X:$X,CONCATENATE($AA124,AC$6),$T:$T)/10000</f>
        <v>0</v>
      </c>
      <c r="AD124" s="134" t="n">
        <f aca="false">SUMIF($X:$X,CONCATENATE($AA124,AD$6),$T:$T)/10000</f>
        <v>0</v>
      </c>
      <c r="AE124" s="134" t="n">
        <f aca="false">SUMIF($X:$X,CONCATENATE($AA124,AE$6),$T:$T)/10000</f>
        <v>0</v>
      </c>
      <c r="AF124" s="135" t="n">
        <f aca="false">SUMIF($X:$X,CONCATENATE($AA124,AF$6),$T:$T)/10000</f>
        <v>0</v>
      </c>
      <c r="AG124" s="135" t="n">
        <f aca="false">SUMIF($X:$X,CONCATENATE($AA124,AG$6),$T:$T)/10000</f>
        <v>0</v>
      </c>
      <c r="AH124" s="231" t="n">
        <f aca="false">EOMONTH(AH123,0)+1</f>
        <v>39753</v>
      </c>
      <c r="AI124" s="135" t="n">
        <f aca="false">SUM(AB124:AG124)</f>
        <v>0</v>
      </c>
      <c r="AJ124" s="2"/>
      <c r="AK124" s="231" t="n">
        <f aca="false">EOMONTH(AK123,0)+1</f>
        <v>39753</v>
      </c>
      <c r="AL124" s="134" t="n">
        <f aca="false">SUMIF($X:$X,CONCATENATE($AA124,AL$6),$W:$W)</f>
        <v>0</v>
      </c>
      <c r="AM124" s="134" t="n">
        <f aca="false">SUMIF($X:$X,CONCATENATE($AA124,AM$6),$W:$W)</f>
        <v>0</v>
      </c>
      <c r="AN124" s="134" t="n">
        <f aca="false">SUMIF($X:$X,CONCATENATE($AA124,AN$6),$W:$W)</f>
        <v>0</v>
      </c>
      <c r="AO124" s="134" t="n">
        <f aca="false">SUMIF($X:$X,CONCATENATE($AA124,AO$6),$W:$W)</f>
        <v>0</v>
      </c>
      <c r="AP124" s="135" t="n">
        <f aca="false">SUMIF($X:$X,CONCATENATE($AA124,AP$6),$W:$W)</f>
        <v>0</v>
      </c>
      <c r="AQ124" s="135" t="n">
        <f aca="false">SUMIF($X:$X,CONCATENATE($AA124,AQ$6),$W:$W)</f>
        <v>0</v>
      </c>
      <c r="AR124" s="231" t="n">
        <f aca="false">EOMONTH(AR123,0)+1</f>
        <v>39753</v>
      </c>
      <c r="AS124" s="135" t="n">
        <f aca="false">SUM(AL124:AQ124)</f>
        <v>0</v>
      </c>
      <c r="AT124" s="2"/>
      <c r="AU124" s="2"/>
      <c r="AV124" s="2"/>
      <c r="AW124" s="2"/>
      <c r="AX124" s="2"/>
      <c r="AY124" s="2"/>
      <c r="AZ124" s="2"/>
      <c r="BA124" s="2"/>
      <c r="BB124" s="181" t="n">
        <f aca="false">G124</f>
        <v>36739</v>
      </c>
      <c r="BC124" s="223" t="e">
        <f aca="false">xSPRDOPT((VLOOKUP(G124,NGPrices,2,FALSE())+HLOOKUP(D124,Prices,VLOOKUP(G124,move_down,2,FALSE()),FALSE())),VLOOKUP(G124,NGPrices,2,FALSE()),I124,VLOOKUP(G124,NGPREVPRICES,4,FALSE()),HLOOKUP(D124,PREVVOLS,VLOOKUP(G124,MOVE_DOWN2,2,FALSE()),FALSE()),VLOOKUP(G124,NGPREVPRICES,3,FALSE()),HLOOKUP(D124,Correllate,VLOOKUP(G124,CorMove,2,FALSE()),FALSE()),Q124-$BC$3,R124,$BC$5)*H124-BI124</f>
        <v>#NAME?</v>
      </c>
      <c r="BD124" s="223" t="e">
        <f aca="false">xSPRDOPT((VLOOKUP(G124,NGPREVPRICES,2,FALSE())+HLOOKUP(D124,PREVCURVES,VLOOKUP(G124,MOVE_DOWN2,2,FALSE()),FALSE())),VLOOKUP(G124,NGPREVPRICES,2,FALSE()),BJ124,VLOOKUP(G124,NGPrices,4,FALSE()),HLOOKUP(D124,PREVVOLS,VLOOKUP(G124,MOVE_DOWN2,2,FALSE()),FALSE()),VLOOKUP(G124,NGPREVPRICES,3,FALSE()),HLOOKUP(D124,Correllate,VLOOKUP(G124,CorMove,2,FALSE()),FALSE()),Q124-$BC$3,R124,$BI$5)*H124-BI124</f>
        <v>#NAME?</v>
      </c>
      <c r="BE124" s="132" t="e">
        <f aca="false">(BI124/VLOOKUP(BB124,discount,3,FALSE()))-(BI124/VLOOKUP(BB124,discount,2,FALSE()))</f>
        <v>#NAME?</v>
      </c>
      <c r="BF124" s="223" t="e">
        <f aca="false">xSPRDOPT((VLOOKUP(G124,NGPREVPRICES,2,FALSE())+HLOOKUP(D124,PREVCURVES,VLOOKUP(G124,MOVE_DOWN2,2,FALSE()),FALSE())),VLOOKUP(G124,NGPREVPRICES,2,FALSE()),BJ124,VLOOKUP(G124,NGPREVPRICES,4,FALSE()),HLOOKUP(D124,VOLS,VLOOKUP(G124,move_down,2,FALSE()),FALSE()),VLOOKUP(G124,NGPrices,3,FALSE()),HLOOKUP(D124,Correllate,VLOOKUP(G124,CorMove,2,FALSE()),FALSE()),Q124-$BC$3,R124,$BI$5)*H124-BI124</f>
        <v>#NAME?</v>
      </c>
      <c r="BG124" s="223" t="e">
        <f aca="false">xSPRDOPT((VLOOKUP(G124,NGPREVPRICES,2,FALSE())+HLOOKUP(D124,PREVCURVES,VLOOKUP(G124,MOVE_DOWN2,2,FALSE()),FALSE())),VLOOKUP(G124,NGPREVPRICES,2,FALSE()),BJ124,VLOOKUP(G124,NGPREVPRICES,4,FALSE()),HLOOKUP(D124,PREVVOLS,VLOOKUP(G124,MOVE_DOWN2,2,FALSE()),FALSE()),VLOOKUP(G124,NGPREVPRICES,3,FALSE()),HLOOKUP(D124,Correllate,VLOOKUP(G124,CorMove,2,FALSE()),FALSE()),Q124-$C$3,R124,$BI$5)*H124-BI124</f>
        <v>#NAME?</v>
      </c>
      <c r="BH124" s="223" t="e">
        <f aca="false">SUM(BC124:BG124)</f>
        <v>#NAME?</v>
      </c>
      <c r="BI124" s="223" t="e">
        <f aca="false">xSPRDOPT((VLOOKUP(G124,NGPREVPRICES,2,FALSE())+HLOOKUP(D124,PREVCURVES,VLOOKUP(G124,MOVE_DOWN2,2,FALSE()),FALSE())),VLOOKUP(G124,NGPREVPRICES,2,FALSE()),BJ124,VLOOKUP(G124,NGPREVPRICES,4,FALSE()),HLOOKUP(D124,PREVVOLS,VLOOKUP(G124,MOVE_DOWN2,2,FALSE()),FALSE()),VLOOKUP(G124,NGPREVPRICES,3,FALSE()),HLOOKUP(D124,Correllate,VLOOKUP(G124,CorMove,2,FALSE()),FALSE()),Q124-$BC$3,R124,$BI$5)*H124</f>
        <v>#NAME?</v>
      </c>
      <c r="BJ124" s="224" t="n">
        <f aca="false">I124</f>
        <v>0.3</v>
      </c>
      <c r="BL124" s="0" t="str">
        <f aca="false">CONCATENATE(BB124,$BC$6)</f>
        <v>36739Curve Shift/Gamma</v>
      </c>
      <c r="BM124" s="0" t="str">
        <f aca="false">CONCATENATE($BB124,$BD$6)</f>
        <v>36739Rho</v>
      </c>
      <c r="BN124" s="0" t="str">
        <f aca="false">CONCATENATE($BB124,$BE$6)</f>
        <v>36739Drift</v>
      </c>
      <c r="BO124" s="0" t="str">
        <f aca="false">CONCATENATE($BB124,$BF$6)</f>
        <v>36739Vega</v>
      </c>
      <c r="BP124" s="0" t="str">
        <f aca="false">CONCATENATE($BB124,$BG$6)</f>
        <v>36739Theta</v>
      </c>
    </row>
    <row r="125" customFormat="false" ht="12" hidden="false" customHeight="true" outlineLevel="0" collapsed="false">
      <c r="A125" s="215" t="s">
        <v>154</v>
      </c>
      <c r="B125" s="0" t="s">
        <v>155</v>
      </c>
      <c r="C125" s="0" t="s">
        <v>192</v>
      </c>
      <c r="D125" s="7" t="s">
        <v>145</v>
      </c>
      <c r="E125" s="0" t="s">
        <v>122</v>
      </c>
      <c r="F125" s="0" t="s">
        <v>157</v>
      </c>
      <c r="G125" s="91" t="n">
        <v>36770</v>
      </c>
      <c r="H125" s="230" t="n">
        <v>-250000</v>
      </c>
      <c r="I125" s="0" t="n">
        <v>0.3</v>
      </c>
      <c r="J125" s="124" t="n">
        <f aca="false">VLOOKUP(G125,NGPrices,2,FALSE())</f>
        <v>3.173</v>
      </c>
      <c r="K125" s="125" t="n">
        <f aca="false">HLOOKUP(D125,Prices,VLOOKUP(G125,move_down,2,FALSE()),FALSE())</f>
        <v>0.315</v>
      </c>
      <c r="L125" s="7" t="n">
        <f aca="false">K125+J125</f>
        <v>3.488</v>
      </c>
      <c r="M125" s="126" t="n">
        <f aca="false">VLOOKUP(G125,NGPrices,4,FALSE())</f>
        <v>0.065221012015627</v>
      </c>
      <c r="N125" s="7" t="n">
        <f aca="false">VLOOKUP(G125,NGPrices,3,FALSE())</f>
        <v>0.42</v>
      </c>
      <c r="O125" s="7" t="n">
        <f aca="false">HLOOKUP(D125,VOLS,VLOOKUP(G125,move_down,2,FALSE()),FALSE())</f>
        <v>0.412</v>
      </c>
      <c r="P125" s="219" t="n">
        <f aca="false">HLOOKUP(D125,Correllate,VLOOKUP(G125,CorMove,2,FALSE()),FALSE())</f>
        <v>0.99</v>
      </c>
      <c r="Q125" s="91" t="n">
        <f aca="false">WORKDAY(G125,-2)</f>
        <v>36768</v>
      </c>
      <c r="R125" s="7" t="n">
        <f aca="false">IF(F125="P",0,1)</f>
        <v>1</v>
      </c>
      <c r="S125" s="130" t="e">
        <f aca="false">xSPRDOPT($L125,$J125,$I125,$M125,$O125,$N125,$P125,$Q125-$C$3,$R125,0)</f>
        <v>#NAME?</v>
      </c>
      <c r="T125" s="220" t="e">
        <f aca="false">xSPRDOPT($L125,$J125,$I125,$M125,$O125,$N125,$P125,$Q125-$C$3,$R125,1)*H125</f>
        <v>#NAME?</v>
      </c>
      <c r="U125" s="42" t="e">
        <f aca="false">S125*H125</f>
        <v>#NAME?</v>
      </c>
      <c r="V125" s="220" t="e">
        <f aca="false">xSPRDOPT($L125,$J125,$I125,$M125,$O125,$N125,$P125,$Q125-$C$3,$R125,2)*H125</f>
        <v>#NAME?</v>
      </c>
      <c r="W125" s="220" t="e">
        <f aca="false">+V125+T125</f>
        <v>#NAME?</v>
      </c>
      <c r="X125" s="2" t="str">
        <f aca="false">CONCATENATE(G125,D125)</f>
        <v>36770IF-TRANSCO/Z6</v>
      </c>
      <c r="Y125" s="221" t="n">
        <f aca="false">H125/10000</f>
        <v>-25</v>
      </c>
      <c r="Z125" s="2"/>
      <c r="AA125" s="231" t="n">
        <f aca="false">EOMONTH(AA124,0)+1</f>
        <v>39783</v>
      </c>
      <c r="AB125" s="134" t="n">
        <f aca="false">SUMIF($X:$X,CONCATENATE($AA125,AB$6),$T:$T)/10000</f>
        <v>0</v>
      </c>
      <c r="AC125" s="134" t="n">
        <f aca="false">SUMIF($X:$X,CONCATENATE($AA125,AC$6),$T:$T)/10000</f>
        <v>0</v>
      </c>
      <c r="AD125" s="134" t="n">
        <f aca="false">SUMIF($X:$X,CONCATENATE($AA125,AD$6),$T:$T)/10000</f>
        <v>0</v>
      </c>
      <c r="AE125" s="134" t="n">
        <f aca="false">SUMIF($X:$X,CONCATENATE($AA125,AE$6),$T:$T)/10000</f>
        <v>0</v>
      </c>
      <c r="AF125" s="135" t="n">
        <f aca="false">SUMIF($X:$X,CONCATENATE($AA125,AF$6),$T:$T)/10000</f>
        <v>0</v>
      </c>
      <c r="AG125" s="135" t="n">
        <f aca="false">SUMIF($X:$X,CONCATENATE($AA125,AG$6),$T:$T)/10000</f>
        <v>0</v>
      </c>
      <c r="AH125" s="231" t="n">
        <f aca="false">EOMONTH(AH124,0)+1</f>
        <v>39783</v>
      </c>
      <c r="AI125" s="135" t="n">
        <f aca="false">SUM(AB125:AG125)</f>
        <v>0</v>
      </c>
      <c r="AJ125" s="2"/>
      <c r="AK125" s="231" t="n">
        <f aca="false">EOMONTH(AK124,0)+1</f>
        <v>39783</v>
      </c>
      <c r="AL125" s="134" t="n">
        <f aca="false">SUMIF($X:$X,CONCATENATE($AA125,AL$6),$W:$W)</f>
        <v>0</v>
      </c>
      <c r="AM125" s="134" t="n">
        <f aca="false">SUMIF($X:$X,CONCATENATE($AA125,AM$6),$W:$W)</f>
        <v>0</v>
      </c>
      <c r="AN125" s="134" t="n">
        <f aca="false">SUMIF($X:$X,CONCATENATE($AA125,AN$6),$W:$W)</f>
        <v>0</v>
      </c>
      <c r="AO125" s="134" t="n">
        <f aca="false">SUMIF($X:$X,CONCATENATE($AA125,AO$6),$W:$W)</f>
        <v>0</v>
      </c>
      <c r="AP125" s="135" t="n">
        <f aca="false">SUMIF($X:$X,CONCATENATE($AA125,AP$6),$W:$W)</f>
        <v>0</v>
      </c>
      <c r="AQ125" s="135" t="n">
        <f aca="false">SUMIF($X:$X,CONCATENATE($AA125,AQ$6),$W:$W)</f>
        <v>0</v>
      </c>
      <c r="AR125" s="231" t="n">
        <f aca="false">EOMONTH(AR124,0)+1</f>
        <v>39783</v>
      </c>
      <c r="AS125" s="135" t="n">
        <f aca="false">SUM(AL125:AQ125)</f>
        <v>0</v>
      </c>
      <c r="AT125" s="2"/>
      <c r="AU125" s="2"/>
      <c r="AV125" s="2"/>
      <c r="AW125" s="2"/>
      <c r="AX125" s="2"/>
      <c r="AY125" s="2"/>
      <c r="AZ125" s="2"/>
      <c r="BA125" s="2"/>
      <c r="BB125" s="181" t="n">
        <f aca="false">G125</f>
        <v>36770</v>
      </c>
      <c r="BC125" s="223" t="e">
        <f aca="false">xSPRDOPT((VLOOKUP(G125,NGPrices,2,FALSE())+HLOOKUP(D125,Prices,VLOOKUP(G125,move_down,2,FALSE()),FALSE())),VLOOKUP(G125,NGPrices,2,FALSE()),I125,VLOOKUP(G125,NGPREVPRICES,4,FALSE()),HLOOKUP(D125,PREVVOLS,VLOOKUP(G125,MOVE_DOWN2,2,FALSE()),FALSE()),VLOOKUP(G125,NGPREVPRICES,3,FALSE()),HLOOKUP(D125,Correllate,VLOOKUP(G125,CorMove,2,FALSE()),FALSE()),Q125-$BC$3,R125,$BC$5)*H125-BI125</f>
        <v>#NAME?</v>
      </c>
      <c r="BD125" s="223" t="e">
        <f aca="false">xSPRDOPT((VLOOKUP(G125,NGPREVPRICES,2,FALSE())+HLOOKUP(D125,PREVCURVES,VLOOKUP(G125,MOVE_DOWN2,2,FALSE()),FALSE())),VLOOKUP(G125,NGPREVPRICES,2,FALSE()),BJ125,VLOOKUP(G125,NGPrices,4,FALSE()),HLOOKUP(D125,PREVVOLS,VLOOKUP(G125,MOVE_DOWN2,2,FALSE()),FALSE()),VLOOKUP(G125,NGPREVPRICES,3,FALSE()),HLOOKUP(D125,Correllate,VLOOKUP(G125,CorMove,2,FALSE()),FALSE()),Q125-$BC$3,R125,$BI$5)*H125-BI125</f>
        <v>#NAME?</v>
      </c>
      <c r="BE125" s="132" t="e">
        <f aca="false">(BI125/VLOOKUP(BB125,discount,3,FALSE()))-(BI125/VLOOKUP(BB125,discount,2,FALSE()))</f>
        <v>#NAME?</v>
      </c>
      <c r="BF125" s="223" t="e">
        <f aca="false">xSPRDOPT((VLOOKUP(G125,NGPREVPRICES,2,FALSE())+HLOOKUP(D125,PREVCURVES,VLOOKUP(G125,MOVE_DOWN2,2,FALSE()),FALSE())),VLOOKUP(G125,NGPREVPRICES,2,FALSE()),BJ125,VLOOKUP(G125,NGPREVPRICES,4,FALSE()),HLOOKUP(D125,VOLS,VLOOKUP(G125,move_down,2,FALSE()),FALSE()),VLOOKUP(G125,NGPrices,3,FALSE()),HLOOKUP(D125,Correllate,VLOOKUP(G125,CorMove,2,FALSE()),FALSE()),Q125-$BC$3,R125,$BI$5)*H125-BI125</f>
        <v>#NAME?</v>
      </c>
      <c r="BG125" s="223" t="e">
        <f aca="false">xSPRDOPT((VLOOKUP(G125,NGPREVPRICES,2,FALSE())+HLOOKUP(D125,PREVCURVES,VLOOKUP(G125,MOVE_DOWN2,2,FALSE()),FALSE())),VLOOKUP(G125,NGPREVPRICES,2,FALSE()),BJ125,VLOOKUP(G125,NGPREVPRICES,4,FALSE()),HLOOKUP(D125,PREVVOLS,VLOOKUP(G125,MOVE_DOWN2,2,FALSE()),FALSE()),VLOOKUP(G125,NGPREVPRICES,3,FALSE()),HLOOKUP(D125,Correllate,VLOOKUP(G125,CorMove,2,FALSE()),FALSE()),Q125-$C$3,R125,$BI$5)*H125-BI125</f>
        <v>#NAME?</v>
      </c>
      <c r="BH125" s="223" t="e">
        <f aca="false">SUM(BC125:BG125)</f>
        <v>#NAME?</v>
      </c>
      <c r="BI125" s="223" t="e">
        <f aca="false">xSPRDOPT((VLOOKUP(G125,NGPREVPRICES,2,FALSE())+HLOOKUP(D125,PREVCURVES,VLOOKUP(G125,MOVE_DOWN2,2,FALSE()),FALSE())),VLOOKUP(G125,NGPREVPRICES,2,FALSE()),BJ125,VLOOKUP(G125,NGPREVPRICES,4,FALSE()),HLOOKUP(D125,PREVVOLS,VLOOKUP(G125,MOVE_DOWN2,2,FALSE()),FALSE()),VLOOKUP(G125,NGPREVPRICES,3,FALSE()),HLOOKUP(D125,Correllate,VLOOKUP(G125,CorMove,2,FALSE()),FALSE()),Q125-$BC$3,R125,$BI$5)*H125</f>
        <v>#NAME?</v>
      </c>
      <c r="BJ125" s="224" t="n">
        <f aca="false">I125</f>
        <v>0.3</v>
      </c>
      <c r="BL125" s="0" t="str">
        <f aca="false">CONCATENATE(BB125,$BC$6)</f>
        <v>36770Curve Shift/Gamma</v>
      </c>
      <c r="BM125" s="0" t="str">
        <f aca="false">CONCATENATE($BB125,$BD$6)</f>
        <v>36770Rho</v>
      </c>
      <c r="BN125" s="0" t="str">
        <f aca="false">CONCATENATE($BB125,$BE$6)</f>
        <v>36770Drift</v>
      </c>
      <c r="BO125" s="0" t="str">
        <f aca="false">CONCATENATE($BB125,$BF$6)</f>
        <v>36770Vega</v>
      </c>
      <c r="BP125" s="0" t="str">
        <f aca="false">CONCATENATE($BB125,$BG$6)</f>
        <v>36770Theta</v>
      </c>
    </row>
    <row r="126" customFormat="false" ht="12" hidden="false" customHeight="true" outlineLevel="0" collapsed="false">
      <c r="A126" s="215" t="s">
        <v>154</v>
      </c>
      <c r="B126" s="0" t="s">
        <v>155</v>
      </c>
      <c r="C126" s="0" t="s">
        <v>192</v>
      </c>
      <c r="D126" s="7" t="s">
        <v>145</v>
      </c>
      <c r="E126" s="0" t="s">
        <v>122</v>
      </c>
      <c r="F126" s="0" t="s">
        <v>157</v>
      </c>
      <c r="G126" s="91" t="n">
        <v>36800</v>
      </c>
      <c r="H126" s="230" t="n">
        <v>-250000</v>
      </c>
      <c r="I126" s="0" t="n">
        <v>0.3</v>
      </c>
      <c r="J126" s="124" t="n">
        <f aca="false">VLOOKUP(G126,NGPrices,2,FALSE())</f>
        <v>3.18</v>
      </c>
      <c r="K126" s="125" t="n">
        <f aca="false">HLOOKUP(D126,Prices,VLOOKUP(G126,move_down,2,FALSE()),FALSE())</f>
        <v>0.345</v>
      </c>
      <c r="L126" s="7" t="n">
        <f aca="false">K126+J126</f>
        <v>3.525</v>
      </c>
      <c r="M126" s="126" t="n">
        <f aca="false">VLOOKUP(G126,NGPrices,4,FALSE())</f>
        <v>0.065817989695161</v>
      </c>
      <c r="N126" s="7" t="n">
        <f aca="false">VLOOKUP(G126,NGPrices,3,FALSE())</f>
        <v>0.4225</v>
      </c>
      <c r="O126" s="7" t="n">
        <f aca="false">HLOOKUP(D126,VOLS,VLOOKUP(G126,move_down,2,FALSE()),FALSE())</f>
        <v>0.414</v>
      </c>
      <c r="P126" s="219" t="n">
        <f aca="false">HLOOKUP(D126,Correllate,VLOOKUP(G126,CorMove,2,FALSE()),FALSE())</f>
        <v>0.99</v>
      </c>
      <c r="Q126" s="91" t="n">
        <f aca="false">WORKDAY(G126,-2)</f>
        <v>36797</v>
      </c>
      <c r="R126" s="7" t="n">
        <f aca="false">IF(F126="P",0,1)</f>
        <v>1</v>
      </c>
      <c r="S126" s="130" t="e">
        <f aca="false">xSPRDOPT($L126,$J126,$I126,$M126,$O126,$N126,$P126,$Q126-$C$3,$R126,0)</f>
        <v>#NAME?</v>
      </c>
      <c r="T126" s="220" t="e">
        <f aca="false">xSPRDOPT($L126,$J126,$I126,$M126,$O126,$N126,$P126,$Q126-$C$3,$R126,1)*H126</f>
        <v>#NAME?</v>
      </c>
      <c r="U126" s="42" t="e">
        <f aca="false">S126*H126</f>
        <v>#NAME?</v>
      </c>
      <c r="V126" s="220" t="e">
        <f aca="false">xSPRDOPT($L126,$J126,$I126,$M126,$O126,$N126,$P126,$Q126-$C$3,$R126,2)*H126</f>
        <v>#NAME?</v>
      </c>
      <c r="W126" s="220" t="e">
        <f aca="false">+V126+T126</f>
        <v>#NAME?</v>
      </c>
      <c r="X126" s="2" t="str">
        <f aca="false">CONCATENATE(G126,D126)</f>
        <v>36800IF-TRANSCO/Z6</v>
      </c>
      <c r="Y126" s="221" t="n">
        <f aca="false">H126/10000</f>
        <v>-25</v>
      </c>
      <c r="Z126" s="2"/>
      <c r="AA126" s="231" t="n">
        <f aca="false">EOMONTH(AA125,0)+1</f>
        <v>39814</v>
      </c>
      <c r="AB126" s="134" t="n">
        <f aca="false">SUMIF($X:$X,CONCATENATE($AA126,AB$6),$T:$T)/10000</f>
        <v>0</v>
      </c>
      <c r="AC126" s="134" t="n">
        <f aca="false">SUMIF($X:$X,CONCATENATE($AA126,AC$6),$T:$T)/10000</f>
        <v>0</v>
      </c>
      <c r="AD126" s="134" t="n">
        <f aca="false">SUMIF($X:$X,CONCATENATE($AA126,AD$6),$T:$T)/10000</f>
        <v>0</v>
      </c>
      <c r="AE126" s="134" t="n">
        <f aca="false">SUMIF($X:$X,CONCATENATE($AA126,AE$6),$T:$T)/10000</f>
        <v>0</v>
      </c>
      <c r="AF126" s="135" t="n">
        <f aca="false">SUMIF($X:$X,CONCATENATE($AA126,AF$6),$T:$T)/10000</f>
        <v>0</v>
      </c>
      <c r="AG126" s="135" t="n">
        <f aca="false">SUMIF($X:$X,CONCATENATE($AA126,AG$6),$T:$T)/10000</f>
        <v>0</v>
      </c>
      <c r="AH126" s="231" t="n">
        <f aca="false">EOMONTH(AH125,0)+1</f>
        <v>39814</v>
      </c>
      <c r="AI126" s="135" t="n">
        <f aca="false">SUM(AB126:AG126)</f>
        <v>0</v>
      </c>
      <c r="AJ126" s="2"/>
      <c r="AK126" s="231" t="n">
        <f aca="false">EOMONTH(AK125,0)+1</f>
        <v>39814</v>
      </c>
      <c r="AL126" s="134" t="n">
        <f aca="false">SUMIF($X:$X,CONCATENATE($AA126,AL$6),$W:$W)</f>
        <v>0</v>
      </c>
      <c r="AM126" s="134" t="n">
        <f aca="false">SUMIF($X:$X,CONCATENATE($AA126,AM$6),$W:$W)</f>
        <v>0</v>
      </c>
      <c r="AN126" s="134" t="n">
        <f aca="false">SUMIF($X:$X,CONCATENATE($AA126,AN$6),$W:$W)</f>
        <v>0</v>
      </c>
      <c r="AO126" s="134" t="n">
        <f aca="false">SUMIF($X:$X,CONCATENATE($AA126,AO$6),$W:$W)</f>
        <v>0</v>
      </c>
      <c r="AP126" s="135" t="n">
        <f aca="false">SUMIF($X:$X,CONCATENATE($AA126,AP$6),$W:$W)</f>
        <v>0</v>
      </c>
      <c r="AQ126" s="135" t="n">
        <f aca="false">SUMIF($X:$X,CONCATENATE($AA126,AQ$6),$W:$W)</f>
        <v>0</v>
      </c>
      <c r="AR126" s="231" t="n">
        <f aca="false">EOMONTH(AR125,0)+1</f>
        <v>39814</v>
      </c>
      <c r="AS126" s="135" t="n">
        <f aca="false">SUM(AL126:AQ126)</f>
        <v>0</v>
      </c>
      <c r="AT126" s="2"/>
      <c r="AU126" s="2"/>
      <c r="AV126" s="2"/>
      <c r="AW126" s="2"/>
      <c r="AX126" s="2"/>
      <c r="AY126" s="2"/>
      <c r="AZ126" s="2"/>
      <c r="BA126" s="2"/>
      <c r="BB126" s="181" t="n">
        <f aca="false">G126</f>
        <v>36800</v>
      </c>
      <c r="BC126" s="223" t="e">
        <f aca="false">xSPRDOPT((VLOOKUP(G126,NGPrices,2,FALSE())+HLOOKUP(D126,Prices,VLOOKUP(G126,move_down,2,FALSE()),FALSE())),VLOOKUP(G126,NGPrices,2,FALSE()),I126,VLOOKUP(G126,NGPREVPRICES,4,FALSE()),HLOOKUP(D126,PREVVOLS,VLOOKUP(G126,MOVE_DOWN2,2,FALSE()),FALSE()),VLOOKUP(G126,NGPREVPRICES,3,FALSE()),HLOOKUP(D126,Correllate,VLOOKUP(G126,CorMove,2,FALSE()),FALSE()),Q126-$BC$3,R126,$BC$5)*H126-BI126</f>
        <v>#NAME?</v>
      </c>
      <c r="BD126" s="223" t="e">
        <f aca="false">xSPRDOPT((VLOOKUP(G126,NGPREVPRICES,2,FALSE())+HLOOKUP(D126,PREVCURVES,VLOOKUP(G126,MOVE_DOWN2,2,FALSE()),FALSE())),VLOOKUP(G126,NGPREVPRICES,2,FALSE()),BJ126,VLOOKUP(G126,NGPrices,4,FALSE()),HLOOKUP(D126,PREVVOLS,VLOOKUP(G126,MOVE_DOWN2,2,FALSE()),FALSE()),VLOOKUP(G126,NGPREVPRICES,3,FALSE()),HLOOKUP(D126,Correllate,VLOOKUP(G126,CorMove,2,FALSE()),FALSE()),Q126-$BC$3,R126,$BI$5)*H126-BI126</f>
        <v>#NAME?</v>
      </c>
      <c r="BE126" s="132" t="e">
        <f aca="false">(BI126/VLOOKUP(BB126,discount,3,FALSE()))-(BI126/VLOOKUP(BB126,discount,2,FALSE()))</f>
        <v>#NAME?</v>
      </c>
      <c r="BF126" s="223" t="e">
        <f aca="false">xSPRDOPT((VLOOKUP(G126,NGPREVPRICES,2,FALSE())+HLOOKUP(D126,PREVCURVES,VLOOKUP(G126,MOVE_DOWN2,2,FALSE()),FALSE())),VLOOKUP(G126,NGPREVPRICES,2,FALSE()),BJ126,VLOOKUP(G126,NGPREVPRICES,4,FALSE()),HLOOKUP(D126,VOLS,VLOOKUP(G126,move_down,2,FALSE()),FALSE()),VLOOKUP(G126,NGPrices,3,FALSE()),HLOOKUP(D126,Correllate,VLOOKUP(G126,CorMove,2,FALSE()),FALSE()),Q126-$BC$3,R126,$BI$5)*H126-BI126</f>
        <v>#NAME?</v>
      </c>
      <c r="BG126" s="223" t="e">
        <f aca="false">xSPRDOPT((VLOOKUP(G126,NGPREVPRICES,2,FALSE())+HLOOKUP(D126,PREVCURVES,VLOOKUP(G126,MOVE_DOWN2,2,FALSE()),FALSE())),VLOOKUP(G126,NGPREVPRICES,2,FALSE()),BJ126,VLOOKUP(G126,NGPREVPRICES,4,FALSE()),HLOOKUP(D126,PREVVOLS,VLOOKUP(G126,MOVE_DOWN2,2,FALSE()),FALSE()),VLOOKUP(G126,NGPREVPRICES,3,FALSE()),HLOOKUP(D126,Correllate,VLOOKUP(G126,CorMove,2,FALSE()),FALSE()),Q126-$C$3,R126,$BI$5)*H126-BI126</f>
        <v>#NAME?</v>
      </c>
      <c r="BH126" s="223" t="e">
        <f aca="false">SUM(BC126:BG126)</f>
        <v>#NAME?</v>
      </c>
      <c r="BI126" s="223" t="e">
        <f aca="false">xSPRDOPT((VLOOKUP(G126,NGPREVPRICES,2,FALSE())+HLOOKUP(D126,PREVCURVES,VLOOKUP(G126,MOVE_DOWN2,2,FALSE()),FALSE())),VLOOKUP(G126,NGPREVPRICES,2,FALSE()),BJ126,VLOOKUP(G126,NGPREVPRICES,4,FALSE()),HLOOKUP(D126,PREVVOLS,VLOOKUP(G126,MOVE_DOWN2,2,FALSE()),FALSE()),VLOOKUP(G126,NGPREVPRICES,3,FALSE()),HLOOKUP(D126,Correllate,VLOOKUP(G126,CorMove,2,FALSE()),FALSE()),Q126-$BC$3,R126,$BI$5)*H126</f>
        <v>#NAME?</v>
      </c>
      <c r="BJ126" s="224" t="n">
        <f aca="false">I126</f>
        <v>0.3</v>
      </c>
      <c r="BL126" s="0" t="str">
        <f aca="false">CONCATENATE(BB126,$BC$6)</f>
        <v>36800Curve Shift/Gamma</v>
      </c>
      <c r="BM126" s="0" t="str">
        <f aca="false">CONCATENATE($BB126,$BD$6)</f>
        <v>36800Rho</v>
      </c>
      <c r="BN126" s="0" t="str">
        <f aca="false">CONCATENATE($BB126,$BE$6)</f>
        <v>36800Drift</v>
      </c>
      <c r="BO126" s="0" t="str">
        <f aca="false">CONCATENATE($BB126,$BF$6)</f>
        <v>36800Vega</v>
      </c>
      <c r="BP126" s="0" t="str">
        <f aca="false">CONCATENATE($BB126,$BG$6)</f>
        <v>36800Theta</v>
      </c>
    </row>
    <row r="127" customFormat="false" ht="12" hidden="false" customHeight="true" outlineLevel="0" collapsed="false">
      <c r="A127" s="215" t="s">
        <v>154</v>
      </c>
      <c r="B127" s="0" t="s">
        <v>155</v>
      </c>
      <c r="C127" s="0" t="s">
        <v>193</v>
      </c>
      <c r="D127" s="7" t="s">
        <v>145</v>
      </c>
      <c r="E127" s="0" t="s">
        <v>122</v>
      </c>
      <c r="F127" s="0" t="s">
        <v>123</v>
      </c>
      <c r="G127" s="91" t="n">
        <v>36647</v>
      </c>
      <c r="H127" s="230" t="n">
        <v>-250000</v>
      </c>
      <c r="I127" s="0" t="n">
        <v>0.3</v>
      </c>
      <c r="J127" s="124" t="n">
        <f aca="false">VLOOKUP(G127,NGPrices,2,FALSE())</f>
        <v>3.158</v>
      </c>
      <c r="K127" s="125" t="n">
        <f aca="false">HLOOKUP(D127,Prices,VLOOKUP(G127,move_down,2,FALSE()),FALSE())</f>
        <v>0.295</v>
      </c>
      <c r="L127" s="7" t="n">
        <f aca="false">K127+J127</f>
        <v>3.453</v>
      </c>
      <c r="M127" s="126" t="n">
        <f aca="false">VLOOKUP(G127,NGPrices,4,FALSE())</f>
        <v>0.062683518517613</v>
      </c>
      <c r="N127" s="7" t="n">
        <f aca="false">VLOOKUP(G127,NGPrices,3,FALSE())</f>
        <v>0.41</v>
      </c>
      <c r="O127" s="7" t="n">
        <f aca="false">HLOOKUP(D127,VOLS,VLOOKUP(G127,move_down,2,FALSE()),FALSE())</f>
        <v>0.402</v>
      </c>
      <c r="P127" s="219" t="n">
        <f aca="false">HLOOKUP(D127,Correllate,VLOOKUP(G127,CorMove,2,FALSE()),FALSE())</f>
        <v>0.99</v>
      </c>
      <c r="Q127" s="91" t="n">
        <f aca="false">WORKDAY(G127,-2)</f>
        <v>36643</v>
      </c>
      <c r="R127" s="7" t="n">
        <f aca="false">IF(F127="P",0,1)</f>
        <v>0</v>
      </c>
      <c r="S127" s="130" t="e">
        <f aca="false">xSPRDOPT($L127,$J127,$I127,$M127,$O127,$N127,$P127,$Q127-$C$3,$R127,0)</f>
        <v>#NAME?</v>
      </c>
      <c r="T127" s="220" t="e">
        <f aca="false">xSPRDOPT($L127,$J127,$I127,$M127,$O127,$N127,$P127,$Q127-$C$3,$R127,1)*H127</f>
        <v>#NAME?</v>
      </c>
      <c r="U127" s="42" t="e">
        <f aca="false">S127*H127</f>
        <v>#NAME?</v>
      </c>
      <c r="V127" s="220" t="e">
        <f aca="false">xSPRDOPT($L127,$J127,$I127,$M127,$O127,$N127,$P127,$Q127-$C$3,$R127,2)*H127</f>
        <v>#NAME?</v>
      </c>
      <c r="W127" s="220" t="e">
        <f aca="false">+V127+T127</f>
        <v>#NAME?</v>
      </c>
      <c r="X127" s="2" t="str">
        <f aca="false">CONCATENATE(G127,D127)</f>
        <v>36647IF-TRANSCO/Z6</v>
      </c>
      <c r="Y127" s="221" t="n">
        <f aca="false">H127/10000</f>
        <v>-25</v>
      </c>
      <c r="Z127" s="2"/>
      <c r="AA127" s="231" t="n">
        <f aca="false">EOMONTH(AA126,0)+1</f>
        <v>39845</v>
      </c>
      <c r="AB127" s="134" t="n">
        <f aca="false">SUMIF($X:$X,CONCATENATE($AA127,AB$6),$T:$T)/10000</f>
        <v>0</v>
      </c>
      <c r="AC127" s="134" t="n">
        <f aca="false">SUMIF($X:$X,CONCATENATE($AA127,AC$6),$T:$T)/10000</f>
        <v>0</v>
      </c>
      <c r="AD127" s="134" t="n">
        <f aca="false">SUMIF($X:$X,CONCATENATE($AA127,AD$6),$T:$T)/10000</f>
        <v>0</v>
      </c>
      <c r="AE127" s="134" t="n">
        <f aca="false">SUMIF($X:$X,CONCATENATE($AA127,AE$6),$T:$T)/10000</f>
        <v>0</v>
      </c>
      <c r="AF127" s="135" t="n">
        <f aca="false">SUMIF($X:$X,CONCATENATE($AA127,AF$6),$T:$T)/10000</f>
        <v>0</v>
      </c>
      <c r="AG127" s="135" t="n">
        <f aca="false">SUMIF($X:$X,CONCATENATE($AA127,AG$6),$T:$T)/10000</f>
        <v>0</v>
      </c>
      <c r="AH127" s="231" t="n">
        <f aca="false">EOMONTH(AH126,0)+1</f>
        <v>39845</v>
      </c>
      <c r="AI127" s="135" t="n">
        <f aca="false">SUM(AB127:AG127)</f>
        <v>0</v>
      </c>
      <c r="AJ127" s="2"/>
      <c r="AK127" s="231" t="n">
        <f aca="false">EOMONTH(AK126,0)+1</f>
        <v>39845</v>
      </c>
      <c r="AL127" s="134" t="n">
        <f aca="false">SUMIF($X:$X,CONCATENATE($AA127,AL$6),$W:$W)</f>
        <v>0</v>
      </c>
      <c r="AM127" s="134" t="n">
        <f aca="false">SUMIF($X:$X,CONCATENATE($AA127,AM$6),$W:$W)</f>
        <v>0</v>
      </c>
      <c r="AN127" s="134" t="n">
        <f aca="false">SUMIF($X:$X,CONCATENATE($AA127,AN$6),$W:$W)</f>
        <v>0</v>
      </c>
      <c r="AO127" s="134" t="n">
        <f aca="false">SUMIF($X:$X,CONCATENATE($AA127,AO$6),$W:$W)</f>
        <v>0</v>
      </c>
      <c r="AP127" s="135" t="n">
        <f aca="false">SUMIF($X:$X,CONCATENATE($AA127,AP$6),$W:$W)</f>
        <v>0</v>
      </c>
      <c r="AQ127" s="135" t="n">
        <f aca="false">SUMIF($X:$X,CONCATENATE($AA127,AQ$6),$W:$W)</f>
        <v>0</v>
      </c>
      <c r="AR127" s="231" t="n">
        <f aca="false">EOMONTH(AR126,0)+1</f>
        <v>39845</v>
      </c>
      <c r="AS127" s="135" t="n">
        <f aca="false">SUM(AL127:AQ127)</f>
        <v>0</v>
      </c>
      <c r="AT127" s="2"/>
      <c r="AU127" s="2"/>
      <c r="AV127" s="2"/>
      <c r="AW127" s="2"/>
      <c r="AX127" s="2"/>
      <c r="AY127" s="2"/>
      <c r="AZ127" s="2"/>
      <c r="BA127" s="2"/>
      <c r="BB127" s="181" t="n">
        <f aca="false">G127</f>
        <v>36647</v>
      </c>
      <c r="BC127" s="223" t="e">
        <f aca="false">xSPRDOPT((VLOOKUP(G127,NGPrices,2,FALSE())+HLOOKUP(D127,Prices,VLOOKUP(G127,move_down,2,FALSE()),FALSE())),VLOOKUP(G127,NGPrices,2,FALSE()),I127,VLOOKUP(G127,NGPREVPRICES,4,FALSE()),HLOOKUP(D127,PREVVOLS,VLOOKUP(G127,MOVE_DOWN2,2,FALSE()),FALSE()),VLOOKUP(G127,NGPREVPRICES,3,FALSE()),HLOOKUP(D127,Correllate,VLOOKUP(G127,CorMove,2,FALSE()),FALSE()),Q127-$BC$3,R127,$BC$5)*H127-BI127</f>
        <v>#NAME?</v>
      </c>
      <c r="BD127" s="223" t="e">
        <f aca="false">xSPRDOPT((VLOOKUP(G127,NGPREVPRICES,2,FALSE())+HLOOKUP(D127,PREVCURVES,VLOOKUP(G127,MOVE_DOWN2,2,FALSE()),FALSE())),VLOOKUP(G127,NGPREVPRICES,2,FALSE()),BJ127,VLOOKUP(G127,NGPrices,4,FALSE()),HLOOKUP(D127,PREVVOLS,VLOOKUP(G127,MOVE_DOWN2,2,FALSE()),FALSE()),VLOOKUP(G127,NGPREVPRICES,3,FALSE()),HLOOKUP(D127,Correllate,VLOOKUP(G127,CorMove,2,FALSE()),FALSE()),Q127-$BC$3,R127,$BI$5)*H127-BI127</f>
        <v>#NAME?</v>
      </c>
      <c r="BE127" s="132" t="e">
        <f aca="false">(BI127/VLOOKUP(BB127,discount,3,FALSE()))-(BI127/VLOOKUP(BB127,discount,2,FALSE()))</f>
        <v>#NAME?</v>
      </c>
      <c r="BF127" s="223" t="e">
        <f aca="false">xSPRDOPT((VLOOKUP(G127,NGPREVPRICES,2,FALSE())+HLOOKUP(D127,PREVCURVES,VLOOKUP(G127,MOVE_DOWN2,2,FALSE()),FALSE())),VLOOKUP(G127,NGPREVPRICES,2,FALSE()),BJ127,VLOOKUP(G127,NGPREVPRICES,4,FALSE()),HLOOKUP(D127,VOLS,VLOOKUP(G127,move_down,2,FALSE()),FALSE()),VLOOKUP(G127,NGPrices,3,FALSE()),HLOOKUP(D127,Correllate,VLOOKUP(G127,CorMove,2,FALSE()),FALSE()),Q127-$BC$3,R127,$BI$5)*H127-BI127</f>
        <v>#NAME?</v>
      </c>
      <c r="BG127" s="223" t="e">
        <f aca="false">xSPRDOPT((VLOOKUP(G127,NGPREVPRICES,2,FALSE())+HLOOKUP(D127,PREVCURVES,VLOOKUP(G127,MOVE_DOWN2,2,FALSE()),FALSE())),VLOOKUP(G127,NGPREVPRICES,2,FALSE()),BJ127,VLOOKUP(G127,NGPREVPRICES,4,FALSE()),HLOOKUP(D127,PREVVOLS,VLOOKUP(G127,MOVE_DOWN2,2,FALSE()),FALSE()),VLOOKUP(G127,NGPREVPRICES,3,FALSE()),HLOOKUP(D127,Correllate,VLOOKUP(G127,CorMove,2,FALSE()),FALSE()),Q127-$C$3,R127,$BI$5)*H127-BI127</f>
        <v>#NAME?</v>
      </c>
      <c r="BH127" s="223" t="e">
        <f aca="false">SUM(BC127:BG127)</f>
        <v>#NAME?</v>
      </c>
      <c r="BI127" s="223" t="e">
        <f aca="false">xSPRDOPT((VLOOKUP(G127,NGPREVPRICES,2,FALSE())+HLOOKUP(D127,PREVCURVES,VLOOKUP(G127,MOVE_DOWN2,2,FALSE()),FALSE())),VLOOKUP(G127,NGPREVPRICES,2,FALSE()),BJ127,VLOOKUP(G127,NGPREVPRICES,4,FALSE()),HLOOKUP(D127,PREVVOLS,VLOOKUP(G127,MOVE_DOWN2,2,FALSE()),FALSE()),VLOOKUP(G127,NGPREVPRICES,3,FALSE()),HLOOKUP(D127,Correllate,VLOOKUP(G127,CorMove,2,FALSE()),FALSE()),Q127-$BC$3,R127,$BI$5)*H127</f>
        <v>#NAME?</v>
      </c>
      <c r="BJ127" s="224" t="n">
        <f aca="false">I127</f>
        <v>0.3</v>
      </c>
      <c r="BL127" s="0" t="str">
        <f aca="false">CONCATENATE(BB127,$BC$6)</f>
        <v>36647Curve Shift/Gamma</v>
      </c>
      <c r="BM127" s="0" t="str">
        <f aca="false">CONCATENATE($BB127,$BD$6)</f>
        <v>36647Rho</v>
      </c>
      <c r="BN127" s="0" t="str">
        <f aca="false">CONCATENATE($BB127,$BE$6)</f>
        <v>36647Drift</v>
      </c>
      <c r="BO127" s="0" t="str">
        <f aca="false">CONCATENATE($BB127,$BF$6)</f>
        <v>36647Vega</v>
      </c>
      <c r="BP127" s="0" t="str">
        <f aca="false">CONCATENATE($BB127,$BG$6)</f>
        <v>36647Theta</v>
      </c>
    </row>
    <row r="128" customFormat="false" ht="12" hidden="false" customHeight="true" outlineLevel="0" collapsed="false">
      <c r="A128" s="215" t="s">
        <v>154</v>
      </c>
      <c r="B128" s="0" t="s">
        <v>155</v>
      </c>
      <c r="C128" s="0" t="s">
        <v>193</v>
      </c>
      <c r="D128" s="7" t="s">
        <v>145</v>
      </c>
      <c r="E128" s="0" t="s">
        <v>122</v>
      </c>
      <c r="F128" s="0" t="s">
        <v>123</v>
      </c>
      <c r="G128" s="91" t="n">
        <v>36678</v>
      </c>
      <c r="H128" s="230" t="n">
        <v>-250000</v>
      </c>
      <c r="I128" s="0" t="n">
        <v>0.3</v>
      </c>
      <c r="J128" s="124" t="n">
        <f aca="false">VLOOKUP(G128,NGPrices,2,FALSE())</f>
        <v>3.172</v>
      </c>
      <c r="K128" s="125" t="n">
        <f aca="false">HLOOKUP(D128,Prices,VLOOKUP(G128,move_down,2,FALSE()),FALSE())</f>
        <v>0.3075</v>
      </c>
      <c r="L128" s="7" t="n">
        <f aca="false">K128+J128</f>
        <v>3.4795</v>
      </c>
      <c r="M128" s="126" t="n">
        <f aca="false">VLOOKUP(G128,NGPrices,4,FALSE())</f>
        <v>0.063039999833066</v>
      </c>
      <c r="N128" s="7" t="n">
        <f aca="false">VLOOKUP(G128,NGPrices,3,FALSE())</f>
        <v>0.3825</v>
      </c>
      <c r="O128" s="7" t="n">
        <f aca="false">HLOOKUP(D128,VOLS,VLOOKUP(G128,move_down,2,FALSE()),FALSE())</f>
        <v>0.375</v>
      </c>
      <c r="P128" s="219" t="n">
        <f aca="false">HLOOKUP(D128,Correllate,VLOOKUP(G128,CorMove,2,FALSE()),FALSE())</f>
        <v>0.99</v>
      </c>
      <c r="Q128" s="91" t="n">
        <f aca="false">WORKDAY(G128,-2)</f>
        <v>36676</v>
      </c>
      <c r="R128" s="7" t="n">
        <f aca="false">IF(F128="P",0,1)</f>
        <v>0</v>
      </c>
      <c r="S128" s="130" t="e">
        <f aca="false">xSPRDOPT($L128,$J128,$I128,$M128,$O128,$N128,$P128,$Q128-$C$3,$R128,0)</f>
        <v>#NAME?</v>
      </c>
      <c r="T128" s="220" t="e">
        <f aca="false">xSPRDOPT($L128,$J128,$I128,$M128,$O128,$N128,$P128,$Q128-$C$3,$R128,1)*H128</f>
        <v>#NAME?</v>
      </c>
      <c r="U128" s="42" t="e">
        <f aca="false">S128*H128</f>
        <v>#NAME?</v>
      </c>
      <c r="V128" s="220" t="e">
        <f aca="false">xSPRDOPT($L128,$J128,$I128,$M128,$O128,$N128,$P128,$Q128-$C$3,$R128,2)*H128</f>
        <v>#NAME?</v>
      </c>
      <c r="W128" s="220" t="e">
        <f aca="false">+V128+T128</f>
        <v>#NAME?</v>
      </c>
      <c r="X128" s="2" t="str">
        <f aca="false">CONCATENATE(G128,D128)</f>
        <v>36678IF-TRANSCO/Z6</v>
      </c>
      <c r="Y128" s="221" t="n">
        <f aca="false">H128/10000</f>
        <v>-25</v>
      </c>
      <c r="Z128" s="2"/>
      <c r="AA128" s="231" t="n">
        <f aca="false">EOMONTH(AA127,0)+1</f>
        <v>39873</v>
      </c>
      <c r="AB128" s="134" t="n">
        <f aca="false">SUMIF($X:$X,CONCATENATE($AA128,AB$6),$T:$T)/10000</f>
        <v>0</v>
      </c>
      <c r="AC128" s="134" t="n">
        <f aca="false">SUMIF($X:$X,CONCATENATE($AA128,AC$6),$T:$T)/10000</f>
        <v>0</v>
      </c>
      <c r="AD128" s="134" t="n">
        <f aca="false">SUMIF($X:$X,CONCATENATE($AA128,AD$6),$T:$T)/10000</f>
        <v>0</v>
      </c>
      <c r="AE128" s="134" t="n">
        <f aca="false">SUMIF($X:$X,CONCATENATE($AA128,AE$6),$T:$T)/10000</f>
        <v>0</v>
      </c>
      <c r="AF128" s="135" t="n">
        <f aca="false">SUMIF($X:$X,CONCATENATE($AA128,AF$6),$T:$T)/10000</f>
        <v>0</v>
      </c>
      <c r="AG128" s="135" t="n">
        <f aca="false">SUMIF($X:$X,CONCATENATE($AA128,AG$6),$T:$T)/10000</f>
        <v>0</v>
      </c>
      <c r="AH128" s="231" t="n">
        <f aca="false">EOMONTH(AH127,0)+1</f>
        <v>39873</v>
      </c>
      <c r="AI128" s="135" t="n">
        <f aca="false">SUM(AB128:AG128)</f>
        <v>0</v>
      </c>
      <c r="AJ128" s="2"/>
      <c r="AK128" s="231" t="n">
        <f aca="false">EOMONTH(AK127,0)+1</f>
        <v>39873</v>
      </c>
      <c r="AL128" s="134" t="n">
        <f aca="false">SUMIF($X:$X,CONCATENATE($AA128,AL$6),$W:$W)</f>
        <v>0</v>
      </c>
      <c r="AM128" s="134" t="n">
        <f aca="false">SUMIF($X:$X,CONCATENATE($AA128,AM$6),$W:$W)</f>
        <v>0</v>
      </c>
      <c r="AN128" s="134" t="n">
        <f aca="false">SUMIF($X:$X,CONCATENATE($AA128,AN$6),$W:$W)</f>
        <v>0</v>
      </c>
      <c r="AO128" s="134" t="n">
        <f aca="false">SUMIF($X:$X,CONCATENATE($AA128,AO$6),$W:$W)</f>
        <v>0</v>
      </c>
      <c r="AP128" s="135" t="n">
        <f aca="false">SUMIF($X:$X,CONCATENATE($AA128,AP$6),$W:$W)</f>
        <v>0</v>
      </c>
      <c r="AQ128" s="135" t="n">
        <f aca="false">SUMIF($X:$X,CONCATENATE($AA128,AQ$6),$W:$W)</f>
        <v>0</v>
      </c>
      <c r="AR128" s="231" t="n">
        <f aca="false">EOMONTH(AR127,0)+1</f>
        <v>39873</v>
      </c>
      <c r="AS128" s="135" t="n">
        <f aca="false">SUM(AL128:AQ128)</f>
        <v>0</v>
      </c>
      <c r="AT128" s="2"/>
      <c r="AU128" s="2"/>
      <c r="AV128" s="2"/>
      <c r="AW128" s="2"/>
      <c r="AX128" s="2"/>
      <c r="AY128" s="2"/>
      <c r="AZ128" s="2"/>
      <c r="BA128" s="2"/>
      <c r="BB128" s="181" t="n">
        <f aca="false">G128</f>
        <v>36678</v>
      </c>
      <c r="BC128" s="223" t="e">
        <f aca="false">xSPRDOPT((VLOOKUP(G128,NGPrices,2,FALSE())+HLOOKUP(D128,Prices,VLOOKUP(G128,move_down,2,FALSE()),FALSE())),VLOOKUP(G128,NGPrices,2,FALSE()),I128,VLOOKUP(G128,NGPREVPRICES,4,FALSE()),HLOOKUP(D128,PREVVOLS,VLOOKUP(G128,MOVE_DOWN2,2,FALSE()),FALSE()),VLOOKUP(G128,NGPREVPRICES,3,FALSE()),HLOOKUP(D128,Correllate,VLOOKUP(G128,CorMove,2,FALSE()),FALSE()),Q128-$BC$3,R128,$BC$5)*H128-BI128</f>
        <v>#NAME?</v>
      </c>
      <c r="BD128" s="223" t="e">
        <f aca="false">xSPRDOPT((VLOOKUP(G128,NGPREVPRICES,2,FALSE())+HLOOKUP(D128,PREVCURVES,VLOOKUP(G128,MOVE_DOWN2,2,FALSE()),FALSE())),VLOOKUP(G128,NGPREVPRICES,2,FALSE()),BJ128,VLOOKUP(G128,NGPrices,4,FALSE()),HLOOKUP(D128,PREVVOLS,VLOOKUP(G128,MOVE_DOWN2,2,FALSE()),FALSE()),VLOOKUP(G128,NGPREVPRICES,3,FALSE()),HLOOKUP(D128,Correllate,VLOOKUP(G128,CorMove,2,FALSE()),FALSE()),Q128-$BC$3,R128,$BI$5)*H128-BI128</f>
        <v>#NAME?</v>
      </c>
      <c r="BE128" s="132" t="e">
        <f aca="false">(BI128/VLOOKUP(BB128,discount,3,FALSE()))-(BI128/VLOOKUP(BB128,discount,2,FALSE()))</f>
        <v>#NAME?</v>
      </c>
      <c r="BF128" s="223" t="e">
        <f aca="false">xSPRDOPT((VLOOKUP(G128,NGPREVPRICES,2,FALSE())+HLOOKUP(D128,PREVCURVES,VLOOKUP(G128,MOVE_DOWN2,2,FALSE()),FALSE())),VLOOKUP(G128,NGPREVPRICES,2,FALSE()),BJ128,VLOOKUP(G128,NGPREVPRICES,4,FALSE()),HLOOKUP(D128,VOLS,VLOOKUP(G128,move_down,2,FALSE()),FALSE()),VLOOKUP(G128,NGPrices,3,FALSE()),HLOOKUP(D128,Correllate,VLOOKUP(G128,CorMove,2,FALSE()),FALSE()),Q128-$BC$3,R128,$BI$5)*H128-BI128</f>
        <v>#NAME?</v>
      </c>
      <c r="BG128" s="223" t="e">
        <f aca="false">xSPRDOPT((VLOOKUP(G128,NGPREVPRICES,2,FALSE())+HLOOKUP(D128,PREVCURVES,VLOOKUP(G128,MOVE_DOWN2,2,FALSE()),FALSE())),VLOOKUP(G128,NGPREVPRICES,2,FALSE()),BJ128,VLOOKUP(G128,NGPREVPRICES,4,FALSE()),HLOOKUP(D128,PREVVOLS,VLOOKUP(G128,MOVE_DOWN2,2,FALSE()),FALSE()),VLOOKUP(G128,NGPREVPRICES,3,FALSE()),HLOOKUP(D128,Correllate,VLOOKUP(G128,CorMove,2,FALSE()),FALSE()),Q128-$C$3,R128,$BI$5)*H128-BI128</f>
        <v>#NAME?</v>
      </c>
      <c r="BH128" s="223" t="e">
        <f aca="false">SUM(BC128:BG128)</f>
        <v>#NAME?</v>
      </c>
      <c r="BI128" s="223" t="e">
        <f aca="false">xSPRDOPT((VLOOKUP(G128,NGPREVPRICES,2,FALSE())+HLOOKUP(D128,PREVCURVES,VLOOKUP(G128,MOVE_DOWN2,2,FALSE()),FALSE())),VLOOKUP(G128,NGPREVPRICES,2,FALSE()),BJ128,VLOOKUP(G128,NGPREVPRICES,4,FALSE()),HLOOKUP(D128,PREVVOLS,VLOOKUP(G128,MOVE_DOWN2,2,FALSE()),FALSE()),VLOOKUP(G128,NGPREVPRICES,3,FALSE()),HLOOKUP(D128,Correllate,VLOOKUP(G128,CorMove,2,FALSE()),FALSE()),Q128-$BC$3,R128,$BI$5)*H128</f>
        <v>#NAME?</v>
      </c>
      <c r="BJ128" s="224" t="n">
        <f aca="false">I128</f>
        <v>0.3</v>
      </c>
      <c r="BL128" s="0" t="str">
        <f aca="false">CONCATENATE(BB128,$BC$6)</f>
        <v>36678Curve Shift/Gamma</v>
      </c>
      <c r="BM128" s="0" t="str">
        <f aca="false">CONCATENATE($BB128,$BD$6)</f>
        <v>36678Rho</v>
      </c>
      <c r="BN128" s="0" t="str">
        <f aca="false">CONCATENATE($BB128,$BE$6)</f>
        <v>36678Drift</v>
      </c>
      <c r="BO128" s="0" t="str">
        <f aca="false">CONCATENATE($BB128,$BF$6)</f>
        <v>36678Vega</v>
      </c>
      <c r="BP128" s="0" t="str">
        <f aca="false">CONCATENATE($BB128,$BG$6)</f>
        <v>36678Theta</v>
      </c>
    </row>
    <row r="129" customFormat="false" ht="12" hidden="false" customHeight="true" outlineLevel="0" collapsed="false">
      <c r="A129" s="215" t="s">
        <v>154</v>
      </c>
      <c r="B129" s="0" t="s">
        <v>155</v>
      </c>
      <c r="C129" s="0" t="s">
        <v>193</v>
      </c>
      <c r="D129" s="7" t="s">
        <v>145</v>
      </c>
      <c r="E129" s="0" t="s">
        <v>122</v>
      </c>
      <c r="F129" s="0" t="s">
        <v>123</v>
      </c>
      <c r="G129" s="91" t="n">
        <v>36708</v>
      </c>
      <c r="H129" s="230" t="n">
        <v>-250000</v>
      </c>
      <c r="I129" s="0" t="n">
        <v>0.3</v>
      </c>
      <c r="J129" s="124" t="n">
        <f aca="false">VLOOKUP(G129,NGPrices,2,FALSE())</f>
        <v>3.181</v>
      </c>
      <c r="K129" s="125" t="n">
        <f aca="false">HLOOKUP(D129,Prices,VLOOKUP(G129,move_down,2,FALSE()),FALSE())</f>
        <v>0.345</v>
      </c>
      <c r="L129" s="7" t="n">
        <f aca="false">K129+J129</f>
        <v>3.526</v>
      </c>
      <c r="M129" s="126" t="n">
        <f aca="false">VLOOKUP(G129,NGPrices,4,FALSE())</f>
        <v>0.063695649345076</v>
      </c>
      <c r="N129" s="7" t="n">
        <f aca="false">VLOOKUP(G129,NGPrices,3,FALSE())</f>
        <v>0.395</v>
      </c>
      <c r="O129" s="7" t="n">
        <f aca="false">HLOOKUP(D129,VOLS,VLOOKUP(G129,move_down,2,FALSE()),FALSE())</f>
        <v>0.387</v>
      </c>
      <c r="P129" s="219" t="n">
        <f aca="false">HLOOKUP(D129,Correllate,VLOOKUP(G129,CorMove,2,FALSE()),FALSE())</f>
        <v>0.99</v>
      </c>
      <c r="Q129" s="91" t="n">
        <f aca="false">WORKDAY(G129,-2)</f>
        <v>36706</v>
      </c>
      <c r="R129" s="7" t="n">
        <f aca="false">IF(F129="P",0,1)</f>
        <v>0</v>
      </c>
      <c r="S129" s="130" t="e">
        <f aca="false">xSPRDOPT($L129,$J129,$I129,$M129,$O129,$N129,$P129,$Q129-$C$3,$R129,0)</f>
        <v>#NAME?</v>
      </c>
      <c r="T129" s="220" t="e">
        <f aca="false">xSPRDOPT($L129,$J129,$I129,$M129,$O129,$N129,$P129,$Q129-$C$3,$R129,1)*H129</f>
        <v>#NAME?</v>
      </c>
      <c r="U129" s="42" t="e">
        <f aca="false">S129*H129</f>
        <v>#NAME?</v>
      </c>
      <c r="V129" s="220" t="e">
        <f aca="false">xSPRDOPT($L129,$J129,$I129,$M129,$O129,$N129,$P129,$Q129-$C$3,$R129,2)*H129</f>
        <v>#NAME?</v>
      </c>
      <c r="W129" s="220" t="e">
        <f aca="false">+V129+T129</f>
        <v>#NAME?</v>
      </c>
      <c r="X129" s="2" t="str">
        <f aca="false">CONCATENATE(G129,D129)</f>
        <v>36708IF-TRANSCO/Z6</v>
      </c>
      <c r="Y129" s="221" t="n">
        <f aca="false">H129/10000</f>
        <v>-25</v>
      </c>
      <c r="Z129" s="2"/>
      <c r="AA129" s="231" t="n">
        <f aca="false">EOMONTH(AA128,0)+1</f>
        <v>39904</v>
      </c>
      <c r="AB129" s="134" t="n">
        <f aca="false">SUMIF($X:$X,CONCATENATE($AA129,AB$6),$T:$T)/10000</f>
        <v>0</v>
      </c>
      <c r="AC129" s="134" t="n">
        <f aca="false">SUMIF($X:$X,CONCATENATE($AA129,AC$6),$T:$T)/10000</f>
        <v>0</v>
      </c>
      <c r="AD129" s="134" t="n">
        <f aca="false">SUMIF($X:$X,CONCATENATE($AA129,AD$6),$T:$T)/10000</f>
        <v>0</v>
      </c>
      <c r="AE129" s="134" t="n">
        <f aca="false">SUMIF($X:$X,CONCATENATE($AA129,AE$6),$T:$T)/10000</f>
        <v>0</v>
      </c>
      <c r="AF129" s="135" t="n">
        <f aca="false">SUMIF($X:$X,CONCATENATE($AA129,AF$6),$T:$T)/10000</f>
        <v>0</v>
      </c>
      <c r="AG129" s="135" t="n">
        <f aca="false">SUMIF($X:$X,CONCATENATE($AA129,AG$6),$T:$T)/10000</f>
        <v>0</v>
      </c>
      <c r="AH129" s="231" t="n">
        <f aca="false">EOMONTH(AH128,0)+1</f>
        <v>39904</v>
      </c>
      <c r="AI129" s="135" t="n">
        <f aca="false">SUM(AB129:AG129)</f>
        <v>0</v>
      </c>
      <c r="AJ129" s="2"/>
      <c r="AK129" s="231" t="n">
        <f aca="false">EOMONTH(AK128,0)+1</f>
        <v>39904</v>
      </c>
      <c r="AL129" s="134" t="n">
        <f aca="false">SUMIF($X:$X,CONCATENATE($AA129,AL$6),$W:$W)</f>
        <v>0</v>
      </c>
      <c r="AM129" s="134" t="n">
        <f aca="false">SUMIF($X:$X,CONCATENATE($AA129,AM$6),$W:$W)</f>
        <v>0</v>
      </c>
      <c r="AN129" s="134" t="n">
        <f aca="false">SUMIF($X:$X,CONCATENATE($AA129,AN$6),$W:$W)</f>
        <v>0</v>
      </c>
      <c r="AO129" s="134" t="n">
        <f aca="false">SUMIF($X:$X,CONCATENATE($AA129,AO$6),$W:$W)</f>
        <v>0</v>
      </c>
      <c r="AP129" s="135" t="n">
        <f aca="false">SUMIF($X:$X,CONCATENATE($AA129,AP$6),$W:$W)</f>
        <v>0</v>
      </c>
      <c r="AQ129" s="135" t="n">
        <f aca="false">SUMIF($X:$X,CONCATENATE($AA129,AQ$6),$W:$W)</f>
        <v>0</v>
      </c>
      <c r="AR129" s="231" t="n">
        <f aca="false">EOMONTH(AR128,0)+1</f>
        <v>39904</v>
      </c>
      <c r="AS129" s="135" t="n">
        <f aca="false">SUM(AL129:AQ129)</f>
        <v>0</v>
      </c>
      <c r="AT129" s="2"/>
      <c r="AU129" s="2"/>
      <c r="AV129" s="2"/>
      <c r="AW129" s="2"/>
      <c r="AX129" s="2"/>
      <c r="AY129" s="2"/>
      <c r="AZ129" s="2"/>
      <c r="BA129" s="2"/>
      <c r="BB129" s="181" t="n">
        <f aca="false">G129</f>
        <v>36708</v>
      </c>
      <c r="BC129" s="223" t="e">
        <f aca="false">xSPRDOPT((VLOOKUP(G129,NGPrices,2,FALSE())+HLOOKUP(D129,Prices,VLOOKUP(G129,move_down,2,FALSE()),FALSE())),VLOOKUP(G129,NGPrices,2,FALSE()),I129,VLOOKUP(G129,NGPREVPRICES,4,FALSE()),HLOOKUP(D129,PREVVOLS,VLOOKUP(G129,MOVE_DOWN2,2,FALSE()),FALSE()),VLOOKUP(G129,NGPREVPRICES,3,FALSE()),HLOOKUP(D129,Correllate,VLOOKUP(G129,CorMove,2,FALSE()),FALSE()),Q129-$BC$3,R129,$BC$5)*H129-BI129</f>
        <v>#NAME?</v>
      </c>
      <c r="BD129" s="223" t="e">
        <f aca="false">xSPRDOPT((VLOOKUP(G129,NGPREVPRICES,2,FALSE())+HLOOKUP(D129,PREVCURVES,VLOOKUP(G129,MOVE_DOWN2,2,FALSE()),FALSE())),VLOOKUP(G129,NGPREVPRICES,2,FALSE()),BJ129,VLOOKUP(G129,NGPrices,4,FALSE()),HLOOKUP(D129,PREVVOLS,VLOOKUP(G129,MOVE_DOWN2,2,FALSE()),FALSE()),VLOOKUP(G129,NGPREVPRICES,3,FALSE()),HLOOKUP(D129,Correllate,VLOOKUP(G129,CorMove,2,FALSE()),FALSE()),Q129-$BC$3,R129,$BI$5)*H129-BI129</f>
        <v>#NAME?</v>
      </c>
      <c r="BE129" s="132" t="e">
        <f aca="false">(BI129/VLOOKUP(BB129,discount,3,FALSE()))-(BI129/VLOOKUP(BB129,discount,2,FALSE()))</f>
        <v>#NAME?</v>
      </c>
      <c r="BF129" s="223" t="e">
        <f aca="false">xSPRDOPT((VLOOKUP(G129,NGPREVPRICES,2,FALSE())+HLOOKUP(D129,PREVCURVES,VLOOKUP(G129,MOVE_DOWN2,2,FALSE()),FALSE())),VLOOKUP(G129,NGPREVPRICES,2,FALSE()),BJ129,VLOOKUP(G129,NGPREVPRICES,4,FALSE()),HLOOKUP(D129,VOLS,VLOOKUP(G129,move_down,2,FALSE()),FALSE()),VLOOKUP(G129,NGPrices,3,FALSE()),HLOOKUP(D129,Correllate,VLOOKUP(G129,CorMove,2,FALSE()),FALSE()),Q129-$BC$3,R129,$BI$5)*H129-BI129</f>
        <v>#NAME?</v>
      </c>
      <c r="BG129" s="223" t="e">
        <f aca="false">xSPRDOPT((VLOOKUP(G129,NGPREVPRICES,2,FALSE())+HLOOKUP(D129,PREVCURVES,VLOOKUP(G129,MOVE_DOWN2,2,FALSE()),FALSE())),VLOOKUP(G129,NGPREVPRICES,2,FALSE()),BJ129,VLOOKUP(G129,NGPREVPRICES,4,FALSE()),HLOOKUP(D129,PREVVOLS,VLOOKUP(G129,MOVE_DOWN2,2,FALSE()),FALSE()),VLOOKUP(G129,NGPREVPRICES,3,FALSE()),HLOOKUP(D129,Correllate,VLOOKUP(G129,CorMove,2,FALSE()),FALSE()),Q129-$C$3,R129,$BI$5)*H129-BI129</f>
        <v>#NAME?</v>
      </c>
      <c r="BH129" s="223" t="e">
        <f aca="false">SUM(BC129:BG129)</f>
        <v>#NAME?</v>
      </c>
      <c r="BI129" s="223" t="e">
        <f aca="false">xSPRDOPT((VLOOKUP(G129,NGPREVPRICES,2,FALSE())+HLOOKUP(D129,PREVCURVES,VLOOKUP(G129,MOVE_DOWN2,2,FALSE()),FALSE())),VLOOKUP(G129,NGPREVPRICES,2,FALSE()),BJ129,VLOOKUP(G129,NGPREVPRICES,4,FALSE()),HLOOKUP(D129,PREVVOLS,VLOOKUP(G129,MOVE_DOWN2,2,FALSE()),FALSE()),VLOOKUP(G129,NGPREVPRICES,3,FALSE()),HLOOKUP(D129,Correllate,VLOOKUP(G129,CorMove,2,FALSE()),FALSE()),Q129-$BC$3,R129,$BI$5)*H129</f>
        <v>#NAME?</v>
      </c>
      <c r="BJ129" s="224" t="n">
        <f aca="false">I129</f>
        <v>0.3</v>
      </c>
      <c r="BL129" s="0" t="str">
        <f aca="false">CONCATENATE(BB129,$BC$6)</f>
        <v>36708Curve Shift/Gamma</v>
      </c>
      <c r="BM129" s="0" t="str">
        <f aca="false">CONCATENATE($BB129,$BD$6)</f>
        <v>36708Rho</v>
      </c>
      <c r="BN129" s="0" t="str">
        <f aca="false">CONCATENATE($BB129,$BE$6)</f>
        <v>36708Drift</v>
      </c>
      <c r="BO129" s="0" t="str">
        <f aca="false">CONCATENATE($BB129,$BF$6)</f>
        <v>36708Vega</v>
      </c>
      <c r="BP129" s="0" t="str">
        <f aca="false">CONCATENATE($BB129,$BG$6)</f>
        <v>36708Theta</v>
      </c>
    </row>
    <row r="130" customFormat="false" ht="12" hidden="false" customHeight="true" outlineLevel="0" collapsed="false">
      <c r="A130" s="215" t="s">
        <v>154</v>
      </c>
      <c r="B130" s="0" t="s">
        <v>155</v>
      </c>
      <c r="C130" s="0" t="s">
        <v>193</v>
      </c>
      <c r="D130" s="7" t="s">
        <v>145</v>
      </c>
      <c r="E130" s="0" t="s">
        <v>122</v>
      </c>
      <c r="F130" s="0" t="s">
        <v>123</v>
      </c>
      <c r="G130" s="91" t="n">
        <v>36739</v>
      </c>
      <c r="H130" s="230" t="n">
        <v>-250000</v>
      </c>
      <c r="I130" s="0" t="n">
        <v>0.3</v>
      </c>
      <c r="J130" s="124" t="n">
        <f aca="false">VLOOKUP(G130,NGPrices,2,FALSE())</f>
        <v>3.183</v>
      </c>
      <c r="K130" s="125" t="n">
        <f aca="false">HLOOKUP(D130,Prices,VLOOKUP(G130,move_down,2,FALSE()),FALSE())</f>
        <v>0.345</v>
      </c>
      <c r="L130" s="7" t="n">
        <f aca="false">K130+J130</f>
        <v>3.528</v>
      </c>
      <c r="M130" s="126" t="n">
        <f aca="false">VLOOKUP(G130,NGPrices,4,FALSE())</f>
        <v>0.064500399973534</v>
      </c>
      <c r="N130" s="7" t="n">
        <f aca="false">VLOOKUP(G130,NGPrices,3,FALSE())</f>
        <v>0.4125</v>
      </c>
      <c r="O130" s="7" t="n">
        <f aca="false">HLOOKUP(D130,VOLS,VLOOKUP(G130,move_down,2,FALSE()),FALSE())</f>
        <v>0.404</v>
      </c>
      <c r="P130" s="219" t="n">
        <f aca="false">HLOOKUP(D130,Correllate,VLOOKUP(G130,CorMove,2,FALSE()),FALSE())</f>
        <v>0.99</v>
      </c>
      <c r="Q130" s="91" t="n">
        <f aca="false">WORKDAY(G130,-2)</f>
        <v>36735</v>
      </c>
      <c r="R130" s="7" t="n">
        <f aca="false">IF(F130="P",0,1)</f>
        <v>0</v>
      </c>
      <c r="S130" s="130" t="e">
        <f aca="false">xSPRDOPT($L130,$J130,$I130,$M130,$O130,$N130,$P130,$Q130-$C$3,$R130,0)</f>
        <v>#NAME?</v>
      </c>
      <c r="T130" s="220" t="e">
        <f aca="false">xSPRDOPT($L130,$J130,$I130,$M130,$O130,$N130,$P130,$Q130-$C$3,$R130,1)*H130</f>
        <v>#NAME?</v>
      </c>
      <c r="U130" s="42" t="e">
        <f aca="false">S130*H130</f>
        <v>#NAME?</v>
      </c>
      <c r="V130" s="220" t="e">
        <f aca="false">xSPRDOPT($L130,$J130,$I130,$M130,$O130,$N130,$P130,$Q130-$C$3,$R130,2)*H130</f>
        <v>#NAME?</v>
      </c>
      <c r="W130" s="220" t="e">
        <f aca="false">+V130+T130</f>
        <v>#NAME?</v>
      </c>
      <c r="X130" s="2" t="str">
        <f aca="false">CONCATENATE(G130,D130)</f>
        <v>36739IF-TRANSCO/Z6</v>
      </c>
      <c r="Y130" s="221" t="n">
        <f aca="false">H130/10000</f>
        <v>-25</v>
      </c>
      <c r="AA130" s="231" t="n">
        <f aca="false">EOMONTH(AA129,0)+1</f>
        <v>39934</v>
      </c>
      <c r="AB130" s="134" t="n">
        <f aca="false">SUMIF($X:$X,CONCATENATE($AA130,AB$6),$T:$T)/10000</f>
        <v>0</v>
      </c>
      <c r="AC130" s="134" t="n">
        <f aca="false">SUMIF($X:$X,CONCATENATE($AA130,AC$6),$T:$T)/10000</f>
        <v>0</v>
      </c>
      <c r="AD130" s="134" t="n">
        <f aca="false">SUMIF($X:$X,CONCATENATE($AA130,AD$6),$T:$T)/10000</f>
        <v>0</v>
      </c>
      <c r="AE130" s="134" t="n">
        <f aca="false">SUMIF($X:$X,CONCATENATE($AA130,AE$6),$T:$T)/10000</f>
        <v>0</v>
      </c>
      <c r="AF130" s="135" t="n">
        <f aca="false">SUMIF($X:$X,CONCATENATE($AA130,AF$6),$T:$T)/10000</f>
        <v>0</v>
      </c>
      <c r="AG130" s="135" t="n">
        <f aca="false">SUMIF($X:$X,CONCATENATE($AA130,AG$6),$T:$T)/10000</f>
        <v>0</v>
      </c>
      <c r="AH130" s="231" t="n">
        <f aca="false">EOMONTH(AH129,0)+1</f>
        <v>39934</v>
      </c>
      <c r="AI130" s="135" t="n">
        <f aca="false">SUM(AB130:AG130)</f>
        <v>0</v>
      </c>
      <c r="AJ130" s="2"/>
      <c r="AK130" s="231" t="n">
        <f aca="false">EOMONTH(AK129,0)+1</f>
        <v>39934</v>
      </c>
      <c r="AL130" s="134" t="n">
        <f aca="false">SUMIF($X:$X,CONCATENATE($AA130,AL$6),$W:$W)</f>
        <v>0</v>
      </c>
      <c r="AM130" s="134" t="n">
        <f aca="false">SUMIF($X:$X,CONCATENATE($AA130,AM$6),$W:$W)</f>
        <v>0</v>
      </c>
      <c r="AN130" s="134" t="n">
        <f aca="false">SUMIF($X:$X,CONCATENATE($AA130,AN$6),$W:$W)</f>
        <v>0</v>
      </c>
      <c r="AO130" s="134" t="n">
        <f aca="false">SUMIF($X:$X,CONCATENATE($AA130,AO$6),$W:$W)</f>
        <v>0</v>
      </c>
      <c r="AP130" s="135" t="n">
        <f aca="false">SUMIF($X:$X,CONCATENATE($AA130,AP$6),$W:$W)</f>
        <v>0</v>
      </c>
      <c r="AQ130" s="135" t="n">
        <f aca="false">SUMIF($X:$X,CONCATENATE($AA130,AQ$6),$W:$W)</f>
        <v>0</v>
      </c>
      <c r="AR130" s="231" t="n">
        <f aca="false">EOMONTH(AR129,0)+1</f>
        <v>39934</v>
      </c>
      <c r="AS130" s="135" t="n">
        <f aca="false">SUM(AL130:AQ130)</f>
        <v>0</v>
      </c>
      <c r="AT130" s="2"/>
      <c r="AU130" s="2"/>
      <c r="AV130" s="2"/>
      <c r="AW130" s="2"/>
      <c r="AX130" s="2"/>
      <c r="AY130" s="2"/>
      <c r="AZ130" s="2"/>
      <c r="BA130" s="2"/>
      <c r="BB130" s="181" t="n">
        <f aca="false">G130</f>
        <v>36739</v>
      </c>
      <c r="BC130" s="223" t="e">
        <f aca="false">xSPRDOPT((VLOOKUP(G130,NGPrices,2,FALSE())+HLOOKUP(D130,Prices,VLOOKUP(G130,move_down,2,FALSE()),FALSE())),VLOOKUP(G130,NGPrices,2,FALSE()),I130,VLOOKUP(G130,NGPREVPRICES,4,FALSE()),HLOOKUP(D130,PREVVOLS,VLOOKUP(G130,MOVE_DOWN2,2,FALSE()),FALSE()),VLOOKUP(G130,NGPREVPRICES,3,FALSE()),HLOOKUP(D130,Correllate,VLOOKUP(G130,CorMove,2,FALSE()),FALSE()),Q130-$BC$3,R130,$BC$5)*H130-BI130</f>
        <v>#NAME?</v>
      </c>
      <c r="BD130" s="223" t="e">
        <f aca="false">xSPRDOPT((VLOOKUP(G130,NGPREVPRICES,2,FALSE())+HLOOKUP(D130,PREVCURVES,VLOOKUP(G130,MOVE_DOWN2,2,FALSE()),FALSE())),VLOOKUP(G130,NGPREVPRICES,2,FALSE()),BJ130,VLOOKUP(G130,NGPrices,4,FALSE()),HLOOKUP(D130,PREVVOLS,VLOOKUP(G130,MOVE_DOWN2,2,FALSE()),FALSE()),VLOOKUP(G130,NGPREVPRICES,3,FALSE()),HLOOKUP(D130,Correllate,VLOOKUP(G130,CorMove,2,FALSE()),FALSE()),Q130-$BC$3,R130,$BI$5)*H130-BI130</f>
        <v>#NAME?</v>
      </c>
      <c r="BE130" s="132" t="e">
        <f aca="false">(BI130/VLOOKUP(BB130,discount,3,FALSE()))-(BI130/VLOOKUP(BB130,discount,2,FALSE()))</f>
        <v>#NAME?</v>
      </c>
      <c r="BF130" s="223" t="e">
        <f aca="false">xSPRDOPT((VLOOKUP(G130,NGPREVPRICES,2,FALSE())+HLOOKUP(D130,PREVCURVES,VLOOKUP(G130,MOVE_DOWN2,2,FALSE()),FALSE())),VLOOKUP(G130,NGPREVPRICES,2,FALSE()),BJ130,VLOOKUP(G130,NGPREVPRICES,4,FALSE()),HLOOKUP(D130,VOLS,VLOOKUP(G130,move_down,2,FALSE()),FALSE()),VLOOKUP(G130,NGPrices,3,FALSE()),HLOOKUP(D130,Correllate,VLOOKUP(G130,CorMove,2,FALSE()),FALSE()),Q130-$BC$3,R130,$BI$5)*H130-BI130</f>
        <v>#NAME?</v>
      </c>
      <c r="BG130" s="223" t="e">
        <f aca="false">xSPRDOPT((VLOOKUP(G130,NGPREVPRICES,2,FALSE())+HLOOKUP(D130,PREVCURVES,VLOOKUP(G130,MOVE_DOWN2,2,FALSE()),FALSE())),VLOOKUP(G130,NGPREVPRICES,2,FALSE()),BJ130,VLOOKUP(G130,NGPREVPRICES,4,FALSE()),HLOOKUP(D130,PREVVOLS,VLOOKUP(G130,MOVE_DOWN2,2,FALSE()),FALSE()),VLOOKUP(G130,NGPREVPRICES,3,FALSE()),HLOOKUP(D130,Correllate,VLOOKUP(G130,CorMove,2,FALSE()),FALSE()),Q130-$C$3,R130,$BI$5)*H130-BI130</f>
        <v>#NAME?</v>
      </c>
      <c r="BH130" s="223" t="e">
        <f aca="false">SUM(BC130:BG130)</f>
        <v>#NAME?</v>
      </c>
      <c r="BI130" s="223" t="e">
        <f aca="false">xSPRDOPT((VLOOKUP(G130,NGPREVPRICES,2,FALSE())+HLOOKUP(D130,PREVCURVES,VLOOKUP(G130,MOVE_DOWN2,2,FALSE()),FALSE())),VLOOKUP(G130,NGPREVPRICES,2,FALSE()),BJ130,VLOOKUP(G130,NGPREVPRICES,4,FALSE()),HLOOKUP(D130,PREVVOLS,VLOOKUP(G130,MOVE_DOWN2,2,FALSE()),FALSE()),VLOOKUP(G130,NGPREVPRICES,3,FALSE()),HLOOKUP(D130,Correllate,VLOOKUP(G130,CorMove,2,FALSE()),FALSE()),Q130-$BC$3,R130,$BI$5)*H130</f>
        <v>#NAME?</v>
      </c>
      <c r="BJ130" s="224" t="n">
        <f aca="false">I130</f>
        <v>0.3</v>
      </c>
      <c r="BL130" s="0" t="str">
        <f aca="false">CONCATENATE(BB130,$BC$6)</f>
        <v>36739Curve Shift/Gamma</v>
      </c>
      <c r="BM130" s="0" t="str">
        <f aca="false">CONCATENATE($BB130,$BD$6)</f>
        <v>36739Rho</v>
      </c>
      <c r="BN130" s="0" t="str">
        <f aca="false">CONCATENATE($BB130,$BE$6)</f>
        <v>36739Drift</v>
      </c>
      <c r="BO130" s="0" t="str">
        <f aca="false">CONCATENATE($BB130,$BF$6)</f>
        <v>36739Vega</v>
      </c>
      <c r="BP130" s="0" t="str">
        <f aca="false">CONCATENATE($BB130,$BG$6)</f>
        <v>36739Theta</v>
      </c>
    </row>
    <row r="131" customFormat="false" ht="12" hidden="false" customHeight="true" outlineLevel="0" collapsed="false">
      <c r="A131" s="215" t="s">
        <v>154</v>
      </c>
      <c r="B131" s="0" t="s">
        <v>155</v>
      </c>
      <c r="C131" s="0" t="s">
        <v>193</v>
      </c>
      <c r="D131" s="7" t="s">
        <v>145</v>
      </c>
      <c r="E131" s="0" t="s">
        <v>122</v>
      </c>
      <c r="F131" s="0" t="s">
        <v>123</v>
      </c>
      <c r="G131" s="91" t="n">
        <v>36770</v>
      </c>
      <c r="H131" s="230" t="n">
        <v>-250000</v>
      </c>
      <c r="I131" s="0" t="n">
        <v>0.3</v>
      </c>
      <c r="J131" s="124" t="n">
        <f aca="false">VLOOKUP(G131,NGPrices,2,FALSE())</f>
        <v>3.173</v>
      </c>
      <c r="K131" s="125" t="n">
        <f aca="false">HLOOKUP(D131,Prices,VLOOKUP(G131,move_down,2,FALSE()),FALSE())</f>
        <v>0.315</v>
      </c>
      <c r="L131" s="7" t="n">
        <f aca="false">K131+J131</f>
        <v>3.488</v>
      </c>
      <c r="M131" s="126" t="n">
        <f aca="false">VLOOKUP(G131,NGPrices,4,FALSE())</f>
        <v>0.065221012015627</v>
      </c>
      <c r="N131" s="7" t="n">
        <f aca="false">VLOOKUP(G131,NGPrices,3,FALSE())</f>
        <v>0.42</v>
      </c>
      <c r="O131" s="7" t="n">
        <f aca="false">HLOOKUP(D131,VOLS,VLOOKUP(G131,move_down,2,FALSE()),FALSE())</f>
        <v>0.412</v>
      </c>
      <c r="P131" s="219" t="n">
        <f aca="false">HLOOKUP(D131,Correllate,VLOOKUP(G131,CorMove,2,FALSE()),FALSE())</f>
        <v>0.99</v>
      </c>
      <c r="Q131" s="91" t="n">
        <f aca="false">WORKDAY(G131,-2)</f>
        <v>36768</v>
      </c>
      <c r="R131" s="7" t="n">
        <f aca="false">IF(F131="P",0,1)</f>
        <v>0</v>
      </c>
      <c r="S131" s="130" t="e">
        <f aca="false">xSPRDOPT($L131,$J131,$I131,$M131,$O131,$N131,$P131,$Q131-$C$3,$R131,0)</f>
        <v>#NAME?</v>
      </c>
      <c r="T131" s="220" t="e">
        <f aca="false">xSPRDOPT($L131,$J131,$I131,$M131,$O131,$N131,$P131,$Q131-$C$3,$R131,1)*H131</f>
        <v>#NAME?</v>
      </c>
      <c r="U131" s="42" t="e">
        <f aca="false">S131*H131</f>
        <v>#NAME?</v>
      </c>
      <c r="V131" s="220" t="e">
        <f aca="false">xSPRDOPT($L131,$J131,$I131,$M131,$O131,$N131,$P131,$Q131-$C$3,$R131,2)*H131</f>
        <v>#NAME?</v>
      </c>
      <c r="W131" s="220" t="e">
        <f aca="false">+V131+T131</f>
        <v>#NAME?</v>
      </c>
      <c r="X131" s="2" t="str">
        <f aca="false">CONCATENATE(G131,D131)</f>
        <v>36770IF-TRANSCO/Z6</v>
      </c>
      <c r="Y131" s="221" t="n">
        <f aca="false">H131/10000</f>
        <v>-25</v>
      </c>
      <c r="AA131" s="231" t="n">
        <f aca="false">EOMONTH(AA130,0)+1</f>
        <v>39965</v>
      </c>
      <c r="AB131" s="134" t="n">
        <f aca="false">SUMIF($X:$X,CONCATENATE($AA131,AB$6),$T:$T)/10000</f>
        <v>0</v>
      </c>
      <c r="AC131" s="134" t="n">
        <f aca="false">SUMIF($X:$X,CONCATENATE($AA131,AC$6),$T:$T)/10000</f>
        <v>0</v>
      </c>
      <c r="AD131" s="134" t="n">
        <f aca="false">SUMIF($X:$X,CONCATENATE($AA131,AD$6),$T:$T)/10000</f>
        <v>0</v>
      </c>
      <c r="AE131" s="134" t="n">
        <f aca="false">SUMIF($X:$X,CONCATENATE($AA131,AE$6),$T:$T)/10000</f>
        <v>0</v>
      </c>
      <c r="AF131" s="135" t="n">
        <f aca="false">SUMIF($X:$X,CONCATENATE($AA131,AF$6),$T:$T)/10000</f>
        <v>0</v>
      </c>
      <c r="AG131" s="135" t="n">
        <f aca="false">SUMIF($X:$X,CONCATENATE($AA131,AG$6),$T:$T)/10000</f>
        <v>0</v>
      </c>
      <c r="AH131" s="231" t="n">
        <f aca="false">EOMONTH(AH130,0)+1</f>
        <v>39965</v>
      </c>
      <c r="AI131" s="135" t="n">
        <f aca="false">SUM(AB131:AG131)</f>
        <v>0</v>
      </c>
      <c r="AJ131" s="2"/>
      <c r="AK131" s="231" t="n">
        <f aca="false">EOMONTH(AK130,0)+1</f>
        <v>39965</v>
      </c>
      <c r="AL131" s="134" t="n">
        <f aca="false">SUMIF($X:$X,CONCATENATE($AA131,AL$6),$W:$W)</f>
        <v>0</v>
      </c>
      <c r="AM131" s="134" t="n">
        <f aca="false">SUMIF($X:$X,CONCATENATE($AA131,AM$6),$W:$W)</f>
        <v>0</v>
      </c>
      <c r="AN131" s="134" t="n">
        <f aca="false">SUMIF($X:$X,CONCATENATE($AA131,AN$6),$W:$W)</f>
        <v>0</v>
      </c>
      <c r="AO131" s="134" t="n">
        <f aca="false">SUMIF($X:$X,CONCATENATE($AA131,AO$6),$W:$W)</f>
        <v>0</v>
      </c>
      <c r="AP131" s="135" t="n">
        <f aca="false">SUMIF($X:$X,CONCATENATE($AA131,AP$6),$W:$W)</f>
        <v>0</v>
      </c>
      <c r="AQ131" s="135" t="n">
        <f aca="false">SUMIF($X:$X,CONCATENATE($AA131,AQ$6),$W:$W)</f>
        <v>0</v>
      </c>
      <c r="AR131" s="231" t="n">
        <f aca="false">EOMONTH(AR130,0)+1</f>
        <v>39965</v>
      </c>
      <c r="AS131" s="135" t="n">
        <f aca="false">SUM(AL131:AQ131)</f>
        <v>0</v>
      </c>
      <c r="AT131" s="2"/>
      <c r="AU131" s="2"/>
      <c r="AV131" s="2"/>
      <c r="AW131" s="2"/>
      <c r="AX131" s="2"/>
      <c r="AY131" s="2"/>
      <c r="AZ131" s="2"/>
      <c r="BA131" s="2"/>
      <c r="BB131" s="181" t="n">
        <f aca="false">G131</f>
        <v>36770</v>
      </c>
      <c r="BC131" s="223" t="e">
        <f aca="false">xSPRDOPT((VLOOKUP(G131,NGPrices,2,FALSE())+HLOOKUP(D131,Prices,VLOOKUP(G131,move_down,2,FALSE()),FALSE())),VLOOKUP(G131,NGPrices,2,FALSE()),I131,VLOOKUP(G131,NGPREVPRICES,4,FALSE()),HLOOKUP(D131,PREVVOLS,VLOOKUP(G131,MOVE_DOWN2,2,FALSE()),FALSE()),VLOOKUP(G131,NGPREVPRICES,3,FALSE()),HLOOKUP(D131,Correllate,VLOOKUP(G131,CorMove,2,FALSE()),FALSE()),Q131-$BC$3,R131,$BC$5)*H131-BI131</f>
        <v>#NAME?</v>
      </c>
      <c r="BD131" s="223" t="e">
        <f aca="false">xSPRDOPT((VLOOKUP(G131,NGPREVPRICES,2,FALSE())+HLOOKUP(D131,PREVCURVES,VLOOKUP(G131,MOVE_DOWN2,2,FALSE()),FALSE())),VLOOKUP(G131,NGPREVPRICES,2,FALSE()),BJ131,VLOOKUP(G131,NGPrices,4,FALSE()),HLOOKUP(D131,PREVVOLS,VLOOKUP(G131,MOVE_DOWN2,2,FALSE()),FALSE()),VLOOKUP(G131,NGPREVPRICES,3,FALSE()),HLOOKUP(D131,Correllate,VLOOKUP(G131,CorMove,2,FALSE()),FALSE()),Q131-$BC$3,R131,$BI$5)*H131-BI131</f>
        <v>#NAME?</v>
      </c>
      <c r="BE131" s="132" t="e">
        <f aca="false">(BI131/VLOOKUP(BB131,discount,3,FALSE()))-(BI131/VLOOKUP(BB131,discount,2,FALSE()))</f>
        <v>#NAME?</v>
      </c>
      <c r="BF131" s="223" t="e">
        <f aca="false">xSPRDOPT((VLOOKUP(G131,NGPREVPRICES,2,FALSE())+HLOOKUP(D131,PREVCURVES,VLOOKUP(G131,MOVE_DOWN2,2,FALSE()),FALSE())),VLOOKUP(G131,NGPREVPRICES,2,FALSE()),BJ131,VLOOKUP(G131,NGPREVPRICES,4,FALSE()),HLOOKUP(D131,VOLS,VLOOKUP(G131,move_down,2,FALSE()),FALSE()),VLOOKUP(G131,NGPrices,3,FALSE()),HLOOKUP(D131,Correllate,VLOOKUP(G131,CorMove,2,FALSE()),FALSE()),Q131-$BC$3,R131,$BI$5)*H131-BI131</f>
        <v>#NAME?</v>
      </c>
      <c r="BG131" s="223" t="e">
        <f aca="false">xSPRDOPT((VLOOKUP(G131,NGPREVPRICES,2,FALSE())+HLOOKUP(D131,PREVCURVES,VLOOKUP(G131,MOVE_DOWN2,2,FALSE()),FALSE())),VLOOKUP(G131,NGPREVPRICES,2,FALSE()),BJ131,VLOOKUP(G131,NGPREVPRICES,4,FALSE()),HLOOKUP(D131,PREVVOLS,VLOOKUP(G131,MOVE_DOWN2,2,FALSE()),FALSE()),VLOOKUP(G131,NGPREVPRICES,3,FALSE()),HLOOKUP(D131,Correllate,VLOOKUP(G131,CorMove,2,FALSE()),FALSE()),Q131-$C$3,R131,$BI$5)*H131-BI131</f>
        <v>#NAME?</v>
      </c>
      <c r="BH131" s="223" t="e">
        <f aca="false">SUM(BC131:BG131)</f>
        <v>#NAME?</v>
      </c>
      <c r="BI131" s="223" t="e">
        <f aca="false">xSPRDOPT((VLOOKUP(G131,NGPREVPRICES,2,FALSE())+HLOOKUP(D131,PREVCURVES,VLOOKUP(G131,MOVE_DOWN2,2,FALSE()),FALSE())),VLOOKUP(G131,NGPREVPRICES,2,FALSE()),BJ131,VLOOKUP(G131,NGPREVPRICES,4,FALSE()),HLOOKUP(D131,PREVVOLS,VLOOKUP(G131,MOVE_DOWN2,2,FALSE()),FALSE()),VLOOKUP(G131,NGPREVPRICES,3,FALSE()),HLOOKUP(D131,Correllate,VLOOKUP(G131,CorMove,2,FALSE()),FALSE()),Q131-$BC$3,R131,$BI$5)*H131</f>
        <v>#NAME?</v>
      </c>
      <c r="BJ131" s="224" t="n">
        <f aca="false">I131</f>
        <v>0.3</v>
      </c>
      <c r="BL131" s="0" t="str">
        <f aca="false">CONCATENATE(BB131,$BC$6)</f>
        <v>36770Curve Shift/Gamma</v>
      </c>
      <c r="BM131" s="0" t="str">
        <f aca="false">CONCATENATE($BB131,$BD$6)</f>
        <v>36770Rho</v>
      </c>
      <c r="BN131" s="0" t="str">
        <f aca="false">CONCATENATE($BB131,$BE$6)</f>
        <v>36770Drift</v>
      </c>
      <c r="BO131" s="0" t="str">
        <f aca="false">CONCATENATE($BB131,$BF$6)</f>
        <v>36770Vega</v>
      </c>
      <c r="BP131" s="0" t="str">
        <f aca="false">CONCATENATE($BB131,$BG$6)</f>
        <v>36770Theta</v>
      </c>
    </row>
    <row r="132" customFormat="false" ht="12" hidden="false" customHeight="true" outlineLevel="0" collapsed="false">
      <c r="A132" s="215" t="s">
        <v>154</v>
      </c>
      <c r="B132" s="0" t="s">
        <v>155</v>
      </c>
      <c r="C132" s="0" t="s">
        <v>193</v>
      </c>
      <c r="D132" s="7" t="s">
        <v>145</v>
      </c>
      <c r="E132" s="0" t="s">
        <v>122</v>
      </c>
      <c r="F132" s="0" t="s">
        <v>123</v>
      </c>
      <c r="G132" s="91" t="n">
        <v>36800</v>
      </c>
      <c r="H132" s="230" t="n">
        <v>-250000</v>
      </c>
      <c r="I132" s="0" t="n">
        <v>0.3</v>
      </c>
      <c r="J132" s="124" t="n">
        <f aca="false">VLOOKUP(G132,NGPrices,2,FALSE())</f>
        <v>3.18</v>
      </c>
      <c r="K132" s="125" t="n">
        <f aca="false">HLOOKUP(D132,Prices,VLOOKUP(G132,move_down,2,FALSE()),FALSE())</f>
        <v>0.345</v>
      </c>
      <c r="L132" s="7" t="n">
        <f aca="false">K132+J132</f>
        <v>3.525</v>
      </c>
      <c r="M132" s="126" t="n">
        <f aca="false">VLOOKUP(G132,NGPrices,4,FALSE())</f>
        <v>0.065817989695161</v>
      </c>
      <c r="N132" s="7" t="n">
        <f aca="false">VLOOKUP(G132,NGPrices,3,FALSE())</f>
        <v>0.4225</v>
      </c>
      <c r="O132" s="7" t="n">
        <f aca="false">HLOOKUP(D132,VOLS,VLOOKUP(G132,move_down,2,FALSE()),FALSE())</f>
        <v>0.414</v>
      </c>
      <c r="P132" s="219" t="n">
        <f aca="false">HLOOKUP(D132,Correllate,VLOOKUP(G132,CorMove,2,FALSE()),FALSE())</f>
        <v>0.99</v>
      </c>
      <c r="Q132" s="91" t="n">
        <f aca="false">WORKDAY(G132,-2)</f>
        <v>36797</v>
      </c>
      <c r="R132" s="7" t="n">
        <f aca="false">IF(F132="P",0,1)</f>
        <v>0</v>
      </c>
      <c r="S132" s="130" t="e">
        <f aca="false">xSPRDOPT($L132,$J132,$I132,$M132,$O132,$N132,$P132,$Q132-$C$3,$R132,0)</f>
        <v>#NAME?</v>
      </c>
      <c r="T132" s="220" t="e">
        <f aca="false">xSPRDOPT($L132,$J132,$I132,$M132,$O132,$N132,$P132,$Q132-$C$3,$R132,1)*H132</f>
        <v>#NAME?</v>
      </c>
      <c r="U132" s="42" t="e">
        <f aca="false">S132*H132</f>
        <v>#NAME?</v>
      </c>
      <c r="V132" s="220" t="e">
        <f aca="false">xSPRDOPT($L132,$J132,$I132,$M132,$O132,$N132,$P132,$Q132-$C$3,$R132,2)*H132</f>
        <v>#NAME?</v>
      </c>
      <c r="W132" s="220" t="e">
        <f aca="false">+V132+T132</f>
        <v>#NAME?</v>
      </c>
      <c r="X132" s="2" t="str">
        <f aca="false">CONCATENATE(G132,D132)</f>
        <v>36800IF-TRANSCO/Z6</v>
      </c>
      <c r="Y132" s="221" t="n">
        <f aca="false">H132/10000</f>
        <v>-25</v>
      </c>
      <c r="AA132" s="231" t="n">
        <f aca="false">EOMONTH(AA131,0)+1</f>
        <v>39995</v>
      </c>
      <c r="AB132" s="134" t="n">
        <f aca="false">SUMIF($X:$X,CONCATENATE($AA132,AB$6),$T:$T)/10000</f>
        <v>0</v>
      </c>
      <c r="AC132" s="134" t="n">
        <f aca="false">SUMIF($X:$X,CONCATENATE($AA132,AC$6),$T:$T)/10000</f>
        <v>0</v>
      </c>
      <c r="AD132" s="134" t="n">
        <f aca="false">SUMIF($X:$X,CONCATENATE($AA132,AD$6),$T:$T)/10000</f>
        <v>0</v>
      </c>
      <c r="AE132" s="134" t="n">
        <f aca="false">SUMIF($X:$X,CONCATENATE($AA132,AE$6),$T:$T)/10000</f>
        <v>0</v>
      </c>
      <c r="AF132" s="135" t="n">
        <f aca="false">SUMIF($X:$X,CONCATENATE($AA132,AF$6),$T:$T)/10000</f>
        <v>0</v>
      </c>
      <c r="AG132" s="135" t="n">
        <f aca="false">SUMIF($X:$X,CONCATENATE($AA132,AG$6),$T:$T)/10000</f>
        <v>0</v>
      </c>
      <c r="AH132" s="231" t="n">
        <f aca="false">EOMONTH(AH131,0)+1</f>
        <v>39995</v>
      </c>
      <c r="AI132" s="135" t="n">
        <f aca="false">SUM(AB132:AG132)</f>
        <v>0</v>
      </c>
      <c r="AJ132" s="2"/>
      <c r="AK132" s="231" t="n">
        <f aca="false">EOMONTH(AK131,0)+1</f>
        <v>39995</v>
      </c>
      <c r="AL132" s="134" t="n">
        <f aca="false">SUMIF($X:$X,CONCATENATE($AA132,AL$6),$W:$W)</f>
        <v>0</v>
      </c>
      <c r="AM132" s="134" t="n">
        <f aca="false">SUMIF($X:$X,CONCATENATE($AA132,AM$6),$W:$W)</f>
        <v>0</v>
      </c>
      <c r="AN132" s="134" t="n">
        <f aca="false">SUMIF($X:$X,CONCATENATE($AA132,AN$6),$W:$W)</f>
        <v>0</v>
      </c>
      <c r="AO132" s="134" t="n">
        <f aca="false">SUMIF($X:$X,CONCATENATE($AA132,AO$6),$W:$W)</f>
        <v>0</v>
      </c>
      <c r="AP132" s="135" t="n">
        <f aca="false">SUMIF($X:$X,CONCATENATE($AA132,AP$6),$W:$W)</f>
        <v>0</v>
      </c>
      <c r="AQ132" s="135" t="n">
        <f aca="false">SUMIF($X:$X,CONCATENATE($AA132,AQ$6),$W:$W)</f>
        <v>0</v>
      </c>
      <c r="AR132" s="231" t="n">
        <f aca="false">EOMONTH(AR131,0)+1</f>
        <v>39995</v>
      </c>
      <c r="AS132" s="135" t="n">
        <f aca="false">SUM(AL132:AQ132)</f>
        <v>0</v>
      </c>
      <c r="AT132" s="2"/>
      <c r="AU132" s="2"/>
      <c r="AV132" s="2"/>
      <c r="AW132" s="2"/>
      <c r="AX132" s="2"/>
      <c r="AY132" s="2"/>
      <c r="AZ132" s="2"/>
      <c r="BA132" s="2"/>
      <c r="BB132" s="181" t="n">
        <f aca="false">G132</f>
        <v>36800</v>
      </c>
      <c r="BC132" s="223" t="e">
        <f aca="false">xSPRDOPT((VLOOKUP(G132,NGPrices,2,FALSE())+HLOOKUP(D132,Prices,VLOOKUP(G132,move_down,2,FALSE()),FALSE())),VLOOKUP(G132,NGPrices,2,FALSE()),I132,VLOOKUP(G132,NGPREVPRICES,4,FALSE()),HLOOKUP(D132,PREVVOLS,VLOOKUP(G132,MOVE_DOWN2,2,FALSE()),FALSE()),VLOOKUP(G132,NGPREVPRICES,3,FALSE()),HLOOKUP(D132,Correllate,VLOOKUP(G132,CorMove,2,FALSE()),FALSE()),Q132-$BC$3,R132,$BC$5)*H132-BI132</f>
        <v>#NAME?</v>
      </c>
      <c r="BD132" s="223" t="e">
        <f aca="false">xSPRDOPT((VLOOKUP(G132,NGPREVPRICES,2,FALSE())+HLOOKUP(D132,PREVCURVES,VLOOKUP(G132,MOVE_DOWN2,2,FALSE()),FALSE())),VLOOKUP(G132,NGPREVPRICES,2,FALSE()),BJ132,VLOOKUP(G132,NGPrices,4,FALSE()),HLOOKUP(D132,PREVVOLS,VLOOKUP(G132,MOVE_DOWN2,2,FALSE()),FALSE()),VLOOKUP(G132,NGPREVPRICES,3,FALSE()),HLOOKUP(D132,Correllate,VLOOKUP(G132,CorMove,2,FALSE()),FALSE()),Q132-$BC$3,R132,$BI$5)*H132-BI132</f>
        <v>#NAME?</v>
      </c>
      <c r="BE132" s="132" t="e">
        <f aca="false">(BI132/VLOOKUP(BB132,discount,3,FALSE()))-(BI132/VLOOKUP(BB132,discount,2,FALSE()))</f>
        <v>#NAME?</v>
      </c>
      <c r="BF132" s="223" t="e">
        <f aca="false">xSPRDOPT((VLOOKUP(G132,NGPREVPRICES,2,FALSE())+HLOOKUP(D132,PREVCURVES,VLOOKUP(G132,MOVE_DOWN2,2,FALSE()),FALSE())),VLOOKUP(G132,NGPREVPRICES,2,FALSE()),BJ132,VLOOKUP(G132,NGPREVPRICES,4,FALSE()),HLOOKUP(D132,VOLS,VLOOKUP(G132,move_down,2,FALSE()),FALSE()),VLOOKUP(G132,NGPrices,3,FALSE()),HLOOKUP(D132,Correllate,VLOOKUP(G132,CorMove,2,FALSE()),FALSE()),Q132-$BC$3,R132,$BI$5)*H132-BI132</f>
        <v>#NAME?</v>
      </c>
      <c r="BG132" s="223" t="e">
        <f aca="false">xSPRDOPT((VLOOKUP(G132,NGPREVPRICES,2,FALSE())+HLOOKUP(D132,PREVCURVES,VLOOKUP(G132,MOVE_DOWN2,2,FALSE()),FALSE())),VLOOKUP(G132,NGPREVPRICES,2,FALSE()),BJ132,VLOOKUP(G132,NGPREVPRICES,4,FALSE()),HLOOKUP(D132,PREVVOLS,VLOOKUP(G132,MOVE_DOWN2,2,FALSE()),FALSE()),VLOOKUP(G132,NGPREVPRICES,3,FALSE()),HLOOKUP(D132,Correllate,VLOOKUP(G132,CorMove,2,FALSE()),FALSE()),Q132-$C$3,R132,$BI$5)*H132-BI132</f>
        <v>#NAME?</v>
      </c>
      <c r="BH132" s="223" t="e">
        <f aca="false">SUM(BC132:BG132)</f>
        <v>#NAME?</v>
      </c>
      <c r="BI132" s="223" t="e">
        <f aca="false">xSPRDOPT((VLOOKUP(G132,NGPREVPRICES,2,FALSE())+HLOOKUP(D132,PREVCURVES,VLOOKUP(G132,MOVE_DOWN2,2,FALSE()),FALSE())),VLOOKUP(G132,NGPREVPRICES,2,FALSE()),BJ132,VLOOKUP(G132,NGPREVPRICES,4,FALSE()),HLOOKUP(D132,PREVVOLS,VLOOKUP(G132,MOVE_DOWN2,2,FALSE()),FALSE()),VLOOKUP(G132,NGPREVPRICES,3,FALSE()),HLOOKUP(D132,Correllate,VLOOKUP(G132,CorMove,2,FALSE()),FALSE()),Q132-$BC$3,R132,$BI$5)*H132</f>
        <v>#NAME?</v>
      </c>
      <c r="BJ132" s="224" t="n">
        <f aca="false">I132</f>
        <v>0.3</v>
      </c>
      <c r="BL132" s="0" t="str">
        <f aca="false">CONCATENATE(BB132,$BC$6)</f>
        <v>36800Curve Shift/Gamma</v>
      </c>
      <c r="BM132" s="0" t="str">
        <f aca="false">CONCATENATE($BB132,$BD$6)</f>
        <v>36800Rho</v>
      </c>
      <c r="BN132" s="0" t="str">
        <f aca="false">CONCATENATE($BB132,$BE$6)</f>
        <v>36800Drift</v>
      </c>
      <c r="BO132" s="0" t="str">
        <f aca="false">CONCATENATE($BB132,$BF$6)</f>
        <v>36800Vega</v>
      </c>
      <c r="BP132" s="0" t="str">
        <f aca="false">CONCATENATE($BB132,$BG$6)</f>
        <v>36800Theta</v>
      </c>
    </row>
    <row r="133" customFormat="false" ht="12" hidden="false" customHeight="true" outlineLevel="0" collapsed="false">
      <c r="A133" s="215" t="s">
        <v>154</v>
      </c>
      <c r="B133" s="0" t="s">
        <v>155</v>
      </c>
      <c r="C133" s="0" t="s">
        <v>192</v>
      </c>
      <c r="D133" s="7" t="s">
        <v>145</v>
      </c>
      <c r="E133" s="0" t="s">
        <v>122</v>
      </c>
      <c r="F133" s="0" t="s">
        <v>157</v>
      </c>
      <c r="G133" s="91" t="n">
        <v>36647</v>
      </c>
      <c r="H133" s="230" t="n">
        <v>-500000</v>
      </c>
      <c r="I133" s="0" t="n">
        <v>0.3</v>
      </c>
      <c r="J133" s="124" t="n">
        <f aca="false">VLOOKUP(G133,NGPrices,2,FALSE())</f>
        <v>3.158</v>
      </c>
      <c r="K133" s="125" t="n">
        <f aca="false">HLOOKUP(D133,Prices,VLOOKUP(G133,move_down,2,FALSE()),FALSE())</f>
        <v>0.295</v>
      </c>
      <c r="L133" s="7" t="n">
        <f aca="false">K133+J133</f>
        <v>3.453</v>
      </c>
      <c r="M133" s="126" t="n">
        <f aca="false">VLOOKUP(G133,NGPrices,4,FALSE())</f>
        <v>0.062683518517613</v>
      </c>
      <c r="N133" s="7" t="n">
        <f aca="false">VLOOKUP(G133,NGPrices,3,FALSE())</f>
        <v>0.41</v>
      </c>
      <c r="O133" s="7" t="n">
        <f aca="false">HLOOKUP(D133,VOLS,VLOOKUP(G133,move_down,2,FALSE()),FALSE())</f>
        <v>0.402</v>
      </c>
      <c r="P133" s="219" t="n">
        <f aca="false">HLOOKUP(D133,Correllate,VLOOKUP(G133,CorMove,2,FALSE()),FALSE())</f>
        <v>0.99</v>
      </c>
      <c r="Q133" s="91" t="n">
        <f aca="false">WORKDAY(G133,-2)</f>
        <v>36643</v>
      </c>
      <c r="R133" s="7" t="n">
        <f aca="false">IF(F133="P",0,1)</f>
        <v>1</v>
      </c>
      <c r="S133" s="130" t="e">
        <f aca="false">xSPRDOPT($L133,$J133,$I133,$M133,$O133,$N133,$P133,$Q133-$C$3,$R133,0)</f>
        <v>#NAME?</v>
      </c>
      <c r="T133" s="220" t="e">
        <f aca="false">xSPRDOPT($L133,$J133,$I133,$M133,$O133,$N133,$P133,$Q133-$C$3,$R133,1)*H133</f>
        <v>#NAME?</v>
      </c>
      <c r="U133" s="42" t="e">
        <f aca="false">S133*H133</f>
        <v>#NAME?</v>
      </c>
      <c r="V133" s="220" t="e">
        <f aca="false">xSPRDOPT($L133,$J133,$I133,$M133,$O133,$N133,$P133,$Q133-$C$3,$R133,2)*H133</f>
        <v>#NAME?</v>
      </c>
      <c r="W133" s="220" t="e">
        <f aca="false">+V133+T133</f>
        <v>#NAME?</v>
      </c>
      <c r="X133" s="2" t="str">
        <f aca="false">CONCATENATE(G133,D133)</f>
        <v>36647IF-TRANSCO/Z6</v>
      </c>
      <c r="Y133" s="221" t="n">
        <f aca="false">H133/10000</f>
        <v>-50</v>
      </c>
      <c r="Z133" s="2"/>
      <c r="AA133" s="231" t="n">
        <f aca="false">EOMONTH(AA132,0)+1</f>
        <v>40026</v>
      </c>
      <c r="AB133" s="134" t="n">
        <f aca="false">SUMIF($X:$X,CONCATENATE($AA133,AB$6),$T:$T)/10000</f>
        <v>0</v>
      </c>
      <c r="AC133" s="134" t="n">
        <f aca="false">SUMIF($X:$X,CONCATENATE($AA133,AC$6),$T:$T)/10000</f>
        <v>0</v>
      </c>
      <c r="AD133" s="134" t="n">
        <f aca="false">SUMIF($X:$X,CONCATENATE($AA133,AD$6),$T:$T)/10000</f>
        <v>0</v>
      </c>
      <c r="AE133" s="134" t="n">
        <f aca="false">SUMIF($X:$X,CONCATENATE($AA133,AE$6),$T:$T)/10000</f>
        <v>0</v>
      </c>
      <c r="AF133" s="135" t="n">
        <f aca="false">SUMIF($X:$X,CONCATENATE($AA133,AF$6),$T:$T)/10000</f>
        <v>0</v>
      </c>
      <c r="AG133" s="135" t="n">
        <f aca="false">SUMIF($X:$X,CONCATENATE($AA133,AG$6),$T:$T)/10000</f>
        <v>0</v>
      </c>
      <c r="AH133" s="231" t="n">
        <f aca="false">EOMONTH(AH132,0)+1</f>
        <v>40026</v>
      </c>
      <c r="AI133" s="135" t="n">
        <f aca="false">SUM(AB133:AG133)</f>
        <v>0</v>
      </c>
      <c r="AJ133" s="2"/>
      <c r="AK133" s="231" t="n">
        <f aca="false">EOMONTH(AK132,0)+1</f>
        <v>40026</v>
      </c>
      <c r="AL133" s="134" t="n">
        <f aca="false">SUMIF($X:$X,CONCATENATE($AA133,AL$6),$W:$W)</f>
        <v>0</v>
      </c>
      <c r="AM133" s="134" t="n">
        <f aca="false">SUMIF($X:$X,CONCATENATE($AA133,AM$6),$W:$W)</f>
        <v>0</v>
      </c>
      <c r="AN133" s="134" t="n">
        <f aca="false">SUMIF($X:$X,CONCATENATE($AA133,AN$6),$W:$W)</f>
        <v>0</v>
      </c>
      <c r="AO133" s="134" t="n">
        <f aca="false">SUMIF($X:$X,CONCATENATE($AA133,AO$6),$W:$W)</f>
        <v>0</v>
      </c>
      <c r="AP133" s="135" t="n">
        <f aca="false">SUMIF($X:$X,CONCATENATE($AA133,AP$6),$W:$W)</f>
        <v>0</v>
      </c>
      <c r="AQ133" s="135" t="n">
        <f aca="false">SUMIF($X:$X,CONCATENATE($AA133,AQ$6),$W:$W)</f>
        <v>0</v>
      </c>
      <c r="AR133" s="231" t="n">
        <f aca="false">EOMONTH(AR132,0)+1</f>
        <v>40026</v>
      </c>
      <c r="AS133" s="135" t="n">
        <f aca="false">SUM(AL133:AQ133)</f>
        <v>0</v>
      </c>
      <c r="AT133" s="2"/>
      <c r="AU133" s="2"/>
      <c r="AV133" s="2"/>
      <c r="AW133" s="2"/>
      <c r="AX133" s="2"/>
      <c r="AY133" s="2"/>
      <c r="AZ133" s="2"/>
      <c r="BA133" s="2"/>
      <c r="BB133" s="181" t="n">
        <f aca="false">G133</f>
        <v>36647</v>
      </c>
      <c r="BC133" s="223" t="e">
        <f aca="false">xSPRDOPT((VLOOKUP(G133,NGPrices,2,FALSE())+HLOOKUP(D133,Prices,VLOOKUP(G133,move_down,2,FALSE()),FALSE())),VLOOKUP(G133,NGPrices,2,FALSE()),I133,VLOOKUP(G133,NGPREVPRICES,4,FALSE()),HLOOKUP(D133,PREVVOLS,VLOOKUP(G133,MOVE_DOWN2,2,FALSE()),FALSE()),VLOOKUP(G133,NGPREVPRICES,3,FALSE()),HLOOKUP(D133,Correllate,VLOOKUP(G133,CorMove,2,FALSE()),FALSE()),Q133-$BC$3,R133,$BC$5)*H133-BI133</f>
        <v>#NAME?</v>
      </c>
      <c r="BD133" s="223" t="e">
        <f aca="false">xSPRDOPT((VLOOKUP(G133,NGPREVPRICES,2,FALSE())+HLOOKUP(D133,PREVCURVES,VLOOKUP(G133,MOVE_DOWN2,2,FALSE()),FALSE())),VLOOKUP(G133,NGPREVPRICES,2,FALSE()),BJ133,VLOOKUP(G133,NGPrices,4,FALSE()),HLOOKUP(D133,PREVVOLS,VLOOKUP(G133,MOVE_DOWN2,2,FALSE()),FALSE()),VLOOKUP(G133,NGPREVPRICES,3,FALSE()),HLOOKUP(D133,Correllate,VLOOKUP(G133,CorMove,2,FALSE()),FALSE()),Q133-$BC$3,R133,$BI$5)*H133-BI133</f>
        <v>#NAME?</v>
      </c>
      <c r="BE133" s="132" t="e">
        <f aca="false">(BI133/VLOOKUP(BB133,discount,3,FALSE()))-(BI133/VLOOKUP(BB133,discount,2,FALSE()))</f>
        <v>#NAME?</v>
      </c>
      <c r="BF133" s="223" t="e">
        <f aca="false">xSPRDOPT((VLOOKUP(G133,NGPREVPRICES,2,FALSE())+HLOOKUP(D133,PREVCURVES,VLOOKUP(G133,MOVE_DOWN2,2,FALSE()),FALSE())),VLOOKUP(G133,NGPREVPRICES,2,FALSE()),BJ133,VLOOKUP(G133,NGPREVPRICES,4,FALSE()),HLOOKUP(D133,VOLS,VLOOKUP(G133,move_down,2,FALSE()),FALSE()),VLOOKUP(G133,NGPrices,3,FALSE()),HLOOKUP(D133,Correllate,VLOOKUP(G133,CorMove,2,FALSE()),FALSE()),Q133-$BC$3,R133,$BI$5)*H133-BI133</f>
        <v>#NAME?</v>
      </c>
      <c r="BG133" s="223" t="e">
        <f aca="false">xSPRDOPT((VLOOKUP(G133,NGPREVPRICES,2,FALSE())+HLOOKUP(D133,PREVCURVES,VLOOKUP(G133,MOVE_DOWN2,2,FALSE()),FALSE())),VLOOKUP(G133,NGPREVPRICES,2,FALSE()),BJ133,VLOOKUP(G133,NGPREVPRICES,4,FALSE()),HLOOKUP(D133,PREVVOLS,VLOOKUP(G133,MOVE_DOWN2,2,FALSE()),FALSE()),VLOOKUP(G133,NGPREVPRICES,3,FALSE()),HLOOKUP(D133,Correllate,VLOOKUP(G133,CorMove,2,FALSE()),FALSE()),Q133-$C$3,R133,$BI$5)*H133-BI133</f>
        <v>#NAME?</v>
      </c>
      <c r="BH133" s="223" t="e">
        <f aca="false">SUM(BC133:BG133)</f>
        <v>#NAME?</v>
      </c>
      <c r="BI133" s="223" t="e">
        <f aca="false">xSPRDOPT((VLOOKUP(G133,NGPREVPRICES,2,FALSE())+HLOOKUP(D133,PREVCURVES,VLOOKUP(G133,MOVE_DOWN2,2,FALSE()),FALSE())),VLOOKUP(G133,NGPREVPRICES,2,FALSE()),BJ133,VLOOKUP(G133,NGPREVPRICES,4,FALSE()),HLOOKUP(D133,PREVVOLS,VLOOKUP(G133,MOVE_DOWN2,2,FALSE()),FALSE()),VLOOKUP(G133,NGPREVPRICES,3,FALSE()),HLOOKUP(D133,Correllate,VLOOKUP(G133,CorMove,2,FALSE()),FALSE()),Q133-$BC$3,R133,$BI$5)*H133</f>
        <v>#NAME?</v>
      </c>
      <c r="BJ133" s="224" t="n">
        <f aca="false">I133</f>
        <v>0.3</v>
      </c>
      <c r="BL133" s="0" t="str">
        <f aca="false">CONCATENATE(BB133,$BC$6)</f>
        <v>36647Curve Shift/Gamma</v>
      </c>
      <c r="BM133" s="0" t="str">
        <f aca="false">CONCATENATE($BB133,$BD$6)</f>
        <v>36647Rho</v>
      </c>
      <c r="BN133" s="0" t="str">
        <f aca="false">CONCATENATE($BB133,$BE$6)</f>
        <v>36647Drift</v>
      </c>
      <c r="BO133" s="0" t="str">
        <f aca="false">CONCATENATE($BB133,$BF$6)</f>
        <v>36647Vega</v>
      </c>
      <c r="BP133" s="0" t="str">
        <f aca="false">CONCATENATE($BB133,$BG$6)</f>
        <v>36647Theta</v>
      </c>
    </row>
    <row r="134" customFormat="false" ht="12" hidden="false" customHeight="true" outlineLevel="0" collapsed="false">
      <c r="A134" s="215" t="s">
        <v>154</v>
      </c>
      <c r="B134" s="0" t="s">
        <v>155</v>
      </c>
      <c r="C134" s="0" t="s">
        <v>192</v>
      </c>
      <c r="D134" s="7" t="s">
        <v>145</v>
      </c>
      <c r="E134" s="0" t="s">
        <v>122</v>
      </c>
      <c r="F134" s="0" t="s">
        <v>157</v>
      </c>
      <c r="G134" s="91" t="n">
        <v>36678</v>
      </c>
      <c r="H134" s="230" t="n">
        <v>-500000</v>
      </c>
      <c r="I134" s="0" t="n">
        <v>0.3</v>
      </c>
      <c r="J134" s="124" t="n">
        <f aca="false">VLOOKUP(G134,NGPrices,2,FALSE())</f>
        <v>3.172</v>
      </c>
      <c r="K134" s="125" t="n">
        <f aca="false">HLOOKUP(D134,Prices,VLOOKUP(G134,move_down,2,FALSE()),FALSE())</f>
        <v>0.3075</v>
      </c>
      <c r="L134" s="7" t="n">
        <f aca="false">K134+J134</f>
        <v>3.4795</v>
      </c>
      <c r="M134" s="126" t="n">
        <f aca="false">VLOOKUP(G134,NGPrices,4,FALSE())</f>
        <v>0.063039999833066</v>
      </c>
      <c r="N134" s="7" t="n">
        <f aca="false">VLOOKUP(G134,NGPrices,3,FALSE())</f>
        <v>0.3825</v>
      </c>
      <c r="O134" s="7" t="n">
        <f aca="false">HLOOKUP(D134,VOLS,VLOOKUP(G134,move_down,2,FALSE()),FALSE())</f>
        <v>0.375</v>
      </c>
      <c r="P134" s="219" t="n">
        <f aca="false">HLOOKUP(D134,Correllate,VLOOKUP(G134,CorMove,2,FALSE()),FALSE())</f>
        <v>0.99</v>
      </c>
      <c r="Q134" s="91" t="n">
        <f aca="false">WORKDAY(G134,-2)</f>
        <v>36676</v>
      </c>
      <c r="R134" s="7" t="n">
        <f aca="false">IF(F134="P",0,1)</f>
        <v>1</v>
      </c>
      <c r="S134" s="130" t="e">
        <f aca="false">xSPRDOPT($L134,$J134,$I134,$M134,$O134,$N134,$P134,$Q134-$C$3,$R134,0)</f>
        <v>#NAME?</v>
      </c>
      <c r="T134" s="220" t="e">
        <f aca="false">xSPRDOPT($L134,$J134,$I134,$M134,$O134,$N134,$P134,$Q134-$C$3,$R134,1)*H134</f>
        <v>#NAME?</v>
      </c>
      <c r="U134" s="42" t="e">
        <f aca="false">S134*H134</f>
        <v>#NAME?</v>
      </c>
      <c r="V134" s="220" t="e">
        <f aca="false">xSPRDOPT($L134,$J134,$I134,$M134,$O134,$N134,$P134,$Q134-$C$3,$R134,2)*H134</f>
        <v>#NAME?</v>
      </c>
      <c r="W134" s="220" t="e">
        <f aca="false">+V134+T134</f>
        <v>#NAME?</v>
      </c>
      <c r="X134" s="2" t="str">
        <f aca="false">CONCATENATE(G134,D134)</f>
        <v>36678IF-TRANSCO/Z6</v>
      </c>
      <c r="Y134" s="221" t="n">
        <f aca="false">H134/10000</f>
        <v>-50</v>
      </c>
      <c r="Z134" s="2"/>
      <c r="AA134" s="231" t="n">
        <f aca="false">EOMONTH(AA133,0)+1</f>
        <v>40057</v>
      </c>
      <c r="AB134" s="134" t="n">
        <f aca="false">SUMIF($X:$X,CONCATENATE($AA134,AB$6),$T:$T)/10000</f>
        <v>0</v>
      </c>
      <c r="AC134" s="134" t="n">
        <f aca="false">SUMIF($X:$X,CONCATENATE($AA134,AC$6),$T:$T)/10000</f>
        <v>0</v>
      </c>
      <c r="AD134" s="134" t="n">
        <f aca="false">SUMIF($X:$X,CONCATENATE($AA134,AD$6),$T:$T)/10000</f>
        <v>0</v>
      </c>
      <c r="AE134" s="134" t="n">
        <f aca="false">SUMIF($X:$X,CONCATENATE($AA134,AE$6),$T:$T)/10000</f>
        <v>0</v>
      </c>
      <c r="AF134" s="135" t="n">
        <f aca="false">SUMIF($X:$X,CONCATENATE($AA134,AF$6),$T:$T)/10000</f>
        <v>0</v>
      </c>
      <c r="AG134" s="135" t="n">
        <f aca="false">SUMIF($X:$X,CONCATENATE($AA134,AG$6),$T:$T)/10000</f>
        <v>0</v>
      </c>
      <c r="AH134" s="231" t="n">
        <f aca="false">EOMONTH(AH133,0)+1</f>
        <v>40057</v>
      </c>
      <c r="AI134" s="135" t="n">
        <f aca="false">SUM(AB134:AG134)</f>
        <v>0</v>
      </c>
      <c r="AJ134" s="2"/>
      <c r="AK134" s="231" t="n">
        <f aca="false">EOMONTH(AK133,0)+1</f>
        <v>40057</v>
      </c>
      <c r="AL134" s="134" t="n">
        <f aca="false">SUMIF($X:$X,CONCATENATE($AA134,AL$6),$W:$W)</f>
        <v>0</v>
      </c>
      <c r="AM134" s="134" t="n">
        <f aca="false">SUMIF($X:$X,CONCATENATE($AA134,AM$6),$W:$W)</f>
        <v>0</v>
      </c>
      <c r="AN134" s="134" t="n">
        <f aca="false">SUMIF($X:$X,CONCATENATE($AA134,AN$6),$W:$W)</f>
        <v>0</v>
      </c>
      <c r="AO134" s="134" t="n">
        <f aca="false">SUMIF($X:$X,CONCATENATE($AA134,AO$6),$W:$W)</f>
        <v>0</v>
      </c>
      <c r="AP134" s="135" t="n">
        <f aca="false">SUMIF($X:$X,CONCATENATE($AA134,AP$6),$W:$W)</f>
        <v>0</v>
      </c>
      <c r="AQ134" s="135" t="n">
        <f aca="false">SUMIF($X:$X,CONCATENATE($AA134,AQ$6),$W:$W)</f>
        <v>0</v>
      </c>
      <c r="AR134" s="231" t="n">
        <f aca="false">EOMONTH(AR133,0)+1</f>
        <v>40057</v>
      </c>
      <c r="AS134" s="135" t="n">
        <f aca="false">SUM(AL134:AQ134)</f>
        <v>0</v>
      </c>
      <c r="AT134" s="2"/>
      <c r="AU134" s="2"/>
      <c r="AV134" s="2"/>
      <c r="AW134" s="2"/>
      <c r="AX134" s="2"/>
      <c r="AY134" s="2"/>
      <c r="AZ134" s="2"/>
      <c r="BA134" s="2"/>
      <c r="BB134" s="181" t="n">
        <f aca="false">G134</f>
        <v>36678</v>
      </c>
      <c r="BC134" s="223" t="e">
        <f aca="false">xSPRDOPT((VLOOKUP(G134,NGPrices,2,FALSE())+HLOOKUP(D134,Prices,VLOOKUP(G134,move_down,2,FALSE()),FALSE())),VLOOKUP(G134,NGPrices,2,FALSE()),I134,VLOOKUP(G134,NGPREVPRICES,4,FALSE()),HLOOKUP(D134,PREVVOLS,VLOOKUP(G134,MOVE_DOWN2,2,FALSE()),FALSE()),VLOOKUP(G134,NGPREVPRICES,3,FALSE()),HLOOKUP(D134,Correllate,VLOOKUP(G134,CorMove,2,FALSE()),FALSE()),Q134-$BC$3,R134,$BC$5)*H134-BI134</f>
        <v>#NAME?</v>
      </c>
      <c r="BD134" s="223" t="e">
        <f aca="false">xSPRDOPT((VLOOKUP(G134,NGPREVPRICES,2,FALSE())+HLOOKUP(D134,PREVCURVES,VLOOKUP(G134,MOVE_DOWN2,2,FALSE()),FALSE())),VLOOKUP(G134,NGPREVPRICES,2,FALSE()),BJ134,VLOOKUP(G134,NGPrices,4,FALSE()),HLOOKUP(D134,PREVVOLS,VLOOKUP(G134,MOVE_DOWN2,2,FALSE()),FALSE()),VLOOKUP(G134,NGPREVPRICES,3,FALSE()),HLOOKUP(D134,Correllate,VLOOKUP(G134,CorMove,2,FALSE()),FALSE()),Q134-$BC$3,R134,$BI$5)*H134-BI134</f>
        <v>#NAME?</v>
      </c>
      <c r="BE134" s="132" t="e">
        <f aca="false">(BI134/VLOOKUP(BB134,discount,3,FALSE()))-(BI134/VLOOKUP(BB134,discount,2,FALSE()))</f>
        <v>#NAME?</v>
      </c>
      <c r="BF134" s="223" t="e">
        <f aca="false">xSPRDOPT((VLOOKUP(G134,NGPREVPRICES,2,FALSE())+HLOOKUP(D134,PREVCURVES,VLOOKUP(G134,MOVE_DOWN2,2,FALSE()),FALSE())),VLOOKUP(G134,NGPREVPRICES,2,FALSE()),BJ134,VLOOKUP(G134,NGPREVPRICES,4,FALSE()),HLOOKUP(D134,VOLS,VLOOKUP(G134,move_down,2,FALSE()),FALSE()),VLOOKUP(G134,NGPrices,3,FALSE()),HLOOKUP(D134,Correllate,VLOOKUP(G134,CorMove,2,FALSE()),FALSE()),Q134-$BC$3,R134,$BI$5)*H134-BI134</f>
        <v>#NAME?</v>
      </c>
      <c r="BG134" s="223" t="e">
        <f aca="false">xSPRDOPT((VLOOKUP(G134,NGPREVPRICES,2,FALSE())+HLOOKUP(D134,PREVCURVES,VLOOKUP(G134,MOVE_DOWN2,2,FALSE()),FALSE())),VLOOKUP(G134,NGPREVPRICES,2,FALSE()),BJ134,VLOOKUP(G134,NGPREVPRICES,4,FALSE()),HLOOKUP(D134,PREVVOLS,VLOOKUP(G134,MOVE_DOWN2,2,FALSE()),FALSE()),VLOOKUP(G134,NGPREVPRICES,3,FALSE()),HLOOKUP(D134,Correllate,VLOOKUP(G134,CorMove,2,FALSE()),FALSE()),Q134-$C$3,R134,$BI$5)*H134-BI134</f>
        <v>#NAME?</v>
      </c>
      <c r="BH134" s="223" t="e">
        <f aca="false">SUM(BC134:BG134)</f>
        <v>#NAME?</v>
      </c>
      <c r="BI134" s="223" t="e">
        <f aca="false">xSPRDOPT((VLOOKUP(G134,NGPREVPRICES,2,FALSE())+HLOOKUP(D134,PREVCURVES,VLOOKUP(G134,MOVE_DOWN2,2,FALSE()),FALSE())),VLOOKUP(G134,NGPREVPRICES,2,FALSE()),BJ134,VLOOKUP(G134,NGPREVPRICES,4,FALSE()),HLOOKUP(D134,PREVVOLS,VLOOKUP(G134,MOVE_DOWN2,2,FALSE()),FALSE()),VLOOKUP(G134,NGPREVPRICES,3,FALSE()),HLOOKUP(D134,Correllate,VLOOKUP(G134,CorMove,2,FALSE()),FALSE()),Q134-$BC$3,R134,$BI$5)*H134</f>
        <v>#NAME?</v>
      </c>
      <c r="BJ134" s="224" t="n">
        <f aca="false">I134</f>
        <v>0.3</v>
      </c>
      <c r="BL134" s="0" t="str">
        <f aca="false">CONCATENATE(BB134,$BC$6)</f>
        <v>36678Curve Shift/Gamma</v>
      </c>
      <c r="BM134" s="0" t="str">
        <f aca="false">CONCATENATE($BB134,$BD$6)</f>
        <v>36678Rho</v>
      </c>
      <c r="BN134" s="0" t="str">
        <f aca="false">CONCATENATE($BB134,$BE$6)</f>
        <v>36678Drift</v>
      </c>
      <c r="BO134" s="0" t="str">
        <f aca="false">CONCATENATE($BB134,$BF$6)</f>
        <v>36678Vega</v>
      </c>
      <c r="BP134" s="0" t="str">
        <f aca="false">CONCATENATE($BB134,$BG$6)</f>
        <v>36678Theta</v>
      </c>
    </row>
    <row r="135" customFormat="false" ht="12" hidden="false" customHeight="true" outlineLevel="0" collapsed="false">
      <c r="A135" s="215" t="s">
        <v>154</v>
      </c>
      <c r="B135" s="0" t="s">
        <v>155</v>
      </c>
      <c r="C135" s="0" t="s">
        <v>192</v>
      </c>
      <c r="D135" s="7" t="s">
        <v>145</v>
      </c>
      <c r="E135" s="0" t="s">
        <v>122</v>
      </c>
      <c r="F135" s="0" t="s">
        <v>157</v>
      </c>
      <c r="G135" s="91" t="n">
        <v>36708</v>
      </c>
      <c r="H135" s="230" t="n">
        <v>-500000</v>
      </c>
      <c r="I135" s="0" t="n">
        <v>0.3</v>
      </c>
      <c r="J135" s="124" t="n">
        <f aca="false">VLOOKUP(G135,NGPrices,2,FALSE())</f>
        <v>3.181</v>
      </c>
      <c r="K135" s="125" t="n">
        <f aca="false">HLOOKUP(D135,Prices,VLOOKUP(G135,move_down,2,FALSE()),FALSE())</f>
        <v>0.345</v>
      </c>
      <c r="L135" s="7" t="n">
        <f aca="false">K135+J135</f>
        <v>3.526</v>
      </c>
      <c r="M135" s="126" t="n">
        <f aca="false">VLOOKUP(G135,NGPrices,4,FALSE())</f>
        <v>0.063695649345076</v>
      </c>
      <c r="N135" s="7" t="n">
        <f aca="false">VLOOKUP(G135,NGPrices,3,FALSE())</f>
        <v>0.395</v>
      </c>
      <c r="O135" s="7" t="n">
        <f aca="false">HLOOKUP(D135,VOLS,VLOOKUP(G135,move_down,2,FALSE()),FALSE())</f>
        <v>0.387</v>
      </c>
      <c r="P135" s="219" t="n">
        <f aca="false">HLOOKUP(D135,Correllate,VLOOKUP(G135,CorMove,2,FALSE()),FALSE())</f>
        <v>0.99</v>
      </c>
      <c r="Q135" s="91" t="n">
        <f aca="false">WORKDAY(G135,-2)</f>
        <v>36706</v>
      </c>
      <c r="R135" s="7" t="n">
        <f aca="false">IF(F135="P",0,1)</f>
        <v>1</v>
      </c>
      <c r="S135" s="130" t="e">
        <f aca="false">xSPRDOPT($L135,$J135,$I135,$M135,$O135,$N135,$P135,$Q135-$C$3,$R135,0)</f>
        <v>#NAME?</v>
      </c>
      <c r="T135" s="220" t="e">
        <f aca="false">xSPRDOPT($L135,$J135,$I135,$M135,$O135,$N135,$P135,$Q135-$C$3,$R135,1)*H135</f>
        <v>#NAME?</v>
      </c>
      <c r="U135" s="42" t="e">
        <f aca="false">S135*H135</f>
        <v>#NAME?</v>
      </c>
      <c r="V135" s="220" t="e">
        <f aca="false">xSPRDOPT($L135,$J135,$I135,$M135,$O135,$N135,$P135,$Q135-$C$3,$R135,2)*H135</f>
        <v>#NAME?</v>
      </c>
      <c r="W135" s="220" t="e">
        <f aca="false">+V135+T135</f>
        <v>#NAME?</v>
      </c>
      <c r="X135" s="2" t="str">
        <f aca="false">CONCATENATE(G135,D135)</f>
        <v>36708IF-TRANSCO/Z6</v>
      </c>
      <c r="Y135" s="221" t="n">
        <f aca="false">H135/10000</f>
        <v>-50</v>
      </c>
      <c r="Z135" s="2"/>
      <c r="AA135" s="231" t="n">
        <f aca="false">EOMONTH(AA134,0)+1</f>
        <v>40087</v>
      </c>
      <c r="AB135" s="134" t="n">
        <f aca="false">SUMIF($X:$X,CONCATENATE($AA135,AB$6),$T:$T)/10000</f>
        <v>0</v>
      </c>
      <c r="AC135" s="134" t="n">
        <f aca="false">SUMIF($X:$X,CONCATENATE($AA135,AC$6),$T:$T)/10000</f>
        <v>0</v>
      </c>
      <c r="AD135" s="134" t="n">
        <f aca="false">SUMIF($X:$X,CONCATENATE($AA135,AD$6),$T:$T)/10000</f>
        <v>0</v>
      </c>
      <c r="AE135" s="134" t="n">
        <f aca="false">SUMIF($X:$X,CONCATENATE($AA135,AE$6),$T:$T)/10000</f>
        <v>0</v>
      </c>
      <c r="AF135" s="135" t="n">
        <f aca="false">SUMIF($X:$X,CONCATENATE($AA135,AF$6),$T:$T)/10000</f>
        <v>0</v>
      </c>
      <c r="AG135" s="135" t="n">
        <f aca="false">SUMIF($X:$X,CONCATENATE($AA135,AG$6),$T:$T)/10000</f>
        <v>0</v>
      </c>
      <c r="AH135" s="231" t="n">
        <f aca="false">EOMONTH(AH134,0)+1</f>
        <v>40087</v>
      </c>
      <c r="AI135" s="135" t="n">
        <f aca="false">SUM(AB135:AG135)</f>
        <v>0</v>
      </c>
      <c r="AJ135" s="2"/>
      <c r="AK135" s="231" t="n">
        <f aca="false">EOMONTH(AK134,0)+1</f>
        <v>40087</v>
      </c>
      <c r="AL135" s="134" t="n">
        <f aca="false">SUMIF($X:$X,CONCATENATE($AA135,AL$6),$W:$W)</f>
        <v>0</v>
      </c>
      <c r="AM135" s="134" t="n">
        <f aca="false">SUMIF($X:$X,CONCATENATE($AA135,AM$6),$W:$W)</f>
        <v>0</v>
      </c>
      <c r="AN135" s="134" t="n">
        <f aca="false">SUMIF($X:$X,CONCATENATE($AA135,AN$6),$W:$W)</f>
        <v>0</v>
      </c>
      <c r="AO135" s="134" t="n">
        <f aca="false">SUMIF($X:$X,CONCATENATE($AA135,AO$6),$W:$W)</f>
        <v>0</v>
      </c>
      <c r="AP135" s="135" t="n">
        <f aca="false">SUMIF($X:$X,CONCATENATE($AA135,AP$6),$W:$W)</f>
        <v>0</v>
      </c>
      <c r="AQ135" s="135" t="n">
        <f aca="false">SUMIF($X:$X,CONCATENATE($AA135,AQ$6),$W:$W)</f>
        <v>0</v>
      </c>
      <c r="AR135" s="231" t="n">
        <f aca="false">EOMONTH(AR134,0)+1</f>
        <v>40087</v>
      </c>
      <c r="AS135" s="135" t="n">
        <f aca="false">SUM(AL135:AQ135)</f>
        <v>0</v>
      </c>
      <c r="AT135" s="2"/>
      <c r="AU135" s="2"/>
      <c r="AV135" s="2"/>
      <c r="AW135" s="2"/>
      <c r="AX135" s="2"/>
      <c r="AY135" s="2"/>
      <c r="AZ135" s="2"/>
      <c r="BA135" s="2"/>
      <c r="BB135" s="181" t="n">
        <f aca="false">G135</f>
        <v>36708</v>
      </c>
      <c r="BC135" s="223" t="e">
        <f aca="false">xSPRDOPT((VLOOKUP(G135,NGPrices,2,FALSE())+HLOOKUP(D135,Prices,VLOOKUP(G135,move_down,2,FALSE()),FALSE())),VLOOKUP(G135,NGPrices,2,FALSE()),I135,VLOOKUP(G135,NGPREVPRICES,4,FALSE()),HLOOKUP(D135,PREVVOLS,VLOOKUP(G135,MOVE_DOWN2,2,FALSE()),FALSE()),VLOOKUP(G135,NGPREVPRICES,3,FALSE()),HLOOKUP(D135,Correllate,VLOOKUP(G135,CorMove,2,FALSE()),FALSE()),Q135-$BC$3,R135,$BC$5)*H135-BI135</f>
        <v>#NAME?</v>
      </c>
      <c r="BD135" s="223" t="e">
        <f aca="false">xSPRDOPT((VLOOKUP(G135,NGPREVPRICES,2,FALSE())+HLOOKUP(D135,PREVCURVES,VLOOKUP(G135,MOVE_DOWN2,2,FALSE()),FALSE())),VLOOKUP(G135,NGPREVPRICES,2,FALSE()),BJ135,VLOOKUP(G135,NGPrices,4,FALSE()),HLOOKUP(D135,PREVVOLS,VLOOKUP(G135,MOVE_DOWN2,2,FALSE()),FALSE()),VLOOKUP(G135,NGPREVPRICES,3,FALSE()),HLOOKUP(D135,Correllate,VLOOKUP(G135,CorMove,2,FALSE()),FALSE()),Q135-$BC$3,R135,$BI$5)*H135-BI135</f>
        <v>#NAME?</v>
      </c>
      <c r="BE135" s="132" t="e">
        <f aca="false">(BI135/VLOOKUP(BB135,discount,3,FALSE()))-(BI135/VLOOKUP(BB135,discount,2,FALSE()))</f>
        <v>#NAME?</v>
      </c>
      <c r="BF135" s="223" t="e">
        <f aca="false">xSPRDOPT((VLOOKUP(G135,NGPREVPRICES,2,FALSE())+HLOOKUP(D135,PREVCURVES,VLOOKUP(G135,MOVE_DOWN2,2,FALSE()),FALSE())),VLOOKUP(G135,NGPREVPRICES,2,FALSE()),BJ135,VLOOKUP(G135,NGPREVPRICES,4,FALSE()),HLOOKUP(D135,VOLS,VLOOKUP(G135,move_down,2,FALSE()),FALSE()),VLOOKUP(G135,NGPrices,3,FALSE()),HLOOKUP(D135,Correllate,VLOOKUP(G135,CorMove,2,FALSE()),FALSE()),Q135-$BC$3,R135,$BI$5)*H135-BI135</f>
        <v>#NAME?</v>
      </c>
      <c r="BG135" s="223" t="e">
        <f aca="false">xSPRDOPT((VLOOKUP(G135,NGPREVPRICES,2,FALSE())+HLOOKUP(D135,PREVCURVES,VLOOKUP(G135,MOVE_DOWN2,2,FALSE()),FALSE())),VLOOKUP(G135,NGPREVPRICES,2,FALSE()),BJ135,VLOOKUP(G135,NGPREVPRICES,4,FALSE()),HLOOKUP(D135,PREVVOLS,VLOOKUP(G135,MOVE_DOWN2,2,FALSE()),FALSE()),VLOOKUP(G135,NGPREVPRICES,3,FALSE()),HLOOKUP(D135,Correllate,VLOOKUP(G135,CorMove,2,FALSE()),FALSE()),Q135-$C$3,R135,$BI$5)*H135-BI135</f>
        <v>#NAME?</v>
      </c>
      <c r="BH135" s="223" t="e">
        <f aca="false">SUM(BC135:BG135)</f>
        <v>#NAME?</v>
      </c>
      <c r="BI135" s="223" t="e">
        <f aca="false">xSPRDOPT((VLOOKUP(G135,NGPREVPRICES,2,FALSE())+HLOOKUP(D135,PREVCURVES,VLOOKUP(G135,MOVE_DOWN2,2,FALSE()),FALSE())),VLOOKUP(G135,NGPREVPRICES,2,FALSE()),BJ135,VLOOKUP(G135,NGPREVPRICES,4,FALSE()),HLOOKUP(D135,PREVVOLS,VLOOKUP(G135,MOVE_DOWN2,2,FALSE()),FALSE()),VLOOKUP(G135,NGPREVPRICES,3,FALSE()),HLOOKUP(D135,Correllate,VLOOKUP(G135,CorMove,2,FALSE()),FALSE()),Q135-$BC$3,R135,$BI$5)*H135</f>
        <v>#NAME?</v>
      </c>
      <c r="BJ135" s="224" t="n">
        <f aca="false">I135</f>
        <v>0.3</v>
      </c>
      <c r="BL135" s="0" t="str">
        <f aca="false">CONCATENATE(BB135,$BC$6)</f>
        <v>36708Curve Shift/Gamma</v>
      </c>
      <c r="BM135" s="0" t="str">
        <f aca="false">CONCATENATE($BB135,$BD$6)</f>
        <v>36708Rho</v>
      </c>
      <c r="BN135" s="0" t="str">
        <f aca="false">CONCATENATE($BB135,$BE$6)</f>
        <v>36708Drift</v>
      </c>
      <c r="BO135" s="0" t="str">
        <f aca="false">CONCATENATE($BB135,$BF$6)</f>
        <v>36708Vega</v>
      </c>
      <c r="BP135" s="0" t="str">
        <f aca="false">CONCATENATE($BB135,$BG$6)</f>
        <v>36708Theta</v>
      </c>
    </row>
    <row r="136" customFormat="false" ht="12" hidden="false" customHeight="true" outlineLevel="0" collapsed="false">
      <c r="A136" s="215" t="s">
        <v>154</v>
      </c>
      <c r="B136" s="0" t="s">
        <v>155</v>
      </c>
      <c r="C136" s="0" t="s">
        <v>192</v>
      </c>
      <c r="D136" s="7" t="s">
        <v>145</v>
      </c>
      <c r="E136" s="0" t="s">
        <v>122</v>
      </c>
      <c r="F136" s="0" t="s">
        <v>157</v>
      </c>
      <c r="G136" s="91" t="n">
        <v>36739</v>
      </c>
      <c r="H136" s="230" t="n">
        <v>-500000</v>
      </c>
      <c r="I136" s="0" t="n">
        <v>0.3</v>
      </c>
      <c r="J136" s="124" t="n">
        <f aca="false">VLOOKUP(G136,NGPrices,2,FALSE())</f>
        <v>3.183</v>
      </c>
      <c r="K136" s="125" t="n">
        <f aca="false">HLOOKUP(D136,Prices,VLOOKUP(G136,move_down,2,FALSE()),FALSE())</f>
        <v>0.345</v>
      </c>
      <c r="L136" s="7" t="n">
        <f aca="false">K136+J136</f>
        <v>3.528</v>
      </c>
      <c r="M136" s="126" t="n">
        <f aca="false">VLOOKUP(G136,NGPrices,4,FALSE())</f>
        <v>0.064500399973534</v>
      </c>
      <c r="N136" s="7" t="n">
        <f aca="false">VLOOKUP(G136,NGPrices,3,FALSE())</f>
        <v>0.4125</v>
      </c>
      <c r="O136" s="7" t="n">
        <f aca="false">HLOOKUP(D136,VOLS,VLOOKUP(G136,move_down,2,FALSE()),FALSE())</f>
        <v>0.404</v>
      </c>
      <c r="P136" s="219" t="n">
        <f aca="false">HLOOKUP(D136,Correllate,VLOOKUP(G136,CorMove,2,FALSE()),FALSE())</f>
        <v>0.99</v>
      </c>
      <c r="Q136" s="91" t="n">
        <f aca="false">WORKDAY(G136,-2)</f>
        <v>36735</v>
      </c>
      <c r="R136" s="7" t="n">
        <f aca="false">IF(F136="P",0,1)</f>
        <v>1</v>
      </c>
      <c r="S136" s="130" t="e">
        <f aca="false">xSPRDOPT($L136,$J136,$I136,$M136,$O136,$N136,$P136,$Q136-$C$3,$R136,0)</f>
        <v>#NAME?</v>
      </c>
      <c r="T136" s="220" t="e">
        <f aca="false">xSPRDOPT($L136,$J136,$I136,$M136,$O136,$N136,$P136,$Q136-$C$3,$R136,1)*H136</f>
        <v>#NAME?</v>
      </c>
      <c r="U136" s="42" t="e">
        <f aca="false">S136*H136</f>
        <v>#NAME?</v>
      </c>
      <c r="V136" s="220" t="e">
        <f aca="false">xSPRDOPT($L136,$J136,$I136,$M136,$O136,$N136,$P136,$Q136-$C$3,$R136,2)*H136</f>
        <v>#NAME?</v>
      </c>
      <c r="W136" s="220" t="e">
        <f aca="false">+V136+T136</f>
        <v>#NAME?</v>
      </c>
      <c r="X136" s="2" t="str">
        <f aca="false">CONCATENATE(G136,D136)</f>
        <v>36739IF-TRANSCO/Z6</v>
      </c>
      <c r="Y136" s="221" t="n">
        <f aca="false">H136/10000</f>
        <v>-50</v>
      </c>
      <c r="AA136" s="231" t="n">
        <f aca="false">EOMONTH(AA135,0)+1</f>
        <v>40118</v>
      </c>
      <c r="AB136" s="134" t="n">
        <f aca="false">SUMIF($X:$X,CONCATENATE($AA136,AB$6),$T:$T)/10000</f>
        <v>0</v>
      </c>
      <c r="AC136" s="134" t="n">
        <f aca="false">SUMIF($X:$X,CONCATENATE($AA136,AC$6),$T:$T)/10000</f>
        <v>0</v>
      </c>
      <c r="AD136" s="134" t="n">
        <f aca="false">SUMIF($X:$X,CONCATENATE($AA136,AD$6),$T:$T)/10000</f>
        <v>0</v>
      </c>
      <c r="AE136" s="134" t="n">
        <f aca="false">SUMIF($X:$X,CONCATENATE($AA136,AE$6),$T:$T)/10000</f>
        <v>0</v>
      </c>
      <c r="AF136" s="135" t="n">
        <f aca="false">SUMIF($X:$X,CONCATENATE($AA136,AF$6),$T:$T)/10000</f>
        <v>0</v>
      </c>
      <c r="AG136" s="135" t="n">
        <f aca="false">SUMIF($X:$X,CONCATENATE($AA136,AG$6),$T:$T)/10000</f>
        <v>0</v>
      </c>
      <c r="AH136" s="231" t="n">
        <f aca="false">EOMONTH(AH135,0)+1</f>
        <v>40118</v>
      </c>
      <c r="AI136" s="135" t="n">
        <f aca="false">SUM(AB136:AG136)</f>
        <v>0</v>
      </c>
      <c r="AJ136" s="2"/>
      <c r="AK136" s="231" t="n">
        <f aca="false">EOMONTH(AK135,0)+1</f>
        <v>40118</v>
      </c>
      <c r="AL136" s="134" t="n">
        <f aca="false">SUMIF($X:$X,CONCATENATE($AA136,AL$6),$W:$W)</f>
        <v>0</v>
      </c>
      <c r="AM136" s="134" t="n">
        <f aca="false">SUMIF($X:$X,CONCATENATE($AA136,AM$6),$W:$W)</f>
        <v>0</v>
      </c>
      <c r="AN136" s="134" t="n">
        <f aca="false">SUMIF($X:$X,CONCATENATE($AA136,AN$6),$W:$W)</f>
        <v>0</v>
      </c>
      <c r="AO136" s="134" t="n">
        <f aca="false">SUMIF($X:$X,CONCATENATE($AA136,AO$6),$W:$W)</f>
        <v>0</v>
      </c>
      <c r="AP136" s="135" t="n">
        <f aca="false">SUMIF($X:$X,CONCATENATE($AA136,AP$6),$W:$W)</f>
        <v>0</v>
      </c>
      <c r="AQ136" s="135" t="n">
        <f aca="false">SUMIF($X:$X,CONCATENATE($AA136,AQ$6),$W:$W)</f>
        <v>0</v>
      </c>
      <c r="AR136" s="231" t="n">
        <f aca="false">EOMONTH(AR135,0)+1</f>
        <v>40118</v>
      </c>
      <c r="AS136" s="135" t="n">
        <f aca="false">SUM(AL136:AQ136)</f>
        <v>0</v>
      </c>
      <c r="AT136" s="2"/>
      <c r="AU136" s="2"/>
      <c r="AV136" s="2"/>
      <c r="AW136" s="2"/>
      <c r="AX136" s="2"/>
      <c r="AY136" s="2"/>
      <c r="AZ136" s="2"/>
      <c r="BA136" s="2"/>
      <c r="BB136" s="181" t="n">
        <f aca="false">G136</f>
        <v>36739</v>
      </c>
      <c r="BC136" s="223" t="e">
        <f aca="false">xSPRDOPT((VLOOKUP(G136,NGPrices,2,FALSE())+HLOOKUP(D136,Prices,VLOOKUP(G136,move_down,2,FALSE()),FALSE())),VLOOKUP(G136,NGPrices,2,FALSE()),I136,VLOOKUP(G136,NGPREVPRICES,4,FALSE()),HLOOKUP(D136,PREVVOLS,VLOOKUP(G136,MOVE_DOWN2,2,FALSE()),FALSE()),VLOOKUP(G136,NGPREVPRICES,3,FALSE()),HLOOKUP(D136,Correllate,VLOOKUP(G136,CorMove,2,FALSE()),FALSE()),Q136-$BC$3,R136,$BC$5)*H136-BI136</f>
        <v>#NAME?</v>
      </c>
      <c r="BD136" s="223" t="e">
        <f aca="false">xSPRDOPT((VLOOKUP(G136,NGPREVPRICES,2,FALSE())+HLOOKUP(D136,PREVCURVES,VLOOKUP(G136,MOVE_DOWN2,2,FALSE()),FALSE())),VLOOKUP(G136,NGPREVPRICES,2,FALSE()),BJ136,VLOOKUP(G136,NGPrices,4,FALSE()),HLOOKUP(D136,PREVVOLS,VLOOKUP(G136,MOVE_DOWN2,2,FALSE()),FALSE()),VLOOKUP(G136,NGPREVPRICES,3,FALSE()),HLOOKUP(D136,Correllate,VLOOKUP(G136,CorMove,2,FALSE()),FALSE()),Q136-$BC$3,R136,$BI$5)*H136-BI136</f>
        <v>#NAME?</v>
      </c>
      <c r="BE136" s="132" t="e">
        <f aca="false">(BI136/VLOOKUP(BB136,discount,3,FALSE()))-(BI136/VLOOKUP(BB136,discount,2,FALSE()))</f>
        <v>#NAME?</v>
      </c>
      <c r="BF136" s="223" t="e">
        <f aca="false">xSPRDOPT((VLOOKUP(G136,NGPREVPRICES,2,FALSE())+HLOOKUP(D136,PREVCURVES,VLOOKUP(G136,MOVE_DOWN2,2,FALSE()),FALSE())),VLOOKUP(G136,NGPREVPRICES,2,FALSE()),BJ136,VLOOKUP(G136,NGPREVPRICES,4,FALSE()),HLOOKUP(D136,VOLS,VLOOKUP(G136,move_down,2,FALSE()),FALSE()),VLOOKUP(G136,NGPrices,3,FALSE()),HLOOKUP(D136,Correllate,VLOOKUP(G136,CorMove,2,FALSE()),FALSE()),Q136-$BC$3,R136,$BI$5)*H136-BI136</f>
        <v>#NAME?</v>
      </c>
      <c r="BG136" s="223" t="e">
        <f aca="false">xSPRDOPT((VLOOKUP(G136,NGPREVPRICES,2,FALSE())+HLOOKUP(D136,PREVCURVES,VLOOKUP(G136,MOVE_DOWN2,2,FALSE()),FALSE())),VLOOKUP(G136,NGPREVPRICES,2,FALSE()),BJ136,VLOOKUP(G136,NGPREVPRICES,4,FALSE()),HLOOKUP(D136,PREVVOLS,VLOOKUP(G136,MOVE_DOWN2,2,FALSE()),FALSE()),VLOOKUP(G136,NGPREVPRICES,3,FALSE()),HLOOKUP(D136,Correllate,VLOOKUP(G136,CorMove,2,FALSE()),FALSE()),Q136-$C$3,R136,$BI$5)*H136-BI136</f>
        <v>#NAME?</v>
      </c>
      <c r="BH136" s="223" t="e">
        <f aca="false">SUM(BC136:BG136)</f>
        <v>#NAME?</v>
      </c>
      <c r="BI136" s="223" t="e">
        <f aca="false">xSPRDOPT((VLOOKUP(G136,NGPREVPRICES,2,FALSE())+HLOOKUP(D136,PREVCURVES,VLOOKUP(G136,MOVE_DOWN2,2,FALSE()),FALSE())),VLOOKUP(G136,NGPREVPRICES,2,FALSE()),BJ136,VLOOKUP(G136,NGPREVPRICES,4,FALSE()),HLOOKUP(D136,PREVVOLS,VLOOKUP(G136,MOVE_DOWN2,2,FALSE()),FALSE()),VLOOKUP(G136,NGPREVPRICES,3,FALSE()),HLOOKUP(D136,Correllate,VLOOKUP(G136,CorMove,2,FALSE()),FALSE()),Q136-$BC$3,R136,$BI$5)*H136</f>
        <v>#NAME?</v>
      </c>
      <c r="BJ136" s="224" t="n">
        <f aca="false">I136</f>
        <v>0.3</v>
      </c>
      <c r="BL136" s="0" t="str">
        <f aca="false">CONCATENATE(BB136,$BC$6)</f>
        <v>36739Curve Shift/Gamma</v>
      </c>
      <c r="BM136" s="0" t="str">
        <f aca="false">CONCATENATE($BB136,$BD$6)</f>
        <v>36739Rho</v>
      </c>
      <c r="BN136" s="0" t="str">
        <f aca="false">CONCATENATE($BB136,$BE$6)</f>
        <v>36739Drift</v>
      </c>
      <c r="BO136" s="0" t="str">
        <f aca="false">CONCATENATE($BB136,$BF$6)</f>
        <v>36739Vega</v>
      </c>
      <c r="BP136" s="0" t="str">
        <f aca="false">CONCATENATE($BB136,$BG$6)</f>
        <v>36739Theta</v>
      </c>
    </row>
    <row r="137" customFormat="false" ht="12" hidden="false" customHeight="true" outlineLevel="0" collapsed="false">
      <c r="A137" s="215" t="s">
        <v>154</v>
      </c>
      <c r="B137" s="0" t="s">
        <v>155</v>
      </c>
      <c r="C137" s="0" t="s">
        <v>192</v>
      </c>
      <c r="D137" s="7" t="s">
        <v>145</v>
      </c>
      <c r="E137" s="0" t="s">
        <v>122</v>
      </c>
      <c r="F137" s="0" t="s">
        <v>157</v>
      </c>
      <c r="G137" s="91" t="n">
        <v>36770</v>
      </c>
      <c r="H137" s="230" t="n">
        <v>-500000</v>
      </c>
      <c r="I137" s="0" t="n">
        <v>0.3</v>
      </c>
      <c r="J137" s="124" t="n">
        <f aca="false">VLOOKUP(G137,NGPrices,2,FALSE())</f>
        <v>3.173</v>
      </c>
      <c r="K137" s="125" t="n">
        <f aca="false">HLOOKUP(D137,Prices,VLOOKUP(G137,move_down,2,FALSE()),FALSE())</f>
        <v>0.315</v>
      </c>
      <c r="L137" s="7" t="n">
        <f aca="false">K137+J137</f>
        <v>3.488</v>
      </c>
      <c r="M137" s="126" t="n">
        <f aca="false">VLOOKUP(G137,NGPrices,4,FALSE())</f>
        <v>0.065221012015627</v>
      </c>
      <c r="N137" s="7" t="n">
        <f aca="false">VLOOKUP(G137,NGPrices,3,FALSE())</f>
        <v>0.42</v>
      </c>
      <c r="O137" s="7" t="n">
        <f aca="false">HLOOKUP(D137,VOLS,VLOOKUP(G137,move_down,2,FALSE()),FALSE())</f>
        <v>0.412</v>
      </c>
      <c r="P137" s="219" t="n">
        <f aca="false">HLOOKUP(D137,Correllate,VLOOKUP(G137,CorMove,2,FALSE()),FALSE())</f>
        <v>0.99</v>
      </c>
      <c r="Q137" s="91" t="n">
        <f aca="false">WORKDAY(G137,-2)</f>
        <v>36768</v>
      </c>
      <c r="R137" s="7" t="n">
        <f aca="false">IF(F137="P",0,1)</f>
        <v>1</v>
      </c>
      <c r="S137" s="130" t="e">
        <f aca="false">xSPRDOPT($L137,$J137,$I137,$M137,$O137,$N137,$P137,$Q137-$C$3,$R137,0)</f>
        <v>#NAME?</v>
      </c>
      <c r="T137" s="220" t="e">
        <f aca="false">xSPRDOPT($L137,$J137,$I137,$M137,$O137,$N137,$P137,$Q137-$C$3,$R137,1)*H137</f>
        <v>#NAME?</v>
      </c>
      <c r="U137" s="42" t="e">
        <f aca="false">S137*H137</f>
        <v>#NAME?</v>
      </c>
      <c r="V137" s="220" t="e">
        <f aca="false">xSPRDOPT($L137,$J137,$I137,$M137,$O137,$N137,$P137,$Q137-$C$3,$R137,2)*H137</f>
        <v>#NAME?</v>
      </c>
      <c r="W137" s="220" t="e">
        <f aca="false">+V137+T137</f>
        <v>#NAME?</v>
      </c>
      <c r="X137" s="2" t="str">
        <f aca="false">CONCATENATE(G137,D137)</f>
        <v>36770IF-TRANSCO/Z6</v>
      </c>
      <c r="Y137" s="221" t="n">
        <f aca="false">H137/10000</f>
        <v>-50</v>
      </c>
      <c r="AA137" s="231" t="n">
        <f aca="false">EOMONTH(AA136,0)+1</f>
        <v>40148</v>
      </c>
      <c r="AB137" s="134" t="n">
        <f aca="false">SUMIF($X:$X,CONCATENATE($AA137,AB$6),$T:$T)/10000</f>
        <v>0</v>
      </c>
      <c r="AC137" s="134" t="n">
        <f aca="false">SUMIF($X:$X,CONCATENATE($AA137,AC$6),$T:$T)/10000</f>
        <v>0</v>
      </c>
      <c r="AD137" s="134" t="n">
        <f aca="false">SUMIF($X:$X,CONCATENATE($AA137,AD$6),$T:$T)/10000</f>
        <v>0</v>
      </c>
      <c r="AE137" s="134" t="n">
        <f aca="false">SUMIF($X:$X,CONCATENATE($AA137,AE$6),$T:$T)/10000</f>
        <v>0</v>
      </c>
      <c r="AF137" s="135" t="n">
        <f aca="false">SUMIF($X:$X,CONCATENATE($AA137,AF$6),$T:$T)/10000</f>
        <v>0</v>
      </c>
      <c r="AG137" s="135" t="n">
        <f aca="false">SUMIF($X:$X,CONCATENATE($AA137,AG$6),$T:$T)/10000</f>
        <v>0</v>
      </c>
      <c r="AH137" s="231" t="n">
        <f aca="false">EOMONTH(AH136,0)+1</f>
        <v>40148</v>
      </c>
      <c r="AI137" s="135" t="n">
        <f aca="false">SUM(AB137:AG137)</f>
        <v>0</v>
      </c>
      <c r="AJ137" s="2"/>
      <c r="AK137" s="231" t="n">
        <f aca="false">EOMONTH(AK136,0)+1</f>
        <v>40148</v>
      </c>
      <c r="AL137" s="134" t="n">
        <f aca="false">SUMIF($X:$X,CONCATENATE($AA137,AL$6),$W:$W)</f>
        <v>0</v>
      </c>
      <c r="AM137" s="134" t="n">
        <f aca="false">SUMIF($X:$X,CONCATENATE($AA137,AM$6),$W:$W)</f>
        <v>0</v>
      </c>
      <c r="AN137" s="134" t="n">
        <f aca="false">SUMIF($X:$X,CONCATENATE($AA137,AN$6),$W:$W)</f>
        <v>0</v>
      </c>
      <c r="AO137" s="134" t="n">
        <f aca="false">SUMIF($X:$X,CONCATENATE($AA137,AO$6),$W:$W)</f>
        <v>0</v>
      </c>
      <c r="AP137" s="135" t="n">
        <f aca="false">SUMIF($X:$X,CONCATENATE($AA137,AP$6),$W:$W)</f>
        <v>0</v>
      </c>
      <c r="AQ137" s="135" t="n">
        <f aca="false">SUMIF($X:$X,CONCATENATE($AA137,AQ$6),$W:$W)</f>
        <v>0</v>
      </c>
      <c r="AR137" s="231" t="n">
        <f aca="false">EOMONTH(AR136,0)+1</f>
        <v>40148</v>
      </c>
      <c r="AS137" s="135" t="n">
        <f aca="false">SUM(AL137:AQ137)</f>
        <v>0</v>
      </c>
      <c r="AT137" s="2"/>
      <c r="AU137" s="2"/>
      <c r="AV137" s="2"/>
      <c r="AW137" s="2"/>
      <c r="AX137" s="2"/>
      <c r="AY137" s="2"/>
      <c r="AZ137" s="2"/>
      <c r="BA137" s="2"/>
      <c r="BB137" s="181" t="n">
        <f aca="false">G137</f>
        <v>36770</v>
      </c>
      <c r="BC137" s="223" t="e">
        <f aca="false">xSPRDOPT((VLOOKUP(G137,NGPrices,2,FALSE())+HLOOKUP(D137,Prices,VLOOKUP(G137,move_down,2,FALSE()),FALSE())),VLOOKUP(G137,NGPrices,2,FALSE()),I137,VLOOKUP(G137,NGPREVPRICES,4,FALSE()),HLOOKUP(D137,PREVVOLS,VLOOKUP(G137,MOVE_DOWN2,2,FALSE()),FALSE()),VLOOKUP(G137,NGPREVPRICES,3,FALSE()),HLOOKUP(D137,Correllate,VLOOKUP(G137,CorMove,2,FALSE()),FALSE()),Q137-$BC$3,R137,$BC$5)*H137-BI137</f>
        <v>#NAME?</v>
      </c>
      <c r="BD137" s="223" t="e">
        <f aca="false">xSPRDOPT((VLOOKUP(G137,NGPREVPRICES,2,FALSE())+HLOOKUP(D137,PREVCURVES,VLOOKUP(G137,MOVE_DOWN2,2,FALSE()),FALSE())),VLOOKUP(G137,NGPREVPRICES,2,FALSE()),BJ137,VLOOKUP(G137,NGPrices,4,FALSE()),HLOOKUP(D137,PREVVOLS,VLOOKUP(G137,MOVE_DOWN2,2,FALSE()),FALSE()),VLOOKUP(G137,NGPREVPRICES,3,FALSE()),HLOOKUP(D137,Correllate,VLOOKUP(G137,CorMove,2,FALSE()),FALSE()),Q137-$BC$3,R137,$BI$5)*H137-BI137</f>
        <v>#NAME?</v>
      </c>
      <c r="BE137" s="132" t="e">
        <f aca="false">(BI137/VLOOKUP(BB137,discount,3,FALSE()))-(BI137/VLOOKUP(BB137,discount,2,FALSE()))</f>
        <v>#NAME?</v>
      </c>
      <c r="BF137" s="223" t="e">
        <f aca="false">xSPRDOPT((VLOOKUP(G137,NGPREVPRICES,2,FALSE())+HLOOKUP(D137,PREVCURVES,VLOOKUP(G137,MOVE_DOWN2,2,FALSE()),FALSE())),VLOOKUP(G137,NGPREVPRICES,2,FALSE()),BJ137,VLOOKUP(G137,NGPREVPRICES,4,FALSE()),HLOOKUP(D137,VOLS,VLOOKUP(G137,move_down,2,FALSE()),FALSE()),VLOOKUP(G137,NGPrices,3,FALSE()),HLOOKUP(D137,Correllate,VLOOKUP(G137,CorMove,2,FALSE()),FALSE()),Q137-$BC$3,R137,$BI$5)*H137-BI137</f>
        <v>#NAME?</v>
      </c>
      <c r="BG137" s="223" t="e">
        <f aca="false">xSPRDOPT((VLOOKUP(G137,NGPREVPRICES,2,FALSE())+HLOOKUP(D137,PREVCURVES,VLOOKUP(G137,MOVE_DOWN2,2,FALSE()),FALSE())),VLOOKUP(G137,NGPREVPRICES,2,FALSE()),BJ137,VLOOKUP(G137,NGPREVPRICES,4,FALSE()),HLOOKUP(D137,PREVVOLS,VLOOKUP(G137,MOVE_DOWN2,2,FALSE()),FALSE()),VLOOKUP(G137,NGPREVPRICES,3,FALSE()),HLOOKUP(D137,Correllate,VLOOKUP(G137,CorMove,2,FALSE()),FALSE()),Q137-$C$3,R137,$BI$5)*H137-BI137</f>
        <v>#NAME?</v>
      </c>
      <c r="BH137" s="223" t="e">
        <f aca="false">SUM(BC137:BG137)</f>
        <v>#NAME?</v>
      </c>
      <c r="BI137" s="223" t="e">
        <f aca="false">xSPRDOPT((VLOOKUP(G137,NGPREVPRICES,2,FALSE())+HLOOKUP(D137,PREVCURVES,VLOOKUP(G137,MOVE_DOWN2,2,FALSE()),FALSE())),VLOOKUP(G137,NGPREVPRICES,2,FALSE()),BJ137,VLOOKUP(G137,NGPREVPRICES,4,FALSE()),HLOOKUP(D137,PREVVOLS,VLOOKUP(G137,MOVE_DOWN2,2,FALSE()),FALSE()),VLOOKUP(G137,NGPREVPRICES,3,FALSE()),HLOOKUP(D137,Correllate,VLOOKUP(G137,CorMove,2,FALSE()),FALSE()),Q137-$BC$3,R137,$BI$5)*H137</f>
        <v>#NAME?</v>
      </c>
      <c r="BJ137" s="224" t="n">
        <f aca="false">I137</f>
        <v>0.3</v>
      </c>
      <c r="BL137" s="0" t="str">
        <f aca="false">CONCATENATE(BB137,$BC$6)</f>
        <v>36770Curve Shift/Gamma</v>
      </c>
      <c r="BM137" s="0" t="str">
        <f aca="false">CONCATENATE($BB137,$BD$6)</f>
        <v>36770Rho</v>
      </c>
      <c r="BN137" s="0" t="str">
        <f aca="false">CONCATENATE($BB137,$BE$6)</f>
        <v>36770Drift</v>
      </c>
      <c r="BO137" s="0" t="str">
        <f aca="false">CONCATENATE($BB137,$BF$6)</f>
        <v>36770Vega</v>
      </c>
      <c r="BP137" s="0" t="str">
        <f aca="false">CONCATENATE($BB137,$BG$6)</f>
        <v>36770Theta</v>
      </c>
    </row>
    <row r="138" customFormat="false" ht="12" hidden="false" customHeight="true" outlineLevel="0" collapsed="false">
      <c r="A138" s="215" t="s">
        <v>154</v>
      </c>
      <c r="B138" s="0" t="s">
        <v>155</v>
      </c>
      <c r="C138" s="0" t="s">
        <v>192</v>
      </c>
      <c r="D138" s="7" t="s">
        <v>145</v>
      </c>
      <c r="E138" s="0" t="s">
        <v>122</v>
      </c>
      <c r="F138" s="0" t="s">
        <v>157</v>
      </c>
      <c r="G138" s="91" t="n">
        <v>36800</v>
      </c>
      <c r="H138" s="230" t="n">
        <v>-500000</v>
      </c>
      <c r="I138" s="0" t="n">
        <v>0.3</v>
      </c>
      <c r="J138" s="124" t="n">
        <f aca="false">VLOOKUP(G138,NGPrices,2,FALSE())</f>
        <v>3.18</v>
      </c>
      <c r="K138" s="125" t="n">
        <f aca="false">HLOOKUP(D138,Prices,VLOOKUP(G138,move_down,2,FALSE()),FALSE())</f>
        <v>0.345</v>
      </c>
      <c r="L138" s="7" t="n">
        <f aca="false">K138+J138</f>
        <v>3.525</v>
      </c>
      <c r="M138" s="126" t="n">
        <f aca="false">VLOOKUP(G138,NGPrices,4,FALSE())</f>
        <v>0.065817989695161</v>
      </c>
      <c r="N138" s="7" t="n">
        <f aca="false">VLOOKUP(G138,NGPrices,3,FALSE())</f>
        <v>0.4225</v>
      </c>
      <c r="O138" s="7" t="n">
        <f aca="false">HLOOKUP(D138,VOLS,VLOOKUP(G138,move_down,2,FALSE()),FALSE())</f>
        <v>0.414</v>
      </c>
      <c r="P138" s="219" t="n">
        <f aca="false">HLOOKUP(D138,Correllate,VLOOKUP(G138,CorMove,2,FALSE()),FALSE())</f>
        <v>0.99</v>
      </c>
      <c r="Q138" s="91" t="n">
        <f aca="false">WORKDAY(G138,-2)</f>
        <v>36797</v>
      </c>
      <c r="R138" s="7" t="n">
        <f aca="false">IF(F138="P",0,1)</f>
        <v>1</v>
      </c>
      <c r="S138" s="130" t="e">
        <f aca="false">xSPRDOPT($L138,$J138,$I138,$M138,$O138,$N138,$P138,$Q138-$C$3,$R138,0)</f>
        <v>#NAME?</v>
      </c>
      <c r="T138" s="220" t="e">
        <f aca="false">xSPRDOPT($L138,$J138,$I138,$M138,$O138,$N138,$P138,$Q138-$C$3,$R138,1)*H138</f>
        <v>#NAME?</v>
      </c>
      <c r="U138" s="42" t="e">
        <f aca="false">S138*H138</f>
        <v>#NAME?</v>
      </c>
      <c r="V138" s="220" t="e">
        <f aca="false">xSPRDOPT($L138,$J138,$I138,$M138,$O138,$N138,$P138,$Q138-$C$3,$R138,2)*H138</f>
        <v>#NAME?</v>
      </c>
      <c r="W138" s="220" t="e">
        <f aca="false">+V138+T138</f>
        <v>#NAME?</v>
      </c>
      <c r="X138" s="2" t="str">
        <f aca="false">CONCATENATE(G138,D138)</f>
        <v>36800IF-TRANSCO/Z6</v>
      </c>
      <c r="Y138" s="221" t="n">
        <f aca="false">H138/10000</f>
        <v>-50</v>
      </c>
      <c r="AA138" s="231" t="n">
        <f aca="false">EOMONTH(AA137,0)+1</f>
        <v>40179</v>
      </c>
      <c r="AB138" s="134" t="n">
        <f aca="false">SUMIF($X:$X,CONCATENATE($AA138,AB$6),$T:$T)/10000</f>
        <v>0</v>
      </c>
      <c r="AC138" s="134" t="n">
        <f aca="false">SUMIF($X:$X,CONCATENATE($AA138,AC$6),$T:$T)/10000</f>
        <v>0</v>
      </c>
      <c r="AD138" s="134" t="n">
        <f aca="false">SUMIF($X:$X,CONCATENATE($AA138,AD$6),$T:$T)/10000</f>
        <v>0</v>
      </c>
      <c r="AE138" s="134" t="n">
        <f aca="false">SUMIF($X:$X,CONCATENATE($AA138,AE$6),$T:$T)/10000</f>
        <v>0</v>
      </c>
      <c r="AF138" s="135" t="n">
        <f aca="false">SUMIF($X:$X,CONCATENATE($AA138,AF$6),$T:$T)/10000</f>
        <v>0</v>
      </c>
      <c r="AG138" s="135" t="n">
        <f aca="false">SUMIF($X:$X,CONCATENATE($AA138,AG$6),$T:$T)/10000</f>
        <v>0</v>
      </c>
      <c r="AH138" s="231" t="n">
        <f aca="false">EOMONTH(AH137,0)+1</f>
        <v>40179</v>
      </c>
      <c r="AI138" s="135" t="n">
        <f aca="false">SUM(AB138:AG138)</f>
        <v>0</v>
      </c>
      <c r="AJ138" s="2"/>
      <c r="AK138" s="231" t="n">
        <f aca="false">EOMONTH(AK137,0)+1</f>
        <v>40179</v>
      </c>
      <c r="AL138" s="134" t="n">
        <f aca="false">SUMIF($X:$X,CONCATENATE($AA138,AL$6),$W:$W)</f>
        <v>0</v>
      </c>
      <c r="AM138" s="134" t="n">
        <f aca="false">SUMIF($X:$X,CONCATENATE($AA138,AM$6),$W:$W)</f>
        <v>0</v>
      </c>
      <c r="AN138" s="134" t="n">
        <f aca="false">SUMIF($X:$X,CONCATENATE($AA138,AN$6),$W:$W)</f>
        <v>0</v>
      </c>
      <c r="AO138" s="134" t="n">
        <f aca="false">SUMIF($X:$X,CONCATENATE($AA138,AO$6),$W:$W)</f>
        <v>0</v>
      </c>
      <c r="AP138" s="135" t="n">
        <f aca="false">SUMIF($X:$X,CONCATENATE($AA138,AP$6),$W:$W)</f>
        <v>0</v>
      </c>
      <c r="AQ138" s="135" t="n">
        <f aca="false">SUMIF($X:$X,CONCATENATE($AA138,AQ$6),$W:$W)</f>
        <v>0</v>
      </c>
      <c r="AR138" s="231" t="n">
        <f aca="false">EOMONTH(AR137,0)+1</f>
        <v>40179</v>
      </c>
      <c r="AS138" s="135" t="n">
        <f aca="false">SUM(AL138:AQ138)</f>
        <v>0</v>
      </c>
      <c r="AT138" s="2"/>
      <c r="AU138" s="2"/>
      <c r="AV138" s="2"/>
      <c r="AW138" s="2"/>
      <c r="AX138" s="2"/>
      <c r="AY138" s="2"/>
      <c r="AZ138" s="2"/>
      <c r="BA138" s="2"/>
      <c r="BB138" s="181" t="n">
        <f aca="false">G138</f>
        <v>36800</v>
      </c>
      <c r="BC138" s="223" t="e">
        <f aca="false">xSPRDOPT((VLOOKUP(G138,NGPrices,2,FALSE())+HLOOKUP(D138,Prices,VLOOKUP(G138,move_down,2,FALSE()),FALSE())),VLOOKUP(G138,NGPrices,2,FALSE()),I138,VLOOKUP(G138,NGPREVPRICES,4,FALSE()),HLOOKUP(D138,PREVVOLS,VLOOKUP(G138,MOVE_DOWN2,2,FALSE()),FALSE()),VLOOKUP(G138,NGPREVPRICES,3,FALSE()),HLOOKUP(D138,Correllate,VLOOKUP(G138,CorMove,2,FALSE()),FALSE()),Q138-$BC$3,R138,$BC$5)*H138-BI138</f>
        <v>#NAME?</v>
      </c>
      <c r="BD138" s="223" t="e">
        <f aca="false">xSPRDOPT((VLOOKUP(G138,NGPREVPRICES,2,FALSE())+HLOOKUP(D138,PREVCURVES,VLOOKUP(G138,MOVE_DOWN2,2,FALSE()),FALSE())),VLOOKUP(G138,NGPREVPRICES,2,FALSE()),BJ138,VLOOKUP(G138,NGPrices,4,FALSE()),HLOOKUP(D138,PREVVOLS,VLOOKUP(G138,MOVE_DOWN2,2,FALSE()),FALSE()),VLOOKUP(G138,NGPREVPRICES,3,FALSE()),HLOOKUP(D138,Correllate,VLOOKUP(G138,CorMove,2,FALSE()),FALSE()),Q138-$BC$3,R138,$BI$5)*H138-BI138</f>
        <v>#NAME?</v>
      </c>
      <c r="BE138" s="132" t="e">
        <f aca="false">(BI138/VLOOKUP(BB138,discount,3,FALSE()))-(BI138/VLOOKUP(BB138,discount,2,FALSE()))</f>
        <v>#NAME?</v>
      </c>
      <c r="BF138" s="223" t="e">
        <f aca="false">xSPRDOPT((VLOOKUP(G138,NGPREVPRICES,2,FALSE())+HLOOKUP(D138,PREVCURVES,VLOOKUP(G138,MOVE_DOWN2,2,FALSE()),FALSE())),VLOOKUP(G138,NGPREVPRICES,2,FALSE()),BJ138,VLOOKUP(G138,NGPREVPRICES,4,FALSE()),HLOOKUP(D138,VOLS,VLOOKUP(G138,move_down,2,FALSE()),FALSE()),VLOOKUP(G138,NGPrices,3,FALSE()),HLOOKUP(D138,Correllate,VLOOKUP(G138,CorMove,2,FALSE()),FALSE()),Q138-$BC$3,R138,$BI$5)*H138-BI138</f>
        <v>#NAME?</v>
      </c>
      <c r="BG138" s="223" t="e">
        <f aca="false">xSPRDOPT((VLOOKUP(G138,NGPREVPRICES,2,FALSE())+HLOOKUP(D138,PREVCURVES,VLOOKUP(G138,MOVE_DOWN2,2,FALSE()),FALSE())),VLOOKUP(G138,NGPREVPRICES,2,FALSE()),BJ138,VLOOKUP(G138,NGPREVPRICES,4,FALSE()),HLOOKUP(D138,PREVVOLS,VLOOKUP(G138,MOVE_DOWN2,2,FALSE()),FALSE()),VLOOKUP(G138,NGPREVPRICES,3,FALSE()),HLOOKUP(D138,Correllate,VLOOKUP(G138,CorMove,2,FALSE()),FALSE()),Q138-$C$3,R138,$BI$5)*H138-BI138</f>
        <v>#NAME?</v>
      </c>
      <c r="BH138" s="223" t="e">
        <f aca="false">SUM(BC138:BG138)</f>
        <v>#NAME?</v>
      </c>
      <c r="BI138" s="223" t="e">
        <f aca="false">xSPRDOPT((VLOOKUP(G138,NGPREVPRICES,2,FALSE())+HLOOKUP(D138,PREVCURVES,VLOOKUP(G138,MOVE_DOWN2,2,FALSE()),FALSE())),VLOOKUP(G138,NGPREVPRICES,2,FALSE()),BJ138,VLOOKUP(G138,NGPREVPRICES,4,FALSE()),HLOOKUP(D138,PREVVOLS,VLOOKUP(G138,MOVE_DOWN2,2,FALSE()),FALSE()),VLOOKUP(G138,NGPREVPRICES,3,FALSE()),HLOOKUP(D138,Correllate,VLOOKUP(G138,CorMove,2,FALSE()),FALSE()),Q138-$BC$3,R138,$BI$5)*H138</f>
        <v>#NAME?</v>
      </c>
      <c r="BJ138" s="224" t="n">
        <f aca="false">I138</f>
        <v>0.3</v>
      </c>
      <c r="BL138" s="0" t="str">
        <f aca="false">CONCATENATE(BB138,$BC$6)</f>
        <v>36800Curve Shift/Gamma</v>
      </c>
      <c r="BM138" s="0" t="str">
        <f aca="false">CONCATENATE($BB138,$BD$6)</f>
        <v>36800Rho</v>
      </c>
      <c r="BN138" s="0" t="str">
        <f aca="false">CONCATENATE($BB138,$BE$6)</f>
        <v>36800Drift</v>
      </c>
      <c r="BO138" s="0" t="str">
        <f aca="false">CONCATENATE($BB138,$BF$6)</f>
        <v>36800Vega</v>
      </c>
      <c r="BP138" s="0" t="str">
        <f aca="false">CONCATENATE($BB138,$BG$6)</f>
        <v>36800Theta</v>
      </c>
    </row>
    <row r="139" customFormat="false" ht="12" hidden="false" customHeight="true" outlineLevel="0" collapsed="false">
      <c r="A139" s="215" t="s">
        <v>154</v>
      </c>
      <c r="B139" s="0" t="s">
        <v>155</v>
      </c>
      <c r="C139" s="0" t="s">
        <v>193</v>
      </c>
      <c r="D139" s="7" t="s">
        <v>145</v>
      </c>
      <c r="E139" s="0" t="s">
        <v>122</v>
      </c>
      <c r="F139" s="0" t="s">
        <v>123</v>
      </c>
      <c r="G139" s="91" t="n">
        <v>36647</v>
      </c>
      <c r="H139" s="230" t="n">
        <v>-500000</v>
      </c>
      <c r="I139" s="0" t="n">
        <v>0.3</v>
      </c>
      <c r="J139" s="124" t="n">
        <f aca="false">VLOOKUP(G139,NGPrices,2,FALSE())</f>
        <v>3.158</v>
      </c>
      <c r="K139" s="125" t="n">
        <f aca="false">HLOOKUP(D139,Prices,VLOOKUP(G139,move_down,2,FALSE()),FALSE())</f>
        <v>0.295</v>
      </c>
      <c r="L139" s="7" t="n">
        <f aca="false">K139+J139</f>
        <v>3.453</v>
      </c>
      <c r="M139" s="126" t="n">
        <f aca="false">VLOOKUP(G139,NGPrices,4,FALSE())</f>
        <v>0.062683518517613</v>
      </c>
      <c r="N139" s="7" t="n">
        <f aca="false">VLOOKUP(G139,NGPrices,3,FALSE())</f>
        <v>0.41</v>
      </c>
      <c r="O139" s="7" t="n">
        <f aca="false">HLOOKUP(D139,VOLS,VLOOKUP(G139,move_down,2,FALSE()),FALSE())</f>
        <v>0.402</v>
      </c>
      <c r="P139" s="219" t="n">
        <f aca="false">HLOOKUP(D139,Correllate,VLOOKUP(G139,CorMove,2,FALSE()),FALSE())</f>
        <v>0.99</v>
      </c>
      <c r="Q139" s="91" t="n">
        <f aca="false">WORKDAY(G139,-2)</f>
        <v>36643</v>
      </c>
      <c r="R139" s="7" t="n">
        <f aca="false">IF(F139="P",0,1)</f>
        <v>0</v>
      </c>
      <c r="S139" s="130" t="e">
        <f aca="false">xSPRDOPT($L139,$J139,$I139,$M139,$O139,$N139,$P139,$Q139-$C$3,$R139,0)</f>
        <v>#NAME?</v>
      </c>
      <c r="T139" s="220" t="e">
        <f aca="false">xSPRDOPT($L139,$J139,$I139,$M139,$O139,$N139,$P139,$Q139-$C$3,$R139,1)*H139</f>
        <v>#NAME?</v>
      </c>
      <c r="U139" s="42" t="e">
        <f aca="false">S139*H139</f>
        <v>#NAME?</v>
      </c>
      <c r="V139" s="220" t="e">
        <f aca="false">xSPRDOPT($L139,$J139,$I139,$M139,$O139,$N139,$P139,$Q139-$C$3,$R139,2)*H139</f>
        <v>#NAME?</v>
      </c>
      <c r="W139" s="220" t="e">
        <f aca="false">+V139+T139</f>
        <v>#NAME?</v>
      </c>
      <c r="X139" s="2" t="str">
        <f aca="false">CONCATENATE(G139,D139)</f>
        <v>36647IF-TRANSCO/Z6</v>
      </c>
      <c r="Y139" s="221" t="n">
        <f aca="false">H139/10000</f>
        <v>-50</v>
      </c>
      <c r="AA139" s="143" t="n">
        <f aca="false">EOMONTH(AA138,0)+1</f>
        <v>40210</v>
      </c>
      <c r="AB139" s="134" t="n">
        <f aca="false">SUMIF($X:$X,CONCATENATE($AA139,AB$6),$T:$T)/10000</f>
        <v>0</v>
      </c>
      <c r="AC139" s="134" t="n">
        <f aca="false">SUMIF($X:$X,CONCATENATE($AA139,AC$6),$T:$T)/10000</f>
        <v>0</v>
      </c>
      <c r="AD139" s="134" t="n">
        <f aca="false">SUMIF($X:$X,CONCATENATE($AA139,AD$6),$T:$T)/10000</f>
        <v>0</v>
      </c>
      <c r="AE139" s="134" t="n">
        <f aca="false">SUMIF($X:$X,CONCATENATE($AA139,AE$6),$T:$T)/10000</f>
        <v>0</v>
      </c>
      <c r="AF139" s="135" t="n">
        <f aca="false">SUMIF($X:$X,CONCATENATE($AA139,AF$6),$T:$T)/10000</f>
        <v>0</v>
      </c>
      <c r="AG139" s="135" t="n">
        <f aca="false">SUMIF($X:$X,CONCATENATE($AA139,AG$6),$T:$T)/10000</f>
        <v>0</v>
      </c>
      <c r="AH139" s="143" t="n">
        <f aca="false">EOMONTH(AH138,0)+1</f>
        <v>40210</v>
      </c>
      <c r="AI139" s="135" t="n">
        <f aca="false">SUM(AB139:AG139)</f>
        <v>0</v>
      </c>
      <c r="AK139" s="143" t="n">
        <f aca="false">EOMONTH(AK138,0)+1</f>
        <v>40210</v>
      </c>
      <c r="AL139" s="134" t="n">
        <f aca="false">SUMIF($X:$X,CONCATENATE($AA139,AL$6),$W:$W)</f>
        <v>0</v>
      </c>
      <c r="AM139" s="134" t="n">
        <f aca="false">SUMIF($X:$X,CONCATENATE($AA139,AM$6),$W:$W)</f>
        <v>0</v>
      </c>
      <c r="AN139" s="134" t="n">
        <f aca="false">SUMIF($X:$X,CONCATENATE($AA139,AN$6),$W:$W)</f>
        <v>0</v>
      </c>
      <c r="AO139" s="134" t="n">
        <f aca="false">SUMIF($X:$X,CONCATENATE($AA139,AO$6),$W:$W)</f>
        <v>0</v>
      </c>
      <c r="AP139" s="135" t="n">
        <f aca="false">SUMIF($X:$X,CONCATENATE($AA139,AP$6),$W:$W)</f>
        <v>0</v>
      </c>
      <c r="AQ139" s="135" t="n">
        <f aca="false">SUMIF($X:$X,CONCATENATE($AA139,AQ$6),$W:$W)</f>
        <v>0</v>
      </c>
      <c r="AR139" s="143" t="n">
        <f aca="false">EOMONTH(AR138,0)+1</f>
        <v>40210</v>
      </c>
      <c r="AS139" s="135" t="n">
        <f aca="false">SUM(AL139:AQ139)</f>
        <v>0</v>
      </c>
      <c r="BB139" s="181" t="n">
        <f aca="false">G139</f>
        <v>36647</v>
      </c>
      <c r="BC139" s="223" t="e">
        <f aca="false">xSPRDOPT((VLOOKUP(G139,NGPrices,2,FALSE())+HLOOKUP(D139,Prices,VLOOKUP(G139,move_down,2,FALSE()),FALSE())),VLOOKUP(G139,NGPrices,2,FALSE()),I139,VLOOKUP(G139,NGPREVPRICES,4,FALSE()),HLOOKUP(D139,PREVVOLS,VLOOKUP(G139,MOVE_DOWN2,2,FALSE()),FALSE()),VLOOKUP(G139,NGPREVPRICES,3,FALSE()),HLOOKUP(D139,Correllate,VLOOKUP(G139,CorMove,2,FALSE()),FALSE()),Q139-$BC$3,R139,$BC$5)*H139-BI139</f>
        <v>#NAME?</v>
      </c>
      <c r="BD139" s="223" t="e">
        <f aca="false">xSPRDOPT((VLOOKUP(G139,NGPREVPRICES,2,FALSE())+HLOOKUP(D139,PREVCURVES,VLOOKUP(G139,MOVE_DOWN2,2,FALSE()),FALSE())),VLOOKUP(G139,NGPREVPRICES,2,FALSE()),BJ139,VLOOKUP(G139,NGPrices,4,FALSE()),HLOOKUP(D139,PREVVOLS,VLOOKUP(G139,MOVE_DOWN2,2,FALSE()),FALSE()),VLOOKUP(G139,NGPREVPRICES,3,FALSE()),HLOOKUP(D139,Correllate,VLOOKUP(G139,CorMove,2,FALSE()),FALSE()),Q139-$BC$3,R139,$BI$5)*H139-BI139</f>
        <v>#NAME?</v>
      </c>
      <c r="BE139" s="132" t="e">
        <f aca="false">(BI139/VLOOKUP(BB139,discount,3,FALSE()))-(BI139/VLOOKUP(BB139,discount,2,FALSE()))</f>
        <v>#NAME?</v>
      </c>
      <c r="BF139" s="223" t="e">
        <f aca="false">xSPRDOPT((VLOOKUP(G139,NGPREVPRICES,2,FALSE())+HLOOKUP(D139,PREVCURVES,VLOOKUP(G139,MOVE_DOWN2,2,FALSE()),FALSE())),VLOOKUP(G139,NGPREVPRICES,2,FALSE()),BJ139,VLOOKUP(G139,NGPREVPRICES,4,FALSE()),HLOOKUP(D139,VOLS,VLOOKUP(G139,move_down,2,FALSE()),FALSE()),VLOOKUP(G139,NGPrices,3,FALSE()),HLOOKUP(D139,Correllate,VLOOKUP(G139,CorMove,2,FALSE()),FALSE()),Q139-$BC$3,R139,$BI$5)*H139-BI139</f>
        <v>#NAME?</v>
      </c>
      <c r="BG139" s="223" t="e">
        <f aca="false">xSPRDOPT((VLOOKUP(G139,NGPREVPRICES,2,FALSE())+HLOOKUP(D139,PREVCURVES,VLOOKUP(G139,MOVE_DOWN2,2,FALSE()),FALSE())),VLOOKUP(G139,NGPREVPRICES,2,FALSE()),BJ139,VLOOKUP(G139,NGPREVPRICES,4,FALSE()),HLOOKUP(D139,PREVVOLS,VLOOKUP(G139,MOVE_DOWN2,2,FALSE()),FALSE()),VLOOKUP(G139,NGPREVPRICES,3,FALSE()),HLOOKUP(D139,Correllate,VLOOKUP(G139,CorMove,2,FALSE()),FALSE()),Q139-$C$3,R139,$BI$5)*H139-BI139</f>
        <v>#NAME?</v>
      </c>
      <c r="BH139" s="223" t="e">
        <f aca="false">SUM(BC139:BG139)</f>
        <v>#NAME?</v>
      </c>
      <c r="BI139" s="223" t="e">
        <f aca="false">xSPRDOPT((VLOOKUP(G139,NGPREVPRICES,2,FALSE())+HLOOKUP(D139,PREVCURVES,VLOOKUP(G139,MOVE_DOWN2,2,FALSE()),FALSE())),VLOOKUP(G139,NGPREVPRICES,2,FALSE()),BJ139,VLOOKUP(G139,NGPREVPRICES,4,FALSE()),HLOOKUP(D139,PREVVOLS,VLOOKUP(G139,MOVE_DOWN2,2,FALSE()),FALSE()),VLOOKUP(G139,NGPREVPRICES,3,FALSE()),HLOOKUP(D139,Correllate,VLOOKUP(G139,CorMove,2,FALSE()),FALSE()),Q139-$BC$3,R139,$BI$5)*H139</f>
        <v>#NAME?</v>
      </c>
      <c r="BJ139" s="224" t="n">
        <f aca="false">I139</f>
        <v>0.3</v>
      </c>
      <c r="BL139" s="0" t="str">
        <f aca="false">CONCATENATE(BB139,$BC$6)</f>
        <v>36647Curve Shift/Gamma</v>
      </c>
      <c r="BM139" s="0" t="str">
        <f aca="false">CONCATENATE($BB139,$BD$6)</f>
        <v>36647Rho</v>
      </c>
      <c r="BN139" s="0" t="str">
        <f aca="false">CONCATENATE($BB139,$BE$6)</f>
        <v>36647Drift</v>
      </c>
      <c r="BO139" s="0" t="str">
        <f aca="false">CONCATENATE($BB139,$BF$6)</f>
        <v>36647Vega</v>
      </c>
      <c r="BP139" s="0" t="str">
        <f aca="false">CONCATENATE($BB139,$BG$6)</f>
        <v>36647Theta</v>
      </c>
    </row>
    <row r="140" customFormat="false" ht="12" hidden="false" customHeight="true" outlineLevel="0" collapsed="false">
      <c r="A140" s="215" t="s">
        <v>154</v>
      </c>
      <c r="B140" s="0" t="s">
        <v>155</v>
      </c>
      <c r="C140" s="0" t="s">
        <v>193</v>
      </c>
      <c r="D140" s="7" t="s">
        <v>145</v>
      </c>
      <c r="E140" s="0" t="s">
        <v>122</v>
      </c>
      <c r="F140" s="0" t="s">
        <v>123</v>
      </c>
      <c r="G140" s="91" t="n">
        <v>36678</v>
      </c>
      <c r="H140" s="230" t="n">
        <v>-500000</v>
      </c>
      <c r="I140" s="0" t="n">
        <v>0.3</v>
      </c>
      <c r="J140" s="124" t="n">
        <f aca="false">VLOOKUP(G140,NGPrices,2,FALSE())</f>
        <v>3.172</v>
      </c>
      <c r="K140" s="125" t="n">
        <f aca="false">HLOOKUP(D140,Prices,VLOOKUP(G140,move_down,2,FALSE()),FALSE())</f>
        <v>0.3075</v>
      </c>
      <c r="L140" s="7" t="n">
        <f aca="false">K140+J140</f>
        <v>3.4795</v>
      </c>
      <c r="M140" s="126" t="n">
        <f aca="false">VLOOKUP(G140,NGPrices,4,FALSE())</f>
        <v>0.063039999833066</v>
      </c>
      <c r="N140" s="7" t="n">
        <f aca="false">VLOOKUP(G140,NGPrices,3,FALSE())</f>
        <v>0.3825</v>
      </c>
      <c r="O140" s="7" t="n">
        <f aca="false">HLOOKUP(D140,VOLS,VLOOKUP(G140,move_down,2,FALSE()),FALSE())</f>
        <v>0.375</v>
      </c>
      <c r="P140" s="219" t="n">
        <f aca="false">HLOOKUP(D140,Correllate,VLOOKUP(G140,CorMove,2,FALSE()),FALSE())</f>
        <v>0.99</v>
      </c>
      <c r="Q140" s="91" t="n">
        <f aca="false">WORKDAY(G140,-2)</f>
        <v>36676</v>
      </c>
      <c r="R140" s="7" t="n">
        <f aca="false">IF(F140="P",0,1)</f>
        <v>0</v>
      </c>
      <c r="S140" s="130" t="e">
        <f aca="false">xSPRDOPT($L140,$J140,$I140,$M140,$O140,$N140,$P140,$Q140-$C$3,$R140,0)</f>
        <v>#NAME?</v>
      </c>
      <c r="T140" s="220" t="e">
        <f aca="false">xSPRDOPT($L140,$J140,$I140,$M140,$O140,$N140,$P140,$Q140-$C$3,$R140,1)*H140</f>
        <v>#NAME?</v>
      </c>
      <c r="U140" s="42" t="e">
        <f aca="false">S140*H140</f>
        <v>#NAME?</v>
      </c>
      <c r="V140" s="220" t="e">
        <f aca="false">xSPRDOPT($L140,$J140,$I140,$M140,$O140,$N140,$P140,$Q140-$C$3,$R140,2)*H140</f>
        <v>#NAME?</v>
      </c>
      <c r="W140" s="220" t="e">
        <f aca="false">+V140+T140</f>
        <v>#NAME?</v>
      </c>
      <c r="X140" s="2" t="str">
        <f aca="false">CONCATENATE(G140,D140)</f>
        <v>36678IF-TRANSCO/Z6</v>
      </c>
      <c r="Y140" s="221" t="n">
        <f aca="false">H140/10000</f>
        <v>-50</v>
      </c>
      <c r="AA140" s="143" t="n">
        <f aca="false">EOMONTH(AA139,0)+1</f>
        <v>40238</v>
      </c>
      <c r="AB140" s="134" t="n">
        <f aca="false">SUMIF($X:$X,CONCATENATE($AA140,AB$6),$T:$T)/10000</f>
        <v>0</v>
      </c>
      <c r="AC140" s="134" t="n">
        <f aca="false">SUMIF($X:$X,CONCATENATE($AA140,AC$6),$T:$T)/10000</f>
        <v>0</v>
      </c>
      <c r="AD140" s="134" t="n">
        <f aca="false">SUMIF($X:$X,CONCATENATE($AA140,AD$6),$T:$T)/10000</f>
        <v>0</v>
      </c>
      <c r="AE140" s="134" t="n">
        <f aca="false">SUMIF($X:$X,CONCATENATE($AA140,AE$6),$T:$T)/10000</f>
        <v>0</v>
      </c>
      <c r="AF140" s="135" t="n">
        <f aca="false">SUMIF($X:$X,CONCATENATE($AA140,AF$6),$T:$T)/10000</f>
        <v>0</v>
      </c>
      <c r="AG140" s="135" t="n">
        <f aca="false">SUMIF($X:$X,CONCATENATE($AA140,AG$6),$T:$T)/10000</f>
        <v>0</v>
      </c>
      <c r="AH140" s="143" t="n">
        <f aca="false">EOMONTH(AH139,0)+1</f>
        <v>40238</v>
      </c>
      <c r="AI140" s="135" t="n">
        <f aca="false">SUM(AB140:AG140)</f>
        <v>0</v>
      </c>
      <c r="AK140" s="143" t="n">
        <f aca="false">EOMONTH(AK139,0)+1</f>
        <v>40238</v>
      </c>
      <c r="AL140" s="134" t="n">
        <f aca="false">SUMIF($X:$X,CONCATENATE($AA140,AL$6),$W:$W)</f>
        <v>0</v>
      </c>
      <c r="AM140" s="134" t="n">
        <f aca="false">SUMIF($X:$X,CONCATENATE($AA140,AM$6),$W:$W)</f>
        <v>0</v>
      </c>
      <c r="AN140" s="134" t="n">
        <f aca="false">SUMIF($X:$X,CONCATENATE($AA140,AN$6),$W:$W)</f>
        <v>0</v>
      </c>
      <c r="AO140" s="134" t="n">
        <f aca="false">SUMIF($X:$X,CONCATENATE($AA140,AO$6),$W:$W)</f>
        <v>0</v>
      </c>
      <c r="AP140" s="135" t="n">
        <f aca="false">SUMIF($X:$X,CONCATENATE($AA140,AP$6),$W:$W)</f>
        <v>0</v>
      </c>
      <c r="AQ140" s="135" t="n">
        <f aca="false">SUMIF($X:$X,CONCATENATE($AA140,AQ$6),$W:$W)</f>
        <v>0</v>
      </c>
      <c r="AR140" s="143" t="n">
        <f aca="false">EOMONTH(AR139,0)+1</f>
        <v>40238</v>
      </c>
      <c r="AS140" s="135" t="n">
        <f aca="false">SUM(AL140:AQ140)</f>
        <v>0</v>
      </c>
      <c r="BB140" s="181" t="n">
        <f aca="false">G140</f>
        <v>36678</v>
      </c>
      <c r="BC140" s="223" t="e">
        <f aca="false">xSPRDOPT((VLOOKUP(G140,NGPrices,2,FALSE())+HLOOKUP(D140,Prices,VLOOKUP(G140,move_down,2,FALSE()),FALSE())),VLOOKUP(G140,NGPrices,2,FALSE()),I140,VLOOKUP(G140,NGPREVPRICES,4,FALSE()),HLOOKUP(D140,PREVVOLS,VLOOKUP(G140,MOVE_DOWN2,2,FALSE()),FALSE()),VLOOKUP(G140,NGPREVPRICES,3,FALSE()),HLOOKUP(D140,Correllate,VLOOKUP(G140,CorMove,2,FALSE()),FALSE()),Q140-$BC$3,R140,$BC$5)*H140-BI140</f>
        <v>#NAME?</v>
      </c>
      <c r="BD140" s="223" t="e">
        <f aca="false">xSPRDOPT((VLOOKUP(G140,NGPREVPRICES,2,FALSE())+HLOOKUP(D140,PREVCURVES,VLOOKUP(G140,MOVE_DOWN2,2,FALSE()),FALSE())),VLOOKUP(G140,NGPREVPRICES,2,FALSE()),BJ140,VLOOKUP(G140,NGPrices,4,FALSE()),HLOOKUP(D140,PREVVOLS,VLOOKUP(G140,MOVE_DOWN2,2,FALSE()),FALSE()),VLOOKUP(G140,NGPREVPRICES,3,FALSE()),HLOOKUP(D140,Correllate,VLOOKUP(G140,CorMove,2,FALSE()),FALSE()),Q140-$BC$3,R140,$BI$5)*H140-BI140</f>
        <v>#NAME?</v>
      </c>
      <c r="BE140" s="132" t="e">
        <f aca="false">(BI140/VLOOKUP(BB140,discount,3,FALSE()))-(BI140/VLOOKUP(BB140,discount,2,FALSE()))</f>
        <v>#NAME?</v>
      </c>
      <c r="BF140" s="223" t="e">
        <f aca="false">xSPRDOPT((VLOOKUP(G140,NGPREVPRICES,2,FALSE())+HLOOKUP(D140,PREVCURVES,VLOOKUP(G140,MOVE_DOWN2,2,FALSE()),FALSE())),VLOOKUP(G140,NGPREVPRICES,2,FALSE()),BJ140,VLOOKUP(G140,NGPREVPRICES,4,FALSE()),HLOOKUP(D140,VOLS,VLOOKUP(G140,move_down,2,FALSE()),FALSE()),VLOOKUP(G140,NGPrices,3,FALSE()),HLOOKUP(D140,Correllate,VLOOKUP(G140,CorMove,2,FALSE()),FALSE()),Q140-$BC$3,R140,$BI$5)*H140-BI140</f>
        <v>#NAME?</v>
      </c>
      <c r="BG140" s="223" t="e">
        <f aca="false">xSPRDOPT((VLOOKUP(G140,NGPREVPRICES,2,FALSE())+HLOOKUP(D140,PREVCURVES,VLOOKUP(G140,MOVE_DOWN2,2,FALSE()),FALSE())),VLOOKUP(G140,NGPREVPRICES,2,FALSE()),BJ140,VLOOKUP(G140,NGPREVPRICES,4,FALSE()),HLOOKUP(D140,PREVVOLS,VLOOKUP(G140,MOVE_DOWN2,2,FALSE()),FALSE()),VLOOKUP(G140,NGPREVPRICES,3,FALSE()),HLOOKUP(D140,Correllate,VLOOKUP(G140,CorMove,2,FALSE()),FALSE()),Q140-$C$3,R140,$BI$5)*H140-BI140</f>
        <v>#NAME?</v>
      </c>
      <c r="BH140" s="223" t="e">
        <f aca="false">SUM(BC140:BG140)</f>
        <v>#NAME?</v>
      </c>
      <c r="BI140" s="223" t="e">
        <f aca="false">xSPRDOPT((VLOOKUP(G140,NGPREVPRICES,2,FALSE())+HLOOKUP(D140,PREVCURVES,VLOOKUP(G140,MOVE_DOWN2,2,FALSE()),FALSE())),VLOOKUP(G140,NGPREVPRICES,2,FALSE()),BJ140,VLOOKUP(G140,NGPREVPRICES,4,FALSE()),HLOOKUP(D140,PREVVOLS,VLOOKUP(G140,MOVE_DOWN2,2,FALSE()),FALSE()),VLOOKUP(G140,NGPREVPRICES,3,FALSE()),HLOOKUP(D140,Correllate,VLOOKUP(G140,CorMove,2,FALSE()),FALSE()),Q140-$BC$3,R140,$BI$5)*H140</f>
        <v>#NAME?</v>
      </c>
      <c r="BJ140" s="224" t="n">
        <f aca="false">I140</f>
        <v>0.3</v>
      </c>
      <c r="BL140" s="0" t="str">
        <f aca="false">CONCATENATE(BB140,$BC$6)</f>
        <v>36678Curve Shift/Gamma</v>
      </c>
      <c r="BM140" s="0" t="str">
        <f aca="false">CONCATENATE($BB140,$BD$6)</f>
        <v>36678Rho</v>
      </c>
      <c r="BN140" s="0" t="str">
        <f aca="false">CONCATENATE($BB140,$BE$6)</f>
        <v>36678Drift</v>
      </c>
      <c r="BO140" s="0" t="str">
        <f aca="false">CONCATENATE($BB140,$BF$6)</f>
        <v>36678Vega</v>
      </c>
      <c r="BP140" s="0" t="str">
        <f aca="false">CONCATENATE($BB140,$BG$6)</f>
        <v>36678Theta</v>
      </c>
    </row>
    <row r="141" customFormat="false" ht="12" hidden="false" customHeight="true" outlineLevel="0" collapsed="false">
      <c r="A141" s="215" t="s">
        <v>154</v>
      </c>
      <c r="B141" s="0" t="s">
        <v>155</v>
      </c>
      <c r="C141" s="0" t="s">
        <v>193</v>
      </c>
      <c r="D141" s="7" t="s">
        <v>145</v>
      </c>
      <c r="E141" s="0" t="s">
        <v>122</v>
      </c>
      <c r="F141" s="0" t="s">
        <v>123</v>
      </c>
      <c r="G141" s="91" t="n">
        <v>36708</v>
      </c>
      <c r="H141" s="230" t="n">
        <v>-500000</v>
      </c>
      <c r="I141" s="0" t="n">
        <v>0.3</v>
      </c>
      <c r="J141" s="124" t="n">
        <f aca="false">VLOOKUP(G141,NGPrices,2,FALSE())</f>
        <v>3.181</v>
      </c>
      <c r="K141" s="125" t="n">
        <f aca="false">HLOOKUP(D141,Prices,VLOOKUP(G141,move_down,2,FALSE()),FALSE())</f>
        <v>0.345</v>
      </c>
      <c r="L141" s="7" t="n">
        <f aca="false">K141+J141</f>
        <v>3.526</v>
      </c>
      <c r="M141" s="126" t="n">
        <f aca="false">VLOOKUP(G141,NGPrices,4,FALSE())</f>
        <v>0.063695649345076</v>
      </c>
      <c r="N141" s="7" t="n">
        <f aca="false">VLOOKUP(G141,NGPrices,3,FALSE())</f>
        <v>0.395</v>
      </c>
      <c r="O141" s="7" t="n">
        <f aca="false">HLOOKUP(D141,VOLS,VLOOKUP(G141,move_down,2,FALSE()),FALSE())</f>
        <v>0.387</v>
      </c>
      <c r="P141" s="219" t="n">
        <f aca="false">HLOOKUP(D141,Correllate,VLOOKUP(G141,CorMove,2,FALSE()),FALSE())</f>
        <v>0.99</v>
      </c>
      <c r="Q141" s="91" t="n">
        <f aca="false">WORKDAY(G141,-2)</f>
        <v>36706</v>
      </c>
      <c r="R141" s="7" t="n">
        <f aca="false">IF(F141="P",0,1)</f>
        <v>0</v>
      </c>
      <c r="S141" s="130" t="e">
        <f aca="false">xSPRDOPT($L141,$J141,$I141,$M141,$O141,$N141,$P141,$Q141-$C$3,$R141,0)</f>
        <v>#NAME?</v>
      </c>
      <c r="T141" s="220" t="e">
        <f aca="false">xSPRDOPT($L141,$J141,$I141,$M141,$O141,$N141,$P141,$Q141-$C$3,$R141,1)*H141</f>
        <v>#NAME?</v>
      </c>
      <c r="U141" s="42" t="e">
        <f aca="false">S141*H141</f>
        <v>#NAME?</v>
      </c>
      <c r="V141" s="220" t="e">
        <f aca="false">xSPRDOPT($L141,$J141,$I141,$M141,$O141,$N141,$P141,$Q141-$C$3,$R141,2)*H141</f>
        <v>#NAME?</v>
      </c>
      <c r="W141" s="220" t="e">
        <f aca="false">+V141+T141</f>
        <v>#NAME?</v>
      </c>
      <c r="X141" s="2" t="str">
        <f aca="false">CONCATENATE(G141,D141)</f>
        <v>36708IF-TRANSCO/Z6</v>
      </c>
      <c r="Y141" s="221" t="n">
        <f aca="false">H141/10000</f>
        <v>-50</v>
      </c>
      <c r="AA141" s="143" t="n">
        <f aca="false">EOMONTH(AA140,0)+1</f>
        <v>40269</v>
      </c>
      <c r="AB141" s="134" t="n">
        <f aca="false">SUMIF($X:$X,CONCATENATE($AA141,AB$6),$T:$T)/10000</f>
        <v>0</v>
      </c>
      <c r="AC141" s="134" t="n">
        <f aca="false">SUMIF($X:$X,CONCATENATE($AA141,AC$6),$T:$T)/10000</f>
        <v>0</v>
      </c>
      <c r="AD141" s="134" t="n">
        <f aca="false">SUMIF($X:$X,CONCATENATE($AA141,AD$6),$T:$T)/10000</f>
        <v>0</v>
      </c>
      <c r="AE141" s="134" t="n">
        <f aca="false">SUMIF($X:$X,CONCATENATE($AA141,AE$6),$T:$T)/10000</f>
        <v>0</v>
      </c>
      <c r="AF141" s="135" t="n">
        <f aca="false">SUMIF($X:$X,CONCATENATE($AA141,AF$6),$T:$T)/10000</f>
        <v>0</v>
      </c>
      <c r="AG141" s="135" t="n">
        <f aca="false">SUMIF($X:$X,CONCATENATE($AA141,AG$6),$T:$T)/10000</f>
        <v>0</v>
      </c>
      <c r="AH141" s="143" t="n">
        <f aca="false">EOMONTH(AH140,0)+1</f>
        <v>40269</v>
      </c>
      <c r="AI141" s="135" t="n">
        <f aca="false">SUM(AB141:AG141)</f>
        <v>0</v>
      </c>
      <c r="AK141" s="143" t="n">
        <f aca="false">EOMONTH(AK140,0)+1</f>
        <v>40269</v>
      </c>
      <c r="AL141" s="134" t="n">
        <f aca="false">SUMIF($X:$X,CONCATENATE($AA141,AL$6),$W:$W)</f>
        <v>0</v>
      </c>
      <c r="AM141" s="134" t="n">
        <f aca="false">SUMIF($X:$X,CONCATENATE($AA141,AM$6),$W:$W)</f>
        <v>0</v>
      </c>
      <c r="AN141" s="134" t="n">
        <f aca="false">SUMIF($X:$X,CONCATENATE($AA141,AN$6),$W:$W)</f>
        <v>0</v>
      </c>
      <c r="AO141" s="134" t="n">
        <f aca="false">SUMIF($X:$X,CONCATENATE($AA141,AO$6),$W:$W)</f>
        <v>0</v>
      </c>
      <c r="AP141" s="135" t="n">
        <f aca="false">SUMIF($X:$X,CONCATENATE($AA141,AP$6),$W:$W)</f>
        <v>0</v>
      </c>
      <c r="AQ141" s="135" t="n">
        <f aca="false">SUMIF($X:$X,CONCATENATE($AA141,AQ$6),$W:$W)</f>
        <v>0</v>
      </c>
      <c r="AR141" s="143" t="n">
        <f aca="false">EOMONTH(AR140,0)+1</f>
        <v>40269</v>
      </c>
      <c r="AS141" s="135" t="n">
        <f aca="false">SUM(AL141:AQ141)</f>
        <v>0</v>
      </c>
      <c r="BB141" s="181" t="n">
        <f aca="false">G141</f>
        <v>36708</v>
      </c>
      <c r="BC141" s="223" t="e">
        <f aca="false">xSPRDOPT((VLOOKUP(G141,NGPrices,2,FALSE())+HLOOKUP(D141,Prices,VLOOKUP(G141,move_down,2,FALSE()),FALSE())),VLOOKUP(G141,NGPrices,2,FALSE()),I141,VLOOKUP(G141,NGPREVPRICES,4,FALSE()),HLOOKUP(D141,PREVVOLS,VLOOKUP(G141,MOVE_DOWN2,2,FALSE()),FALSE()),VLOOKUP(G141,NGPREVPRICES,3,FALSE()),HLOOKUP(D141,Correllate,VLOOKUP(G141,CorMove,2,FALSE()),FALSE()),Q141-$BC$3,R141,$BC$5)*H141-BI141</f>
        <v>#NAME?</v>
      </c>
      <c r="BD141" s="223" t="e">
        <f aca="false">xSPRDOPT((VLOOKUP(G141,NGPREVPRICES,2,FALSE())+HLOOKUP(D141,PREVCURVES,VLOOKUP(G141,MOVE_DOWN2,2,FALSE()),FALSE())),VLOOKUP(G141,NGPREVPRICES,2,FALSE()),BJ141,VLOOKUP(G141,NGPrices,4,FALSE()),HLOOKUP(D141,PREVVOLS,VLOOKUP(G141,MOVE_DOWN2,2,FALSE()),FALSE()),VLOOKUP(G141,NGPREVPRICES,3,FALSE()),HLOOKUP(D141,Correllate,VLOOKUP(G141,CorMove,2,FALSE()),FALSE()),Q141-$BC$3,R141,$BI$5)*H141-BI141</f>
        <v>#NAME?</v>
      </c>
      <c r="BE141" s="132" t="e">
        <f aca="false">(BI141/VLOOKUP(BB141,discount,3,FALSE()))-(BI141/VLOOKUP(BB141,discount,2,FALSE()))</f>
        <v>#NAME?</v>
      </c>
      <c r="BF141" s="223" t="e">
        <f aca="false">xSPRDOPT((VLOOKUP(G141,NGPREVPRICES,2,FALSE())+HLOOKUP(D141,PREVCURVES,VLOOKUP(G141,MOVE_DOWN2,2,FALSE()),FALSE())),VLOOKUP(G141,NGPREVPRICES,2,FALSE()),BJ141,VLOOKUP(G141,NGPREVPRICES,4,FALSE()),HLOOKUP(D141,VOLS,VLOOKUP(G141,move_down,2,FALSE()),FALSE()),VLOOKUP(G141,NGPrices,3,FALSE()),HLOOKUP(D141,Correllate,VLOOKUP(G141,CorMove,2,FALSE()),FALSE()),Q141-$BC$3,R141,$BI$5)*H141-BI141</f>
        <v>#NAME?</v>
      </c>
      <c r="BG141" s="223" t="e">
        <f aca="false">xSPRDOPT((VLOOKUP(G141,NGPREVPRICES,2,FALSE())+HLOOKUP(D141,PREVCURVES,VLOOKUP(G141,MOVE_DOWN2,2,FALSE()),FALSE())),VLOOKUP(G141,NGPREVPRICES,2,FALSE()),BJ141,VLOOKUP(G141,NGPREVPRICES,4,FALSE()),HLOOKUP(D141,PREVVOLS,VLOOKUP(G141,MOVE_DOWN2,2,FALSE()),FALSE()),VLOOKUP(G141,NGPREVPRICES,3,FALSE()),HLOOKUP(D141,Correllate,VLOOKUP(G141,CorMove,2,FALSE()),FALSE()),Q141-$C$3,R141,$BI$5)*H141-BI141</f>
        <v>#NAME?</v>
      </c>
      <c r="BH141" s="223" t="e">
        <f aca="false">SUM(BC141:BG141)</f>
        <v>#NAME?</v>
      </c>
      <c r="BI141" s="223" t="e">
        <f aca="false">xSPRDOPT((VLOOKUP(G141,NGPREVPRICES,2,FALSE())+HLOOKUP(D141,PREVCURVES,VLOOKUP(G141,MOVE_DOWN2,2,FALSE()),FALSE())),VLOOKUP(G141,NGPREVPRICES,2,FALSE()),BJ141,VLOOKUP(G141,NGPREVPRICES,4,FALSE()),HLOOKUP(D141,PREVVOLS,VLOOKUP(G141,MOVE_DOWN2,2,FALSE()),FALSE()),VLOOKUP(G141,NGPREVPRICES,3,FALSE()),HLOOKUP(D141,Correllate,VLOOKUP(G141,CorMove,2,FALSE()),FALSE()),Q141-$BC$3,R141,$BI$5)*H141</f>
        <v>#NAME?</v>
      </c>
      <c r="BJ141" s="224" t="n">
        <f aca="false">I141</f>
        <v>0.3</v>
      </c>
      <c r="BL141" s="0" t="str">
        <f aca="false">CONCATENATE(BB141,$BC$6)</f>
        <v>36708Curve Shift/Gamma</v>
      </c>
      <c r="BM141" s="0" t="str">
        <f aca="false">CONCATENATE($BB141,$BD$6)</f>
        <v>36708Rho</v>
      </c>
      <c r="BN141" s="0" t="str">
        <f aca="false">CONCATENATE($BB141,$BE$6)</f>
        <v>36708Drift</v>
      </c>
      <c r="BO141" s="0" t="str">
        <f aca="false">CONCATENATE($BB141,$BF$6)</f>
        <v>36708Vega</v>
      </c>
      <c r="BP141" s="0" t="str">
        <f aca="false">CONCATENATE($BB141,$BG$6)</f>
        <v>36708Theta</v>
      </c>
    </row>
    <row r="142" customFormat="false" ht="12" hidden="false" customHeight="true" outlineLevel="0" collapsed="false">
      <c r="A142" s="215" t="s">
        <v>154</v>
      </c>
      <c r="B142" s="0" t="s">
        <v>155</v>
      </c>
      <c r="C142" s="0" t="s">
        <v>193</v>
      </c>
      <c r="D142" s="7" t="s">
        <v>145</v>
      </c>
      <c r="E142" s="0" t="s">
        <v>122</v>
      </c>
      <c r="F142" s="0" t="s">
        <v>123</v>
      </c>
      <c r="G142" s="91" t="n">
        <v>36739</v>
      </c>
      <c r="H142" s="230" t="n">
        <v>-500000</v>
      </c>
      <c r="I142" s="0" t="n">
        <v>0.3</v>
      </c>
      <c r="J142" s="124" t="n">
        <f aca="false">VLOOKUP(G142,NGPrices,2,FALSE())</f>
        <v>3.183</v>
      </c>
      <c r="K142" s="125" t="n">
        <f aca="false">HLOOKUP(D142,Prices,VLOOKUP(G142,move_down,2,FALSE()),FALSE())</f>
        <v>0.345</v>
      </c>
      <c r="L142" s="7" t="n">
        <f aca="false">K142+J142</f>
        <v>3.528</v>
      </c>
      <c r="M142" s="126" t="n">
        <f aca="false">VLOOKUP(G142,NGPrices,4,FALSE())</f>
        <v>0.064500399973534</v>
      </c>
      <c r="N142" s="7" t="n">
        <f aca="false">VLOOKUP(G142,NGPrices,3,FALSE())</f>
        <v>0.4125</v>
      </c>
      <c r="O142" s="7" t="n">
        <f aca="false">HLOOKUP(D142,VOLS,VLOOKUP(G142,move_down,2,FALSE()),FALSE())</f>
        <v>0.404</v>
      </c>
      <c r="P142" s="219" t="n">
        <f aca="false">HLOOKUP(D142,Correllate,VLOOKUP(G142,CorMove,2,FALSE()),FALSE())</f>
        <v>0.99</v>
      </c>
      <c r="Q142" s="91" t="n">
        <f aca="false">WORKDAY(G142,-2)</f>
        <v>36735</v>
      </c>
      <c r="R142" s="7" t="n">
        <f aca="false">IF(F142="P",0,1)</f>
        <v>0</v>
      </c>
      <c r="S142" s="130" t="e">
        <f aca="false">xSPRDOPT($L142,$J142,$I142,$M142,$O142,$N142,$P142,$Q142-$C$3,$R142,0)</f>
        <v>#NAME?</v>
      </c>
      <c r="T142" s="220" t="e">
        <f aca="false">xSPRDOPT($L142,$J142,$I142,$M142,$O142,$N142,$P142,$Q142-$C$3,$R142,1)*H142</f>
        <v>#NAME?</v>
      </c>
      <c r="U142" s="42" t="e">
        <f aca="false">S142*H142</f>
        <v>#NAME?</v>
      </c>
      <c r="V142" s="220" t="e">
        <f aca="false">xSPRDOPT($L142,$J142,$I142,$M142,$O142,$N142,$P142,$Q142-$C$3,$R142,2)*H142</f>
        <v>#NAME?</v>
      </c>
      <c r="W142" s="220" t="e">
        <f aca="false">+V142+T142</f>
        <v>#NAME?</v>
      </c>
      <c r="X142" s="2" t="str">
        <f aca="false">CONCATENATE(G142,D142)</f>
        <v>36739IF-TRANSCO/Z6</v>
      </c>
      <c r="Y142" s="221" t="n">
        <f aca="false">H142/10000</f>
        <v>-50</v>
      </c>
      <c r="Z142" s="2"/>
      <c r="AA142" s="143" t="n">
        <f aca="false">EOMONTH(AA141,0)+1</f>
        <v>40299</v>
      </c>
      <c r="AB142" s="134" t="n">
        <f aca="false">SUMIF($X:$X,CONCATENATE($AA142,AB$6),$T:$T)/10000</f>
        <v>0</v>
      </c>
      <c r="AC142" s="134" t="n">
        <f aca="false">SUMIF($X:$X,CONCATENATE($AA142,AC$6),$T:$T)/10000</f>
        <v>0</v>
      </c>
      <c r="AD142" s="134" t="n">
        <f aca="false">SUMIF($X:$X,CONCATENATE($AA142,AD$6),$T:$T)/10000</f>
        <v>0</v>
      </c>
      <c r="AE142" s="134" t="n">
        <f aca="false">SUMIF($X:$X,CONCATENATE($AA142,AE$6),$T:$T)/10000</f>
        <v>0</v>
      </c>
      <c r="AF142" s="135" t="n">
        <f aca="false">SUMIF($X:$X,CONCATENATE($AA142,AF$6),$T:$T)/10000</f>
        <v>0</v>
      </c>
      <c r="AG142" s="135" t="n">
        <f aca="false">SUMIF($X:$X,CONCATENATE($AA142,AG$6),$T:$T)/10000</f>
        <v>0</v>
      </c>
      <c r="AH142" s="143" t="n">
        <f aca="false">EOMONTH(AH141,0)+1</f>
        <v>40299</v>
      </c>
      <c r="AI142" s="135" t="n">
        <f aca="false">SUM(AB142:AG142)</f>
        <v>0</v>
      </c>
      <c r="AK142" s="143" t="n">
        <f aca="false">EOMONTH(AK141,0)+1</f>
        <v>40299</v>
      </c>
      <c r="AL142" s="134" t="n">
        <f aca="false">SUMIF($X:$X,CONCATENATE($AA142,AL$6),$W:$W)</f>
        <v>0</v>
      </c>
      <c r="AM142" s="134" t="n">
        <f aca="false">SUMIF($X:$X,CONCATENATE($AA142,AM$6),$W:$W)</f>
        <v>0</v>
      </c>
      <c r="AN142" s="134" t="n">
        <f aca="false">SUMIF($X:$X,CONCATENATE($AA142,AN$6),$W:$W)</f>
        <v>0</v>
      </c>
      <c r="AO142" s="134" t="n">
        <f aca="false">SUMIF($X:$X,CONCATENATE($AA142,AO$6),$W:$W)</f>
        <v>0</v>
      </c>
      <c r="AP142" s="135" t="n">
        <f aca="false">SUMIF($X:$X,CONCATENATE($AA142,AP$6),$W:$W)</f>
        <v>0</v>
      </c>
      <c r="AQ142" s="135" t="n">
        <f aca="false">SUMIF($X:$X,CONCATENATE($AA142,AQ$6),$W:$W)</f>
        <v>0</v>
      </c>
      <c r="AR142" s="143" t="n">
        <f aca="false">EOMONTH(AR141,0)+1</f>
        <v>40299</v>
      </c>
      <c r="AS142" s="135" t="n">
        <f aca="false">SUM(AL142:AQ142)</f>
        <v>0</v>
      </c>
      <c r="BB142" s="181" t="n">
        <f aca="false">G142</f>
        <v>36739</v>
      </c>
      <c r="BC142" s="223" t="e">
        <f aca="false">xSPRDOPT((VLOOKUP(G142,NGPrices,2,FALSE())+HLOOKUP(D142,Prices,VLOOKUP(G142,move_down,2,FALSE()),FALSE())),VLOOKUP(G142,NGPrices,2,FALSE()),I142,VLOOKUP(G142,NGPREVPRICES,4,FALSE()),HLOOKUP(D142,PREVVOLS,VLOOKUP(G142,MOVE_DOWN2,2,FALSE()),FALSE()),VLOOKUP(G142,NGPREVPRICES,3,FALSE()),HLOOKUP(D142,Correllate,VLOOKUP(G142,CorMove,2,FALSE()),FALSE()),Q142-$BC$3,R142,$BC$5)*H142-BI142</f>
        <v>#NAME?</v>
      </c>
      <c r="BD142" s="223" t="e">
        <f aca="false">xSPRDOPT((VLOOKUP(G142,NGPREVPRICES,2,FALSE())+HLOOKUP(D142,PREVCURVES,VLOOKUP(G142,MOVE_DOWN2,2,FALSE()),FALSE())),VLOOKUP(G142,NGPREVPRICES,2,FALSE()),BJ142,VLOOKUP(G142,NGPrices,4,FALSE()),HLOOKUP(D142,PREVVOLS,VLOOKUP(G142,MOVE_DOWN2,2,FALSE()),FALSE()),VLOOKUP(G142,NGPREVPRICES,3,FALSE()),HLOOKUP(D142,Correllate,VLOOKUP(G142,CorMove,2,FALSE()),FALSE()),Q142-$BC$3,R142,$BI$5)*H142-BI142</f>
        <v>#NAME?</v>
      </c>
      <c r="BE142" s="132" t="e">
        <f aca="false">(BI142/VLOOKUP(BB142,discount,3,FALSE()))-(BI142/VLOOKUP(BB142,discount,2,FALSE()))</f>
        <v>#NAME?</v>
      </c>
      <c r="BF142" s="223" t="e">
        <f aca="false">xSPRDOPT((VLOOKUP(G142,NGPREVPRICES,2,FALSE())+HLOOKUP(D142,PREVCURVES,VLOOKUP(G142,MOVE_DOWN2,2,FALSE()),FALSE())),VLOOKUP(G142,NGPREVPRICES,2,FALSE()),BJ142,VLOOKUP(G142,NGPREVPRICES,4,FALSE()),HLOOKUP(D142,VOLS,VLOOKUP(G142,move_down,2,FALSE()),FALSE()),VLOOKUP(G142,NGPrices,3,FALSE()),HLOOKUP(D142,Correllate,VLOOKUP(G142,CorMove,2,FALSE()),FALSE()),Q142-$BC$3,R142,$BI$5)*H142-BI142</f>
        <v>#NAME?</v>
      </c>
      <c r="BG142" s="223" t="e">
        <f aca="false">xSPRDOPT((VLOOKUP(G142,NGPREVPRICES,2,FALSE())+HLOOKUP(D142,PREVCURVES,VLOOKUP(G142,MOVE_DOWN2,2,FALSE()),FALSE())),VLOOKUP(G142,NGPREVPRICES,2,FALSE()),BJ142,VLOOKUP(G142,NGPREVPRICES,4,FALSE()),HLOOKUP(D142,PREVVOLS,VLOOKUP(G142,MOVE_DOWN2,2,FALSE()),FALSE()),VLOOKUP(G142,NGPREVPRICES,3,FALSE()),HLOOKUP(D142,Correllate,VLOOKUP(G142,CorMove,2,FALSE()),FALSE()),Q142-$C$3,R142,$BI$5)*H142-BI142</f>
        <v>#NAME?</v>
      </c>
      <c r="BH142" s="223" t="e">
        <f aca="false">SUM(BC142:BG142)</f>
        <v>#NAME?</v>
      </c>
      <c r="BI142" s="223" t="e">
        <f aca="false">xSPRDOPT((VLOOKUP(G142,NGPREVPRICES,2,FALSE())+HLOOKUP(D142,PREVCURVES,VLOOKUP(G142,MOVE_DOWN2,2,FALSE()),FALSE())),VLOOKUP(G142,NGPREVPRICES,2,FALSE()),BJ142,VLOOKUP(G142,NGPREVPRICES,4,FALSE()),HLOOKUP(D142,PREVVOLS,VLOOKUP(G142,MOVE_DOWN2,2,FALSE()),FALSE()),VLOOKUP(G142,NGPREVPRICES,3,FALSE()),HLOOKUP(D142,Correllate,VLOOKUP(G142,CorMove,2,FALSE()),FALSE()),Q142-$BC$3,R142,$BI$5)*H142</f>
        <v>#NAME?</v>
      </c>
      <c r="BJ142" s="224" t="n">
        <f aca="false">I142</f>
        <v>0.3</v>
      </c>
      <c r="BL142" s="0" t="str">
        <f aca="false">CONCATENATE(BB142,$BC$6)</f>
        <v>36739Curve Shift/Gamma</v>
      </c>
      <c r="BM142" s="0" t="str">
        <f aca="false">CONCATENATE($BB142,$BD$6)</f>
        <v>36739Rho</v>
      </c>
      <c r="BN142" s="0" t="str">
        <f aca="false">CONCATENATE($BB142,$BE$6)</f>
        <v>36739Drift</v>
      </c>
      <c r="BO142" s="0" t="str">
        <f aca="false">CONCATENATE($BB142,$BF$6)</f>
        <v>36739Vega</v>
      </c>
      <c r="BP142" s="0" t="str">
        <f aca="false">CONCATENATE($BB142,$BG$6)</f>
        <v>36739Theta</v>
      </c>
    </row>
    <row r="143" customFormat="false" ht="12" hidden="false" customHeight="true" outlineLevel="0" collapsed="false">
      <c r="A143" s="215" t="s">
        <v>154</v>
      </c>
      <c r="B143" s="0" t="s">
        <v>155</v>
      </c>
      <c r="C143" s="0" t="s">
        <v>193</v>
      </c>
      <c r="D143" s="7" t="s">
        <v>145</v>
      </c>
      <c r="E143" s="0" t="s">
        <v>122</v>
      </c>
      <c r="F143" s="0" t="s">
        <v>123</v>
      </c>
      <c r="G143" s="91" t="n">
        <v>36770</v>
      </c>
      <c r="H143" s="230" t="n">
        <v>-500000</v>
      </c>
      <c r="I143" s="0" t="n">
        <v>0.3</v>
      </c>
      <c r="J143" s="124" t="n">
        <f aca="false">VLOOKUP(G143,NGPrices,2,FALSE())</f>
        <v>3.173</v>
      </c>
      <c r="K143" s="125" t="n">
        <f aca="false">HLOOKUP(D143,Prices,VLOOKUP(G143,move_down,2,FALSE()),FALSE())</f>
        <v>0.315</v>
      </c>
      <c r="L143" s="7" t="n">
        <f aca="false">K143+J143</f>
        <v>3.488</v>
      </c>
      <c r="M143" s="126" t="n">
        <f aca="false">VLOOKUP(G143,NGPrices,4,FALSE())</f>
        <v>0.065221012015627</v>
      </c>
      <c r="N143" s="7" t="n">
        <f aca="false">VLOOKUP(G143,NGPrices,3,FALSE())</f>
        <v>0.42</v>
      </c>
      <c r="O143" s="7" t="n">
        <f aca="false">HLOOKUP(D143,VOLS,VLOOKUP(G143,move_down,2,FALSE()),FALSE())</f>
        <v>0.412</v>
      </c>
      <c r="P143" s="219" t="n">
        <f aca="false">HLOOKUP(D143,Correllate,VLOOKUP(G143,CorMove,2,FALSE()),FALSE())</f>
        <v>0.99</v>
      </c>
      <c r="Q143" s="91" t="n">
        <f aca="false">WORKDAY(G143,-2)</f>
        <v>36768</v>
      </c>
      <c r="R143" s="7" t="n">
        <f aca="false">IF(F143="P",0,1)</f>
        <v>0</v>
      </c>
      <c r="S143" s="130" t="e">
        <f aca="false">xSPRDOPT($L143,$J143,$I143,$M143,$O143,$N143,$P143,$Q143-$C$3,$R143,0)</f>
        <v>#NAME?</v>
      </c>
      <c r="T143" s="220" t="e">
        <f aca="false">xSPRDOPT($L143,$J143,$I143,$M143,$O143,$N143,$P143,$Q143-$C$3,$R143,1)*H143</f>
        <v>#NAME?</v>
      </c>
      <c r="U143" s="42" t="e">
        <f aca="false">S143*H143</f>
        <v>#NAME?</v>
      </c>
      <c r="V143" s="220" t="e">
        <f aca="false">xSPRDOPT($L143,$J143,$I143,$M143,$O143,$N143,$P143,$Q143-$C$3,$R143,2)*H143</f>
        <v>#NAME?</v>
      </c>
      <c r="W143" s="220" t="e">
        <f aca="false">+V143+T143</f>
        <v>#NAME?</v>
      </c>
      <c r="X143" s="2" t="str">
        <f aca="false">CONCATENATE(G143,D143)</f>
        <v>36770IF-TRANSCO/Z6</v>
      </c>
      <c r="Y143" s="221" t="n">
        <f aca="false">H143/10000</f>
        <v>-50</v>
      </c>
      <c r="Z143" s="2"/>
      <c r="AA143" s="143" t="n">
        <f aca="false">EOMONTH(AA142,0)+1</f>
        <v>40330</v>
      </c>
      <c r="AB143" s="134" t="n">
        <f aca="false">SUMIF($X:$X,CONCATENATE($AA143,AB$6),$T:$T)/10000</f>
        <v>0</v>
      </c>
      <c r="AC143" s="134" t="n">
        <f aca="false">SUMIF($X:$X,CONCATENATE($AA143,AC$6),$T:$T)/10000</f>
        <v>0</v>
      </c>
      <c r="AD143" s="134" t="n">
        <f aca="false">SUMIF($X:$X,CONCATENATE($AA143,AD$6),$T:$T)/10000</f>
        <v>0</v>
      </c>
      <c r="AE143" s="134" t="n">
        <f aca="false">SUMIF($X:$X,CONCATENATE($AA143,AE$6),$T:$T)/10000</f>
        <v>0</v>
      </c>
      <c r="AF143" s="135" t="n">
        <f aca="false">SUMIF($X:$X,CONCATENATE($AA143,AF$6),$T:$T)/10000</f>
        <v>0</v>
      </c>
      <c r="AG143" s="135" t="n">
        <f aca="false">SUMIF($X:$X,CONCATENATE($AA143,AG$6),$T:$T)/10000</f>
        <v>0</v>
      </c>
      <c r="AH143" s="143" t="n">
        <f aca="false">EOMONTH(AH142,0)+1</f>
        <v>40330</v>
      </c>
      <c r="AI143" s="135" t="n">
        <f aca="false">SUM(AB143:AG143)</f>
        <v>0</v>
      </c>
      <c r="AK143" s="143" t="n">
        <f aca="false">EOMONTH(AK142,0)+1</f>
        <v>40330</v>
      </c>
      <c r="AL143" s="134" t="n">
        <f aca="false">SUMIF($X:$X,CONCATENATE($AA143,AL$6),$W:$W)</f>
        <v>0</v>
      </c>
      <c r="AM143" s="134" t="n">
        <f aca="false">SUMIF($X:$X,CONCATENATE($AA143,AM$6),$W:$W)</f>
        <v>0</v>
      </c>
      <c r="AN143" s="134" t="n">
        <f aca="false">SUMIF($X:$X,CONCATENATE($AA143,AN$6),$W:$W)</f>
        <v>0</v>
      </c>
      <c r="AO143" s="134" t="n">
        <f aca="false">SUMIF($X:$X,CONCATENATE($AA143,AO$6),$W:$W)</f>
        <v>0</v>
      </c>
      <c r="AP143" s="135" t="n">
        <f aca="false">SUMIF($X:$X,CONCATENATE($AA143,AP$6),$W:$W)</f>
        <v>0</v>
      </c>
      <c r="AQ143" s="135" t="n">
        <f aca="false">SUMIF($X:$X,CONCATENATE($AA143,AQ$6),$W:$W)</f>
        <v>0</v>
      </c>
      <c r="AR143" s="143" t="n">
        <f aca="false">EOMONTH(AR142,0)+1</f>
        <v>40330</v>
      </c>
      <c r="AS143" s="135" t="n">
        <f aca="false">SUM(AL143:AQ143)</f>
        <v>0</v>
      </c>
      <c r="BB143" s="181" t="n">
        <f aca="false">G143</f>
        <v>36770</v>
      </c>
      <c r="BC143" s="223" t="e">
        <f aca="false">xSPRDOPT((VLOOKUP(G143,NGPrices,2,FALSE())+HLOOKUP(D143,Prices,VLOOKUP(G143,move_down,2,FALSE()),FALSE())),VLOOKUP(G143,NGPrices,2,FALSE()),I143,VLOOKUP(G143,NGPREVPRICES,4,FALSE()),HLOOKUP(D143,PREVVOLS,VLOOKUP(G143,MOVE_DOWN2,2,FALSE()),FALSE()),VLOOKUP(G143,NGPREVPRICES,3,FALSE()),HLOOKUP(D143,Correllate,VLOOKUP(G143,CorMove,2,FALSE()),FALSE()),Q143-$BC$3,R143,$BC$5)*H143-BI143</f>
        <v>#NAME?</v>
      </c>
      <c r="BD143" s="223" t="e">
        <f aca="false">xSPRDOPT((VLOOKUP(G143,NGPREVPRICES,2,FALSE())+HLOOKUP(D143,PREVCURVES,VLOOKUP(G143,MOVE_DOWN2,2,FALSE()),FALSE())),VLOOKUP(G143,NGPREVPRICES,2,FALSE()),BJ143,VLOOKUP(G143,NGPrices,4,FALSE()),HLOOKUP(D143,PREVVOLS,VLOOKUP(G143,MOVE_DOWN2,2,FALSE()),FALSE()),VLOOKUP(G143,NGPREVPRICES,3,FALSE()),HLOOKUP(D143,Correllate,VLOOKUP(G143,CorMove,2,FALSE()),FALSE()),Q143-$BC$3,R143,$BI$5)*H143-BI143</f>
        <v>#NAME?</v>
      </c>
      <c r="BE143" s="132" t="e">
        <f aca="false">(BI143/VLOOKUP(BB143,discount,3,FALSE()))-(BI143/VLOOKUP(BB143,discount,2,FALSE()))</f>
        <v>#NAME?</v>
      </c>
      <c r="BF143" s="223" t="e">
        <f aca="false">xSPRDOPT((VLOOKUP(G143,NGPREVPRICES,2,FALSE())+HLOOKUP(D143,PREVCURVES,VLOOKUP(G143,MOVE_DOWN2,2,FALSE()),FALSE())),VLOOKUP(G143,NGPREVPRICES,2,FALSE()),BJ143,VLOOKUP(G143,NGPREVPRICES,4,FALSE()),HLOOKUP(D143,VOLS,VLOOKUP(G143,move_down,2,FALSE()),FALSE()),VLOOKUP(G143,NGPrices,3,FALSE()),HLOOKUP(D143,Correllate,VLOOKUP(G143,CorMove,2,FALSE()),FALSE()),Q143-$BC$3,R143,$BI$5)*H143-BI143</f>
        <v>#NAME?</v>
      </c>
      <c r="BG143" s="223" t="e">
        <f aca="false">xSPRDOPT((VLOOKUP(G143,NGPREVPRICES,2,FALSE())+HLOOKUP(D143,PREVCURVES,VLOOKUP(G143,MOVE_DOWN2,2,FALSE()),FALSE())),VLOOKUP(G143,NGPREVPRICES,2,FALSE()),BJ143,VLOOKUP(G143,NGPREVPRICES,4,FALSE()),HLOOKUP(D143,PREVVOLS,VLOOKUP(G143,MOVE_DOWN2,2,FALSE()),FALSE()),VLOOKUP(G143,NGPREVPRICES,3,FALSE()),HLOOKUP(D143,Correllate,VLOOKUP(G143,CorMove,2,FALSE()),FALSE()),Q143-$C$3,R143,$BI$5)*H143-BI143</f>
        <v>#NAME?</v>
      </c>
      <c r="BH143" s="223" t="e">
        <f aca="false">SUM(BC143:BG143)</f>
        <v>#NAME?</v>
      </c>
      <c r="BI143" s="223" t="e">
        <f aca="false">xSPRDOPT((VLOOKUP(G143,NGPREVPRICES,2,FALSE())+HLOOKUP(D143,PREVCURVES,VLOOKUP(G143,MOVE_DOWN2,2,FALSE()),FALSE())),VLOOKUP(G143,NGPREVPRICES,2,FALSE()),BJ143,VLOOKUP(G143,NGPREVPRICES,4,FALSE()),HLOOKUP(D143,PREVVOLS,VLOOKUP(G143,MOVE_DOWN2,2,FALSE()),FALSE()),VLOOKUP(G143,NGPREVPRICES,3,FALSE()),HLOOKUP(D143,Correllate,VLOOKUP(G143,CorMove,2,FALSE()),FALSE()),Q143-$BC$3,R143,$BI$5)*H143</f>
        <v>#NAME?</v>
      </c>
      <c r="BJ143" s="224" t="n">
        <f aca="false">I143</f>
        <v>0.3</v>
      </c>
      <c r="BL143" s="0" t="str">
        <f aca="false">CONCATENATE(BB143,$BC$6)</f>
        <v>36770Curve Shift/Gamma</v>
      </c>
      <c r="BM143" s="0" t="str">
        <f aca="false">CONCATENATE($BB143,$BD$6)</f>
        <v>36770Rho</v>
      </c>
      <c r="BN143" s="0" t="str">
        <f aca="false">CONCATENATE($BB143,$BE$6)</f>
        <v>36770Drift</v>
      </c>
      <c r="BO143" s="0" t="str">
        <f aca="false">CONCATENATE($BB143,$BF$6)</f>
        <v>36770Vega</v>
      </c>
      <c r="BP143" s="0" t="str">
        <f aca="false">CONCATENATE($BB143,$BG$6)</f>
        <v>36770Theta</v>
      </c>
    </row>
    <row r="144" customFormat="false" ht="12" hidden="false" customHeight="true" outlineLevel="0" collapsed="false">
      <c r="A144" s="215" t="s">
        <v>154</v>
      </c>
      <c r="B144" s="0" t="s">
        <v>155</v>
      </c>
      <c r="C144" s="0" t="s">
        <v>193</v>
      </c>
      <c r="D144" s="7" t="s">
        <v>145</v>
      </c>
      <c r="E144" s="0" t="s">
        <v>122</v>
      </c>
      <c r="F144" s="0" t="s">
        <v>123</v>
      </c>
      <c r="G144" s="91" t="n">
        <v>36800</v>
      </c>
      <c r="H144" s="230" t="n">
        <v>-500000</v>
      </c>
      <c r="I144" s="0" t="n">
        <v>0.3</v>
      </c>
      <c r="J144" s="124" t="n">
        <f aca="false">VLOOKUP(G144,NGPrices,2,FALSE())</f>
        <v>3.18</v>
      </c>
      <c r="K144" s="125" t="n">
        <f aca="false">HLOOKUP(D144,Prices,VLOOKUP(G144,move_down,2,FALSE()),FALSE())</f>
        <v>0.345</v>
      </c>
      <c r="L144" s="7" t="n">
        <f aca="false">K144+J144</f>
        <v>3.525</v>
      </c>
      <c r="M144" s="126" t="n">
        <f aca="false">VLOOKUP(G144,NGPrices,4,FALSE())</f>
        <v>0.065817989695161</v>
      </c>
      <c r="N144" s="7" t="n">
        <f aca="false">VLOOKUP(G144,NGPrices,3,FALSE())</f>
        <v>0.4225</v>
      </c>
      <c r="O144" s="7" t="n">
        <f aca="false">HLOOKUP(D144,VOLS,VLOOKUP(G144,move_down,2,FALSE()),FALSE())</f>
        <v>0.414</v>
      </c>
      <c r="P144" s="219" t="n">
        <f aca="false">HLOOKUP(D144,Correllate,VLOOKUP(G144,CorMove,2,FALSE()),FALSE())</f>
        <v>0.99</v>
      </c>
      <c r="Q144" s="91" t="n">
        <f aca="false">WORKDAY(G144,-2)</f>
        <v>36797</v>
      </c>
      <c r="R144" s="7" t="n">
        <f aca="false">IF(F144="P",0,1)</f>
        <v>0</v>
      </c>
      <c r="S144" s="130" t="e">
        <f aca="false">xSPRDOPT($L144,$J144,$I144,$M144,$O144,$N144,$P144,$Q144-$C$3,$R144,0)</f>
        <v>#NAME?</v>
      </c>
      <c r="T144" s="220" t="e">
        <f aca="false">xSPRDOPT($L144,$J144,$I144,$M144,$O144,$N144,$P144,$Q144-$C$3,$R144,1)*H144</f>
        <v>#NAME?</v>
      </c>
      <c r="U144" s="42" t="e">
        <f aca="false">S144*H144</f>
        <v>#NAME?</v>
      </c>
      <c r="V144" s="220" t="e">
        <f aca="false">xSPRDOPT($L144,$J144,$I144,$M144,$O144,$N144,$P144,$Q144-$C$3,$R144,2)*H144</f>
        <v>#NAME?</v>
      </c>
      <c r="W144" s="220" t="e">
        <f aca="false">+V144+T144</f>
        <v>#NAME?</v>
      </c>
      <c r="X144" s="2" t="str">
        <f aca="false">CONCATENATE(G144,D144)</f>
        <v>36800IF-TRANSCO/Z6</v>
      </c>
      <c r="Y144" s="221" t="n">
        <f aca="false">H144/10000</f>
        <v>-50</v>
      </c>
      <c r="Z144" s="2"/>
      <c r="AA144" s="143" t="n">
        <f aca="false">EOMONTH(AA143,0)+1</f>
        <v>40360</v>
      </c>
      <c r="AB144" s="134" t="n">
        <f aca="false">SUMIF($X:$X,CONCATENATE($AA144,AB$6),$T:$T)/10000</f>
        <v>0</v>
      </c>
      <c r="AC144" s="134" t="n">
        <f aca="false">SUMIF($X:$X,CONCATENATE($AA144,AC$6),$T:$T)/10000</f>
        <v>0</v>
      </c>
      <c r="AD144" s="134" t="n">
        <f aca="false">SUMIF($X:$X,CONCATENATE($AA144,AD$6),$T:$T)/10000</f>
        <v>0</v>
      </c>
      <c r="AE144" s="134" t="n">
        <f aca="false">SUMIF($X:$X,CONCATENATE($AA144,AE$6),$T:$T)/10000</f>
        <v>0</v>
      </c>
      <c r="AF144" s="135" t="n">
        <f aca="false">SUMIF($X:$X,CONCATENATE($AA144,AF$6),$T:$T)/10000</f>
        <v>0</v>
      </c>
      <c r="AG144" s="135" t="n">
        <f aca="false">SUMIF($X:$X,CONCATENATE($AA144,AG$6),$T:$T)/10000</f>
        <v>0</v>
      </c>
      <c r="AH144" s="143" t="n">
        <f aca="false">EOMONTH(AH143,0)+1</f>
        <v>40360</v>
      </c>
      <c r="AI144" s="135" t="n">
        <f aca="false">SUM(AB144:AG144)</f>
        <v>0</v>
      </c>
      <c r="AK144" s="143" t="n">
        <f aca="false">EOMONTH(AK143,0)+1</f>
        <v>40360</v>
      </c>
      <c r="AL144" s="134" t="n">
        <f aca="false">SUMIF($X:$X,CONCATENATE($AA144,AL$6),$W:$W)</f>
        <v>0</v>
      </c>
      <c r="AM144" s="134" t="n">
        <f aca="false">SUMIF($X:$X,CONCATENATE($AA144,AM$6),$W:$W)</f>
        <v>0</v>
      </c>
      <c r="AN144" s="134" t="n">
        <f aca="false">SUMIF($X:$X,CONCATENATE($AA144,AN$6),$W:$W)</f>
        <v>0</v>
      </c>
      <c r="AO144" s="134" t="n">
        <f aca="false">SUMIF($X:$X,CONCATENATE($AA144,AO$6),$W:$W)</f>
        <v>0</v>
      </c>
      <c r="AP144" s="135" t="n">
        <f aca="false">SUMIF($X:$X,CONCATENATE($AA144,AP$6),$W:$W)</f>
        <v>0</v>
      </c>
      <c r="AQ144" s="135" t="n">
        <f aca="false">SUMIF($X:$X,CONCATENATE($AA144,AQ$6),$W:$W)</f>
        <v>0</v>
      </c>
      <c r="AR144" s="143" t="n">
        <f aca="false">EOMONTH(AR143,0)+1</f>
        <v>40360</v>
      </c>
      <c r="AS144" s="135" t="n">
        <f aca="false">SUM(AL144:AQ144)</f>
        <v>0</v>
      </c>
      <c r="BB144" s="181" t="n">
        <f aca="false">G144</f>
        <v>36800</v>
      </c>
      <c r="BC144" s="223" t="e">
        <f aca="false">xSPRDOPT((VLOOKUP(G144,NGPrices,2,FALSE())+HLOOKUP(D144,Prices,VLOOKUP(G144,move_down,2,FALSE()),FALSE())),VLOOKUP(G144,NGPrices,2,FALSE()),I144,VLOOKUP(G144,NGPREVPRICES,4,FALSE()),HLOOKUP(D144,PREVVOLS,VLOOKUP(G144,MOVE_DOWN2,2,FALSE()),FALSE()),VLOOKUP(G144,NGPREVPRICES,3,FALSE()),HLOOKUP(D144,Correllate,VLOOKUP(G144,CorMove,2,FALSE()),FALSE()),Q144-$BC$3,R144,$BC$5)*H144-BI144</f>
        <v>#NAME?</v>
      </c>
      <c r="BD144" s="223" t="e">
        <f aca="false">xSPRDOPT((VLOOKUP(G144,NGPREVPRICES,2,FALSE())+HLOOKUP(D144,PREVCURVES,VLOOKUP(G144,MOVE_DOWN2,2,FALSE()),FALSE())),VLOOKUP(G144,NGPREVPRICES,2,FALSE()),BJ144,VLOOKUP(G144,NGPrices,4,FALSE()),HLOOKUP(D144,PREVVOLS,VLOOKUP(G144,MOVE_DOWN2,2,FALSE()),FALSE()),VLOOKUP(G144,NGPREVPRICES,3,FALSE()),HLOOKUP(D144,Correllate,VLOOKUP(G144,CorMove,2,FALSE()),FALSE()),Q144-$BC$3,R144,$BI$5)*H144-BI144</f>
        <v>#NAME?</v>
      </c>
      <c r="BE144" s="132" t="e">
        <f aca="false">(BI144/VLOOKUP(BB144,discount,3,FALSE()))-(BI144/VLOOKUP(BB144,discount,2,FALSE()))</f>
        <v>#NAME?</v>
      </c>
      <c r="BF144" s="223" t="e">
        <f aca="false">xSPRDOPT((VLOOKUP(G144,NGPREVPRICES,2,FALSE())+HLOOKUP(D144,PREVCURVES,VLOOKUP(G144,MOVE_DOWN2,2,FALSE()),FALSE())),VLOOKUP(G144,NGPREVPRICES,2,FALSE()),BJ144,VLOOKUP(G144,NGPREVPRICES,4,FALSE()),HLOOKUP(D144,VOLS,VLOOKUP(G144,move_down,2,FALSE()),FALSE()),VLOOKUP(G144,NGPrices,3,FALSE()),HLOOKUP(D144,Correllate,VLOOKUP(G144,CorMove,2,FALSE()),FALSE()),Q144-$BC$3,R144,$BI$5)*H144-BI144</f>
        <v>#NAME?</v>
      </c>
      <c r="BG144" s="223" t="e">
        <f aca="false">xSPRDOPT((VLOOKUP(G144,NGPREVPRICES,2,FALSE())+HLOOKUP(D144,PREVCURVES,VLOOKUP(G144,MOVE_DOWN2,2,FALSE()),FALSE())),VLOOKUP(G144,NGPREVPRICES,2,FALSE()),BJ144,VLOOKUP(G144,NGPREVPRICES,4,FALSE()),HLOOKUP(D144,PREVVOLS,VLOOKUP(G144,MOVE_DOWN2,2,FALSE()),FALSE()),VLOOKUP(G144,NGPREVPRICES,3,FALSE()),HLOOKUP(D144,Correllate,VLOOKUP(G144,CorMove,2,FALSE()),FALSE()),Q144-$C$3,R144,$BI$5)*H144-BI144</f>
        <v>#NAME?</v>
      </c>
      <c r="BH144" s="223" t="e">
        <f aca="false">SUM(BC144:BG144)</f>
        <v>#NAME?</v>
      </c>
      <c r="BI144" s="223" t="e">
        <f aca="false">xSPRDOPT((VLOOKUP(G144,NGPREVPRICES,2,FALSE())+HLOOKUP(D144,PREVCURVES,VLOOKUP(G144,MOVE_DOWN2,2,FALSE()),FALSE())),VLOOKUP(G144,NGPREVPRICES,2,FALSE()),BJ144,VLOOKUP(G144,NGPREVPRICES,4,FALSE()),HLOOKUP(D144,PREVVOLS,VLOOKUP(G144,MOVE_DOWN2,2,FALSE()),FALSE()),VLOOKUP(G144,NGPREVPRICES,3,FALSE()),HLOOKUP(D144,Correllate,VLOOKUP(G144,CorMove,2,FALSE()),FALSE()),Q144-$BC$3,R144,$BI$5)*H144</f>
        <v>#NAME?</v>
      </c>
      <c r="BJ144" s="224" t="n">
        <f aca="false">I144</f>
        <v>0.3</v>
      </c>
      <c r="BL144" s="0" t="str">
        <f aca="false">CONCATENATE(BB144,$BC$6)</f>
        <v>36800Curve Shift/Gamma</v>
      </c>
      <c r="BM144" s="0" t="str">
        <f aca="false">CONCATENATE($BB144,$BD$6)</f>
        <v>36800Rho</v>
      </c>
      <c r="BN144" s="0" t="str">
        <f aca="false">CONCATENATE($BB144,$BE$6)</f>
        <v>36800Drift</v>
      </c>
      <c r="BO144" s="0" t="str">
        <f aca="false">CONCATENATE($BB144,$BF$6)</f>
        <v>36800Vega</v>
      </c>
      <c r="BP144" s="0" t="str">
        <f aca="false">CONCATENATE($BB144,$BG$6)</f>
        <v>36800Theta</v>
      </c>
    </row>
    <row r="145" customFormat="false" ht="12" hidden="false" customHeight="true" outlineLevel="0" collapsed="false">
      <c r="A145" s="215" t="s">
        <v>154</v>
      </c>
      <c r="B145" s="0" t="s">
        <v>155</v>
      </c>
      <c r="C145" s="0" t="s">
        <v>194</v>
      </c>
      <c r="D145" s="7" t="s">
        <v>147</v>
      </c>
      <c r="E145" s="0" t="s">
        <v>122</v>
      </c>
      <c r="F145" s="0" t="s">
        <v>157</v>
      </c>
      <c r="G145" s="91" t="n">
        <v>36647</v>
      </c>
      <c r="H145" s="230" t="n">
        <v>-1000000</v>
      </c>
      <c r="I145" s="0" t="n">
        <v>-0.25</v>
      </c>
      <c r="J145" s="124" t="n">
        <f aca="false">VLOOKUP(G145,NGPrices,2,FALSE())</f>
        <v>3.158</v>
      </c>
      <c r="K145" s="125" t="n">
        <f aca="false">HLOOKUP(D145,Prices,VLOOKUP(G145,move_down,2,FALSE()),FALSE())</f>
        <v>-0.345</v>
      </c>
      <c r="L145" s="7" t="n">
        <f aca="false">K145+J145</f>
        <v>2.813</v>
      </c>
      <c r="M145" s="126" t="n">
        <f aca="false">VLOOKUP(G145,NGPrices,4,FALSE())</f>
        <v>0.062683518517613</v>
      </c>
      <c r="N145" s="7" t="n">
        <f aca="false">VLOOKUP(G145,NGPrices,3,FALSE())</f>
        <v>0.41</v>
      </c>
      <c r="O145" s="7" t="n">
        <f aca="false">HLOOKUP(D145,VOLS,VLOOKUP(G145,move_down,2,FALSE()),FALSE())</f>
        <v>0.377</v>
      </c>
      <c r="P145" s="219" t="n">
        <f aca="false">HLOOKUP(D145,Correllate,VLOOKUP(G145,CorMove,2,FALSE()),FALSE())</f>
        <v>0.96</v>
      </c>
      <c r="Q145" s="91" t="n">
        <f aca="false">WORKDAY(G145,-2)</f>
        <v>36643</v>
      </c>
      <c r="R145" s="7" t="n">
        <f aca="false">IF(F145="P",0,1)</f>
        <v>1</v>
      </c>
      <c r="S145" s="130" t="e">
        <f aca="false">xSPRDOPT($L145,$J145,$I145,$M145,$O145,$N145,$P145,$Q145-$C$3,$R145,0)</f>
        <v>#NAME?</v>
      </c>
      <c r="T145" s="220" t="e">
        <f aca="false">xSPRDOPT($L145,$J145,$I145,$M145,$O145,$N145,$P145,$Q145-$C$3,$R145,1)*H145</f>
        <v>#NAME?</v>
      </c>
      <c r="U145" s="42" t="e">
        <f aca="false">S145*H145</f>
        <v>#NAME?</v>
      </c>
      <c r="V145" s="220" t="e">
        <f aca="false">xSPRDOPT($L145,$J145,$I145,$M145,$O145,$N145,$P145,$Q145-$C$3,$R145,2)*H145</f>
        <v>#NAME?</v>
      </c>
      <c r="W145" s="220" t="e">
        <f aca="false">+V145+T145</f>
        <v>#NAME?</v>
      </c>
      <c r="X145" s="2" t="str">
        <f aca="false">CONCATENATE(G145,D145)</f>
        <v>36647IF-NWPL_ROCKY_M</v>
      </c>
      <c r="Y145" s="221" t="n">
        <f aca="false">H145/10000</f>
        <v>-100</v>
      </c>
      <c r="Z145" s="2"/>
      <c r="AA145" s="143" t="n">
        <f aca="false">EOMONTH(AA144,0)+1</f>
        <v>40391</v>
      </c>
      <c r="AB145" s="134" t="n">
        <f aca="false">SUMIF($X:$X,CONCATENATE($AA145,AB$6),$T:$T)/10000</f>
        <v>0</v>
      </c>
      <c r="AC145" s="134" t="n">
        <f aca="false">SUMIF($X:$X,CONCATENATE($AA145,AC$6),$T:$T)/10000</f>
        <v>0</v>
      </c>
      <c r="AD145" s="134" t="n">
        <f aca="false">SUMIF($X:$X,CONCATENATE($AA145,AD$6),$T:$T)/10000</f>
        <v>0</v>
      </c>
      <c r="AE145" s="134" t="n">
        <f aca="false">SUMIF($X:$X,CONCATENATE($AA145,AE$6),$T:$T)/10000</f>
        <v>0</v>
      </c>
      <c r="AF145" s="135" t="n">
        <f aca="false">SUMIF($X:$X,CONCATENATE($AA145,AF$6),$T:$T)/10000</f>
        <v>0</v>
      </c>
      <c r="AG145" s="135" t="n">
        <f aca="false">SUMIF($X:$X,CONCATENATE($AA145,AG$6),$T:$T)/10000</f>
        <v>0</v>
      </c>
      <c r="AH145" s="143" t="n">
        <f aca="false">EOMONTH(AH144,0)+1</f>
        <v>40391</v>
      </c>
      <c r="AI145" s="135" t="n">
        <f aca="false">SUM(AB145:AG145)</f>
        <v>0</v>
      </c>
      <c r="AK145" s="143" t="n">
        <f aca="false">EOMONTH(AK144,0)+1</f>
        <v>40391</v>
      </c>
      <c r="AL145" s="134" t="n">
        <f aca="false">SUMIF($X:$X,CONCATENATE($AA145,AL$6),$W:$W)</f>
        <v>0</v>
      </c>
      <c r="AM145" s="134" t="n">
        <f aca="false">SUMIF($X:$X,CONCATENATE($AA145,AM$6),$W:$W)</f>
        <v>0</v>
      </c>
      <c r="AN145" s="134" t="n">
        <f aca="false">SUMIF($X:$X,CONCATENATE($AA145,AN$6),$W:$W)</f>
        <v>0</v>
      </c>
      <c r="AO145" s="134" t="n">
        <f aca="false">SUMIF($X:$X,CONCATENATE($AA145,AO$6),$W:$W)</f>
        <v>0</v>
      </c>
      <c r="AP145" s="135" t="n">
        <f aca="false">SUMIF($X:$X,CONCATENATE($AA145,AP$6),$W:$W)</f>
        <v>0</v>
      </c>
      <c r="AQ145" s="135" t="n">
        <f aca="false">SUMIF($X:$X,CONCATENATE($AA145,AQ$6),$W:$W)</f>
        <v>0</v>
      </c>
      <c r="AR145" s="143" t="n">
        <f aca="false">EOMONTH(AR144,0)+1</f>
        <v>40391</v>
      </c>
      <c r="AS145" s="135" t="n">
        <f aca="false">SUM(AL145:AQ145)</f>
        <v>0</v>
      </c>
    </row>
    <row r="146" customFormat="false" ht="12" hidden="false" customHeight="true" outlineLevel="0" collapsed="false">
      <c r="A146" s="215" t="s">
        <v>154</v>
      </c>
      <c r="B146" s="0" t="s">
        <v>155</v>
      </c>
      <c r="C146" s="0" t="s">
        <v>194</v>
      </c>
      <c r="D146" s="7" t="s">
        <v>147</v>
      </c>
      <c r="E146" s="0" t="s">
        <v>122</v>
      </c>
      <c r="F146" s="0" t="s">
        <v>157</v>
      </c>
      <c r="G146" s="91" t="n">
        <v>36678</v>
      </c>
      <c r="H146" s="230" t="n">
        <v>-1000000</v>
      </c>
      <c r="I146" s="0" t="n">
        <v>-0.25</v>
      </c>
      <c r="J146" s="124" t="n">
        <f aca="false">VLOOKUP(G146,NGPrices,2,FALSE())</f>
        <v>3.172</v>
      </c>
      <c r="K146" s="125" t="n">
        <f aca="false">HLOOKUP(D146,Prices,VLOOKUP(G146,move_down,2,FALSE()),FALSE())</f>
        <v>-0.34</v>
      </c>
      <c r="L146" s="7" t="n">
        <f aca="false">K146+J146</f>
        <v>2.832</v>
      </c>
      <c r="M146" s="126" t="n">
        <f aca="false">VLOOKUP(G146,NGPrices,4,FALSE())</f>
        <v>0.063039999833066</v>
      </c>
      <c r="N146" s="7" t="n">
        <f aca="false">VLOOKUP(G146,NGPrices,3,FALSE())</f>
        <v>0.3825</v>
      </c>
      <c r="O146" s="7" t="n">
        <f aca="false">HLOOKUP(D146,VOLS,VLOOKUP(G146,move_down,2,FALSE()),FALSE())</f>
        <v>0.375</v>
      </c>
      <c r="P146" s="219" t="n">
        <f aca="false">HLOOKUP(D146,Correllate,VLOOKUP(G146,CorMove,2,FALSE()),FALSE())</f>
        <v>0.96</v>
      </c>
      <c r="Q146" s="91" t="n">
        <f aca="false">WORKDAY(G146,-2)</f>
        <v>36676</v>
      </c>
      <c r="R146" s="7" t="n">
        <f aca="false">IF(F146="P",0,1)</f>
        <v>1</v>
      </c>
      <c r="S146" s="130" t="e">
        <f aca="false">xSPRDOPT($L146,$J146,$I146,$M146,$O146,$N146,$P146,$Q146-$C$3,$R146,0)</f>
        <v>#NAME?</v>
      </c>
      <c r="T146" s="220" t="e">
        <f aca="false">xSPRDOPT($L146,$J146,$I146,$M146,$O146,$N146,$P146,$Q146-$C$3,$R146,1)*H146</f>
        <v>#NAME?</v>
      </c>
      <c r="U146" s="42" t="e">
        <f aca="false">S146*H146</f>
        <v>#NAME?</v>
      </c>
      <c r="V146" s="220" t="e">
        <f aca="false">xSPRDOPT($L146,$J146,$I146,$M146,$O146,$N146,$P146,$Q146-$C$3,$R146,2)*H146</f>
        <v>#NAME?</v>
      </c>
      <c r="W146" s="220" t="e">
        <f aca="false">+V146+T146</f>
        <v>#NAME?</v>
      </c>
      <c r="X146" s="2" t="str">
        <f aca="false">CONCATENATE(G146,D146)</f>
        <v>36678IF-NWPL_ROCKY_M</v>
      </c>
      <c r="Y146" s="221" t="n">
        <f aca="false">H146/10000</f>
        <v>-100</v>
      </c>
      <c r="AA146" s="143" t="n">
        <f aca="false">EOMONTH(AA145,0)+1</f>
        <v>40422</v>
      </c>
      <c r="AB146" s="134" t="n">
        <f aca="false">SUMIF($X:$X,CONCATENATE($AA146,AB$6),$T:$T)/10000</f>
        <v>0</v>
      </c>
      <c r="AC146" s="134" t="n">
        <f aca="false">SUMIF($X:$X,CONCATENATE($AA146,AC$6),$T:$T)/10000</f>
        <v>0</v>
      </c>
      <c r="AD146" s="134" t="n">
        <f aca="false">SUMIF($X:$X,CONCATENATE($AA146,AD$6),$T:$T)/10000</f>
        <v>0</v>
      </c>
      <c r="AE146" s="134" t="n">
        <f aca="false">SUMIF($X:$X,CONCATENATE($AA146,AE$6),$T:$T)/10000</f>
        <v>0</v>
      </c>
      <c r="AF146" s="135" t="n">
        <f aca="false">SUMIF($X:$X,CONCATENATE($AA146,AF$6),$T:$T)/10000</f>
        <v>0</v>
      </c>
      <c r="AG146" s="135" t="n">
        <f aca="false">SUMIF($X:$X,CONCATENATE($AA146,AG$6),$T:$T)/10000</f>
        <v>0</v>
      </c>
      <c r="AH146" s="143" t="n">
        <f aca="false">EOMONTH(AH145,0)+1</f>
        <v>40422</v>
      </c>
      <c r="AI146" s="135" t="n">
        <f aca="false">SUM(AB146:AG146)</f>
        <v>0</v>
      </c>
      <c r="AK146" s="143" t="n">
        <f aca="false">EOMONTH(AK145,0)+1</f>
        <v>40422</v>
      </c>
      <c r="AL146" s="134" t="n">
        <f aca="false">SUMIF($X:$X,CONCATENATE($AA146,AL$6),$W:$W)</f>
        <v>0</v>
      </c>
      <c r="AM146" s="134" t="n">
        <f aca="false">SUMIF($X:$X,CONCATENATE($AA146,AM$6),$W:$W)</f>
        <v>0</v>
      </c>
      <c r="AN146" s="134" t="n">
        <f aca="false">SUMIF($X:$X,CONCATENATE($AA146,AN$6),$W:$W)</f>
        <v>0</v>
      </c>
      <c r="AO146" s="134" t="n">
        <f aca="false">SUMIF($X:$X,CONCATENATE($AA146,AO$6),$W:$W)</f>
        <v>0</v>
      </c>
      <c r="AP146" s="135" t="n">
        <f aca="false">SUMIF($X:$X,CONCATENATE($AA146,AP$6),$W:$W)</f>
        <v>0</v>
      </c>
      <c r="AQ146" s="135" t="n">
        <f aca="false">SUMIF($X:$X,CONCATENATE($AA146,AQ$6),$W:$W)</f>
        <v>0</v>
      </c>
      <c r="AR146" s="143" t="n">
        <f aca="false">EOMONTH(AR145,0)+1</f>
        <v>40422</v>
      </c>
      <c r="AS146" s="135" t="n">
        <f aca="false">SUM(AL146:AQ146)</f>
        <v>0</v>
      </c>
    </row>
    <row r="147" customFormat="false" ht="12" hidden="false" customHeight="true" outlineLevel="0" collapsed="false">
      <c r="A147" s="215" t="s">
        <v>154</v>
      </c>
      <c r="B147" s="0" t="s">
        <v>155</v>
      </c>
      <c r="C147" s="0" t="s">
        <v>194</v>
      </c>
      <c r="D147" s="7" t="s">
        <v>147</v>
      </c>
      <c r="E147" s="0" t="s">
        <v>122</v>
      </c>
      <c r="F147" s="0" t="s">
        <v>157</v>
      </c>
      <c r="G147" s="91" t="n">
        <v>36708</v>
      </c>
      <c r="H147" s="230" t="n">
        <v>-1000000</v>
      </c>
      <c r="I147" s="0" t="n">
        <v>-0.25</v>
      </c>
      <c r="J147" s="124" t="n">
        <f aca="false">VLOOKUP(G147,NGPrices,2,FALSE())</f>
        <v>3.181</v>
      </c>
      <c r="K147" s="125" t="n">
        <f aca="false">HLOOKUP(D147,Prices,VLOOKUP(G147,move_down,2,FALSE()),FALSE())</f>
        <v>-0.3225</v>
      </c>
      <c r="L147" s="7" t="n">
        <f aca="false">K147+J147</f>
        <v>2.8585</v>
      </c>
      <c r="M147" s="126" t="n">
        <f aca="false">VLOOKUP(G147,NGPrices,4,FALSE())</f>
        <v>0.063695649345076</v>
      </c>
      <c r="N147" s="7" t="n">
        <f aca="false">VLOOKUP(G147,NGPrices,3,FALSE())</f>
        <v>0.395</v>
      </c>
      <c r="O147" s="7" t="n">
        <f aca="false">HLOOKUP(D147,VOLS,VLOOKUP(G147,move_down,2,FALSE()),FALSE())</f>
        <v>0.387</v>
      </c>
      <c r="P147" s="219" t="n">
        <f aca="false">HLOOKUP(D147,Correllate,VLOOKUP(G147,CorMove,2,FALSE()),FALSE())</f>
        <v>0.96</v>
      </c>
      <c r="Q147" s="91" t="n">
        <f aca="false">WORKDAY(G147,-2)</f>
        <v>36706</v>
      </c>
      <c r="R147" s="7" t="n">
        <f aca="false">IF(F147="P",0,1)</f>
        <v>1</v>
      </c>
      <c r="S147" s="130" t="e">
        <f aca="false">xSPRDOPT($L147,$J147,$I147,$M147,$O147,$N147,$P147,$Q147-$C$3,$R147,0)</f>
        <v>#NAME?</v>
      </c>
      <c r="T147" s="220" t="e">
        <f aca="false">xSPRDOPT($L147,$J147,$I147,$M147,$O147,$N147,$P147,$Q147-$C$3,$R147,1)*H147</f>
        <v>#NAME?</v>
      </c>
      <c r="U147" s="42" t="e">
        <f aca="false">S147*H147</f>
        <v>#NAME?</v>
      </c>
      <c r="V147" s="220" t="e">
        <f aca="false">xSPRDOPT($L147,$J147,$I147,$M147,$O147,$N147,$P147,$Q147-$C$3,$R147,2)*H147</f>
        <v>#NAME?</v>
      </c>
      <c r="W147" s="220" t="e">
        <f aca="false">+V147+T147</f>
        <v>#NAME?</v>
      </c>
      <c r="X147" s="2" t="str">
        <f aca="false">CONCATENATE(G147,D147)</f>
        <v>36708IF-NWPL_ROCKY_M</v>
      </c>
      <c r="Y147" s="221" t="n">
        <f aca="false">H147/10000</f>
        <v>-100</v>
      </c>
      <c r="AA147" s="143" t="n">
        <f aca="false">EOMONTH(AA146,0)+1</f>
        <v>40452</v>
      </c>
      <c r="AB147" s="134" t="n">
        <f aca="false">SUMIF($X:$X,CONCATENATE($AA147,AB$6),$T:$T)/10000</f>
        <v>0</v>
      </c>
      <c r="AC147" s="134" t="n">
        <f aca="false">SUMIF($X:$X,CONCATENATE($AA147,AC$6),$T:$T)/10000</f>
        <v>0</v>
      </c>
      <c r="AD147" s="134" t="n">
        <f aca="false">SUMIF($X:$X,CONCATENATE($AA147,AD$6),$T:$T)/10000</f>
        <v>0</v>
      </c>
      <c r="AE147" s="134" t="n">
        <f aca="false">SUMIF($X:$X,CONCATENATE($AA147,AE$6),$T:$T)/10000</f>
        <v>0</v>
      </c>
      <c r="AF147" s="135" t="n">
        <f aca="false">SUMIF($X:$X,CONCATENATE($AA147,AF$6),$T:$T)/10000</f>
        <v>0</v>
      </c>
      <c r="AG147" s="135" t="n">
        <f aca="false">SUMIF($X:$X,CONCATENATE($AA147,AG$6),$T:$T)/10000</f>
        <v>0</v>
      </c>
      <c r="AH147" s="143" t="n">
        <f aca="false">EOMONTH(AH146,0)+1</f>
        <v>40452</v>
      </c>
      <c r="AI147" s="135" t="n">
        <f aca="false">SUM(AB147:AG147)</f>
        <v>0</v>
      </c>
      <c r="AK147" s="143" t="n">
        <f aca="false">EOMONTH(AK146,0)+1</f>
        <v>40452</v>
      </c>
      <c r="AL147" s="134" t="n">
        <f aca="false">SUMIF($X:$X,CONCATENATE($AA147,AL$6),$W:$W)</f>
        <v>0</v>
      </c>
      <c r="AM147" s="134" t="n">
        <f aca="false">SUMIF($X:$X,CONCATENATE($AA147,AM$6),$W:$W)</f>
        <v>0</v>
      </c>
      <c r="AN147" s="134" t="n">
        <f aca="false">SUMIF($X:$X,CONCATENATE($AA147,AN$6),$W:$W)</f>
        <v>0</v>
      </c>
      <c r="AO147" s="134" t="n">
        <f aca="false">SUMIF($X:$X,CONCATENATE($AA147,AO$6),$W:$W)</f>
        <v>0</v>
      </c>
      <c r="AP147" s="135" t="n">
        <f aca="false">SUMIF($X:$X,CONCATENATE($AA147,AP$6),$W:$W)</f>
        <v>0</v>
      </c>
      <c r="AQ147" s="135" t="n">
        <f aca="false">SUMIF($X:$X,CONCATENATE($AA147,AQ$6),$W:$W)</f>
        <v>0</v>
      </c>
      <c r="AR147" s="143" t="n">
        <f aca="false">EOMONTH(AR146,0)+1</f>
        <v>40452</v>
      </c>
      <c r="AS147" s="135" t="n">
        <f aca="false">SUM(AL147:AQ147)</f>
        <v>0</v>
      </c>
    </row>
    <row r="148" customFormat="false" ht="12" hidden="false" customHeight="true" outlineLevel="0" collapsed="false">
      <c r="A148" s="215" t="s">
        <v>154</v>
      </c>
      <c r="B148" s="0" t="s">
        <v>155</v>
      </c>
      <c r="C148" s="0" t="s">
        <v>194</v>
      </c>
      <c r="D148" s="7" t="s">
        <v>147</v>
      </c>
      <c r="E148" s="0" t="s">
        <v>122</v>
      </c>
      <c r="F148" s="0" t="s">
        <v>157</v>
      </c>
      <c r="G148" s="91" t="n">
        <v>36739</v>
      </c>
      <c r="H148" s="230" t="n">
        <v>-1000000</v>
      </c>
      <c r="I148" s="0" t="n">
        <v>-0.25</v>
      </c>
      <c r="J148" s="124" t="n">
        <f aca="false">VLOOKUP(G148,NGPrices,2,FALSE())</f>
        <v>3.183</v>
      </c>
      <c r="K148" s="125" t="n">
        <f aca="false">HLOOKUP(D148,Prices,VLOOKUP(G148,move_down,2,FALSE()),FALSE())</f>
        <v>-0.3225</v>
      </c>
      <c r="L148" s="7" t="n">
        <f aca="false">K148+J148</f>
        <v>2.8605</v>
      </c>
      <c r="M148" s="126" t="n">
        <f aca="false">VLOOKUP(G148,NGPrices,4,FALSE())</f>
        <v>0.064500399973534</v>
      </c>
      <c r="N148" s="7" t="n">
        <f aca="false">VLOOKUP(G148,NGPrices,3,FALSE())</f>
        <v>0.4125</v>
      </c>
      <c r="O148" s="7" t="n">
        <f aca="false">HLOOKUP(D148,VOLS,VLOOKUP(G148,move_down,2,FALSE()),FALSE())</f>
        <v>0.404</v>
      </c>
      <c r="P148" s="219" t="n">
        <f aca="false">HLOOKUP(D148,Correllate,VLOOKUP(G148,CorMove,2,FALSE()),FALSE())</f>
        <v>0.96</v>
      </c>
      <c r="Q148" s="91" t="n">
        <f aca="false">WORKDAY(G148,-2)</f>
        <v>36735</v>
      </c>
      <c r="R148" s="7" t="n">
        <f aca="false">IF(F148="P",0,1)</f>
        <v>1</v>
      </c>
      <c r="S148" s="130" t="e">
        <f aca="false">xSPRDOPT($L148,$J148,$I148,$M148,$O148,$N148,$P148,$Q148-$C$3,$R148,0)</f>
        <v>#NAME?</v>
      </c>
      <c r="T148" s="220" t="e">
        <f aca="false">xSPRDOPT($L148,$J148,$I148,$M148,$O148,$N148,$P148,$Q148-$C$3,$R148,1)*H148</f>
        <v>#NAME?</v>
      </c>
      <c r="U148" s="42" t="e">
        <f aca="false">S148*H148</f>
        <v>#NAME?</v>
      </c>
      <c r="V148" s="220" t="e">
        <f aca="false">xSPRDOPT($L148,$J148,$I148,$M148,$O148,$N148,$P148,$Q148-$C$3,$R148,2)*H148</f>
        <v>#NAME?</v>
      </c>
      <c r="W148" s="220" t="e">
        <f aca="false">+V148+T148</f>
        <v>#NAME?</v>
      </c>
      <c r="X148" s="2" t="str">
        <f aca="false">CONCATENATE(G148,D148)</f>
        <v>36739IF-NWPL_ROCKY_M</v>
      </c>
      <c r="Y148" s="221" t="n">
        <f aca="false">H148/10000</f>
        <v>-100</v>
      </c>
      <c r="AA148" s="143" t="n">
        <f aca="false">EOMONTH(AA147,0)+1</f>
        <v>40483</v>
      </c>
      <c r="AB148" s="134" t="n">
        <f aca="false">SUMIF($X:$X,CONCATENATE($AA148,AB$6),$T:$T)/10000</f>
        <v>0</v>
      </c>
      <c r="AC148" s="134" t="n">
        <f aca="false">SUMIF($X:$X,CONCATENATE($AA148,AC$6),$T:$T)/10000</f>
        <v>0</v>
      </c>
      <c r="AD148" s="134" t="n">
        <f aca="false">SUMIF($X:$X,CONCATENATE($AA148,AD$6),$T:$T)/10000</f>
        <v>0</v>
      </c>
      <c r="AE148" s="134" t="n">
        <f aca="false">SUMIF($X:$X,CONCATENATE($AA148,AE$6),$T:$T)/10000</f>
        <v>0</v>
      </c>
      <c r="AF148" s="135" t="n">
        <f aca="false">SUMIF($X:$X,CONCATENATE($AA148,AF$6),$T:$T)/10000</f>
        <v>0</v>
      </c>
      <c r="AG148" s="135" t="n">
        <f aca="false">SUMIF($X:$X,CONCATENATE($AA148,AG$6),$T:$T)/10000</f>
        <v>0</v>
      </c>
      <c r="AH148" s="143" t="n">
        <f aca="false">EOMONTH(AH147,0)+1</f>
        <v>40483</v>
      </c>
      <c r="AI148" s="135" t="n">
        <f aca="false">SUM(AB148:AG148)</f>
        <v>0</v>
      </c>
      <c r="AK148" s="143" t="n">
        <f aca="false">EOMONTH(AK147,0)+1</f>
        <v>40483</v>
      </c>
      <c r="AL148" s="134" t="n">
        <f aca="false">SUMIF($X:$X,CONCATENATE($AA148,AL$6),$W:$W)</f>
        <v>0</v>
      </c>
      <c r="AM148" s="134" t="n">
        <f aca="false">SUMIF($X:$X,CONCATENATE($AA148,AM$6),$W:$W)</f>
        <v>0</v>
      </c>
      <c r="AN148" s="134" t="n">
        <f aca="false">SUMIF($X:$X,CONCATENATE($AA148,AN$6),$W:$W)</f>
        <v>0</v>
      </c>
      <c r="AO148" s="134" t="n">
        <f aca="false">SUMIF($X:$X,CONCATENATE($AA148,AO$6),$W:$W)</f>
        <v>0</v>
      </c>
      <c r="AP148" s="135" t="n">
        <f aca="false">SUMIF($X:$X,CONCATENATE($AA148,AP$6),$W:$W)</f>
        <v>0</v>
      </c>
      <c r="AQ148" s="135" t="n">
        <f aca="false">SUMIF($X:$X,CONCATENATE($AA148,AQ$6),$W:$W)</f>
        <v>0</v>
      </c>
      <c r="AR148" s="143" t="n">
        <f aca="false">EOMONTH(AR147,0)+1</f>
        <v>40483</v>
      </c>
      <c r="AS148" s="135" t="n">
        <f aca="false">SUM(AL148:AQ148)</f>
        <v>0</v>
      </c>
    </row>
    <row r="149" customFormat="false" ht="12" hidden="false" customHeight="true" outlineLevel="0" collapsed="false">
      <c r="A149" s="215" t="s">
        <v>154</v>
      </c>
      <c r="B149" s="0" t="s">
        <v>155</v>
      </c>
      <c r="C149" s="0" t="s">
        <v>194</v>
      </c>
      <c r="D149" s="7" t="s">
        <v>147</v>
      </c>
      <c r="E149" s="0" t="s">
        <v>122</v>
      </c>
      <c r="F149" s="0" t="s">
        <v>157</v>
      </c>
      <c r="G149" s="91" t="n">
        <v>36770</v>
      </c>
      <c r="H149" s="230" t="n">
        <v>-1000000</v>
      </c>
      <c r="I149" s="0" t="n">
        <v>-0.25</v>
      </c>
      <c r="J149" s="124" t="n">
        <f aca="false">VLOOKUP(G149,NGPrices,2,FALSE())</f>
        <v>3.173</v>
      </c>
      <c r="K149" s="125" t="n">
        <f aca="false">HLOOKUP(D149,Prices,VLOOKUP(G149,move_down,2,FALSE()),FALSE())</f>
        <v>-0.3225</v>
      </c>
      <c r="L149" s="7" t="n">
        <f aca="false">K149+J149</f>
        <v>2.8505</v>
      </c>
      <c r="M149" s="126" t="n">
        <f aca="false">VLOOKUP(G149,NGPrices,4,FALSE())</f>
        <v>0.065221012015627</v>
      </c>
      <c r="N149" s="7" t="n">
        <f aca="false">VLOOKUP(G149,NGPrices,3,FALSE())</f>
        <v>0.42</v>
      </c>
      <c r="O149" s="7" t="n">
        <f aca="false">HLOOKUP(D149,VOLS,VLOOKUP(G149,move_down,2,FALSE()),FALSE())</f>
        <v>0.412</v>
      </c>
      <c r="P149" s="219" t="n">
        <f aca="false">HLOOKUP(D149,Correllate,VLOOKUP(G149,CorMove,2,FALSE()),FALSE())</f>
        <v>0.96</v>
      </c>
      <c r="Q149" s="91" t="n">
        <f aca="false">WORKDAY(G149,-2)</f>
        <v>36768</v>
      </c>
      <c r="R149" s="7" t="n">
        <f aca="false">IF(F149="P",0,1)</f>
        <v>1</v>
      </c>
      <c r="S149" s="130" t="e">
        <f aca="false">xSPRDOPT($L149,$J149,$I149,$M149,$O149,$N149,$P149,$Q149-$C$3,$R149,0)</f>
        <v>#NAME?</v>
      </c>
      <c r="T149" s="220" t="e">
        <f aca="false">xSPRDOPT($L149,$J149,$I149,$M149,$O149,$N149,$P149,$Q149-$C$3,$R149,1)*H149</f>
        <v>#NAME?</v>
      </c>
      <c r="U149" s="42" t="e">
        <f aca="false">S149*H149</f>
        <v>#NAME?</v>
      </c>
      <c r="V149" s="220" t="e">
        <f aca="false">xSPRDOPT($L149,$J149,$I149,$M149,$O149,$N149,$P149,$Q149-$C$3,$R149,2)*H149</f>
        <v>#NAME?</v>
      </c>
      <c r="W149" s="220" t="e">
        <f aca="false">+V149+T149</f>
        <v>#NAME?</v>
      </c>
      <c r="X149" s="2" t="str">
        <f aca="false">CONCATENATE(G149,D149)</f>
        <v>36770IF-NWPL_ROCKY_M</v>
      </c>
      <c r="Y149" s="221" t="n">
        <f aca="false">H149/10000</f>
        <v>-100</v>
      </c>
      <c r="Z149" s="2"/>
      <c r="AA149" s="143" t="n">
        <f aca="false">EOMONTH(AA148,0)+1</f>
        <v>40513</v>
      </c>
      <c r="AB149" s="134" t="n">
        <f aca="false">SUMIF($X:$X,CONCATENATE($AA149,AB$6),$T:$T)/10000</f>
        <v>0</v>
      </c>
      <c r="AC149" s="134" t="n">
        <f aca="false">SUMIF($X:$X,CONCATENATE($AA149,AC$6),$T:$T)/10000</f>
        <v>0</v>
      </c>
      <c r="AD149" s="134" t="n">
        <f aca="false">SUMIF($X:$X,CONCATENATE($AA149,AD$6),$T:$T)/10000</f>
        <v>0</v>
      </c>
      <c r="AE149" s="134" t="n">
        <f aca="false">SUMIF($X:$X,CONCATENATE($AA149,AE$6),$T:$T)/10000</f>
        <v>0</v>
      </c>
      <c r="AF149" s="135" t="n">
        <f aca="false">SUMIF($X:$X,CONCATENATE($AA149,AF$6),$T:$T)/10000</f>
        <v>0</v>
      </c>
      <c r="AG149" s="135" t="n">
        <f aca="false">SUMIF($X:$X,CONCATENATE($AA149,AG$6),$T:$T)/10000</f>
        <v>0</v>
      </c>
      <c r="AH149" s="143" t="n">
        <f aca="false">EOMONTH(AH148,0)+1</f>
        <v>40513</v>
      </c>
      <c r="AI149" s="135" t="n">
        <f aca="false">SUM(AB149:AG149)</f>
        <v>0</v>
      </c>
      <c r="AK149" s="143" t="n">
        <f aca="false">EOMONTH(AK148,0)+1</f>
        <v>40513</v>
      </c>
      <c r="AL149" s="134" t="n">
        <f aca="false">SUMIF($X:$X,CONCATENATE($AA149,AL$6),$W:$W)</f>
        <v>0</v>
      </c>
      <c r="AM149" s="134" t="n">
        <f aca="false">SUMIF($X:$X,CONCATENATE($AA149,AM$6),$W:$W)</f>
        <v>0</v>
      </c>
      <c r="AN149" s="134" t="n">
        <f aca="false">SUMIF($X:$X,CONCATENATE($AA149,AN$6),$W:$W)</f>
        <v>0</v>
      </c>
      <c r="AO149" s="134" t="n">
        <f aca="false">SUMIF($X:$X,CONCATENATE($AA149,AO$6),$W:$W)</f>
        <v>0</v>
      </c>
      <c r="AP149" s="135" t="n">
        <f aca="false">SUMIF($X:$X,CONCATENATE($AA149,AP$6),$W:$W)</f>
        <v>0</v>
      </c>
      <c r="AQ149" s="135" t="n">
        <f aca="false">SUMIF($X:$X,CONCATENATE($AA149,AQ$6),$W:$W)</f>
        <v>0</v>
      </c>
      <c r="AR149" s="143" t="n">
        <f aca="false">EOMONTH(AR148,0)+1</f>
        <v>40513</v>
      </c>
      <c r="AS149" s="135" t="n">
        <f aca="false">SUM(AL149:AQ149)</f>
        <v>0</v>
      </c>
    </row>
    <row r="150" customFormat="false" ht="12" hidden="false" customHeight="true" outlineLevel="0" collapsed="false">
      <c r="A150" s="215" t="s">
        <v>154</v>
      </c>
      <c r="B150" s="0" t="s">
        <v>155</v>
      </c>
      <c r="C150" s="0" t="s">
        <v>194</v>
      </c>
      <c r="D150" s="7" t="s">
        <v>147</v>
      </c>
      <c r="E150" s="0" t="s">
        <v>122</v>
      </c>
      <c r="F150" s="0" t="s">
        <v>157</v>
      </c>
      <c r="G150" s="91" t="n">
        <v>36800</v>
      </c>
      <c r="H150" s="230" t="n">
        <v>-1000000</v>
      </c>
      <c r="I150" s="0" t="n">
        <v>-0.25</v>
      </c>
      <c r="J150" s="124" t="n">
        <f aca="false">VLOOKUP(G150,NGPrices,2,FALSE())</f>
        <v>3.18</v>
      </c>
      <c r="K150" s="125" t="n">
        <f aca="false">HLOOKUP(D150,Prices,VLOOKUP(G150,move_down,2,FALSE()),FALSE())</f>
        <v>-0.2975</v>
      </c>
      <c r="L150" s="7" t="n">
        <f aca="false">K150+J150</f>
        <v>2.8825</v>
      </c>
      <c r="M150" s="126" t="n">
        <f aca="false">VLOOKUP(G150,NGPrices,4,FALSE())</f>
        <v>0.065817989695161</v>
      </c>
      <c r="N150" s="7" t="n">
        <f aca="false">VLOOKUP(G150,NGPrices,3,FALSE())</f>
        <v>0.4225</v>
      </c>
      <c r="O150" s="7" t="n">
        <f aca="false">HLOOKUP(D150,VOLS,VLOOKUP(G150,move_down,2,FALSE()),FALSE())</f>
        <v>0.414</v>
      </c>
      <c r="P150" s="219" t="n">
        <f aca="false">HLOOKUP(D150,Correllate,VLOOKUP(G150,CorMove,2,FALSE()),FALSE())</f>
        <v>0.96</v>
      </c>
      <c r="Q150" s="91" t="n">
        <f aca="false">WORKDAY(G150,-2)</f>
        <v>36797</v>
      </c>
      <c r="R150" s="7" t="n">
        <f aca="false">IF(F150="P",0,1)</f>
        <v>1</v>
      </c>
      <c r="S150" s="130" t="e">
        <f aca="false">xSPRDOPT($L150,$J150,$I150,$M150,$O150,$N150,$P150,$Q150-$C$3,$R150,0)</f>
        <v>#NAME?</v>
      </c>
      <c r="T150" s="220" t="e">
        <f aca="false">xSPRDOPT($L150,$J150,$I150,$M150,$O150,$N150,$P150,$Q150-$C$3,$R150,1)*H150</f>
        <v>#NAME?</v>
      </c>
      <c r="U150" s="42" t="e">
        <f aca="false">S150*H150</f>
        <v>#NAME?</v>
      </c>
      <c r="V150" s="220" t="e">
        <f aca="false">xSPRDOPT($L150,$J150,$I150,$M150,$O150,$N150,$P150,$Q150-$C$3,$R150,2)*H150</f>
        <v>#NAME?</v>
      </c>
      <c r="W150" s="220" t="e">
        <f aca="false">+V150+T150</f>
        <v>#NAME?</v>
      </c>
      <c r="X150" s="2" t="str">
        <f aca="false">CONCATENATE(G150,D150)</f>
        <v>36800IF-NWPL_ROCKY_M</v>
      </c>
      <c r="Y150" s="221" t="n">
        <f aca="false">H150/10000</f>
        <v>-100</v>
      </c>
      <c r="Z150" s="2"/>
      <c r="AA150" s="143" t="n">
        <f aca="false">EOMONTH(AA149,0)+1</f>
        <v>40544</v>
      </c>
      <c r="AB150" s="134" t="n">
        <f aca="false">SUMIF($X:$X,CONCATENATE($AA150,AB$6),$T:$T)/10000</f>
        <v>0</v>
      </c>
      <c r="AC150" s="134" t="n">
        <f aca="false">SUMIF($X:$X,CONCATENATE($AA150,AC$6),$T:$T)/10000</f>
        <v>0</v>
      </c>
      <c r="AD150" s="134" t="n">
        <f aca="false">SUMIF($X:$X,CONCATENATE($AA150,AD$6),$T:$T)/10000</f>
        <v>0</v>
      </c>
      <c r="AE150" s="134" t="n">
        <f aca="false">SUMIF($X:$X,CONCATENATE($AA150,AE$6),$T:$T)/10000</f>
        <v>0</v>
      </c>
      <c r="AF150" s="135" t="n">
        <f aca="false">SUMIF($X:$X,CONCATENATE($AA150,AF$6),$T:$T)/10000</f>
        <v>0</v>
      </c>
      <c r="AG150" s="135" t="n">
        <f aca="false">SUMIF($X:$X,CONCATENATE($AA150,AG$6),$T:$T)/10000</f>
        <v>0</v>
      </c>
      <c r="AH150" s="143" t="n">
        <f aca="false">EOMONTH(AH149,0)+1</f>
        <v>40544</v>
      </c>
      <c r="AI150" s="135" t="n">
        <f aca="false">SUM(AB150:AG150)</f>
        <v>0</v>
      </c>
      <c r="AK150" s="143" t="n">
        <f aca="false">EOMONTH(AK149,0)+1</f>
        <v>40544</v>
      </c>
      <c r="AL150" s="134" t="n">
        <f aca="false">SUMIF($X:$X,CONCATENATE($AA150,AL$6),$W:$W)</f>
        <v>0</v>
      </c>
      <c r="AM150" s="134" t="n">
        <f aca="false">SUMIF($X:$X,CONCATENATE($AA150,AM$6),$W:$W)</f>
        <v>0</v>
      </c>
      <c r="AN150" s="134" t="n">
        <f aca="false">SUMIF($X:$X,CONCATENATE($AA150,AN$6),$W:$W)</f>
        <v>0</v>
      </c>
      <c r="AO150" s="134" t="n">
        <f aca="false">SUMIF($X:$X,CONCATENATE($AA150,AO$6),$W:$W)</f>
        <v>0</v>
      </c>
      <c r="AP150" s="135" t="n">
        <f aca="false">SUMIF($X:$X,CONCATENATE($AA150,AP$6),$W:$W)</f>
        <v>0</v>
      </c>
      <c r="AQ150" s="135" t="n">
        <f aca="false">SUMIF($X:$X,CONCATENATE($AA150,AQ$6),$W:$W)</f>
        <v>0</v>
      </c>
      <c r="AR150" s="143" t="n">
        <f aca="false">EOMONTH(AR149,0)+1</f>
        <v>40544</v>
      </c>
      <c r="AS150" s="135" t="n">
        <f aca="false">SUM(AL150:AQ150)</f>
        <v>0</v>
      </c>
    </row>
    <row r="151" customFormat="false" ht="12" hidden="false" customHeight="true" outlineLevel="0" collapsed="false">
      <c r="A151" s="215" t="s">
        <v>154</v>
      </c>
      <c r="B151" s="0" t="s">
        <v>155</v>
      </c>
      <c r="C151" s="0" t="s">
        <v>195</v>
      </c>
      <c r="D151" s="7" t="s">
        <v>147</v>
      </c>
      <c r="E151" s="0" t="s">
        <v>122</v>
      </c>
      <c r="F151" s="0" t="s">
        <v>123</v>
      </c>
      <c r="G151" s="91" t="n">
        <v>36647</v>
      </c>
      <c r="H151" s="230" t="n">
        <v>1000000</v>
      </c>
      <c r="I151" s="0" t="n">
        <v>-0.4</v>
      </c>
      <c r="J151" s="124" t="n">
        <f aca="false">VLOOKUP(G151,NGPrices,2,FALSE())</f>
        <v>3.158</v>
      </c>
      <c r="K151" s="125" t="n">
        <f aca="false">HLOOKUP(D151,Prices,VLOOKUP(G151,move_down,2,FALSE()),FALSE())</f>
        <v>-0.345</v>
      </c>
      <c r="L151" s="7" t="n">
        <f aca="false">K151+J151</f>
        <v>2.813</v>
      </c>
      <c r="M151" s="126" t="n">
        <f aca="false">VLOOKUP(G151,NGPrices,4,FALSE())</f>
        <v>0.062683518517613</v>
      </c>
      <c r="N151" s="7" t="n">
        <f aca="false">VLOOKUP(G151,NGPrices,3,FALSE())</f>
        <v>0.41</v>
      </c>
      <c r="O151" s="7" t="n">
        <f aca="false">HLOOKUP(D151,VOLS,VLOOKUP(G151,move_down,2,FALSE()),FALSE())</f>
        <v>0.377</v>
      </c>
      <c r="P151" s="219" t="n">
        <f aca="false">HLOOKUP(D151,Correllate,VLOOKUP(G151,CorMove,2,FALSE()),FALSE())</f>
        <v>0.96</v>
      </c>
      <c r="Q151" s="91" t="n">
        <f aca="false">WORKDAY(G151,-2)</f>
        <v>36643</v>
      </c>
      <c r="R151" s="7" t="n">
        <f aca="false">IF(F151="P",0,1)</f>
        <v>0</v>
      </c>
      <c r="S151" s="130" t="e">
        <f aca="false">xSPRDOPT($L151,$J151,$I151,$M151,$O151,$N151,$P151,$Q151-$C$3,$R151,0)</f>
        <v>#NAME?</v>
      </c>
      <c r="T151" s="220" t="e">
        <f aca="false">xSPRDOPT($L151,$J151,$I151,$M151,$O151,$N151,$P151,$Q151-$C$3,$R151,1)*H151</f>
        <v>#NAME?</v>
      </c>
      <c r="U151" s="42" t="e">
        <f aca="false">S151*H151</f>
        <v>#NAME?</v>
      </c>
      <c r="V151" s="220" t="e">
        <f aca="false">xSPRDOPT($L151,$J151,$I151,$M151,$O151,$N151,$P151,$Q151-$C$3,$R151,2)*H151</f>
        <v>#NAME?</v>
      </c>
      <c r="W151" s="220" t="e">
        <f aca="false">+V151+T151</f>
        <v>#NAME?</v>
      </c>
      <c r="X151" s="2" t="str">
        <f aca="false">CONCATENATE(G151,D151)</f>
        <v>36647IF-NWPL_ROCKY_M</v>
      </c>
      <c r="Y151" s="221" t="n">
        <f aca="false">H151/10000</f>
        <v>100</v>
      </c>
      <c r="Z151" s="2"/>
      <c r="AA151" s="143" t="n">
        <f aca="false">EOMONTH(AA150,0)+1</f>
        <v>40575</v>
      </c>
      <c r="AB151" s="134" t="n">
        <f aca="false">SUMIF($X:$X,CONCATENATE($AA151,AB$6),$T:$T)/10000</f>
        <v>0</v>
      </c>
      <c r="AC151" s="134" t="n">
        <f aca="false">SUMIF($X:$X,CONCATENATE($AA151,AC$6),$T:$T)/10000</f>
        <v>0</v>
      </c>
      <c r="AD151" s="134" t="n">
        <f aca="false">SUMIF($X:$X,CONCATENATE($AA151,AD$6),$T:$T)/10000</f>
        <v>0</v>
      </c>
      <c r="AE151" s="134" t="n">
        <f aca="false">SUMIF($X:$X,CONCATENATE($AA151,AE$6),$T:$T)/10000</f>
        <v>0</v>
      </c>
      <c r="AF151" s="135" t="n">
        <f aca="false">SUMIF($X:$X,CONCATENATE($AA151,AF$6),$T:$T)/10000</f>
        <v>0</v>
      </c>
      <c r="AG151" s="135" t="n">
        <f aca="false">SUMIF($X:$X,CONCATENATE($AA151,AG$6),$T:$T)/10000</f>
        <v>0</v>
      </c>
      <c r="AH151" s="143" t="n">
        <f aca="false">EOMONTH(AH150,0)+1</f>
        <v>40575</v>
      </c>
      <c r="AI151" s="135" t="n">
        <f aca="false">SUM(AB151:AG151)</f>
        <v>0</v>
      </c>
      <c r="AK151" s="143" t="n">
        <f aca="false">EOMONTH(AK150,0)+1</f>
        <v>40575</v>
      </c>
      <c r="AL151" s="134" t="n">
        <f aca="false">SUMIF($X:$X,CONCATENATE($AA151,AL$6),$W:$W)</f>
        <v>0</v>
      </c>
      <c r="AM151" s="134" t="n">
        <f aca="false">SUMIF($X:$X,CONCATENATE($AA151,AM$6),$W:$W)</f>
        <v>0</v>
      </c>
      <c r="AN151" s="134" t="n">
        <f aca="false">SUMIF($X:$X,CONCATENATE($AA151,AN$6),$W:$W)</f>
        <v>0</v>
      </c>
      <c r="AO151" s="134" t="n">
        <f aca="false">SUMIF($X:$X,CONCATENATE($AA151,AO$6),$W:$W)</f>
        <v>0</v>
      </c>
      <c r="AP151" s="135" t="n">
        <f aca="false">SUMIF($X:$X,CONCATENATE($AA151,AP$6),$W:$W)</f>
        <v>0</v>
      </c>
      <c r="AQ151" s="135" t="n">
        <f aca="false">SUMIF($X:$X,CONCATENATE($AA151,AQ$6),$W:$W)</f>
        <v>0</v>
      </c>
      <c r="AR151" s="143" t="n">
        <f aca="false">EOMONTH(AR150,0)+1</f>
        <v>40575</v>
      </c>
      <c r="AS151" s="135" t="n">
        <f aca="false">SUM(AL151:AQ151)</f>
        <v>0</v>
      </c>
    </row>
    <row r="152" customFormat="false" ht="12" hidden="false" customHeight="true" outlineLevel="0" collapsed="false">
      <c r="A152" s="215" t="s">
        <v>154</v>
      </c>
      <c r="B152" s="0" t="s">
        <v>155</v>
      </c>
      <c r="C152" s="0" t="s">
        <v>195</v>
      </c>
      <c r="D152" s="7" t="s">
        <v>147</v>
      </c>
      <c r="E152" s="0" t="s">
        <v>122</v>
      </c>
      <c r="F152" s="0" t="s">
        <v>123</v>
      </c>
      <c r="G152" s="91" t="n">
        <v>36678</v>
      </c>
      <c r="H152" s="230" t="n">
        <v>1000000</v>
      </c>
      <c r="I152" s="0" t="n">
        <v>-0.4</v>
      </c>
      <c r="J152" s="124" t="n">
        <f aca="false">VLOOKUP(G152,NGPrices,2,FALSE())</f>
        <v>3.172</v>
      </c>
      <c r="K152" s="125" t="n">
        <f aca="false">HLOOKUP(D152,Prices,VLOOKUP(G152,move_down,2,FALSE()),FALSE())</f>
        <v>-0.34</v>
      </c>
      <c r="L152" s="7" t="n">
        <f aca="false">K152+J152</f>
        <v>2.832</v>
      </c>
      <c r="M152" s="126" t="n">
        <f aca="false">VLOOKUP(G152,NGPrices,4,FALSE())</f>
        <v>0.063039999833066</v>
      </c>
      <c r="N152" s="7" t="n">
        <f aca="false">VLOOKUP(G152,NGPrices,3,FALSE())</f>
        <v>0.3825</v>
      </c>
      <c r="O152" s="7" t="n">
        <f aca="false">HLOOKUP(D152,VOLS,VLOOKUP(G152,move_down,2,FALSE()),FALSE())</f>
        <v>0.375</v>
      </c>
      <c r="P152" s="219" t="n">
        <f aca="false">HLOOKUP(D152,Correllate,VLOOKUP(G152,CorMove,2,FALSE()),FALSE())</f>
        <v>0.96</v>
      </c>
      <c r="Q152" s="91" t="n">
        <f aca="false">WORKDAY(G152,-2)</f>
        <v>36676</v>
      </c>
      <c r="R152" s="7" t="n">
        <f aca="false">IF(F152="P",0,1)</f>
        <v>0</v>
      </c>
      <c r="S152" s="130" t="e">
        <f aca="false">xSPRDOPT($L152,$J152,$I152,$M152,$O152,$N152,$P152,$Q152-$C$3,$R152,0)</f>
        <v>#NAME?</v>
      </c>
      <c r="T152" s="220" t="e">
        <f aca="false">xSPRDOPT($L152,$J152,$I152,$M152,$O152,$N152,$P152,$Q152-$C$3,$R152,1)*H152</f>
        <v>#NAME?</v>
      </c>
      <c r="U152" s="42" t="e">
        <f aca="false">S152*H152</f>
        <v>#NAME?</v>
      </c>
      <c r="V152" s="220" t="e">
        <f aca="false">xSPRDOPT($L152,$J152,$I152,$M152,$O152,$N152,$P152,$Q152-$C$3,$R152,2)*H152</f>
        <v>#NAME?</v>
      </c>
      <c r="W152" s="220" t="e">
        <f aca="false">+V152+T152</f>
        <v>#NAME?</v>
      </c>
      <c r="X152" s="2" t="str">
        <f aca="false">CONCATENATE(G152,D152)</f>
        <v>36678IF-NWPL_ROCKY_M</v>
      </c>
      <c r="Y152" s="221" t="n">
        <f aca="false">H152/10000</f>
        <v>100</v>
      </c>
      <c r="Z152" s="2"/>
      <c r="AA152" s="143" t="n">
        <f aca="false">EOMONTH(AA151,0)+1</f>
        <v>40603</v>
      </c>
      <c r="AB152" s="134" t="n">
        <f aca="false">SUMIF($X:$X,CONCATENATE($AA152,AB$6),$T:$T)/10000</f>
        <v>0</v>
      </c>
      <c r="AC152" s="134" t="n">
        <f aca="false">SUMIF($X:$X,CONCATENATE($AA152,AC$6),$T:$T)/10000</f>
        <v>0</v>
      </c>
      <c r="AD152" s="134" t="n">
        <f aca="false">SUMIF($X:$X,CONCATENATE($AA152,AD$6),$T:$T)/10000</f>
        <v>0</v>
      </c>
      <c r="AE152" s="134" t="n">
        <f aca="false">SUMIF($X:$X,CONCATENATE($AA152,AE$6),$T:$T)/10000</f>
        <v>0</v>
      </c>
      <c r="AF152" s="135" t="n">
        <f aca="false">SUMIF($X:$X,CONCATENATE($AA152,AF$6),$T:$T)/10000</f>
        <v>0</v>
      </c>
      <c r="AG152" s="135" t="n">
        <f aca="false">SUMIF($X:$X,CONCATENATE($AA152,AG$6),$T:$T)/10000</f>
        <v>0</v>
      </c>
      <c r="AH152" s="143" t="n">
        <f aca="false">EOMONTH(AH151,0)+1</f>
        <v>40603</v>
      </c>
      <c r="AI152" s="135" t="n">
        <f aca="false">SUM(AB152:AG152)</f>
        <v>0</v>
      </c>
      <c r="AK152" s="143" t="n">
        <f aca="false">EOMONTH(AK151,0)+1</f>
        <v>40603</v>
      </c>
      <c r="AL152" s="134" t="n">
        <f aca="false">SUMIF($X:$X,CONCATENATE($AA152,AL$6),$W:$W)</f>
        <v>0</v>
      </c>
      <c r="AM152" s="134" t="n">
        <f aca="false">SUMIF($X:$X,CONCATENATE($AA152,AM$6),$W:$W)</f>
        <v>0</v>
      </c>
      <c r="AN152" s="134" t="n">
        <f aca="false">SUMIF($X:$X,CONCATENATE($AA152,AN$6),$W:$W)</f>
        <v>0</v>
      </c>
      <c r="AO152" s="134" t="n">
        <f aca="false">SUMIF($X:$X,CONCATENATE($AA152,AO$6),$W:$W)</f>
        <v>0</v>
      </c>
      <c r="AP152" s="135" t="n">
        <f aca="false">SUMIF($X:$X,CONCATENATE($AA152,AP$6),$W:$W)</f>
        <v>0</v>
      </c>
      <c r="AQ152" s="135" t="n">
        <f aca="false">SUMIF($X:$X,CONCATENATE($AA152,AQ$6),$W:$W)</f>
        <v>0</v>
      </c>
      <c r="AR152" s="143" t="n">
        <f aca="false">EOMONTH(AR151,0)+1</f>
        <v>40603</v>
      </c>
      <c r="AS152" s="135" t="n">
        <f aca="false">SUM(AL152:AQ152)</f>
        <v>0</v>
      </c>
    </row>
    <row r="153" customFormat="false" ht="12" hidden="false" customHeight="true" outlineLevel="0" collapsed="false">
      <c r="A153" s="215" t="s">
        <v>154</v>
      </c>
      <c r="B153" s="0" t="s">
        <v>155</v>
      </c>
      <c r="C153" s="0" t="s">
        <v>195</v>
      </c>
      <c r="D153" s="7" t="s">
        <v>147</v>
      </c>
      <c r="E153" s="0" t="s">
        <v>122</v>
      </c>
      <c r="F153" s="0" t="s">
        <v>123</v>
      </c>
      <c r="G153" s="91" t="n">
        <v>36708</v>
      </c>
      <c r="H153" s="230" t="n">
        <v>1000000</v>
      </c>
      <c r="I153" s="0" t="n">
        <v>-0.4</v>
      </c>
      <c r="J153" s="124" t="n">
        <f aca="false">VLOOKUP(G153,NGPrices,2,FALSE())</f>
        <v>3.181</v>
      </c>
      <c r="K153" s="125" t="n">
        <f aca="false">HLOOKUP(D153,Prices,VLOOKUP(G153,move_down,2,FALSE()),FALSE())</f>
        <v>-0.3225</v>
      </c>
      <c r="L153" s="7" t="n">
        <f aca="false">K153+J153</f>
        <v>2.8585</v>
      </c>
      <c r="M153" s="126" t="n">
        <f aca="false">VLOOKUP(G153,NGPrices,4,FALSE())</f>
        <v>0.063695649345076</v>
      </c>
      <c r="N153" s="7" t="n">
        <f aca="false">VLOOKUP(G153,NGPrices,3,FALSE())</f>
        <v>0.395</v>
      </c>
      <c r="O153" s="7" t="n">
        <f aca="false">HLOOKUP(D153,VOLS,VLOOKUP(G153,move_down,2,FALSE()),FALSE())</f>
        <v>0.387</v>
      </c>
      <c r="P153" s="219" t="n">
        <f aca="false">HLOOKUP(D153,Correllate,VLOOKUP(G153,CorMove,2,FALSE()),FALSE())</f>
        <v>0.96</v>
      </c>
      <c r="Q153" s="91" t="n">
        <f aca="false">WORKDAY(G153,-2)</f>
        <v>36706</v>
      </c>
      <c r="R153" s="7" t="n">
        <f aca="false">IF(F153="P",0,1)</f>
        <v>0</v>
      </c>
      <c r="S153" s="130" t="e">
        <f aca="false">xSPRDOPT($L153,$J153,$I153,$M153,$O153,$N153,$P153,$Q153-$C$3,$R153,0)</f>
        <v>#NAME?</v>
      </c>
      <c r="T153" s="220" t="e">
        <f aca="false">xSPRDOPT($L153,$J153,$I153,$M153,$O153,$N153,$P153,$Q153-$C$3,$R153,1)*H153</f>
        <v>#NAME?</v>
      </c>
      <c r="U153" s="42" t="e">
        <f aca="false">S153*H153</f>
        <v>#NAME?</v>
      </c>
      <c r="V153" s="220" t="e">
        <f aca="false">xSPRDOPT($L153,$J153,$I153,$M153,$O153,$N153,$P153,$Q153-$C$3,$R153,2)*H153</f>
        <v>#NAME?</v>
      </c>
      <c r="W153" s="220" t="e">
        <f aca="false">+V153+T153</f>
        <v>#NAME?</v>
      </c>
      <c r="X153" s="2" t="str">
        <f aca="false">CONCATENATE(G153,D153)</f>
        <v>36708IF-NWPL_ROCKY_M</v>
      </c>
      <c r="Y153" s="221" t="n">
        <f aca="false">H153/10000</f>
        <v>100</v>
      </c>
      <c r="Z153" s="2"/>
      <c r="AA153" s="143" t="n">
        <f aca="false">EOMONTH(AA152,0)+1</f>
        <v>40634</v>
      </c>
      <c r="AB153" s="134" t="n">
        <f aca="false">SUMIF($X:$X,CONCATENATE($AA153,AB$6),$T:$T)/10000</f>
        <v>0</v>
      </c>
      <c r="AC153" s="134" t="n">
        <f aca="false">SUMIF($X:$X,CONCATENATE($AA153,AC$6),$T:$T)/10000</f>
        <v>0</v>
      </c>
      <c r="AD153" s="134" t="n">
        <f aca="false">SUMIF($X:$X,CONCATENATE($AA153,AD$6),$T:$T)/10000</f>
        <v>0</v>
      </c>
      <c r="AE153" s="134" t="n">
        <f aca="false">SUMIF($X:$X,CONCATENATE($AA153,AE$6),$T:$T)/10000</f>
        <v>0</v>
      </c>
      <c r="AF153" s="135" t="n">
        <f aca="false">SUMIF($X:$X,CONCATENATE($AA153,AF$6),$T:$T)/10000</f>
        <v>0</v>
      </c>
      <c r="AG153" s="135" t="n">
        <f aca="false">SUMIF($X:$X,CONCATENATE($AA153,AG$6),$T:$T)/10000</f>
        <v>0</v>
      </c>
      <c r="AH153" s="143" t="n">
        <f aca="false">EOMONTH(AH152,0)+1</f>
        <v>40634</v>
      </c>
      <c r="AI153" s="135" t="n">
        <f aca="false">SUM(AB153:AG153)</f>
        <v>0</v>
      </c>
      <c r="AK153" s="143" t="n">
        <f aca="false">EOMONTH(AK152,0)+1</f>
        <v>40634</v>
      </c>
      <c r="AL153" s="134" t="n">
        <f aca="false">SUMIF($X:$X,CONCATENATE($AA153,AL$6),$W:$W)</f>
        <v>0</v>
      </c>
      <c r="AM153" s="134" t="n">
        <f aca="false">SUMIF($X:$X,CONCATENATE($AA153,AM$6),$W:$W)</f>
        <v>0</v>
      </c>
      <c r="AN153" s="134" t="n">
        <f aca="false">SUMIF($X:$X,CONCATENATE($AA153,AN$6),$W:$W)</f>
        <v>0</v>
      </c>
      <c r="AO153" s="134" t="n">
        <f aca="false">SUMIF($X:$X,CONCATENATE($AA153,AO$6),$W:$W)</f>
        <v>0</v>
      </c>
      <c r="AP153" s="135" t="n">
        <f aca="false">SUMIF($X:$X,CONCATENATE($AA153,AP$6),$W:$W)</f>
        <v>0</v>
      </c>
      <c r="AQ153" s="135" t="n">
        <f aca="false">SUMIF($X:$X,CONCATENATE($AA153,AQ$6),$W:$W)</f>
        <v>0</v>
      </c>
      <c r="AR153" s="143" t="n">
        <f aca="false">EOMONTH(AR152,0)+1</f>
        <v>40634</v>
      </c>
      <c r="AS153" s="135" t="n">
        <f aca="false">SUM(AL153:AQ153)</f>
        <v>0</v>
      </c>
    </row>
    <row r="154" customFormat="false" ht="12" hidden="false" customHeight="true" outlineLevel="0" collapsed="false">
      <c r="A154" s="215" t="s">
        <v>154</v>
      </c>
      <c r="B154" s="0" t="s">
        <v>155</v>
      </c>
      <c r="C154" s="0" t="s">
        <v>195</v>
      </c>
      <c r="D154" s="7" t="s">
        <v>147</v>
      </c>
      <c r="E154" s="0" t="s">
        <v>122</v>
      </c>
      <c r="F154" s="0" t="s">
        <v>123</v>
      </c>
      <c r="G154" s="91" t="n">
        <v>36739</v>
      </c>
      <c r="H154" s="230" t="n">
        <v>1000000</v>
      </c>
      <c r="I154" s="0" t="n">
        <v>-0.4</v>
      </c>
      <c r="J154" s="124" t="n">
        <f aca="false">VLOOKUP(G154,NGPrices,2,FALSE())</f>
        <v>3.183</v>
      </c>
      <c r="K154" s="125" t="n">
        <f aca="false">HLOOKUP(D154,Prices,VLOOKUP(G154,move_down,2,FALSE()),FALSE())</f>
        <v>-0.3225</v>
      </c>
      <c r="L154" s="7" t="n">
        <f aca="false">K154+J154</f>
        <v>2.8605</v>
      </c>
      <c r="M154" s="126" t="n">
        <f aca="false">VLOOKUP(G154,NGPrices,4,FALSE())</f>
        <v>0.064500399973534</v>
      </c>
      <c r="N154" s="7" t="n">
        <f aca="false">VLOOKUP(G154,NGPrices,3,FALSE())</f>
        <v>0.4125</v>
      </c>
      <c r="O154" s="7" t="n">
        <f aca="false">HLOOKUP(D154,VOLS,VLOOKUP(G154,move_down,2,FALSE()),FALSE())</f>
        <v>0.404</v>
      </c>
      <c r="P154" s="219" t="n">
        <f aca="false">HLOOKUP(D154,Correllate,VLOOKUP(G154,CorMove,2,FALSE()),FALSE())</f>
        <v>0.96</v>
      </c>
      <c r="Q154" s="91" t="n">
        <f aca="false">WORKDAY(G154,-2)</f>
        <v>36735</v>
      </c>
      <c r="R154" s="7" t="n">
        <f aca="false">IF(F154="P",0,1)</f>
        <v>0</v>
      </c>
      <c r="S154" s="130" t="e">
        <f aca="false">xSPRDOPT($L154,$J154,$I154,$M154,$O154,$N154,$P154,$Q154-$C$3,$R154,0)</f>
        <v>#NAME?</v>
      </c>
      <c r="T154" s="220" t="e">
        <f aca="false">xSPRDOPT($L154,$J154,$I154,$M154,$O154,$N154,$P154,$Q154-$C$3,$R154,1)*H154</f>
        <v>#NAME?</v>
      </c>
      <c r="U154" s="42" t="e">
        <f aca="false">S154*H154</f>
        <v>#NAME?</v>
      </c>
      <c r="V154" s="220" t="e">
        <f aca="false">xSPRDOPT($L154,$J154,$I154,$M154,$O154,$N154,$P154,$Q154-$C$3,$R154,2)*H154</f>
        <v>#NAME?</v>
      </c>
      <c r="W154" s="220" t="e">
        <f aca="false">+V154+T154</f>
        <v>#NAME?</v>
      </c>
      <c r="X154" s="2" t="str">
        <f aca="false">CONCATENATE(G154,D154)</f>
        <v>36739IF-NWPL_ROCKY_M</v>
      </c>
      <c r="Y154" s="221" t="n">
        <f aca="false">H154/10000</f>
        <v>100</v>
      </c>
      <c r="Z154" s="2"/>
      <c r="AA154" s="143" t="n">
        <f aca="false">EOMONTH(AA153,0)+1</f>
        <v>40664</v>
      </c>
      <c r="AB154" s="134" t="n">
        <f aca="false">SUMIF($X:$X,CONCATENATE($AA154,AB$6),$T:$T)/10000</f>
        <v>0</v>
      </c>
      <c r="AC154" s="134" t="n">
        <f aca="false">SUMIF($X:$X,CONCATENATE($AA154,AC$6),$T:$T)/10000</f>
        <v>0</v>
      </c>
      <c r="AD154" s="134" t="n">
        <f aca="false">SUMIF($X:$X,CONCATENATE($AA154,AD$6),$T:$T)/10000</f>
        <v>0</v>
      </c>
      <c r="AE154" s="134" t="n">
        <f aca="false">SUMIF($X:$X,CONCATENATE($AA154,AE$6),$T:$T)/10000</f>
        <v>0</v>
      </c>
      <c r="AF154" s="135" t="n">
        <f aca="false">SUMIF($X:$X,CONCATENATE($AA154,AF$6),$T:$T)/10000</f>
        <v>0</v>
      </c>
      <c r="AG154" s="135" t="n">
        <f aca="false">SUMIF($X:$X,CONCATENATE($AA154,AG$6),$T:$T)/10000</f>
        <v>0</v>
      </c>
      <c r="AH154" s="143" t="n">
        <f aca="false">EOMONTH(AH153,0)+1</f>
        <v>40664</v>
      </c>
      <c r="AI154" s="135" t="n">
        <f aca="false">SUM(AB154:AG154)</f>
        <v>0</v>
      </c>
      <c r="AK154" s="143" t="n">
        <f aca="false">EOMONTH(AK153,0)+1</f>
        <v>40664</v>
      </c>
      <c r="AL154" s="134" t="n">
        <f aca="false">SUMIF($X:$X,CONCATENATE($AA154,AL$6),$W:$W)</f>
        <v>0</v>
      </c>
      <c r="AM154" s="134" t="n">
        <f aca="false">SUMIF($X:$X,CONCATENATE($AA154,AM$6),$W:$W)</f>
        <v>0</v>
      </c>
      <c r="AN154" s="134" t="n">
        <f aca="false">SUMIF($X:$X,CONCATENATE($AA154,AN$6),$W:$W)</f>
        <v>0</v>
      </c>
      <c r="AO154" s="134" t="n">
        <f aca="false">SUMIF($X:$X,CONCATENATE($AA154,AO$6),$W:$W)</f>
        <v>0</v>
      </c>
      <c r="AP154" s="135" t="n">
        <f aca="false">SUMIF($X:$X,CONCATENATE($AA154,AP$6),$W:$W)</f>
        <v>0</v>
      </c>
      <c r="AQ154" s="135" t="n">
        <f aca="false">SUMIF($X:$X,CONCATENATE($AA154,AQ$6),$W:$W)</f>
        <v>0</v>
      </c>
      <c r="AR154" s="143" t="n">
        <f aca="false">EOMONTH(AR153,0)+1</f>
        <v>40664</v>
      </c>
      <c r="AS154" s="135" t="n">
        <f aca="false">SUM(AL154:AQ154)</f>
        <v>0</v>
      </c>
    </row>
    <row r="155" customFormat="false" ht="12" hidden="false" customHeight="true" outlineLevel="0" collapsed="false">
      <c r="A155" s="215" t="s">
        <v>154</v>
      </c>
      <c r="B155" s="0" t="s">
        <v>155</v>
      </c>
      <c r="C155" s="0" t="s">
        <v>195</v>
      </c>
      <c r="D155" s="7" t="s">
        <v>147</v>
      </c>
      <c r="E155" s="0" t="s">
        <v>122</v>
      </c>
      <c r="F155" s="0" t="s">
        <v>123</v>
      </c>
      <c r="G155" s="91" t="n">
        <v>36770</v>
      </c>
      <c r="H155" s="230" t="n">
        <v>1000000</v>
      </c>
      <c r="I155" s="0" t="n">
        <v>-0.4</v>
      </c>
      <c r="J155" s="124" t="n">
        <f aca="false">VLOOKUP(G155,NGPrices,2,FALSE())</f>
        <v>3.173</v>
      </c>
      <c r="K155" s="125" t="n">
        <f aca="false">HLOOKUP(D155,Prices,VLOOKUP(G155,move_down,2,FALSE()),FALSE())</f>
        <v>-0.3225</v>
      </c>
      <c r="L155" s="7" t="n">
        <f aca="false">K155+J155</f>
        <v>2.8505</v>
      </c>
      <c r="M155" s="126" t="n">
        <f aca="false">VLOOKUP(G155,NGPrices,4,FALSE())</f>
        <v>0.065221012015627</v>
      </c>
      <c r="N155" s="7" t="n">
        <f aca="false">VLOOKUP(G155,NGPrices,3,FALSE())</f>
        <v>0.42</v>
      </c>
      <c r="O155" s="7" t="n">
        <f aca="false">HLOOKUP(D155,VOLS,VLOOKUP(G155,move_down,2,FALSE()),FALSE())</f>
        <v>0.412</v>
      </c>
      <c r="P155" s="219" t="n">
        <f aca="false">HLOOKUP(D155,Correllate,VLOOKUP(G155,CorMove,2,FALSE()),FALSE())</f>
        <v>0.96</v>
      </c>
      <c r="Q155" s="91" t="n">
        <f aca="false">WORKDAY(G155,-2)</f>
        <v>36768</v>
      </c>
      <c r="R155" s="7" t="n">
        <f aca="false">IF(F155="P",0,1)</f>
        <v>0</v>
      </c>
      <c r="S155" s="130" t="e">
        <f aca="false">xSPRDOPT($L155,$J155,$I155,$M155,$O155,$N155,$P155,$Q155-$C$3,$R155,0)</f>
        <v>#NAME?</v>
      </c>
      <c r="T155" s="220" t="e">
        <f aca="false">xSPRDOPT($L155,$J155,$I155,$M155,$O155,$N155,$P155,$Q155-$C$3,$R155,1)*H155</f>
        <v>#NAME?</v>
      </c>
      <c r="U155" s="42" t="e">
        <f aca="false">S155*H155</f>
        <v>#NAME?</v>
      </c>
      <c r="V155" s="220" t="e">
        <f aca="false">xSPRDOPT($L155,$J155,$I155,$M155,$O155,$N155,$P155,$Q155-$C$3,$R155,2)*H155</f>
        <v>#NAME?</v>
      </c>
      <c r="W155" s="220" t="e">
        <f aca="false">+V155+T155</f>
        <v>#NAME?</v>
      </c>
      <c r="X155" s="2" t="str">
        <f aca="false">CONCATENATE(G155,D155)</f>
        <v>36770IF-NWPL_ROCKY_M</v>
      </c>
      <c r="Y155" s="221" t="n">
        <f aca="false">H155/10000</f>
        <v>100</v>
      </c>
      <c r="Z155" s="2"/>
      <c r="AA155" s="143" t="n">
        <f aca="false">EOMONTH(AA154,0)+1</f>
        <v>40695</v>
      </c>
      <c r="AB155" s="134" t="n">
        <f aca="false">SUMIF($X:$X,CONCATENATE($AA155,AB$6),$T:$T)/10000</f>
        <v>0</v>
      </c>
      <c r="AC155" s="134" t="n">
        <f aca="false">SUMIF($X:$X,CONCATENATE($AA155,AC$6),$T:$T)/10000</f>
        <v>0</v>
      </c>
      <c r="AD155" s="134" t="n">
        <f aca="false">SUMIF($X:$X,CONCATENATE($AA155,AD$6),$T:$T)/10000</f>
        <v>0</v>
      </c>
      <c r="AE155" s="134" t="n">
        <f aca="false">SUMIF($X:$X,CONCATENATE($AA155,AE$6),$T:$T)/10000</f>
        <v>0</v>
      </c>
      <c r="AF155" s="135" t="n">
        <f aca="false">SUMIF($X:$X,CONCATENATE($AA155,AF$6),$T:$T)/10000</f>
        <v>0</v>
      </c>
      <c r="AG155" s="135" t="n">
        <f aca="false">SUMIF($X:$X,CONCATENATE($AA155,AG$6),$T:$T)/10000</f>
        <v>0</v>
      </c>
      <c r="AH155" s="143" t="n">
        <f aca="false">EOMONTH(AH154,0)+1</f>
        <v>40695</v>
      </c>
      <c r="AI155" s="135" t="n">
        <f aca="false">SUM(AB155:AG155)</f>
        <v>0</v>
      </c>
      <c r="AK155" s="143" t="n">
        <f aca="false">EOMONTH(AK154,0)+1</f>
        <v>40695</v>
      </c>
      <c r="AL155" s="134" t="n">
        <f aca="false">SUMIF($X:$X,CONCATENATE($AA155,AL$6),$W:$W)</f>
        <v>0</v>
      </c>
      <c r="AM155" s="134" t="n">
        <f aca="false">SUMIF($X:$X,CONCATENATE($AA155,AM$6),$W:$W)</f>
        <v>0</v>
      </c>
      <c r="AN155" s="134" t="n">
        <f aca="false">SUMIF($X:$X,CONCATENATE($AA155,AN$6),$W:$W)</f>
        <v>0</v>
      </c>
      <c r="AO155" s="134" t="n">
        <f aca="false">SUMIF($X:$X,CONCATENATE($AA155,AO$6),$W:$W)</f>
        <v>0</v>
      </c>
      <c r="AP155" s="135" t="n">
        <f aca="false">SUMIF($X:$X,CONCATENATE($AA155,AP$6),$W:$W)</f>
        <v>0</v>
      </c>
      <c r="AQ155" s="135" t="n">
        <f aca="false">SUMIF($X:$X,CONCATENATE($AA155,AQ$6),$W:$W)</f>
        <v>0</v>
      </c>
      <c r="AR155" s="143" t="n">
        <f aca="false">EOMONTH(AR154,0)+1</f>
        <v>40695</v>
      </c>
      <c r="AS155" s="135" t="n">
        <f aca="false">SUM(AL155:AQ155)</f>
        <v>0</v>
      </c>
    </row>
    <row r="156" customFormat="false" ht="12" hidden="false" customHeight="true" outlineLevel="0" collapsed="false">
      <c r="A156" s="215" t="s">
        <v>154</v>
      </c>
      <c r="B156" s="0" t="s">
        <v>155</v>
      </c>
      <c r="C156" s="0" t="s">
        <v>195</v>
      </c>
      <c r="D156" s="7" t="s">
        <v>147</v>
      </c>
      <c r="E156" s="0" t="s">
        <v>122</v>
      </c>
      <c r="F156" s="0" t="s">
        <v>123</v>
      </c>
      <c r="G156" s="91" t="n">
        <v>36800</v>
      </c>
      <c r="H156" s="230" t="n">
        <v>1000000</v>
      </c>
      <c r="I156" s="0" t="n">
        <v>-0.4</v>
      </c>
      <c r="J156" s="124" t="n">
        <f aca="false">VLOOKUP(G156,NGPrices,2,FALSE())</f>
        <v>3.18</v>
      </c>
      <c r="K156" s="125" t="n">
        <f aca="false">HLOOKUP(D156,Prices,VLOOKUP(G156,move_down,2,FALSE()),FALSE())</f>
        <v>-0.2975</v>
      </c>
      <c r="L156" s="7" t="n">
        <f aca="false">K156+J156</f>
        <v>2.8825</v>
      </c>
      <c r="M156" s="126" t="n">
        <f aca="false">VLOOKUP(G156,NGPrices,4,FALSE())</f>
        <v>0.065817989695161</v>
      </c>
      <c r="N156" s="7" t="n">
        <f aca="false">VLOOKUP(G156,NGPrices,3,FALSE())</f>
        <v>0.4225</v>
      </c>
      <c r="O156" s="7" t="n">
        <f aca="false">HLOOKUP(D156,VOLS,VLOOKUP(G156,move_down,2,FALSE()),FALSE())</f>
        <v>0.414</v>
      </c>
      <c r="P156" s="219" t="n">
        <f aca="false">HLOOKUP(D156,Correllate,VLOOKUP(G156,CorMove,2,FALSE()),FALSE())</f>
        <v>0.96</v>
      </c>
      <c r="Q156" s="91" t="n">
        <f aca="false">WORKDAY(G156,-2)</f>
        <v>36797</v>
      </c>
      <c r="R156" s="7" t="n">
        <f aca="false">IF(F156="P",0,1)</f>
        <v>0</v>
      </c>
      <c r="S156" s="130" t="e">
        <f aca="false">xSPRDOPT($L156,$J156,$I156,$M156,$O156,$N156,$P156,$Q156-$C$3,$R156,0)</f>
        <v>#NAME?</v>
      </c>
      <c r="T156" s="220" t="e">
        <f aca="false">xSPRDOPT($L156,$J156,$I156,$M156,$O156,$N156,$P156,$Q156-$C$3,$R156,1)*H156</f>
        <v>#NAME?</v>
      </c>
      <c r="U156" s="42" t="e">
        <f aca="false">S156*H156</f>
        <v>#NAME?</v>
      </c>
      <c r="V156" s="220" t="e">
        <f aca="false">xSPRDOPT($L156,$J156,$I156,$M156,$O156,$N156,$P156,$Q156-$C$3,$R156,2)*H156</f>
        <v>#NAME?</v>
      </c>
      <c r="W156" s="220" t="e">
        <f aca="false">+V156+T156</f>
        <v>#NAME?</v>
      </c>
      <c r="X156" s="2" t="str">
        <f aca="false">CONCATENATE(G156,D156)</f>
        <v>36800IF-NWPL_ROCKY_M</v>
      </c>
      <c r="Y156" s="221" t="n">
        <f aca="false">H156/10000</f>
        <v>100</v>
      </c>
      <c r="AA156" s="143" t="n">
        <f aca="false">EOMONTH(AA155,0)+1</f>
        <v>40725</v>
      </c>
      <c r="AB156" s="134" t="n">
        <f aca="false">SUMIF($X:$X,CONCATENATE($AA156,AB$6),$T:$T)/10000</f>
        <v>0</v>
      </c>
      <c r="AC156" s="134" t="n">
        <f aca="false">SUMIF($X:$X,CONCATENATE($AA156,AC$6),$T:$T)/10000</f>
        <v>0</v>
      </c>
      <c r="AD156" s="134" t="n">
        <f aca="false">SUMIF($X:$X,CONCATENATE($AA156,AD$6),$T:$T)/10000</f>
        <v>0</v>
      </c>
      <c r="AE156" s="134" t="n">
        <f aca="false">SUMIF($X:$X,CONCATENATE($AA156,AE$6),$T:$T)/10000</f>
        <v>0</v>
      </c>
      <c r="AF156" s="135" t="n">
        <f aca="false">SUMIF($X:$X,CONCATENATE($AA156,AF$6),$T:$T)/10000</f>
        <v>0</v>
      </c>
      <c r="AG156" s="135" t="n">
        <f aca="false">SUMIF($X:$X,CONCATENATE($AA156,AG$6),$T:$T)/10000</f>
        <v>0</v>
      </c>
      <c r="AH156" s="143" t="n">
        <f aca="false">EOMONTH(AH155,0)+1</f>
        <v>40725</v>
      </c>
      <c r="AI156" s="135" t="n">
        <f aca="false">SUM(AB156:AG156)</f>
        <v>0</v>
      </c>
      <c r="AK156" s="143" t="n">
        <f aca="false">EOMONTH(AK155,0)+1</f>
        <v>40725</v>
      </c>
      <c r="AL156" s="134" t="n">
        <f aca="false">SUMIF($X:$X,CONCATENATE($AA156,AL$6),$W:$W)</f>
        <v>0</v>
      </c>
      <c r="AM156" s="134" t="n">
        <f aca="false">SUMIF($X:$X,CONCATENATE($AA156,AM$6),$W:$W)</f>
        <v>0</v>
      </c>
      <c r="AN156" s="134" t="n">
        <f aca="false">SUMIF($X:$X,CONCATENATE($AA156,AN$6),$W:$W)</f>
        <v>0</v>
      </c>
      <c r="AO156" s="134" t="n">
        <f aca="false">SUMIF($X:$X,CONCATENATE($AA156,AO$6),$W:$W)</f>
        <v>0</v>
      </c>
      <c r="AP156" s="135" t="n">
        <f aca="false">SUMIF($X:$X,CONCATENATE($AA156,AP$6),$W:$W)</f>
        <v>0</v>
      </c>
      <c r="AQ156" s="135" t="n">
        <f aca="false">SUMIF($X:$X,CONCATENATE($AA156,AQ$6),$W:$W)</f>
        <v>0</v>
      </c>
      <c r="AR156" s="143" t="n">
        <f aca="false">EOMONTH(AR155,0)+1</f>
        <v>40725</v>
      </c>
      <c r="AS156" s="135" t="n">
        <f aca="false">SUM(AL156:AQ156)</f>
        <v>0</v>
      </c>
    </row>
    <row r="157" customFormat="false" ht="12" hidden="false" customHeight="true" outlineLevel="0" collapsed="false">
      <c r="A157" s="215" t="s">
        <v>154</v>
      </c>
      <c r="B157" s="0" t="s">
        <v>155</v>
      </c>
      <c r="C157" s="0" t="s">
        <v>196</v>
      </c>
      <c r="D157" s="7" t="s">
        <v>145</v>
      </c>
      <c r="E157" s="0" t="s">
        <v>122</v>
      </c>
      <c r="F157" s="0" t="s">
        <v>157</v>
      </c>
      <c r="G157" s="91" t="n">
        <v>36831</v>
      </c>
      <c r="H157" s="230" t="n">
        <v>-250000</v>
      </c>
      <c r="I157" s="0" t="n">
        <v>1.15</v>
      </c>
      <c r="J157" s="124" t="n">
        <f aca="false">VLOOKUP(G157,NGPrices,2,FALSE())</f>
        <v>3.265</v>
      </c>
      <c r="K157" s="125" t="n">
        <f aca="false">HLOOKUP(D157,Prices,VLOOKUP(G157,move_down,2,FALSE()),FALSE())</f>
        <v>0.7075</v>
      </c>
      <c r="L157" s="7" t="n">
        <f aca="false">K157+J157</f>
        <v>3.9725</v>
      </c>
      <c r="M157" s="126" t="n">
        <f aca="false">VLOOKUP(G157,NGPrices,4,FALSE())</f>
        <v>0.066244373635738</v>
      </c>
      <c r="N157" s="7" t="n">
        <f aca="false">VLOOKUP(G157,NGPrices,3,FALSE())</f>
        <v>0.4275</v>
      </c>
      <c r="O157" s="7" t="n">
        <f aca="false">HLOOKUP(D157,VOLS,VLOOKUP(G157,move_down,2,FALSE()),FALSE())</f>
        <v>0.428</v>
      </c>
      <c r="P157" s="219" t="n">
        <f aca="false">HLOOKUP(D157,Correllate,VLOOKUP(G157,CorMove,2,FALSE()),FALSE())</f>
        <v>0.95</v>
      </c>
      <c r="Q157" s="91" t="n">
        <f aca="false">WORKDAY(G157,-2)</f>
        <v>36829</v>
      </c>
      <c r="R157" s="7" t="n">
        <f aca="false">IF(F157="P",0,1)</f>
        <v>1</v>
      </c>
      <c r="S157" s="130" t="e">
        <f aca="false">xSPRDOPT($L157,$J157,$I157,$M157,$O157,$N157,$P157,$Q157-$C$3,$R157,0)</f>
        <v>#NAME?</v>
      </c>
      <c r="T157" s="220" t="e">
        <f aca="false">xSPRDOPT($L157,$J157,$I157,$M157,$O157,$N157,$P157,$Q157-$C$3,$R157,1)*H157</f>
        <v>#NAME?</v>
      </c>
      <c r="U157" s="42" t="e">
        <f aca="false">S157*H157</f>
        <v>#NAME?</v>
      </c>
      <c r="V157" s="220" t="e">
        <f aca="false">xSPRDOPT($L157,$J157,$I157,$M157,$O157,$N157,$P157,$Q157-$C$3,$R157,2)*H157</f>
        <v>#NAME?</v>
      </c>
      <c r="W157" s="220" t="e">
        <f aca="false">+V157+T157</f>
        <v>#NAME?</v>
      </c>
      <c r="X157" s="2" t="str">
        <f aca="false">CONCATENATE(G157,D157)</f>
        <v>36831IF-TRANSCO/Z6</v>
      </c>
      <c r="Y157" s="221" t="n">
        <f aca="false">H157/10000</f>
        <v>-25</v>
      </c>
      <c r="AA157" s="143" t="n">
        <f aca="false">EOMONTH(AA156,0)+1</f>
        <v>40756</v>
      </c>
      <c r="AB157" s="134" t="n">
        <f aca="false">SUMIF($X:$X,CONCATENATE($AA157,AB$6),$T:$T)/10000</f>
        <v>0</v>
      </c>
      <c r="AC157" s="134" t="n">
        <f aca="false">SUMIF($X:$X,CONCATENATE($AA157,AC$6),$T:$T)/10000</f>
        <v>0</v>
      </c>
      <c r="AD157" s="134" t="n">
        <f aca="false">SUMIF($X:$X,CONCATENATE($AA157,AD$6),$T:$T)/10000</f>
        <v>0</v>
      </c>
      <c r="AE157" s="134" t="n">
        <f aca="false">SUMIF($X:$X,CONCATENATE($AA157,AE$6),$T:$T)/10000</f>
        <v>0</v>
      </c>
      <c r="AF157" s="135" t="n">
        <f aca="false">SUMIF($X:$X,CONCATENATE($AA157,AF$6),$T:$T)/10000</f>
        <v>0</v>
      </c>
      <c r="AG157" s="135" t="n">
        <f aca="false">SUMIF($X:$X,CONCATENATE($AA157,AG$6),$T:$T)/10000</f>
        <v>0</v>
      </c>
      <c r="AH157" s="143" t="n">
        <f aca="false">EOMONTH(AH156,0)+1</f>
        <v>40756</v>
      </c>
      <c r="AI157" s="135" t="n">
        <f aca="false">SUM(AB157:AG157)</f>
        <v>0</v>
      </c>
      <c r="AK157" s="143" t="n">
        <f aca="false">EOMONTH(AK156,0)+1</f>
        <v>40756</v>
      </c>
      <c r="AL157" s="134" t="n">
        <f aca="false">SUMIF($X:$X,CONCATENATE($AA157,AL$6),$W:$W)</f>
        <v>0</v>
      </c>
      <c r="AM157" s="134" t="n">
        <f aca="false">SUMIF($X:$X,CONCATENATE($AA157,AM$6),$W:$W)</f>
        <v>0</v>
      </c>
      <c r="AN157" s="134" t="n">
        <f aca="false">SUMIF($X:$X,CONCATENATE($AA157,AN$6),$W:$W)</f>
        <v>0</v>
      </c>
      <c r="AO157" s="134" t="n">
        <f aca="false">SUMIF($X:$X,CONCATENATE($AA157,AO$6),$W:$W)</f>
        <v>0</v>
      </c>
      <c r="AP157" s="135" t="n">
        <f aca="false">SUMIF($X:$X,CONCATENATE($AA157,AP$6),$W:$W)</f>
        <v>0</v>
      </c>
      <c r="AQ157" s="135" t="n">
        <f aca="false">SUMIF($X:$X,CONCATENATE($AA157,AQ$6),$W:$W)</f>
        <v>0</v>
      </c>
      <c r="AR157" s="143" t="n">
        <f aca="false">EOMONTH(AR156,0)+1</f>
        <v>40756</v>
      </c>
      <c r="AS157" s="135" t="n">
        <f aca="false">SUM(AL157:AQ157)</f>
        <v>0</v>
      </c>
    </row>
    <row r="158" customFormat="false" ht="12" hidden="false" customHeight="true" outlineLevel="0" collapsed="false">
      <c r="A158" s="215" t="s">
        <v>154</v>
      </c>
      <c r="B158" s="0" t="s">
        <v>155</v>
      </c>
      <c r="C158" s="0" t="s">
        <v>196</v>
      </c>
      <c r="D158" s="7" t="s">
        <v>145</v>
      </c>
      <c r="E158" s="0" t="s">
        <v>122</v>
      </c>
      <c r="F158" s="0" t="s">
        <v>157</v>
      </c>
      <c r="G158" s="91" t="n">
        <v>36861</v>
      </c>
      <c r="H158" s="230" t="n">
        <v>-250000</v>
      </c>
      <c r="I158" s="0" t="n">
        <v>1.15</v>
      </c>
      <c r="J158" s="124" t="n">
        <f aca="false">VLOOKUP(G158,NGPrices,2,FALSE())</f>
        <v>3.352</v>
      </c>
      <c r="K158" s="125" t="n">
        <f aca="false">HLOOKUP(D158,Prices,VLOOKUP(G158,move_down,2,FALSE()),FALSE())</f>
        <v>1.27</v>
      </c>
      <c r="L158" s="7" t="n">
        <f aca="false">K158+J158</f>
        <v>4.622</v>
      </c>
      <c r="M158" s="126" t="n">
        <f aca="false">VLOOKUP(G158,NGPrices,4,FALSE())</f>
        <v>0.066657003313</v>
      </c>
      <c r="N158" s="7" t="n">
        <f aca="false">VLOOKUP(G158,NGPrices,3,FALSE())</f>
        <v>0.43</v>
      </c>
      <c r="O158" s="7" t="n">
        <f aca="false">HLOOKUP(D158,VOLS,VLOOKUP(G158,move_down,2,FALSE()),FALSE())</f>
        <v>0.473</v>
      </c>
      <c r="P158" s="219" t="n">
        <f aca="false">HLOOKUP(D158,Correllate,VLOOKUP(G158,CorMove,2,FALSE()),FALSE())</f>
        <v>0.95</v>
      </c>
      <c r="Q158" s="91" t="n">
        <f aca="false">WORKDAY(G158,-2)</f>
        <v>36859</v>
      </c>
      <c r="R158" s="7" t="n">
        <f aca="false">IF(F158="P",0,1)</f>
        <v>1</v>
      </c>
      <c r="S158" s="130" t="e">
        <f aca="false">xSPRDOPT($L158,$J158,$I158,$M158,$O158,$N158,$P158,$Q158-$C$3,$R158,0)</f>
        <v>#NAME?</v>
      </c>
      <c r="T158" s="220" t="e">
        <f aca="false">xSPRDOPT($L158,$J158,$I158,$M158,$O158,$N158,$P158,$Q158-$C$3,$R158,1)*H158</f>
        <v>#NAME?</v>
      </c>
      <c r="U158" s="42" t="e">
        <f aca="false">S158*H158</f>
        <v>#NAME?</v>
      </c>
      <c r="V158" s="220" t="e">
        <f aca="false">xSPRDOPT($L158,$J158,$I158,$M158,$O158,$N158,$P158,$Q158-$C$3,$R158,2)*H158</f>
        <v>#NAME?</v>
      </c>
      <c r="W158" s="220" t="e">
        <f aca="false">+V158+T158</f>
        <v>#NAME?</v>
      </c>
      <c r="X158" s="2" t="str">
        <f aca="false">CONCATENATE(G158,D158)</f>
        <v>36861IF-TRANSCO/Z6</v>
      </c>
      <c r="Y158" s="221" t="n">
        <f aca="false">H158/10000</f>
        <v>-25</v>
      </c>
      <c r="AA158" s="143" t="n">
        <f aca="false">EOMONTH(AA157,0)+1</f>
        <v>40787</v>
      </c>
      <c r="AB158" s="134" t="n">
        <f aca="false">SUMIF($X:$X,CONCATENATE($AA158,AB$6),$T:$T)/10000</f>
        <v>0</v>
      </c>
      <c r="AC158" s="134" t="n">
        <f aca="false">SUMIF($X:$X,CONCATENATE($AA158,AC$6),$T:$T)/10000</f>
        <v>0</v>
      </c>
      <c r="AD158" s="134" t="n">
        <f aca="false">SUMIF($X:$X,CONCATENATE($AA158,AD$6),$T:$T)/10000</f>
        <v>0</v>
      </c>
      <c r="AE158" s="134" t="n">
        <f aca="false">SUMIF($X:$X,CONCATENATE($AA158,AE$6),$T:$T)/10000</f>
        <v>0</v>
      </c>
      <c r="AF158" s="135" t="n">
        <f aca="false">SUMIF($X:$X,CONCATENATE($AA158,AF$6),$T:$T)/10000</f>
        <v>0</v>
      </c>
      <c r="AG158" s="135" t="n">
        <f aca="false">SUMIF($X:$X,CONCATENATE($AA158,AG$6),$T:$T)/10000</f>
        <v>0</v>
      </c>
      <c r="AH158" s="143" t="n">
        <f aca="false">EOMONTH(AH157,0)+1</f>
        <v>40787</v>
      </c>
      <c r="AI158" s="135" t="n">
        <f aca="false">SUM(AB158:AG158)</f>
        <v>0</v>
      </c>
      <c r="AK158" s="143" t="n">
        <f aca="false">EOMONTH(AK157,0)+1</f>
        <v>40787</v>
      </c>
      <c r="AL158" s="134" t="n">
        <f aca="false">SUMIF($X:$X,CONCATENATE($AA158,AL$6),$W:$W)</f>
        <v>0</v>
      </c>
      <c r="AM158" s="134" t="n">
        <f aca="false">SUMIF($X:$X,CONCATENATE($AA158,AM$6),$W:$W)</f>
        <v>0</v>
      </c>
      <c r="AN158" s="134" t="n">
        <f aca="false">SUMIF($X:$X,CONCATENATE($AA158,AN$6),$W:$W)</f>
        <v>0</v>
      </c>
      <c r="AO158" s="134" t="n">
        <f aca="false">SUMIF($X:$X,CONCATENATE($AA158,AO$6),$W:$W)</f>
        <v>0</v>
      </c>
      <c r="AP158" s="135" t="n">
        <f aca="false">SUMIF($X:$X,CONCATENATE($AA158,AP$6),$W:$W)</f>
        <v>0</v>
      </c>
      <c r="AQ158" s="135" t="n">
        <f aca="false">SUMIF($X:$X,CONCATENATE($AA158,AQ$6),$W:$W)</f>
        <v>0</v>
      </c>
      <c r="AR158" s="143" t="n">
        <f aca="false">EOMONTH(AR157,0)+1</f>
        <v>40787</v>
      </c>
      <c r="AS158" s="135" t="n">
        <f aca="false">SUM(AL158:AQ158)</f>
        <v>0</v>
      </c>
    </row>
    <row r="159" customFormat="false" ht="12" hidden="false" customHeight="true" outlineLevel="0" collapsed="false">
      <c r="A159" s="215" t="s">
        <v>154</v>
      </c>
      <c r="B159" s="0" t="s">
        <v>155</v>
      </c>
      <c r="C159" s="0" t="s">
        <v>196</v>
      </c>
      <c r="D159" s="7" t="s">
        <v>145</v>
      </c>
      <c r="E159" s="0" t="s">
        <v>122</v>
      </c>
      <c r="F159" s="0" t="s">
        <v>157</v>
      </c>
      <c r="G159" s="91" t="n">
        <v>36892</v>
      </c>
      <c r="H159" s="230" t="n">
        <v>-250000</v>
      </c>
      <c r="I159" s="0" t="n">
        <v>1.15</v>
      </c>
      <c r="J159" s="124" t="n">
        <f aca="false">VLOOKUP(G159,NGPrices,2,FALSE())</f>
        <v>3.365</v>
      </c>
      <c r="K159" s="125" t="n">
        <f aca="false">HLOOKUP(D159,Prices,VLOOKUP(G159,move_down,2,FALSE()),FALSE())</f>
        <v>1.53</v>
      </c>
      <c r="L159" s="7" t="n">
        <f aca="false">K159+J159</f>
        <v>4.895</v>
      </c>
      <c r="M159" s="126" t="n">
        <f aca="false">VLOOKUP(G159,NGPrices,4,FALSE())</f>
        <v>0.067045194353833</v>
      </c>
      <c r="N159" s="7" t="n">
        <f aca="false">VLOOKUP(G159,NGPrices,3,FALSE())</f>
        <v>0.4325</v>
      </c>
      <c r="O159" s="7" t="n">
        <f aca="false">HLOOKUP(D159,VOLS,VLOOKUP(G159,move_down,2,FALSE()),FALSE())</f>
        <v>0.433</v>
      </c>
      <c r="P159" s="219" t="n">
        <f aca="false">HLOOKUP(D159,Correllate,VLOOKUP(G159,CorMove,2,FALSE()),FALSE())</f>
        <v>0.95</v>
      </c>
      <c r="Q159" s="91" t="n">
        <f aca="false">WORKDAY(G159,-2)</f>
        <v>36888</v>
      </c>
      <c r="R159" s="7" t="n">
        <f aca="false">IF(F159="P",0,1)</f>
        <v>1</v>
      </c>
      <c r="S159" s="130" t="e">
        <f aca="false">xSPRDOPT($L159,$J159,$I159,$M159,$O159,$N159,$P159,$Q159-$C$3,$R159,0)</f>
        <v>#NAME?</v>
      </c>
      <c r="T159" s="220" t="e">
        <f aca="false">xSPRDOPT($L159,$J159,$I159,$M159,$O159,$N159,$P159,$Q159-$C$3,$R159,1)*H159</f>
        <v>#NAME?</v>
      </c>
      <c r="U159" s="42" t="e">
        <f aca="false">S159*H159</f>
        <v>#NAME?</v>
      </c>
      <c r="V159" s="220" t="e">
        <f aca="false">xSPRDOPT($L159,$J159,$I159,$M159,$O159,$N159,$P159,$Q159-$C$3,$R159,2)*H159</f>
        <v>#NAME?</v>
      </c>
      <c r="W159" s="220" t="e">
        <f aca="false">+V159+T159</f>
        <v>#NAME?</v>
      </c>
      <c r="X159" s="2" t="str">
        <f aca="false">CONCATENATE(G159,D159)</f>
        <v>36892IF-TRANSCO/Z6</v>
      </c>
      <c r="Y159" s="221" t="n">
        <f aca="false">H159/10000</f>
        <v>-25</v>
      </c>
      <c r="AA159" s="143" t="n">
        <f aca="false">EOMONTH(AA158,0)+1</f>
        <v>40817</v>
      </c>
      <c r="AB159" s="134" t="n">
        <f aca="false">SUMIF($X:$X,CONCATENATE($AA159,AB$6),$T:$T)/10000</f>
        <v>0</v>
      </c>
      <c r="AC159" s="134" t="n">
        <f aca="false">SUMIF($X:$X,CONCATENATE($AA159,AC$6),$T:$T)/10000</f>
        <v>0</v>
      </c>
      <c r="AD159" s="134" t="n">
        <f aca="false">SUMIF($X:$X,CONCATENATE($AA159,AD$6),$T:$T)/10000</f>
        <v>0</v>
      </c>
      <c r="AE159" s="134" t="n">
        <f aca="false">SUMIF($X:$X,CONCATENATE($AA159,AE$6),$T:$T)/10000</f>
        <v>0</v>
      </c>
      <c r="AF159" s="135" t="n">
        <f aca="false">SUMIF($X:$X,CONCATENATE($AA159,AF$6),$T:$T)/10000</f>
        <v>0</v>
      </c>
      <c r="AG159" s="135" t="n">
        <f aca="false">SUMIF($X:$X,CONCATENATE($AA159,AG$6),$T:$T)/10000</f>
        <v>0</v>
      </c>
      <c r="AH159" s="143" t="n">
        <f aca="false">EOMONTH(AH158,0)+1</f>
        <v>40817</v>
      </c>
      <c r="AI159" s="135" t="n">
        <f aca="false">SUM(AB159:AG159)</f>
        <v>0</v>
      </c>
      <c r="AK159" s="143" t="n">
        <f aca="false">EOMONTH(AK158,0)+1</f>
        <v>40817</v>
      </c>
      <c r="AL159" s="134" t="n">
        <f aca="false">SUMIF($X:$X,CONCATENATE($AA159,AL$6),$W:$W)</f>
        <v>0</v>
      </c>
      <c r="AM159" s="134" t="n">
        <f aca="false">SUMIF($X:$X,CONCATENATE($AA159,AM$6),$W:$W)</f>
        <v>0</v>
      </c>
      <c r="AN159" s="134" t="n">
        <f aca="false">SUMIF($X:$X,CONCATENATE($AA159,AN$6),$W:$W)</f>
        <v>0</v>
      </c>
      <c r="AO159" s="134" t="n">
        <f aca="false">SUMIF($X:$X,CONCATENATE($AA159,AO$6),$W:$W)</f>
        <v>0</v>
      </c>
      <c r="AP159" s="135" t="n">
        <f aca="false">SUMIF($X:$X,CONCATENATE($AA159,AP$6),$W:$W)</f>
        <v>0</v>
      </c>
      <c r="AQ159" s="135" t="n">
        <f aca="false">SUMIF($X:$X,CONCATENATE($AA159,AQ$6),$W:$W)</f>
        <v>0</v>
      </c>
      <c r="AR159" s="143" t="n">
        <f aca="false">EOMONTH(AR158,0)+1</f>
        <v>40817</v>
      </c>
      <c r="AS159" s="135" t="n">
        <f aca="false">SUM(AL159:AQ159)</f>
        <v>0</v>
      </c>
    </row>
    <row r="160" customFormat="false" ht="12" hidden="false" customHeight="true" outlineLevel="0" collapsed="false">
      <c r="A160" s="215" t="s">
        <v>154</v>
      </c>
      <c r="B160" s="0" t="s">
        <v>155</v>
      </c>
      <c r="C160" s="0" t="s">
        <v>196</v>
      </c>
      <c r="D160" s="7" t="s">
        <v>145</v>
      </c>
      <c r="E160" s="0" t="s">
        <v>122</v>
      </c>
      <c r="F160" s="0" t="s">
        <v>157</v>
      </c>
      <c r="G160" s="91" t="n">
        <v>36923</v>
      </c>
      <c r="H160" s="230" t="n">
        <v>-250000</v>
      </c>
      <c r="I160" s="0" t="n">
        <v>1.15</v>
      </c>
      <c r="J160" s="124" t="n">
        <f aca="false">VLOOKUP(G160,NGPrices,2,FALSE())</f>
        <v>3.191</v>
      </c>
      <c r="K160" s="125" t="n">
        <f aca="false">HLOOKUP(D160,Prices,VLOOKUP(G160,move_down,2,FALSE()),FALSE())</f>
        <v>1.49</v>
      </c>
      <c r="L160" s="7" t="n">
        <f aca="false">K160+J160</f>
        <v>4.681</v>
      </c>
      <c r="M160" s="126" t="n">
        <f aca="false">VLOOKUP(G160,NGPrices,4,FALSE())</f>
        <v>0.067372913158926</v>
      </c>
      <c r="N160" s="7" t="n">
        <f aca="false">VLOOKUP(G160,NGPrices,3,FALSE())</f>
        <v>0.4225</v>
      </c>
      <c r="O160" s="7" t="n">
        <f aca="false">HLOOKUP(D160,VOLS,VLOOKUP(G160,move_down,2,FALSE()),FALSE())</f>
        <v>0.465</v>
      </c>
      <c r="P160" s="219" t="n">
        <f aca="false">HLOOKUP(D160,Correllate,VLOOKUP(G160,CorMove,2,FALSE()),FALSE())</f>
        <v>0.95</v>
      </c>
      <c r="Q160" s="91" t="n">
        <f aca="false">WORKDAY(G160,-2)</f>
        <v>36921</v>
      </c>
      <c r="R160" s="7" t="n">
        <f aca="false">IF(F160="P",0,1)</f>
        <v>1</v>
      </c>
      <c r="S160" s="130" t="e">
        <f aca="false">xSPRDOPT($L160,$J160,$I160,$M160,$O160,$N160,$P160,$Q160-$C$3,$R160,0)</f>
        <v>#NAME?</v>
      </c>
      <c r="T160" s="220" t="e">
        <f aca="false">xSPRDOPT($L160,$J160,$I160,$M160,$O160,$N160,$P160,$Q160-$C$3,$R160,1)*H160</f>
        <v>#NAME?</v>
      </c>
      <c r="U160" s="42" t="e">
        <f aca="false">S160*H160</f>
        <v>#NAME?</v>
      </c>
      <c r="V160" s="220" t="e">
        <f aca="false">xSPRDOPT($L160,$J160,$I160,$M160,$O160,$N160,$P160,$Q160-$C$3,$R160,2)*H160</f>
        <v>#NAME?</v>
      </c>
      <c r="W160" s="220" t="e">
        <f aca="false">+V160+T160</f>
        <v>#NAME?</v>
      </c>
      <c r="X160" s="2" t="str">
        <f aca="false">CONCATENATE(G160,D160)</f>
        <v>36923IF-TRANSCO/Z6</v>
      </c>
      <c r="Y160" s="221" t="n">
        <f aca="false">H160/10000</f>
        <v>-25</v>
      </c>
      <c r="AA160" s="143" t="n">
        <f aca="false">EOMONTH(AA159,0)+1</f>
        <v>40848</v>
      </c>
      <c r="AB160" s="134" t="n">
        <f aca="false">SUMIF($X:$X,CONCATENATE($AA160,AB$6),$T:$T)/10000</f>
        <v>0</v>
      </c>
      <c r="AC160" s="134" t="n">
        <f aca="false">SUMIF($X:$X,CONCATENATE($AA160,AC$6),$T:$T)/10000</f>
        <v>0</v>
      </c>
      <c r="AD160" s="134" t="n">
        <f aca="false">SUMIF($X:$X,CONCATENATE($AA160,AD$6),$T:$T)/10000</f>
        <v>0</v>
      </c>
      <c r="AE160" s="134" t="n">
        <f aca="false">SUMIF($X:$X,CONCATENATE($AA160,AE$6),$T:$T)/10000</f>
        <v>0</v>
      </c>
      <c r="AF160" s="135" t="n">
        <f aca="false">SUMIF($X:$X,CONCATENATE($AA160,AF$6),$T:$T)/10000</f>
        <v>0</v>
      </c>
      <c r="AG160" s="135" t="n">
        <f aca="false">SUMIF($X:$X,CONCATENATE($AA160,AG$6),$T:$T)/10000</f>
        <v>0</v>
      </c>
      <c r="AH160" s="143" t="n">
        <f aca="false">EOMONTH(AH159,0)+1</f>
        <v>40848</v>
      </c>
      <c r="AI160" s="135" t="n">
        <f aca="false">SUM(AB160:AG160)</f>
        <v>0</v>
      </c>
      <c r="AK160" s="143" t="n">
        <f aca="false">EOMONTH(AK159,0)+1</f>
        <v>40848</v>
      </c>
      <c r="AL160" s="134" t="n">
        <f aca="false">SUMIF($X:$X,CONCATENATE($AA160,AL$6),$W:$W)</f>
        <v>0</v>
      </c>
      <c r="AM160" s="134" t="n">
        <f aca="false">SUMIF($X:$X,CONCATENATE($AA160,AM$6),$W:$W)</f>
        <v>0</v>
      </c>
      <c r="AN160" s="134" t="n">
        <f aca="false">SUMIF($X:$X,CONCATENATE($AA160,AN$6),$W:$W)</f>
        <v>0</v>
      </c>
      <c r="AO160" s="134" t="n">
        <f aca="false">SUMIF($X:$X,CONCATENATE($AA160,AO$6),$W:$W)</f>
        <v>0</v>
      </c>
      <c r="AP160" s="135" t="n">
        <f aca="false">SUMIF($X:$X,CONCATENATE($AA160,AP$6),$W:$W)</f>
        <v>0</v>
      </c>
      <c r="AQ160" s="135" t="n">
        <f aca="false">SUMIF($X:$X,CONCATENATE($AA160,AQ$6),$W:$W)</f>
        <v>0</v>
      </c>
      <c r="AR160" s="143" t="n">
        <f aca="false">EOMONTH(AR159,0)+1</f>
        <v>40848</v>
      </c>
      <c r="AS160" s="135" t="n">
        <f aca="false">SUM(AL160:AQ160)</f>
        <v>0</v>
      </c>
    </row>
    <row r="161" customFormat="false" ht="12" hidden="false" customHeight="true" outlineLevel="0" collapsed="false">
      <c r="A161" s="215" t="s">
        <v>154</v>
      </c>
      <c r="B161" s="0" t="s">
        <v>155</v>
      </c>
      <c r="C161" s="0" t="s">
        <v>196</v>
      </c>
      <c r="D161" s="7" t="s">
        <v>145</v>
      </c>
      <c r="E161" s="0" t="s">
        <v>122</v>
      </c>
      <c r="F161" s="0" t="s">
        <v>157</v>
      </c>
      <c r="G161" s="91" t="n">
        <v>36951</v>
      </c>
      <c r="H161" s="230" t="n">
        <v>-250000</v>
      </c>
      <c r="I161" s="0" t="n">
        <v>1.15</v>
      </c>
      <c r="J161" s="124" t="n">
        <f aca="false">VLOOKUP(G161,NGPrices,2,FALSE())</f>
        <v>3.017</v>
      </c>
      <c r="K161" s="125" t="n">
        <f aca="false">HLOOKUP(D161,Prices,VLOOKUP(G161,move_down,2,FALSE()),FALSE())</f>
        <v>0.86</v>
      </c>
      <c r="L161" s="7" t="n">
        <f aca="false">K161+J161</f>
        <v>3.877</v>
      </c>
      <c r="M161" s="126" t="n">
        <f aca="false">VLOOKUP(G161,NGPrices,4,FALSE())</f>
        <v>0.067668917271508</v>
      </c>
      <c r="N161" s="7" t="n">
        <f aca="false">VLOOKUP(G161,NGPrices,3,FALSE())</f>
        <v>0.375</v>
      </c>
      <c r="O161" s="7" t="n">
        <f aca="false">HLOOKUP(D161,VOLS,VLOOKUP(G161,move_down,2,FALSE()),FALSE())</f>
        <v>0.413</v>
      </c>
      <c r="P161" s="219" t="n">
        <f aca="false">HLOOKUP(D161,Correllate,VLOOKUP(G161,CorMove,2,FALSE()),FALSE())</f>
        <v>0.95</v>
      </c>
      <c r="Q161" s="91" t="n">
        <f aca="false">WORKDAY(G161,-2)</f>
        <v>36949</v>
      </c>
      <c r="R161" s="7" t="n">
        <f aca="false">IF(F161="P",0,1)</f>
        <v>1</v>
      </c>
      <c r="S161" s="130" t="e">
        <f aca="false">xSPRDOPT($L161,$J161,$I161,$M161,$O161,$N161,$P161,$Q161-$C$3,$R161,0)</f>
        <v>#NAME?</v>
      </c>
      <c r="T161" s="220" t="e">
        <f aca="false">xSPRDOPT($L161,$J161,$I161,$M161,$O161,$N161,$P161,$Q161-$C$3,$R161,1)*H161</f>
        <v>#NAME?</v>
      </c>
      <c r="U161" s="42" t="e">
        <f aca="false">S161*H161</f>
        <v>#NAME?</v>
      </c>
      <c r="V161" s="220" t="e">
        <f aca="false">xSPRDOPT($L161,$J161,$I161,$M161,$O161,$N161,$P161,$Q161-$C$3,$R161,2)*H161</f>
        <v>#NAME?</v>
      </c>
      <c r="W161" s="220" t="e">
        <f aca="false">+V161+T161</f>
        <v>#NAME?</v>
      </c>
      <c r="X161" s="2" t="str">
        <f aca="false">CONCATENATE(G161,D161)</f>
        <v>36951IF-TRANSCO/Z6</v>
      </c>
      <c r="Y161" s="221" t="n">
        <f aca="false">H161/10000</f>
        <v>-25</v>
      </c>
      <c r="Z161" s="2"/>
      <c r="AA161" s="143" t="n">
        <f aca="false">EOMONTH(AA160,0)+1</f>
        <v>40878</v>
      </c>
      <c r="AB161" s="134" t="n">
        <f aca="false">SUMIF($X:$X,CONCATENATE($AA161,AB$6),$T:$T)/10000</f>
        <v>0</v>
      </c>
      <c r="AC161" s="134" t="n">
        <f aca="false">SUMIF($X:$X,CONCATENATE($AA161,AC$6),$T:$T)/10000</f>
        <v>0</v>
      </c>
      <c r="AD161" s="134" t="n">
        <f aca="false">SUMIF($X:$X,CONCATENATE($AA161,AD$6),$T:$T)/10000</f>
        <v>0</v>
      </c>
      <c r="AE161" s="134" t="n">
        <f aca="false">SUMIF($X:$X,CONCATENATE($AA161,AE$6),$T:$T)/10000</f>
        <v>0</v>
      </c>
      <c r="AF161" s="135" t="n">
        <f aca="false">SUMIF($X:$X,CONCATENATE($AA161,AF$6),$T:$T)/10000</f>
        <v>0</v>
      </c>
      <c r="AG161" s="135" t="n">
        <f aca="false">SUMIF($X:$X,CONCATENATE($AA161,AG$6),$T:$T)/10000</f>
        <v>0</v>
      </c>
      <c r="AH161" s="143" t="n">
        <f aca="false">EOMONTH(AH160,0)+1</f>
        <v>40878</v>
      </c>
      <c r="AI161" s="135" t="n">
        <f aca="false">SUM(AB161:AG161)</f>
        <v>0</v>
      </c>
      <c r="AK161" s="143" t="n">
        <f aca="false">EOMONTH(AK160,0)+1</f>
        <v>40878</v>
      </c>
      <c r="AL161" s="134" t="n">
        <f aca="false">SUMIF($X:$X,CONCATENATE($AA161,AL$6),$W:$W)</f>
        <v>0</v>
      </c>
      <c r="AM161" s="134" t="n">
        <f aca="false">SUMIF($X:$X,CONCATENATE($AA161,AM$6),$W:$W)</f>
        <v>0</v>
      </c>
      <c r="AN161" s="134" t="n">
        <f aca="false">SUMIF($X:$X,CONCATENATE($AA161,AN$6),$W:$W)</f>
        <v>0</v>
      </c>
      <c r="AO161" s="134" t="n">
        <f aca="false">SUMIF($X:$X,CONCATENATE($AA161,AO$6),$W:$W)</f>
        <v>0</v>
      </c>
      <c r="AP161" s="135" t="n">
        <f aca="false">SUMIF($X:$X,CONCATENATE($AA161,AP$6),$W:$W)</f>
        <v>0</v>
      </c>
      <c r="AQ161" s="135" t="n">
        <f aca="false">SUMIF($X:$X,CONCATENATE($AA161,AQ$6),$W:$W)</f>
        <v>0</v>
      </c>
      <c r="AR161" s="143" t="n">
        <f aca="false">EOMONTH(AR160,0)+1</f>
        <v>40878</v>
      </c>
      <c r="AS161" s="135" t="n">
        <f aca="false">SUM(AL161:AQ161)</f>
        <v>0</v>
      </c>
    </row>
    <row r="162" customFormat="false" ht="12" hidden="false" customHeight="true" outlineLevel="0" collapsed="false">
      <c r="A162" s="215" t="s">
        <v>154</v>
      </c>
      <c r="B162" s="0" t="s">
        <v>155</v>
      </c>
      <c r="C162" s="0" t="s">
        <v>197</v>
      </c>
      <c r="D162" s="7" t="s">
        <v>145</v>
      </c>
      <c r="E162" s="0" t="s">
        <v>122</v>
      </c>
      <c r="F162" s="0" t="s">
        <v>123</v>
      </c>
      <c r="G162" s="91" t="n">
        <v>36831</v>
      </c>
      <c r="H162" s="230" t="n">
        <v>-250000</v>
      </c>
      <c r="I162" s="0" t="n">
        <v>1.15</v>
      </c>
      <c r="J162" s="124" t="n">
        <f aca="false">VLOOKUP(G162,NGPrices,2,FALSE())</f>
        <v>3.265</v>
      </c>
      <c r="K162" s="125" t="n">
        <f aca="false">HLOOKUP(D162,Prices,VLOOKUP(G162,move_down,2,FALSE()),FALSE())</f>
        <v>0.7075</v>
      </c>
      <c r="L162" s="7" t="n">
        <f aca="false">K162+J162</f>
        <v>3.9725</v>
      </c>
      <c r="M162" s="126" t="n">
        <f aca="false">VLOOKUP(G162,NGPrices,4,FALSE())</f>
        <v>0.066244373635738</v>
      </c>
      <c r="N162" s="7" t="n">
        <f aca="false">VLOOKUP(G162,NGPrices,3,FALSE())</f>
        <v>0.4275</v>
      </c>
      <c r="O162" s="7" t="n">
        <f aca="false">HLOOKUP(D162,VOLS,VLOOKUP(G162,move_down,2,FALSE()),FALSE())</f>
        <v>0.428</v>
      </c>
      <c r="P162" s="219" t="n">
        <f aca="false">HLOOKUP(D162,Correllate,VLOOKUP(G162,CorMove,2,FALSE()),FALSE())</f>
        <v>0.95</v>
      </c>
      <c r="Q162" s="91" t="n">
        <f aca="false">WORKDAY(G162,-2)</f>
        <v>36829</v>
      </c>
      <c r="R162" s="7" t="n">
        <f aca="false">IF(F162="P",0,1)</f>
        <v>0</v>
      </c>
      <c r="S162" s="130" t="e">
        <f aca="false">xSPRDOPT($L162,$J162,$I162,$M162,$O162,$N162,$P162,$Q162-$C$3,$R162,0)</f>
        <v>#NAME?</v>
      </c>
      <c r="T162" s="220" t="e">
        <f aca="false">xSPRDOPT($L162,$J162,$I162,$M162,$O162,$N162,$P162,$Q162-$C$3,$R162,1)*H162</f>
        <v>#NAME?</v>
      </c>
      <c r="U162" s="42" t="e">
        <f aca="false">S162*H162</f>
        <v>#NAME?</v>
      </c>
      <c r="V162" s="220" t="e">
        <f aca="false">xSPRDOPT($L162,$J162,$I162,$M162,$O162,$N162,$P162,$Q162-$C$3,$R162,2)*H162</f>
        <v>#NAME?</v>
      </c>
      <c r="W162" s="220" t="e">
        <f aca="false">+V162+T162</f>
        <v>#NAME?</v>
      </c>
      <c r="X162" s="2" t="str">
        <f aca="false">CONCATENATE(G162,D162)</f>
        <v>36831IF-TRANSCO/Z6</v>
      </c>
      <c r="Y162" s="221" t="n">
        <f aca="false">H162/10000</f>
        <v>-25</v>
      </c>
      <c r="Z162" s="2"/>
      <c r="AA162" s="143" t="n">
        <f aca="false">EOMONTH(AA161,0)+1</f>
        <v>40909</v>
      </c>
      <c r="AB162" s="134" t="n">
        <f aca="false">SUMIF($X:$X,CONCATENATE($AA162,AB$6),$T:$T)/10000</f>
        <v>0</v>
      </c>
      <c r="AC162" s="134" t="n">
        <f aca="false">SUMIF($X:$X,CONCATENATE($AA162,AC$6),$T:$T)/10000</f>
        <v>0</v>
      </c>
      <c r="AD162" s="134" t="n">
        <f aca="false">SUMIF($X:$X,CONCATENATE($AA162,AD$6),$T:$T)/10000</f>
        <v>0</v>
      </c>
      <c r="AE162" s="134" t="n">
        <f aca="false">SUMIF($X:$X,CONCATENATE($AA162,AE$6),$T:$T)/10000</f>
        <v>0</v>
      </c>
      <c r="AF162" s="135" t="n">
        <f aca="false">SUMIF($X:$X,CONCATENATE($AA162,AF$6),$T:$T)/10000</f>
        <v>0</v>
      </c>
      <c r="AG162" s="135" t="n">
        <f aca="false">SUMIF($X:$X,CONCATENATE($AA162,AG$6),$T:$T)/10000</f>
        <v>0</v>
      </c>
      <c r="AH162" s="143" t="n">
        <f aca="false">EOMONTH(AH161,0)+1</f>
        <v>40909</v>
      </c>
      <c r="AI162" s="135" t="n">
        <f aca="false">SUM(AB162:AG162)</f>
        <v>0</v>
      </c>
      <c r="AK162" s="143" t="n">
        <f aca="false">EOMONTH(AK161,0)+1</f>
        <v>40909</v>
      </c>
      <c r="AL162" s="134" t="n">
        <f aca="false">SUMIF($X:$X,CONCATENATE($AA162,AL$6),$W:$W)</f>
        <v>0</v>
      </c>
      <c r="AM162" s="134" t="n">
        <f aca="false">SUMIF($X:$X,CONCATENATE($AA162,AM$6),$W:$W)</f>
        <v>0</v>
      </c>
      <c r="AN162" s="134" t="n">
        <f aca="false">SUMIF($X:$X,CONCATENATE($AA162,AN$6),$W:$W)</f>
        <v>0</v>
      </c>
      <c r="AO162" s="134" t="n">
        <f aca="false">SUMIF($X:$X,CONCATENATE($AA162,AO$6),$W:$W)</f>
        <v>0</v>
      </c>
      <c r="AP162" s="135" t="n">
        <f aca="false">SUMIF($X:$X,CONCATENATE($AA162,AP$6),$W:$W)</f>
        <v>0</v>
      </c>
      <c r="AQ162" s="135" t="n">
        <f aca="false">SUMIF($X:$X,CONCATENATE($AA162,AQ$6),$W:$W)</f>
        <v>0</v>
      </c>
      <c r="AR162" s="143" t="n">
        <f aca="false">EOMONTH(AR161,0)+1</f>
        <v>40909</v>
      </c>
      <c r="AS162" s="135" t="n">
        <f aca="false">SUM(AL162:AQ162)</f>
        <v>0</v>
      </c>
    </row>
    <row r="163" customFormat="false" ht="12" hidden="false" customHeight="true" outlineLevel="0" collapsed="false">
      <c r="A163" s="215" t="s">
        <v>154</v>
      </c>
      <c r="B163" s="0" t="s">
        <v>155</v>
      </c>
      <c r="C163" s="0" t="s">
        <v>197</v>
      </c>
      <c r="D163" s="7" t="s">
        <v>145</v>
      </c>
      <c r="E163" s="0" t="s">
        <v>122</v>
      </c>
      <c r="F163" s="0" t="s">
        <v>123</v>
      </c>
      <c r="G163" s="91" t="n">
        <v>36861</v>
      </c>
      <c r="H163" s="230" t="n">
        <v>-250000</v>
      </c>
      <c r="I163" s="0" t="n">
        <v>1.15</v>
      </c>
      <c r="J163" s="124" t="n">
        <f aca="false">VLOOKUP(G163,NGPrices,2,FALSE())</f>
        <v>3.352</v>
      </c>
      <c r="K163" s="125" t="n">
        <f aca="false">HLOOKUP(D163,Prices,VLOOKUP(G163,move_down,2,FALSE()),FALSE())</f>
        <v>1.27</v>
      </c>
      <c r="L163" s="7" t="n">
        <f aca="false">K163+J163</f>
        <v>4.622</v>
      </c>
      <c r="M163" s="126" t="n">
        <f aca="false">VLOOKUP(G163,NGPrices,4,FALSE())</f>
        <v>0.066657003313</v>
      </c>
      <c r="N163" s="7" t="n">
        <f aca="false">VLOOKUP(G163,NGPrices,3,FALSE())</f>
        <v>0.43</v>
      </c>
      <c r="O163" s="7" t="n">
        <f aca="false">HLOOKUP(D163,VOLS,VLOOKUP(G163,move_down,2,FALSE()),FALSE())</f>
        <v>0.473</v>
      </c>
      <c r="P163" s="219" t="n">
        <f aca="false">HLOOKUP(D163,Correllate,VLOOKUP(G163,CorMove,2,FALSE()),FALSE())</f>
        <v>0.95</v>
      </c>
      <c r="Q163" s="91" t="n">
        <f aca="false">WORKDAY(G163,-2)</f>
        <v>36859</v>
      </c>
      <c r="R163" s="7" t="n">
        <f aca="false">IF(F163="P",0,1)</f>
        <v>0</v>
      </c>
      <c r="S163" s="130" t="e">
        <f aca="false">xSPRDOPT($L163,$J163,$I163,$M163,$O163,$N163,$P163,$Q163-$C$3,$R163,0)</f>
        <v>#NAME?</v>
      </c>
      <c r="T163" s="220" t="e">
        <f aca="false">xSPRDOPT($L163,$J163,$I163,$M163,$O163,$N163,$P163,$Q163-$C$3,$R163,1)*H163</f>
        <v>#NAME?</v>
      </c>
      <c r="U163" s="42" t="e">
        <f aca="false">S163*H163</f>
        <v>#NAME?</v>
      </c>
      <c r="V163" s="220" t="e">
        <f aca="false">xSPRDOPT($L163,$J163,$I163,$M163,$O163,$N163,$P163,$Q163-$C$3,$R163,2)*H163</f>
        <v>#NAME?</v>
      </c>
      <c r="W163" s="220" t="e">
        <f aca="false">+V163+T163</f>
        <v>#NAME?</v>
      </c>
      <c r="X163" s="2" t="str">
        <f aca="false">CONCATENATE(G163,D163)</f>
        <v>36861IF-TRANSCO/Z6</v>
      </c>
      <c r="Y163" s="221" t="n">
        <f aca="false">H163/10000</f>
        <v>-25</v>
      </c>
      <c r="Z163" s="2"/>
      <c r="AA163" s="143" t="n">
        <f aca="false">EOMONTH(AA162,0)+1</f>
        <v>40940</v>
      </c>
      <c r="AB163" s="134" t="n">
        <f aca="false">SUMIF($X:$X,CONCATENATE($AA163,AB$6),$T:$T)/10000</f>
        <v>0</v>
      </c>
      <c r="AC163" s="134" t="n">
        <f aca="false">SUMIF($X:$X,CONCATENATE($AA163,AC$6),$T:$T)/10000</f>
        <v>0</v>
      </c>
      <c r="AD163" s="134" t="n">
        <f aca="false">SUMIF($X:$X,CONCATENATE($AA163,AD$6),$T:$T)/10000</f>
        <v>0</v>
      </c>
      <c r="AE163" s="134" t="n">
        <f aca="false">SUMIF($X:$X,CONCATENATE($AA163,AE$6),$T:$T)/10000</f>
        <v>0</v>
      </c>
      <c r="AF163" s="135" t="n">
        <f aca="false">SUMIF($X:$X,CONCATENATE($AA163,AF$6),$T:$T)/10000</f>
        <v>0</v>
      </c>
      <c r="AG163" s="135" t="n">
        <f aca="false">SUMIF($X:$X,CONCATENATE($AA163,AG$6),$T:$T)/10000</f>
        <v>0</v>
      </c>
      <c r="AH163" s="143" t="n">
        <f aca="false">EOMONTH(AH162,0)+1</f>
        <v>40940</v>
      </c>
      <c r="AI163" s="135" t="n">
        <f aca="false">SUM(AB163:AG163)</f>
        <v>0</v>
      </c>
      <c r="AK163" s="143" t="n">
        <f aca="false">EOMONTH(AK162,0)+1</f>
        <v>40940</v>
      </c>
      <c r="AL163" s="134" t="n">
        <f aca="false">SUMIF($X:$X,CONCATENATE($AA163,AL$6),$W:$W)</f>
        <v>0</v>
      </c>
      <c r="AM163" s="134" t="n">
        <f aca="false">SUMIF($X:$X,CONCATENATE($AA163,AM$6),$W:$W)</f>
        <v>0</v>
      </c>
      <c r="AN163" s="134" t="n">
        <f aca="false">SUMIF($X:$X,CONCATENATE($AA163,AN$6),$W:$W)</f>
        <v>0</v>
      </c>
      <c r="AO163" s="134" t="n">
        <f aca="false">SUMIF($X:$X,CONCATENATE($AA163,AO$6),$W:$W)</f>
        <v>0</v>
      </c>
      <c r="AP163" s="135" t="n">
        <f aca="false">SUMIF($X:$X,CONCATENATE($AA163,AP$6),$W:$W)</f>
        <v>0</v>
      </c>
      <c r="AQ163" s="135" t="n">
        <f aca="false">SUMIF($X:$X,CONCATENATE($AA163,AQ$6),$W:$W)</f>
        <v>0</v>
      </c>
      <c r="AR163" s="143" t="n">
        <f aca="false">EOMONTH(AR162,0)+1</f>
        <v>40940</v>
      </c>
      <c r="AS163" s="135" t="n">
        <f aca="false">SUM(AL163:AQ163)</f>
        <v>0</v>
      </c>
    </row>
    <row r="164" customFormat="false" ht="12" hidden="false" customHeight="true" outlineLevel="0" collapsed="false">
      <c r="A164" s="215" t="s">
        <v>154</v>
      </c>
      <c r="B164" s="0" t="s">
        <v>155</v>
      </c>
      <c r="C164" s="0" t="s">
        <v>197</v>
      </c>
      <c r="D164" s="7" t="s">
        <v>145</v>
      </c>
      <c r="E164" s="0" t="s">
        <v>122</v>
      </c>
      <c r="F164" s="0" t="s">
        <v>123</v>
      </c>
      <c r="G164" s="91" t="n">
        <v>36892</v>
      </c>
      <c r="H164" s="230" t="n">
        <v>-250000</v>
      </c>
      <c r="I164" s="0" t="n">
        <v>1.15</v>
      </c>
      <c r="J164" s="124" t="n">
        <f aca="false">VLOOKUP(G164,NGPrices,2,FALSE())</f>
        <v>3.365</v>
      </c>
      <c r="K164" s="125" t="n">
        <f aca="false">HLOOKUP(D164,Prices,VLOOKUP(G164,move_down,2,FALSE()),FALSE())</f>
        <v>1.53</v>
      </c>
      <c r="L164" s="7" t="n">
        <f aca="false">K164+J164</f>
        <v>4.895</v>
      </c>
      <c r="M164" s="126" t="n">
        <f aca="false">VLOOKUP(G164,NGPrices,4,FALSE())</f>
        <v>0.067045194353833</v>
      </c>
      <c r="N164" s="7" t="n">
        <f aca="false">VLOOKUP(G164,NGPrices,3,FALSE())</f>
        <v>0.4325</v>
      </c>
      <c r="O164" s="7" t="n">
        <f aca="false">HLOOKUP(D164,VOLS,VLOOKUP(G164,move_down,2,FALSE()),FALSE())</f>
        <v>0.433</v>
      </c>
      <c r="P164" s="219" t="n">
        <f aca="false">HLOOKUP(D164,Correllate,VLOOKUP(G164,CorMove,2,FALSE()),FALSE())</f>
        <v>0.95</v>
      </c>
      <c r="Q164" s="91" t="n">
        <f aca="false">WORKDAY(G164,-2)</f>
        <v>36888</v>
      </c>
      <c r="R164" s="7" t="n">
        <f aca="false">IF(F164="P",0,1)</f>
        <v>0</v>
      </c>
      <c r="S164" s="130" t="e">
        <f aca="false">xSPRDOPT($L164,$J164,$I164,$M164,$O164,$N164,$P164,$Q164-$C$3,$R164,0)</f>
        <v>#NAME?</v>
      </c>
      <c r="T164" s="220" t="e">
        <f aca="false">xSPRDOPT($L164,$J164,$I164,$M164,$O164,$N164,$P164,$Q164-$C$3,$R164,1)*H164</f>
        <v>#NAME?</v>
      </c>
      <c r="U164" s="42" t="e">
        <f aca="false">S164*H164</f>
        <v>#NAME?</v>
      </c>
      <c r="V164" s="220" t="e">
        <f aca="false">xSPRDOPT($L164,$J164,$I164,$M164,$O164,$N164,$P164,$Q164-$C$3,$R164,2)*H164</f>
        <v>#NAME?</v>
      </c>
      <c r="W164" s="220" t="e">
        <f aca="false">+V164+T164</f>
        <v>#NAME?</v>
      </c>
      <c r="X164" s="2" t="str">
        <f aca="false">CONCATENATE(G164,D164)</f>
        <v>36892IF-TRANSCO/Z6</v>
      </c>
      <c r="Y164" s="221" t="n">
        <f aca="false">H164/10000</f>
        <v>-25</v>
      </c>
      <c r="AA164" s="143" t="n">
        <f aca="false">EOMONTH(AA163,0)+1</f>
        <v>40969</v>
      </c>
      <c r="AB164" s="134" t="n">
        <f aca="false">SUMIF($X:$X,CONCATENATE($AA164,AB$6),$T:$T)/10000</f>
        <v>0</v>
      </c>
      <c r="AC164" s="134" t="n">
        <f aca="false">SUMIF($X:$X,CONCATENATE($AA164,AC$6),$T:$T)/10000</f>
        <v>0</v>
      </c>
      <c r="AD164" s="134" t="n">
        <f aca="false">SUMIF($X:$X,CONCATENATE($AA164,AD$6),$T:$T)/10000</f>
        <v>0</v>
      </c>
      <c r="AE164" s="134" t="n">
        <f aca="false">SUMIF($X:$X,CONCATENATE($AA164,AE$6),$T:$T)/10000</f>
        <v>0</v>
      </c>
      <c r="AF164" s="135" t="n">
        <f aca="false">SUMIF($X:$X,CONCATENATE($AA164,AF$6),$T:$T)/10000</f>
        <v>0</v>
      </c>
      <c r="AG164" s="135" t="n">
        <f aca="false">SUMIF($X:$X,CONCATENATE($AA164,AG$6),$T:$T)/10000</f>
        <v>0</v>
      </c>
      <c r="AH164" s="143" t="n">
        <f aca="false">EOMONTH(AH163,0)+1</f>
        <v>40969</v>
      </c>
      <c r="AI164" s="135" t="n">
        <f aca="false">SUM(AB164:AG164)</f>
        <v>0</v>
      </c>
      <c r="AK164" s="143" t="n">
        <f aca="false">EOMONTH(AK163,0)+1</f>
        <v>40969</v>
      </c>
      <c r="AL164" s="134" t="n">
        <f aca="false">SUMIF($X:$X,CONCATENATE($AA164,AL$6),$W:$W)</f>
        <v>0</v>
      </c>
      <c r="AM164" s="134" t="n">
        <f aca="false">SUMIF($X:$X,CONCATENATE($AA164,AM$6),$W:$W)</f>
        <v>0</v>
      </c>
      <c r="AN164" s="134" t="n">
        <f aca="false">SUMIF($X:$X,CONCATENATE($AA164,AN$6),$W:$W)</f>
        <v>0</v>
      </c>
      <c r="AO164" s="134" t="n">
        <f aca="false">SUMIF($X:$X,CONCATENATE($AA164,AO$6),$W:$W)</f>
        <v>0</v>
      </c>
      <c r="AP164" s="135" t="n">
        <f aca="false">SUMIF($X:$X,CONCATENATE($AA164,AP$6),$W:$W)</f>
        <v>0</v>
      </c>
      <c r="AQ164" s="135" t="n">
        <f aca="false">SUMIF($X:$X,CONCATENATE($AA164,AQ$6),$W:$W)</f>
        <v>0</v>
      </c>
      <c r="AR164" s="143" t="n">
        <f aca="false">EOMONTH(AR163,0)+1</f>
        <v>40969</v>
      </c>
      <c r="AS164" s="135" t="n">
        <f aca="false">SUM(AL164:AQ164)</f>
        <v>0</v>
      </c>
    </row>
    <row r="165" customFormat="false" ht="12" hidden="false" customHeight="true" outlineLevel="0" collapsed="false">
      <c r="A165" s="215" t="s">
        <v>154</v>
      </c>
      <c r="B165" s="0" t="s">
        <v>155</v>
      </c>
      <c r="C165" s="0" t="s">
        <v>197</v>
      </c>
      <c r="D165" s="7" t="s">
        <v>145</v>
      </c>
      <c r="E165" s="0" t="s">
        <v>122</v>
      </c>
      <c r="F165" s="0" t="s">
        <v>123</v>
      </c>
      <c r="G165" s="91" t="n">
        <v>36923</v>
      </c>
      <c r="H165" s="230" t="n">
        <v>-250000</v>
      </c>
      <c r="I165" s="0" t="n">
        <v>1.15</v>
      </c>
      <c r="J165" s="124" t="n">
        <f aca="false">VLOOKUP(G165,NGPrices,2,FALSE())</f>
        <v>3.191</v>
      </c>
      <c r="K165" s="125" t="n">
        <f aca="false">HLOOKUP(D165,Prices,VLOOKUP(G165,move_down,2,FALSE()),FALSE())</f>
        <v>1.49</v>
      </c>
      <c r="L165" s="7" t="n">
        <f aca="false">K165+J165</f>
        <v>4.681</v>
      </c>
      <c r="M165" s="126" t="n">
        <f aca="false">VLOOKUP(G165,NGPrices,4,FALSE())</f>
        <v>0.067372913158926</v>
      </c>
      <c r="N165" s="7" t="n">
        <f aca="false">VLOOKUP(G165,NGPrices,3,FALSE())</f>
        <v>0.4225</v>
      </c>
      <c r="O165" s="7" t="n">
        <f aca="false">HLOOKUP(D165,VOLS,VLOOKUP(G165,move_down,2,FALSE()),FALSE())</f>
        <v>0.465</v>
      </c>
      <c r="P165" s="219" t="n">
        <f aca="false">HLOOKUP(D165,Correllate,VLOOKUP(G165,CorMove,2,FALSE()),FALSE())</f>
        <v>0.95</v>
      </c>
      <c r="Q165" s="91" t="n">
        <f aca="false">WORKDAY(G165,-2)</f>
        <v>36921</v>
      </c>
      <c r="R165" s="7" t="n">
        <f aca="false">IF(F165="P",0,1)</f>
        <v>0</v>
      </c>
      <c r="S165" s="130" t="e">
        <f aca="false">xSPRDOPT($L165,$J165,$I165,$M165,$O165,$N165,$P165,$Q165-$C$3,$R165,0)</f>
        <v>#NAME?</v>
      </c>
      <c r="T165" s="220" t="e">
        <f aca="false">xSPRDOPT($L165,$J165,$I165,$M165,$O165,$N165,$P165,$Q165-$C$3,$R165,1)*H165</f>
        <v>#NAME?</v>
      </c>
      <c r="U165" s="42" t="e">
        <f aca="false">S165*H165</f>
        <v>#NAME?</v>
      </c>
      <c r="V165" s="220" t="e">
        <f aca="false">xSPRDOPT($L165,$J165,$I165,$M165,$O165,$N165,$P165,$Q165-$C$3,$R165,2)*H165</f>
        <v>#NAME?</v>
      </c>
      <c r="W165" s="220" t="e">
        <f aca="false">+V165+T165</f>
        <v>#NAME?</v>
      </c>
      <c r="X165" s="2" t="str">
        <f aca="false">CONCATENATE(G165,D165)</f>
        <v>36923IF-TRANSCO/Z6</v>
      </c>
      <c r="Y165" s="221" t="n">
        <f aca="false">H165/10000</f>
        <v>-25</v>
      </c>
      <c r="AA165" s="143" t="n">
        <f aca="false">EOMONTH(AA164,0)+1</f>
        <v>41000</v>
      </c>
      <c r="AB165" s="134" t="n">
        <f aca="false">SUMIF($X:$X,CONCATENATE($AA165,AB$6),$T:$T)/10000</f>
        <v>0</v>
      </c>
      <c r="AC165" s="134" t="n">
        <f aca="false">SUMIF($X:$X,CONCATENATE($AA165,AC$6),$T:$T)/10000</f>
        <v>0</v>
      </c>
      <c r="AD165" s="134" t="n">
        <f aca="false">SUMIF($X:$X,CONCATENATE($AA165,AD$6),$T:$T)/10000</f>
        <v>0</v>
      </c>
      <c r="AE165" s="134" t="n">
        <f aca="false">SUMIF($X:$X,CONCATENATE($AA165,AE$6),$T:$T)/10000</f>
        <v>0</v>
      </c>
      <c r="AF165" s="135" t="n">
        <f aca="false">SUMIF($X:$X,CONCATENATE($AA165,AF$6),$T:$T)/10000</f>
        <v>0</v>
      </c>
      <c r="AG165" s="135" t="n">
        <f aca="false">SUMIF($X:$X,CONCATENATE($AA165,AG$6),$T:$T)/10000</f>
        <v>0</v>
      </c>
      <c r="AH165" s="143" t="n">
        <f aca="false">EOMONTH(AH164,0)+1</f>
        <v>41000</v>
      </c>
      <c r="AI165" s="135" t="n">
        <f aca="false">SUM(AB165:AG165)</f>
        <v>0</v>
      </c>
      <c r="AK165" s="143" t="n">
        <f aca="false">EOMONTH(AK164,0)+1</f>
        <v>41000</v>
      </c>
      <c r="AL165" s="134" t="n">
        <f aca="false">SUMIF($X:$X,CONCATENATE($AA165,AL$6),$W:$W)</f>
        <v>0</v>
      </c>
      <c r="AM165" s="134" t="n">
        <f aca="false">SUMIF($X:$X,CONCATENATE($AA165,AM$6),$W:$W)</f>
        <v>0</v>
      </c>
      <c r="AN165" s="134" t="n">
        <f aca="false">SUMIF($X:$X,CONCATENATE($AA165,AN$6),$W:$W)</f>
        <v>0</v>
      </c>
      <c r="AO165" s="134" t="n">
        <f aca="false">SUMIF($X:$X,CONCATENATE($AA165,AO$6),$W:$W)</f>
        <v>0</v>
      </c>
      <c r="AP165" s="135" t="n">
        <f aca="false">SUMIF($X:$X,CONCATENATE($AA165,AP$6),$W:$W)</f>
        <v>0</v>
      </c>
      <c r="AQ165" s="135" t="n">
        <f aca="false">SUMIF($X:$X,CONCATENATE($AA165,AQ$6),$W:$W)</f>
        <v>0</v>
      </c>
      <c r="AR165" s="143" t="n">
        <f aca="false">EOMONTH(AR164,0)+1</f>
        <v>41000</v>
      </c>
      <c r="AS165" s="135" t="n">
        <f aca="false">SUM(AL165:AQ165)</f>
        <v>0</v>
      </c>
    </row>
    <row r="166" customFormat="false" ht="12" hidden="false" customHeight="true" outlineLevel="0" collapsed="false">
      <c r="A166" s="215" t="s">
        <v>154</v>
      </c>
      <c r="B166" s="0" t="s">
        <v>155</v>
      </c>
      <c r="C166" s="0" t="s">
        <v>197</v>
      </c>
      <c r="D166" s="7" t="s">
        <v>145</v>
      </c>
      <c r="E166" s="0" t="s">
        <v>122</v>
      </c>
      <c r="F166" s="0" t="s">
        <v>123</v>
      </c>
      <c r="G166" s="91" t="n">
        <v>36951</v>
      </c>
      <c r="H166" s="230" t="n">
        <v>-250000</v>
      </c>
      <c r="I166" s="0" t="n">
        <v>1.15</v>
      </c>
      <c r="J166" s="124" t="n">
        <f aca="false">VLOOKUP(G166,NGPrices,2,FALSE())</f>
        <v>3.017</v>
      </c>
      <c r="K166" s="125" t="n">
        <f aca="false">HLOOKUP(D166,Prices,VLOOKUP(G166,move_down,2,FALSE()),FALSE())</f>
        <v>0.86</v>
      </c>
      <c r="L166" s="7" t="n">
        <f aca="false">K166+J166</f>
        <v>3.877</v>
      </c>
      <c r="M166" s="126" t="n">
        <f aca="false">VLOOKUP(G166,NGPrices,4,FALSE())</f>
        <v>0.067668917271508</v>
      </c>
      <c r="N166" s="7" t="n">
        <f aca="false">VLOOKUP(G166,NGPrices,3,FALSE())</f>
        <v>0.375</v>
      </c>
      <c r="O166" s="7" t="n">
        <f aca="false">HLOOKUP(D166,VOLS,VLOOKUP(G166,move_down,2,FALSE()),FALSE())</f>
        <v>0.413</v>
      </c>
      <c r="P166" s="219" t="n">
        <f aca="false">HLOOKUP(D166,Correllate,VLOOKUP(G166,CorMove,2,FALSE()),FALSE())</f>
        <v>0.95</v>
      </c>
      <c r="Q166" s="91" t="n">
        <f aca="false">WORKDAY(G166,-2)</f>
        <v>36949</v>
      </c>
      <c r="R166" s="7" t="n">
        <f aca="false">IF(F166="P",0,1)</f>
        <v>0</v>
      </c>
      <c r="S166" s="130" t="e">
        <f aca="false">xSPRDOPT($L166,$J166,$I166,$M166,$O166,$N166,$P166,$Q166-$C$3,$R166,0)</f>
        <v>#NAME?</v>
      </c>
      <c r="T166" s="220" t="e">
        <f aca="false">xSPRDOPT($L166,$J166,$I166,$M166,$O166,$N166,$P166,$Q166-$C$3,$R166,1)*H166</f>
        <v>#NAME?</v>
      </c>
      <c r="U166" s="42" t="e">
        <f aca="false">S166*H166</f>
        <v>#NAME?</v>
      </c>
      <c r="V166" s="220" t="e">
        <f aca="false">xSPRDOPT($L166,$J166,$I166,$M166,$O166,$N166,$P166,$Q166-$C$3,$R166,2)*H166</f>
        <v>#NAME?</v>
      </c>
      <c r="W166" s="220" t="e">
        <f aca="false">+V166+T166</f>
        <v>#NAME?</v>
      </c>
      <c r="X166" s="2" t="str">
        <f aca="false">CONCATENATE(G166,D166)</f>
        <v>36951IF-TRANSCO/Z6</v>
      </c>
      <c r="Y166" s="221" t="n">
        <f aca="false">H166/10000</f>
        <v>-25</v>
      </c>
      <c r="AA166" s="143" t="n">
        <f aca="false">EOMONTH(AA165,0)+1</f>
        <v>41030</v>
      </c>
      <c r="AB166" s="134" t="n">
        <f aca="false">SUMIF($X:$X,CONCATENATE($AA166,AB$6),$T:$T)/10000</f>
        <v>0</v>
      </c>
      <c r="AC166" s="134" t="n">
        <f aca="false">SUMIF($X:$X,CONCATENATE($AA166,AC$6),$T:$T)/10000</f>
        <v>0</v>
      </c>
      <c r="AD166" s="134" t="n">
        <f aca="false">SUMIF($X:$X,CONCATENATE($AA166,AD$6),$T:$T)/10000</f>
        <v>0</v>
      </c>
      <c r="AE166" s="134" t="n">
        <f aca="false">SUMIF($X:$X,CONCATENATE($AA166,AE$6),$T:$T)/10000</f>
        <v>0</v>
      </c>
      <c r="AF166" s="135" t="n">
        <f aca="false">SUMIF($X:$X,CONCATENATE($AA166,AF$6),$T:$T)/10000</f>
        <v>0</v>
      </c>
      <c r="AG166" s="135" t="n">
        <f aca="false">SUMIF($X:$X,CONCATENATE($AA166,AG$6),$T:$T)/10000</f>
        <v>0</v>
      </c>
      <c r="AH166" s="143" t="n">
        <f aca="false">EOMONTH(AH165,0)+1</f>
        <v>41030</v>
      </c>
      <c r="AI166" s="135" t="n">
        <f aca="false">SUM(AB166:AG166)</f>
        <v>0</v>
      </c>
      <c r="AK166" s="143" t="n">
        <f aca="false">EOMONTH(AK165,0)+1</f>
        <v>41030</v>
      </c>
      <c r="AL166" s="134" t="n">
        <f aca="false">SUMIF($X:$X,CONCATENATE($AA166,AL$6),$W:$W)</f>
        <v>0</v>
      </c>
      <c r="AM166" s="134" t="n">
        <f aca="false">SUMIF($X:$X,CONCATENATE($AA166,AM$6),$W:$W)</f>
        <v>0</v>
      </c>
      <c r="AN166" s="134" t="n">
        <f aca="false">SUMIF($X:$X,CONCATENATE($AA166,AN$6),$W:$W)</f>
        <v>0</v>
      </c>
      <c r="AO166" s="134" t="n">
        <f aca="false">SUMIF($X:$X,CONCATENATE($AA166,AO$6),$W:$W)</f>
        <v>0</v>
      </c>
      <c r="AP166" s="135" t="n">
        <f aca="false">SUMIF($X:$X,CONCATENATE($AA166,AP$6),$W:$W)</f>
        <v>0</v>
      </c>
      <c r="AQ166" s="135" t="n">
        <f aca="false">SUMIF($X:$X,CONCATENATE($AA166,AQ$6),$W:$W)</f>
        <v>0</v>
      </c>
      <c r="AR166" s="143" t="n">
        <f aca="false">EOMONTH(AR165,0)+1</f>
        <v>41030</v>
      </c>
      <c r="AS166" s="135" t="n">
        <f aca="false">SUM(AL166:AQ166)</f>
        <v>0</v>
      </c>
    </row>
    <row r="167" customFormat="false" ht="12" hidden="false" customHeight="true" outlineLevel="0" collapsed="false">
      <c r="A167" s="215" t="s">
        <v>154</v>
      </c>
      <c r="B167" s="0" t="s">
        <v>155</v>
      </c>
      <c r="C167" s="0" t="s">
        <v>198</v>
      </c>
      <c r="D167" s="7" t="s">
        <v>147</v>
      </c>
      <c r="E167" s="0" t="s">
        <v>122</v>
      </c>
      <c r="F167" s="0" t="s">
        <v>157</v>
      </c>
      <c r="G167" s="91" t="n">
        <v>36647</v>
      </c>
      <c r="H167" s="230" t="n">
        <v>-500000</v>
      </c>
      <c r="I167" s="0" t="n">
        <v>-0.32</v>
      </c>
      <c r="J167" s="124" t="n">
        <f aca="false">VLOOKUP(G167,NGPrices,2,FALSE())</f>
        <v>3.158</v>
      </c>
      <c r="K167" s="125" t="n">
        <f aca="false">HLOOKUP(D167,Prices,VLOOKUP(G167,move_down,2,FALSE()),FALSE())</f>
        <v>-0.345</v>
      </c>
      <c r="L167" s="7" t="n">
        <f aca="false">K167+J167</f>
        <v>2.813</v>
      </c>
      <c r="M167" s="126" t="n">
        <f aca="false">VLOOKUP(G167,NGPrices,4,FALSE())</f>
        <v>0.062683518517613</v>
      </c>
      <c r="N167" s="7" t="n">
        <f aca="false">VLOOKUP(G167,NGPrices,3,FALSE())</f>
        <v>0.41</v>
      </c>
      <c r="O167" s="7" t="n">
        <f aca="false">HLOOKUP(D167,VOLS,VLOOKUP(G167,move_down,2,FALSE()),FALSE())</f>
        <v>0.377</v>
      </c>
      <c r="P167" s="219" t="n">
        <f aca="false">HLOOKUP(D167,Correllate,VLOOKUP(G167,CorMove,2,FALSE()),FALSE())</f>
        <v>0.96</v>
      </c>
      <c r="Q167" s="91" t="n">
        <f aca="false">WORKDAY(G167,-2)</f>
        <v>36643</v>
      </c>
      <c r="R167" s="7" t="n">
        <f aca="false">IF(F167="P",0,1)</f>
        <v>1</v>
      </c>
      <c r="S167" s="130" t="e">
        <f aca="false">xSPRDOPT($L167,$J167,$I167,$M167,$O167,$N167,$P167,$Q167-$C$3,$R167,0)</f>
        <v>#NAME?</v>
      </c>
      <c r="T167" s="220" t="e">
        <f aca="false">xSPRDOPT($L167,$J167,$I167,$M167,$O167,$N167,$P167,$Q167-$C$3,$R167,1)*H167</f>
        <v>#NAME?</v>
      </c>
      <c r="U167" s="42" t="e">
        <f aca="false">S167*H167</f>
        <v>#NAME?</v>
      </c>
      <c r="V167" s="220" t="e">
        <f aca="false">xSPRDOPT($L167,$J167,$I167,$M167,$O167,$N167,$P167,$Q167-$C$3,$R167,2)*H167</f>
        <v>#NAME?</v>
      </c>
      <c r="W167" s="220" t="e">
        <f aca="false">+V167+T167</f>
        <v>#NAME?</v>
      </c>
      <c r="X167" s="2" t="str">
        <f aca="false">CONCATENATE(G167,D167)</f>
        <v>36647IF-NWPL_ROCKY_M</v>
      </c>
      <c r="Y167" s="221" t="n">
        <f aca="false">H167/10000</f>
        <v>-50</v>
      </c>
      <c r="Z167" s="2"/>
      <c r="AA167" s="163" t="n">
        <f aca="false">EOMONTH(AA166,0)+1</f>
        <v>41061</v>
      </c>
      <c r="AB167" s="134" t="n">
        <f aca="false">SUMIF($X:$X,CONCATENATE($AA167,AB$6),$T:$T)/10000</f>
        <v>0</v>
      </c>
      <c r="AC167" s="134" t="n">
        <f aca="false">SUMIF($X:$X,CONCATENATE($AA167,AC$6),$T:$T)/10000</f>
        <v>0</v>
      </c>
      <c r="AD167" s="134" t="n">
        <f aca="false">SUMIF($X:$X,CONCATENATE($AA167,AD$6),$T:$T)/10000</f>
        <v>0</v>
      </c>
      <c r="AE167" s="134" t="n">
        <f aca="false">SUMIF($X:$X,CONCATENATE($AA167,AE$6),$T:$T)/10000</f>
        <v>0</v>
      </c>
      <c r="AF167" s="135" t="n">
        <f aca="false">SUMIF($X:$X,CONCATENATE($AA167,AF$6),$T:$T)/10000</f>
        <v>0</v>
      </c>
      <c r="AG167" s="135" t="n">
        <f aca="false">SUMIF($X:$X,CONCATENATE($AA167,AG$6),$T:$T)/10000</f>
        <v>0</v>
      </c>
      <c r="AH167" s="163" t="n">
        <f aca="false">EOMONTH(AH166,0)+1</f>
        <v>41061</v>
      </c>
      <c r="AI167" s="135" t="n">
        <f aca="false">SUM(AB167:AG167)</f>
        <v>0</v>
      </c>
      <c r="AK167" s="163" t="n">
        <f aca="false">EOMONTH(AK166,0)+1</f>
        <v>41061</v>
      </c>
      <c r="AL167" s="164" t="n">
        <f aca="false">SUMIF($X:$X,CONCATENATE($AA167,AL$6),$W:$W)</f>
        <v>0</v>
      </c>
      <c r="AM167" s="164" t="n">
        <f aca="false">SUMIF($X:$X,CONCATENATE($AA167,AM$6),$W:$W)</f>
        <v>0</v>
      </c>
      <c r="AN167" s="164" t="n">
        <f aca="false">SUMIF($X:$X,CONCATENATE($AA167,AN$6),$W:$W)</f>
        <v>0</v>
      </c>
      <c r="AO167" s="164" t="n">
        <f aca="false">SUMIF($X:$X,CONCATENATE($AA167,AO$6),$W:$W)</f>
        <v>0</v>
      </c>
      <c r="AP167" s="165" t="n">
        <f aca="false">SUMIF($X:$X,CONCATENATE($AA167,AP$6),$W:$W)</f>
        <v>0</v>
      </c>
      <c r="AQ167" s="135" t="n">
        <f aca="false">SUMIF($X:$X,CONCATENATE($AA167,AQ$6),$W:$W)</f>
        <v>0</v>
      </c>
      <c r="AR167" s="163" t="n">
        <f aca="false">EOMONTH(AR166,0)+1</f>
        <v>41061</v>
      </c>
      <c r="AS167" s="135" t="n">
        <f aca="false">SUM(AL167:AQ167)</f>
        <v>0</v>
      </c>
    </row>
    <row r="168" customFormat="false" ht="12" hidden="false" customHeight="true" outlineLevel="0" collapsed="false">
      <c r="A168" s="215" t="s">
        <v>154</v>
      </c>
      <c r="B168" s="0" t="s">
        <v>155</v>
      </c>
      <c r="C168" s="0" t="s">
        <v>198</v>
      </c>
      <c r="D168" s="7" t="s">
        <v>147</v>
      </c>
      <c r="E168" s="0" t="s">
        <v>122</v>
      </c>
      <c r="F168" s="0" t="s">
        <v>157</v>
      </c>
      <c r="G168" s="91" t="n">
        <v>36678</v>
      </c>
      <c r="H168" s="230" t="n">
        <v>-500000</v>
      </c>
      <c r="I168" s="0" t="n">
        <v>-0.32</v>
      </c>
      <c r="J168" s="124" t="n">
        <f aca="false">VLOOKUP(G168,NGPrices,2,FALSE())</f>
        <v>3.172</v>
      </c>
      <c r="K168" s="125" t="n">
        <f aca="false">HLOOKUP(D168,Prices,VLOOKUP(G168,move_down,2,FALSE()),FALSE())</f>
        <v>-0.34</v>
      </c>
      <c r="L168" s="7" t="n">
        <f aca="false">K168+J168</f>
        <v>2.832</v>
      </c>
      <c r="M168" s="126" t="n">
        <f aca="false">VLOOKUP(G168,NGPrices,4,FALSE())</f>
        <v>0.063039999833066</v>
      </c>
      <c r="N168" s="7" t="n">
        <f aca="false">VLOOKUP(G168,NGPrices,3,FALSE())</f>
        <v>0.3825</v>
      </c>
      <c r="O168" s="7" t="n">
        <f aca="false">HLOOKUP(D168,VOLS,VLOOKUP(G168,move_down,2,FALSE()),FALSE())</f>
        <v>0.375</v>
      </c>
      <c r="P168" s="219" t="n">
        <f aca="false">HLOOKUP(D168,Correllate,VLOOKUP(G168,CorMove,2,FALSE()),FALSE())</f>
        <v>0.96</v>
      </c>
      <c r="Q168" s="91" t="n">
        <f aca="false">WORKDAY(G168,-2)</f>
        <v>36676</v>
      </c>
      <c r="R168" s="7" t="n">
        <f aca="false">IF(F168="P",0,1)</f>
        <v>1</v>
      </c>
      <c r="S168" s="130" t="e">
        <f aca="false">xSPRDOPT($L168,$J168,$I168,$M168,$O168,$N168,$P168,$Q168-$C$3,$R168,0)</f>
        <v>#NAME?</v>
      </c>
      <c r="T168" s="220" t="e">
        <f aca="false">xSPRDOPT($L168,$J168,$I168,$M168,$O168,$N168,$P168,$Q168-$C$3,$R168,1)*H168</f>
        <v>#NAME?</v>
      </c>
      <c r="U168" s="42" t="e">
        <f aca="false">S168*H168</f>
        <v>#NAME?</v>
      </c>
      <c r="V168" s="220" t="e">
        <f aca="false">xSPRDOPT($L168,$J168,$I168,$M168,$O168,$N168,$P168,$Q168-$C$3,$R168,2)*H168</f>
        <v>#NAME?</v>
      </c>
      <c r="W168" s="220" t="e">
        <f aca="false">+V168+T168</f>
        <v>#NAME?</v>
      </c>
      <c r="X168" s="2" t="str">
        <f aca="false">CONCATENATE(G168,D168)</f>
        <v>36678IF-NWPL_ROCKY_M</v>
      </c>
      <c r="Y168" s="221" t="n">
        <f aca="false">H168/10000</f>
        <v>-50</v>
      </c>
      <c r="Z168" s="2"/>
    </row>
    <row r="169" customFormat="false" ht="12" hidden="false" customHeight="true" outlineLevel="0" collapsed="false">
      <c r="A169" s="215" t="s">
        <v>154</v>
      </c>
      <c r="B169" s="0" t="s">
        <v>155</v>
      </c>
      <c r="C169" s="0" t="s">
        <v>198</v>
      </c>
      <c r="D169" s="7" t="s">
        <v>147</v>
      </c>
      <c r="E169" s="0" t="s">
        <v>122</v>
      </c>
      <c r="F169" s="0" t="s">
        <v>157</v>
      </c>
      <c r="G169" s="91" t="n">
        <v>36708</v>
      </c>
      <c r="H169" s="230" t="n">
        <v>-500000</v>
      </c>
      <c r="I169" s="0" t="n">
        <v>-0.32</v>
      </c>
      <c r="J169" s="124" t="n">
        <f aca="false">VLOOKUP(G169,NGPrices,2,FALSE())</f>
        <v>3.181</v>
      </c>
      <c r="K169" s="125" t="n">
        <f aca="false">HLOOKUP(D169,Prices,VLOOKUP(G169,move_down,2,FALSE()),FALSE())</f>
        <v>-0.3225</v>
      </c>
      <c r="L169" s="7" t="n">
        <f aca="false">K169+J169</f>
        <v>2.8585</v>
      </c>
      <c r="M169" s="126" t="n">
        <f aca="false">VLOOKUP(G169,NGPrices,4,FALSE())</f>
        <v>0.063695649345076</v>
      </c>
      <c r="N169" s="7" t="n">
        <f aca="false">VLOOKUP(G169,NGPrices,3,FALSE())</f>
        <v>0.395</v>
      </c>
      <c r="O169" s="7" t="n">
        <f aca="false">HLOOKUP(D169,VOLS,VLOOKUP(G169,move_down,2,FALSE()),FALSE())</f>
        <v>0.387</v>
      </c>
      <c r="P169" s="219" t="n">
        <f aca="false">HLOOKUP(D169,Correllate,VLOOKUP(G169,CorMove,2,FALSE()),FALSE())</f>
        <v>0.96</v>
      </c>
      <c r="Q169" s="91" t="n">
        <f aca="false">WORKDAY(G169,-2)</f>
        <v>36706</v>
      </c>
      <c r="R169" s="7" t="n">
        <f aca="false">IF(F169="P",0,1)</f>
        <v>1</v>
      </c>
      <c r="S169" s="130" t="e">
        <f aca="false">xSPRDOPT($L169,$J169,$I169,$M169,$O169,$N169,$P169,$Q169-$C$3,$R169,0)</f>
        <v>#NAME?</v>
      </c>
      <c r="T169" s="220" t="e">
        <f aca="false">xSPRDOPT($L169,$J169,$I169,$M169,$O169,$N169,$P169,$Q169-$C$3,$R169,1)*H169</f>
        <v>#NAME?</v>
      </c>
      <c r="U169" s="42" t="e">
        <f aca="false">S169*H169</f>
        <v>#NAME?</v>
      </c>
      <c r="V169" s="220" t="e">
        <f aca="false">xSPRDOPT($L169,$J169,$I169,$M169,$O169,$N169,$P169,$Q169-$C$3,$R169,2)*H169</f>
        <v>#NAME?</v>
      </c>
      <c r="W169" s="220" t="e">
        <f aca="false">+V169+T169</f>
        <v>#NAME?</v>
      </c>
      <c r="X169" s="2" t="str">
        <f aca="false">CONCATENATE(G169,D169)</f>
        <v>36708IF-NWPL_ROCKY_M</v>
      </c>
      <c r="Y169" s="221" t="n">
        <f aca="false">H169/10000</f>
        <v>-50</v>
      </c>
      <c r="Z169" s="2"/>
    </row>
    <row r="170" customFormat="false" ht="12" hidden="false" customHeight="true" outlineLevel="0" collapsed="false">
      <c r="A170" s="215" t="s">
        <v>154</v>
      </c>
      <c r="B170" s="0" t="s">
        <v>155</v>
      </c>
      <c r="C170" s="0" t="s">
        <v>198</v>
      </c>
      <c r="D170" s="7" t="s">
        <v>147</v>
      </c>
      <c r="E170" s="0" t="s">
        <v>122</v>
      </c>
      <c r="F170" s="0" t="s">
        <v>157</v>
      </c>
      <c r="G170" s="91" t="n">
        <v>36739</v>
      </c>
      <c r="H170" s="230" t="n">
        <v>-500000</v>
      </c>
      <c r="I170" s="0" t="n">
        <v>-0.32</v>
      </c>
      <c r="J170" s="124" t="n">
        <f aca="false">VLOOKUP(G170,NGPrices,2,FALSE())</f>
        <v>3.183</v>
      </c>
      <c r="K170" s="125" t="n">
        <f aca="false">HLOOKUP(D170,Prices,VLOOKUP(G170,move_down,2,FALSE()),FALSE())</f>
        <v>-0.3225</v>
      </c>
      <c r="L170" s="7" t="n">
        <f aca="false">K170+J170</f>
        <v>2.8605</v>
      </c>
      <c r="M170" s="126" t="n">
        <f aca="false">VLOOKUP(G170,NGPrices,4,FALSE())</f>
        <v>0.064500399973534</v>
      </c>
      <c r="N170" s="7" t="n">
        <f aca="false">VLOOKUP(G170,NGPrices,3,FALSE())</f>
        <v>0.4125</v>
      </c>
      <c r="O170" s="7" t="n">
        <f aca="false">HLOOKUP(D170,VOLS,VLOOKUP(G170,move_down,2,FALSE()),FALSE())</f>
        <v>0.404</v>
      </c>
      <c r="P170" s="219" t="n">
        <f aca="false">HLOOKUP(D170,Correllate,VLOOKUP(G170,CorMove,2,FALSE()),FALSE())</f>
        <v>0.96</v>
      </c>
      <c r="Q170" s="91" t="n">
        <f aca="false">WORKDAY(G170,-2)</f>
        <v>36735</v>
      </c>
      <c r="R170" s="7" t="n">
        <f aca="false">IF(F170="P",0,1)</f>
        <v>1</v>
      </c>
      <c r="S170" s="130" t="e">
        <f aca="false">xSPRDOPT($L170,$J170,$I170,$M170,$O170,$N170,$P170,$Q170-$C$3,$R170,0)</f>
        <v>#NAME?</v>
      </c>
      <c r="T170" s="220" t="e">
        <f aca="false">xSPRDOPT($L170,$J170,$I170,$M170,$O170,$N170,$P170,$Q170-$C$3,$R170,1)*H170</f>
        <v>#NAME?</v>
      </c>
      <c r="U170" s="42" t="e">
        <f aca="false">S170*H170</f>
        <v>#NAME?</v>
      </c>
      <c r="V170" s="220" t="e">
        <f aca="false">xSPRDOPT($L170,$J170,$I170,$M170,$O170,$N170,$P170,$Q170-$C$3,$R170,2)*H170</f>
        <v>#NAME?</v>
      </c>
      <c r="W170" s="220" t="e">
        <f aca="false">+V170+T170</f>
        <v>#NAME?</v>
      </c>
      <c r="X170" s="2" t="str">
        <f aca="false">CONCATENATE(G170,D170)</f>
        <v>36739IF-NWPL_ROCKY_M</v>
      </c>
      <c r="Y170" s="221" t="n">
        <f aca="false">H170/10000</f>
        <v>-50</v>
      </c>
      <c r="Z170" s="2"/>
    </row>
    <row r="171" customFormat="false" ht="12" hidden="false" customHeight="true" outlineLevel="0" collapsed="false">
      <c r="A171" s="215" t="s">
        <v>154</v>
      </c>
      <c r="B171" s="0" t="s">
        <v>155</v>
      </c>
      <c r="C171" s="0" t="s">
        <v>198</v>
      </c>
      <c r="D171" s="7" t="s">
        <v>147</v>
      </c>
      <c r="E171" s="0" t="s">
        <v>122</v>
      </c>
      <c r="F171" s="0" t="s">
        <v>157</v>
      </c>
      <c r="G171" s="91" t="n">
        <v>36770</v>
      </c>
      <c r="H171" s="230" t="n">
        <v>-500000</v>
      </c>
      <c r="I171" s="0" t="n">
        <v>-0.32</v>
      </c>
      <c r="J171" s="124" t="n">
        <f aca="false">VLOOKUP(G171,NGPrices,2,FALSE())</f>
        <v>3.173</v>
      </c>
      <c r="K171" s="125" t="n">
        <f aca="false">HLOOKUP(D171,Prices,VLOOKUP(G171,move_down,2,FALSE()),FALSE())</f>
        <v>-0.3225</v>
      </c>
      <c r="L171" s="7" t="n">
        <f aca="false">K171+J171</f>
        <v>2.8505</v>
      </c>
      <c r="M171" s="126" t="n">
        <f aca="false">VLOOKUP(G171,NGPrices,4,FALSE())</f>
        <v>0.065221012015627</v>
      </c>
      <c r="N171" s="7" t="n">
        <f aca="false">VLOOKUP(G171,NGPrices,3,FALSE())</f>
        <v>0.42</v>
      </c>
      <c r="O171" s="7" t="n">
        <f aca="false">HLOOKUP(D171,VOLS,VLOOKUP(G171,move_down,2,FALSE()),FALSE())</f>
        <v>0.412</v>
      </c>
      <c r="P171" s="219" t="n">
        <f aca="false">HLOOKUP(D171,Correllate,VLOOKUP(G171,CorMove,2,FALSE()),FALSE())</f>
        <v>0.96</v>
      </c>
      <c r="Q171" s="91" t="n">
        <f aca="false">WORKDAY(G171,-2)</f>
        <v>36768</v>
      </c>
      <c r="R171" s="7" t="n">
        <f aca="false">IF(F171="P",0,1)</f>
        <v>1</v>
      </c>
      <c r="S171" s="130" t="e">
        <f aca="false">xSPRDOPT($L171,$J171,$I171,$M171,$O171,$N171,$P171,$Q171-$C$3,$R171,0)</f>
        <v>#NAME?</v>
      </c>
      <c r="T171" s="220" t="e">
        <f aca="false">xSPRDOPT($L171,$J171,$I171,$M171,$O171,$N171,$P171,$Q171-$C$3,$R171,1)*H171</f>
        <v>#NAME?</v>
      </c>
      <c r="U171" s="42" t="e">
        <f aca="false">S171*H171</f>
        <v>#NAME?</v>
      </c>
      <c r="V171" s="220" t="e">
        <f aca="false">xSPRDOPT($L171,$J171,$I171,$M171,$O171,$N171,$P171,$Q171-$C$3,$R171,2)*H171</f>
        <v>#NAME?</v>
      </c>
      <c r="W171" s="220" t="e">
        <f aca="false">+V171+T171</f>
        <v>#NAME?</v>
      </c>
      <c r="X171" s="2" t="str">
        <f aca="false">CONCATENATE(G171,D171)</f>
        <v>36770IF-NWPL_ROCKY_M</v>
      </c>
      <c r="Y171" s="221" t="n">
        <f aca="false">H171/10000</f>
        <v>-50</v>
      </c>
      <c r="Z171" s="2"/>
    </row>
    <row r="172" customFormat="false" ht="12" hidden="false" customHeight="true" outlineLevel="0" collapsed="false">
      <c r="A172" s="215" t="s">
        <v>154</v>
      </c>
      <c r="B172" s="0" t="s">
        <v>155</v>
      </c>
      <c r="C172" s="0" t="s">
        <v>198</v>
      </c>
      <c r="D172" s="7" t="s">
        <v>147</v>
      </c>
      <c r="E172" s="0" t="s">
        <v>122</v>
      </c>
      <c r="F172" s="0" t="s">
        <v>157</v>
      </c>
      <c r="G172" s="91" t="n">
        <v>36800</v>
      </c>
      <c r="H172" s="230" t="n">
        <v>-500000</v>
      </c>
      <c r="I172" s="0" t="n">
        <v>-0.32</v>
      </c>
      <c r="J172" s="124" t="n">
        <f aca="false">VLOOKUP(G172,NGPrices,2,FALSE())</f>
        <v>3.18</v>
      </c>
      <c r="K172" s="125" t="n">
        <f aca="false">HLOOKUP(D172,Prices,VLOOKUP(G172,move_down,2,FALSE()),FALSE())</f>
        <v>-0.2975</v>
      </c>
      <c r="L172" s="7" t="n">
        <f aca="false">K172+J172</f>
        <v>2.8825</v>
      </c>
      <c r="M172" s="126" t="n">
        <f aca="false">VLOOKUP(G172,NGPrices,4,FALSE())</f>
        <v>0.065817989695161</v>
      </c>
      <c r="N172" s="7" t="n">
        <f aca="false">VLOOKUP(G172,NGPrices,3,FALSE())</f>
        <v>0.4225</v>
      </c>
      <c r="O172" s="7" t="n">
        <f aca="false">HLOOKUP(D172,VOLS,VLOOKUP(G172,move_down,2,FALSE()),FALSE())</f>
        <v>0.414</v>
      </c>
      <c r="P172" s="219" t="n">
        <f aca="false">HLOOKUP(D172,Correllate,VLOOKUP(G172,CorMove,2,FALSE()),FALSE())</f>
        <v>0.96</v>
      </c>
      <c r="Q172" s="91" t="n">
        <f aca="false">WORKDAY(G172,-2)</f>
        <v>36797</v>
      </c>
      <c r="R172" s="7" t="n">
        <f aca="false">IF(F172="P",0,1)</f>
        <v>1</v>
      </c>
      <c r="S172" s="130" t="e">
        <f aca="false">xSPRDOPT($L172,$J172,$I172,$M172,$O172,$N172,$P172,$Q172-$C$3,$R172,0)</f>
        <v>#NAME?</v>
      </c>
      <c r="T172" s="220" t="e">
        <f aca="false">xSPRDOPT($L172,$J172,$I172,$M172,$O172,$N172,$P172,$Q172-$C$3,$R172,1)*H172</f>
        <v>#NAME?</v>
      </c>
      <c r="U172" s="42" t="e">
        <f aca="false">S172*H172</f>
        <v>#NAME?</v>
      </c>
      <c r="V172" s="220" t="e">
        <f aca="false">xSPRDOPT($L172,$J172,$I172,$M172,$O172,$N172,$P172,$Q172-$C$3,$R172,2)*H172</f>
        <v>#NAME?</v>
      </c>
      <c r="W172" s="220" t="e">
        <f aca="false">+V172+T172</f>
        <v>#NAME?</v>
      </c>
      <c r="X172" s="2" t="str">
        <f aca="false">CONCATENATE(G172,D172)</f>
        <v>36800IF-NWPL_ROCKY_M</v>
      </c>
      <c r="Y172" s="221" t="n">
        <f aca="false">H172/10000</f>
        <v>-50</v>
      </c>
    </row>
    <row r="173" customFormat="false" ht="12" hidden="false" customHeight="true" outlineLevel="0" collapsed="false">
      <c r="A173" s="215" t="s">
        <v>154</v>
      </c>
      <c r="B173" s="0" t="s">
        <v>155</v>
      </c>
      <c r="C173" s="0" t="s">
        <v>199</v>
      </c>
      <c r="D173" s="7" t="s">
        <v>147</v>
      </c>
      <c r="E173" s="0" t="s">
        <v>122</v>
      </c>
      <c r="F173" s="0" t="s">
        <v>123</v>
      </c>
      <c r="G173" s="91" t="n">
        <v>36647</v>
      </c>
      <c r="H173" s="230" t="n">
        <v>-500000</v>
      </c>
      <c r="I173" s="0" t="n">
        <v>-0.32</v>
      </c>
      <c r="J173" s="124" t="n">
        <f aca="false">VLOOKUP(G173,NGPrices,2,FALSE())</f>
        <v>3.158</v>
      </c>
      <c r="K173" s="125" t="n">
        <f aca="false">HLOOKUP(D173,Prices,VLOOKUP(G173,move_down,2,FALSE()),FALSE())</f>
        <v>-0.345</v>
      </c>
      <c r="L173" s="7" t="n">
        <f aca="false">K173+J173</f>
        <v>2.813</v>
      </c>
      <c r="M173" s="126" t="n">
        <f aca="false">VLOOKUP(G173,NGPrices,4,FALSE())</f>
        <v>0.062683518517613</v>
      </c>
      <c r="N173" s="7" t="n">
        <f aca="false">VLOOKUP(G173,NGPrices,3,FALSE())</f>
        <v>0.41</v>
      </c>
      <c r="O173" s="7" t="n">
        <f aca="false">HLOOKUP(D173,VOLS,VLOOKUP(G173,move_down,2,FALSE()),FALSE())</f>
        <v>0.377</v>
      </c>
      <c r="P173" s="219" t="n">
        <f aca="false">HLOOKUP(D173,Correllate,VLOOKUP(G173,CorMove,2,FALSE()),FALSE())</f>
        <v>0.96</v>
      </c>
      <c r="Q173" s="91" t="n">
        <f aca="false">WORKDAY(G173,-2)</f>
        <v>36643</v>
      </c>
      <c r="R173" s="7" t="n">
        <f aca="false">IF(F173="P",0,1)</f>
        <v>0</v>
      </c>
      <c r="S173" s="130" t="e">
        <f aca="false">xSPRDOPT($L173,$J173,$I173,$M173,$O173,$N173,$P173,$Q173-$C$3,$R173,0)</f>
        <v>#NAME?</v>
      </c>
      <c r="T173" s="220" t="e">
        <f aca="false">xSPRDOPT($L173,$J173,$I173,$M173,$O173,$N173,$P173,$Q173-$C$3,$R173,1)*H173</f>
        <v>#NAME?</v>
      </c>
      <c r="U173" s="42" t="e">
        <f aca="false">S173*H173</f>
        <v>#NAME?</v>
      </c>
      <c r="V173" s="220" t="e">
        <f aca="false">xSPRDOPT($L173,$J173,$I173,$M173,$O173,$N173,$P173,$Q173-$C$3,$R173,2)*H173</f>
        <v>#NAME?</v>
      </c>
      <c r="W173" s="220" t="e">
        <f aca="false">+V173+T173</f>
        <v>#NAME?</v>
      </c>
      <c r="X173" s="2" t="str">
        <f aca="false">CONCATENATE(G173,D173)</f>
        <v>36647IF-NWPL_ROCKY_M</v>
      </c>
      <c r="Y173" s="221" t="n">
        <f aca="false">H173/10000</f>
        <v>-50</v>
      </c>
    </row>
    <row r="174" customFormat="false" ht="12" hidden="false" customHeight="true" outlineLevel="0" collapsed="false">
      <c r="A174" s="215" t="s">
        <v>154</v>
      </c>
      <c r="B174" s="0" t="s">
        <v>155</v>
      </c>
      <c r="C174" s="0" t="s">
        <v>199</v>
      </c>
      <c r="D174" s="7" t="s">
        <v>147</v>
      </c>
      <c r="E174" s="0" t="s">
        <v>122</v>
      </c>
      <c r="F174" s="0" t="s">
        <v>123</v>
      </c>
      <c r="G174" s="91" t="n">
        <v>36678</v>
      </c>
      <c r="H174" s="230" t="n">
        <v>-500000</v>
      </c>
      <c r="I174" s="0" t="n">
        <v>-0.32</v>
      </c>
      <c r="J174" s="124" t="n">
        <f aca="false">VLOOKUP(G174,NGPrices,2,FALSE())</f>
        <v>3.172</v>
      </c>
      <c r="K174" s="125" t="n">
        <f aca="false">HLOOKUP(D174,Prices,VLOOKUP(G174,move_down,2,FALSE()),FALSE())</f>
        <v>-0.34</v>
      </c>
      <c r="L174" s="7" t="n">
        <f aca="false">K174+J174</f>
        <v>2.832</v>
      </c>
      <c r="M174" s="126" t="n">
        <f aca="false">VLOOKUP(G174,NGPrices,4,FALSE())</f>
        <v>0.063039999833066</v>
      </c>
      <c r="N174" s="7" t="n">
        <f aca="false">VLOOKUP(G174,NGPrices,3,FALSE())</f>
        <v>0.3825</v>
      </c>
      <c r="O174" s="7" t="n">
        <f aca="false">HLOOKUP(D174,VOLS,VLOOKUP(G174,move_down,2,FALSE()),FALSE())</f>
        <v>0.375</v>
      </c>
      <c r="P174" s="219" t="n">
        <f aca="false">HLOOKUP(D174,Correllate,VLOOKUP(G174,CorMove,2,FALSE()),FALSE())</f>
        <v>0.96</v>
      </c>
      <c r="Q174" s="91" t="n">
        <f aca="false">WORKDAY(G174,-2)</f>
        <v>36676</v>
      </c>
      <c r="R174" s="7" t="n">
        <f aca="false">IF(F174="P",0,1)</f>
        <v>0</v>
      </c>
      <c r="S174" s="130" t="e">
        <f aca="false">xSPRDOPT($L174,$J174,$I174,$M174,$O174,$N174,$P174,$Q174-$C$3,$R174,0)</f>
        <v>#NAME?</v>
      </c>
      <c r="T174" s="220" t="e">
        <f aca="false">xSPRDOPT($L174,$J174,$I174,$M174,$O174,$N174,$P174,$Q174-$C$3,$R174,1)*H174</f>
        <v>#NAME?</v>
      </c>
      <c r="U174" s="42" t="e">
        <f aca="false">S174*H174</f>
        <v>#NAME?</v>
      </c>
      <c r="V174" s="220" t="e">
        <f aca="false">xSPRDOPT($L174,$J174,$I174,$M174,$O174,$N174,$P174,$Q174-$C$3,$R174,2)*H174</f>
        <v>#NAME?</v>
      </c>
      <c r="W174" s="220" t="e">
        <f aca="false">+V174+T174</f>
        <v>#NAME?</v>
      </c>
      <c r="X174" s="2" t="str">
        <f aca="false">CONCATENATE(G174,D174)</f>
        <v>36678IF-NWPL_ROCKY_M</v>
      </c>
      <c r="Y174" s="221" t="n">
        <f aca="false">H174/10000</f>
        <v>-50</v>
      </c>
      <c r="Z174" s="2"/>
    </row>
    <row r="175" customFormat="false" ht="12" hidden="false" customHeight="true" outlineLevel="0" collapsed="false">
      <c r="A175" s="215" t="s">
        <v>154</v>
      </c>
      <c r="B175" s="0" t="s">
        <v>155</v>
      </c>
      <c r="C175" s="0" t="s">
        <v>199</v>
      </c>
      <c r="D175" s="7" t="s">
        <v>147</v>
      </c>
      <c r="E175" s="0" t="s">
        <v>122</v>
      </c>
      <c r="F175" s="0" t="s">
        <v>123</v>
      </c>
      <c r="G175" s="91" t="n">
        <v>36708</v>
      </c>
      <c r="H175" s="230" t="n">
        <v>-500000</v>
      </c>
      <c r="I175" s="0" t="n">
        <v>-0.32</v>
      </c>
      <c r="J175" s="124" t="n">
        <f aca="false">VLOOKUP(G175,NGPrices,2,FALSE())</f>
        <v>3.181</v>
      </c>
      <c r="K175" s="125" t="n">
        <f aca="false">HLOOKUP(D175,Prices,VLOOKUP(G175,move_down,2,FALSE()),FALSE())</f>
        <v>-0.3225</v>
      </c>
      <c r="L175" s="7" t="n">
        <f aca="false">K175+J175</f>
        <v>2.8585</v>
      </c>
      <c r="M175" s="126" t="n">
        <f aca="false">VLOOKUP(G175,NGPrices,4,FALSE())</f>
        <v>0.063695649345076</v>
      </c>
      <c r="N175" s="7" t="n">
        <f aca="false">VLOOKUP(G175,NGPrices,3,FALSE())</f>
        <v>0.395</v>
      </c>
      <c r="O175" s="7" t="n">
        <f aca="false">HLOOKUP(D175,VOLS,VLOOKUP(G175,move_down,2,FALSE()),FALSE())</f>
        <v>0.387</v>
      </c>
      <c r="P175" s="219" t="n">
        <f aca="false">HLOOKUP(D175,Correllate,VLOOKUP(G175,CorMove,2,FALSE()),FALSE())</f>
        <v>0.96</v>
      </c>
      <c r="Q175" s="91" t="n">
        <f aca="false">WORKDAY(G175,-2)</f>
        <v>36706</v>
      </c>
      <c r="R175" s="7" t="n">
        <f aca="false">IF(F175="P",0,1)</f>
        <v>0</v>
      </c>
      <c r="S175" s="130" t="e">
        <f aca="false">xSPRDOPT($L175,$J175,$I175,$M175,$O175,$N175,$P175,$Q175-$C$3,$R175,0)</f>
        <v>#NAME?</v>
      </c>
      <c r="T175" s="220" t="e">
        <f aca="false">xSPRDOPT($L175,$J175,$I175,$M175,$O175,$N175,$P175,$Q175-$C$3,$R175,1)*H175</f>
        <v>#NAME?</v>
      </c>
      <c r="U175" s="42" t="e">
        <f aca="false">S175*H175</f>
        <v>#NAME?</v>
      </c>
      <c r="V175" s="220" t="e">
        <f aca="false">xSPRDOPT($L175,$J175,$I175,$M175,$O175,$N175,$P175,$Q175-$C$3,$R175,2)*H175</f>
        <v>#NAME?</v>
      </c>
      <c r="W175" s="220" t="e">
        <f aca="false">+V175+T175</f>
        <v>#NAME?</v>
      </c>
      <c r="X175" s="2" t="str">
        <f aca="false">CONCATENATE(G175,D175)</f>
        <v>36708IF-NWPL_ROCKY_M</v>
      </c>
      <c r="Y175" s="221" t="n">
        <f aca="false">H175/10000</f>
        <v>-50</v>
      </c>
      <c r="Z175" s="2"/>
    </row>
    <row r="176" customFormat="false" ht="12" hidden="false" customHeight="true" outlineLevel="0" collapsed="false">
      <c r="A176" s="215" t="s">
        <v>154</v>
      </c>
      <c r="B176" s="0" t="s">
        <v>155</v>
      </c>
      <c r="C176" s="0" t="s">
        <v>199</v>
      </c>
      <c r="D176" s="7" t="s">
        <v>147</v>
      </c>
      <c r="E176" s="0" t="s">
        <v>122</v>
      </c>
      <c r="F176" s="0" t="s">
        <v>123</v>
      </c>
      <c r="G176" s="91" t="n">
        <v>36739</v>
      </c>
      <c r="H176" s="230" t="n">
        <v>-500000</v>
      </c>
      <c r="I176" s="0" t="n">
        <v>-0.32</v>
      </c>
      <c r="J176" s="124" t="n">
        <f aca="false">VLOOKUP(G176,NGPrices,2,FALSE())</f>
        <v>3.183</v>
      </c>
      <c r="K176" s="125" t="n">
        <f aca="false">HLOOKUP(D176,Prices,VLOOKUP(G176,move_down,2,FALSE()),FALSE())</f>
        <v>-0.3225</v>
      </c>
      <c r="L176" s="7" t="n">
        <f aca="false">K176+J176</f>
        <v>2.8605</v>
      </c>
      <c r="M176" s="126" t="n">
        <f aca="false">VLOOKUP(G176,NGPrices,4,FALSE())</f>
        <v>0.064500399973534</v>
      </c>
      <c r="N176" s="7" t="n">
        <f aca="false">VLOOKUP(G176,NGPrices,3,FALSE())</f>
        <v>0.4125</v>
      </c>
      <c r="O176" s="7" t="n">
        <f aca="false">HLOOKUP(D176,VOLS,VLOOKUP(G176,move_down,2,FALSE()),FALSE())</f>
        <v>0.404</v>
      </c>
      <c r="P176" s="219" t="n">
        <f aca="false">HLOOKUP(D176,Correllate,VLOOKUP(G176,CorMove,2,FALSE()),FALSE())</f>
        <v>0.96</v>
      </c>
      <c r="Q176" s="91" t="n">
        <f aca="false">WORKDAY(G176,-2)</f>
        <v>36735</v>
      </c>
      <c r="R176" s="7" t="n">
        <f aca="false">IF(F176="P",0,1)</f>
        <v>0</v>
      </c>
      <c r="S176" s="130" t="e">
        <f aca="false">xSPRDOPT($L176,$J176,$I176,$M176,$O176,$N176,$P176,$Q176-$C$3,$R176,0)</f>
        <v>#NAME?</v>
      </c>
      <c r="T176" s="220" t="e">
        <f aca="false">xSPRDOPT($L176,$J176,$I176,$M176,$O176,$N176,$P176,$Q176-$C$3,$R176,1)*H176</f>
        <v>#NAME?</v>
      </c>
      <c r="U176" s="42" t="e">
        <f aca="false">S176*H176</f>
        <v>#NAME?</v>
      </c>
      <c r="V176" s="220" t="e">
        <f aca="false">xSPRDOPT($L176,$J176,$I176,$M176,$O176,$N176,$P176,$Q176-$C$3,$R176,2)*H176</f>
        <v>#NAME?</v>
      </c>
      <c r="W176" s="220" t="e">
        <f aca="false">+V176+T176</f>
        <v>#NAME?</v>
      </c>
      <c r="X176" s="2" t="str">
        <f aca="false">CONCATENATE(G176,D176)</f>
        <v>36739IF-NWPL_ROCKY_M</v>
      </c>
      <c r="Y176" s="221" t="n">
        <f aca="false">H176/10000</f>
        <v>-50</v>
      </c>
      <c r="Z176" s="2"/>
    </row>
    <row r="177" customFormat="false" ht="12" hidden="false" customHeight="true" outlineLevel="0" collapsed="false">
      <c r="A177" s="215" t="s">
        <v>154</v>
      </c>
      <c r="B177" s="0" t="s">
        <v>155</v>
      </c>
      <c r="C177" s="0" t="s">
        <v>199</v>
      </c>
      <c r="D177" s="7" t="s">
        <v>147</v>
      </c>
      <c r="E177" s="0" t="s">
        <v>122</v>
      </c>
      <c r="F177" s="0" t="s">
        <v>123</v>
      </c>
      <c r="G177" s="91" t="n">
        <v>36770</v>
      </c>
      <c r="H177" s="230" t="n">
        <v>-500000</v>
      </c>
      <c r="I177" s="0" t="n">
        <v>-0.32</v>
      </c>
      <c r="J177" s="124" t="n">
        <f aca="false">VLOOKUP(G177,NGPrices,2,FALSE())</f>
        <v>3.173</v>
      </c>
      <c r="K177" s="125" t="n">
        <f aca="false">HLOOKUP(D177,Prices,VLOOKUP(G177,move_down,2,FALSE()),FALSE())</f>
        <v>-0.3225</v>
      </c>
      <c r="L177" s="7" t="n">
        <f aca="false">K177+J177</f>
        <v>2.8505</v>
      </c>
      <c r="M177" s="126" t="n">
        <f aca="false">VLOOKUP(G177,NGPrices,4,FALSE())</f>
        <v>0.065221012015627</v>
      </c>
      <c r="N177" s="7" t="n">
        <f aca="false">VLOOKUP(G177,NGPrices,3,FALSE())</f>
        <v>0.42</v>
      </c>
      <c r="O177" s="7" t="n">
        <f aca="false">HLOOKUP(D177,VOLS,VLOOKUP(G177,move_down,2,FALSE()),FALSE())</f>
        <v>0.412</v>
      </c>
      <c r="P177" s="219" t="n">
        <f aca="false">HLOOKUP(D177,Correllate,VLOOKUP(G177,CorMove,2,FALSE()),FALSE())</f>
        <v>0.96</v>
      </c>
      <c r="Q177" s="91" t="n">
        <f aca="false">WORKDAY(G177,-2)</f>
        <v>36768</v>
      </c>
      <c r="R177" s="7" t="n">
        <f aca="false">IF(F177="P",0,1)</f>
        <v>0</v>
      </c>
      <c r="S177" s="130" t="e">
        <f aca="false">xSPRDOPT($L177,$J177,$I177,$M177,$O177,$N177,$P177,$Q177-$C$3,$R177,0)</f>
        <v>#NAME?</v>
      </c>
      <c r="T177" s="220" t="e">
        <f aca="false">xSPRDOPT($L177,$J177,$I177,$M177,$O177,$N177,$P177,$Q177-$C$3,$R177,1)*H177</f>
        <v>#NAME?</v>
      </c>
      <c r="U177" s="42" t="e">
        <f aca="false">S177*H177</f>
        <v>#NAME?</v>
      </c>
      <c r="V177" s="220" t="e">
        <f aca="false">xSPRDOPT($L177,$J177,$I177,$M177,$O177,$N177,$P177,$Q177-$C$3,$R177,2)*H177</f>
        <v>#NAME?</v>
      </c>
      <c r="W177" s="220" t="e">
        <f aca="false">+V177+T177</f>
        <v>#NAME?</v>
      </c>
      <c r="X177" s="2" t="str">
        <f aca="false">CONCATENATE(G177,D177)</f>
        <v>36770IF-NWPL_ROCKY_M</v>
      </c>
      <c r="Y177" s="221" t="n">
        <f aca="false">H177/10000</f>
        <v>-50</v>
      </c>
      <c r="Z177" s="2"/>
    </row>
    <row r="178" customFormat="false" ht="12" hidden="false" customHeight="true" outlineLevel="0" collapsed="false">
      <c r="A178" s="215" t="s">
        <v>154</v>
      </c>
      <c r="B178" s="0" t="s">
        <v>155</v>
      </c>
      <c r="C178" s="0" t="s">
        <v>199</v>
      </c>
      <c r="D178" s="7" t="s">
        <v>147</v>
      </c>
      <c r="E178" s="0" t="s">
        <v>122</v>
      </c>
      <c r="F178" s="0" t="s">
        <v>123</v>
      </c>
      <c r="G178" s="91" t="n">
        <v>36800</v>
      </c>
      <c r="H178" s="230" t="n">
        <v>-500000</v>
      </c>
      <c r="I178" s="0" t="n">
        <v>-0.32</v>
      </c>
      <c r="J178" s="124" t="n">
        <f aca="false">VLOOKUP(G178,NGPrices,2,FALSE())</f>
        <v>3.18</v>
      </c>
      <c r="K178" s="125" t="n">
        <f aca="false">HLOOKUP(D178,Prices,VLOOKUP(G178,move_down,2,FALSE()),FALSE())</f>
        <v>-0.2975</v>
      </c>
      <c r="L178" s="7" t="n">
        <f aca="false">K178+J178</f>
        <v>2.8825</v>
      </c>
      <c r="M178" s="126" t="n">
        <f aca="false">VLOOKUP(G178,NGPrices,4,FALSE())</f>
        <v>0.065817989695161</v>
      </c>
      <c r="N178" s="7" t="n">
        <f aca="false">VLOOKUP(G178,NGPrices,3,FALSE())</f>
        <v>0.4225</v>
      </c>
      <c r="O178" s="7" t="n">
        <f aca="false">HLOOKUP(D178,VOLS,VLOOKUP(G178,move_down,2,FALSE()),FALSE())</f>
        <v>0.414</v>
      </c>
      <c r="P178" s="219" t="n">
        <f aca="false">HLOOKUP(D178,Correllate,VLOOKUP(G178,CorMove,2,FALSE()),FALSE())</f>
        <v>0.96</v>
      </c>
      <c r="Q178" s="91" t="n">
        <f aca="false">WORKDAY(G178,-2)</f>
        <v>36797</v>
      </c>
      <c r="R178" s="7" t="n">
        <f aca="false">IF(F178="P",0,1)</f>
        <v>0</v>
      </c>
      <c r="S178" s="130" t="e">
        <f aca="false">xSPRDOPT($L178,$J178,$I178,$M178,$O178,$N178,$P178,$Q178-$C$3,$R178,0)</f>
        <v>#NAME?</v>
      </c>
      <c r="T178" s="220" t="e">
        <f aca="false">xSPRDOPT($L178,$J178,$I178,$M178,$O178,$N178,$P178,$Q178-$C$3,$R178,1)*H178</f>
        <v>#NAME?</v>
      </c>
      <c r="U178" s="42" t="e">
        <f aca="false">S178*H178</f>
        <v>#NAME?</v>
      </c>
      <c r="V178" s="220" t="e">
        <f aca="false">xSPRDOPT($L178,$J178,$I178,$M178,$O178,$N178,$P178,$Q178-$C$3,$R178,2)*H178</f>
        <v>#NAME?</v>
      </c>
      <c r="W178" s="220" t="e">
        <f aca="false">+V178+T178</f>
        <v>#NAME?</v>
      </c>
      <c r="X178" s="2" t="str">
        <f aca="false">CONCATENATE(G178,D178)</f>
        <v>36800IF-NWPL_ROCKY_M</v>
      </c>
      <c r="Y178" s="221" t="n">
        <f aca="false">H178/10000</f>
        <v>-50</v>
      </c>
    </row>
    <row r="179" customFormat="false" ht="12" hidden="false" customHeight="true" outlineLevel="0" collapsed="false">
      <c r="X179" s="2" t="str">
        <f aca="false">CONCATENATE(G180,D180)</f>
        <v/>
      </c>
      <c r="Y179" s="2"/>
    </row>
    <row r="180" customFormat="false" ht="12" hidden="false" customHeight="true" outlineLevel="0" collapsed="false">
      <c r="X180" s="2" t="str">
        <f aca="false">CONCATENATE(G181,D181)</f>
        <v/>
      </c>
      <c r="Y180" s="2"/>
    </row>
    <row r="181" customFormat="false" ht="12" hidden="false" customHeight="true" outlineLevel="0" collapsed="false">
      <c r="X181" s="2" t="str">
        <f aca="false">CONCATENATE(G182,D182)</f>
        <v/>
      </c>
      <c r="Y181" s="2"/>
    </row>
    <row r="182" customFormat="false" ht="12" hidden="false" customHeight="true" outlineLevel="0" collapsed="false">
      <c r="X182" s="2" t="str">
        <f aca="false">CONCATENATE(G183,D183)</f>
        <v/>
      </c>
      <c r="Y182" s="2"/>
    </row>
    <row r="183" customFormat="false" ht="12" hidden="false" customHeight="true" outlineLevel="0" collapsed="false">
      <c r="X183" s="2" t="str">
        <f aca="false">CONCATENATE(G184,D184)</f>
        <v/>
      </c>
      <c r="Y183" s="2"/>
    </row>
    <row r="184" customFormat="false" ht="12" hidden="false" customHeight="true" outlineLevel="0" collapsed="false">
      <c r="X184" s="2" t="str">
        <f aca="false">CONCATENATE(G185,D185)</f>
        <v/>
      </c>
      <c r="Y184" s="2"/>
      <c r="Z184" s="2"/>
    </row>
    <row r="185" customFormat="false" ht="12" hidden="false" customHeight="true" outlineLevel="0" collapsed="false">
      <c r="X185" s="2" t="str">
        <f aca="false">CONCATENATE(G186,D186)</f>
        <v/>
      </c>
      <c r="Y185" s="2"/>
      <c r="Z185" s="2"/>
    </row>
    <row r="186" customFormat="false" ht="12" hidden="false" customHeight="true" outlineLevel="0" collapsed="false">
      <c r="X186" s="2" t="str">
        <f aca="false">CONCATENATE(G187,D187)</f>
        <v/>
      </c>
      <c r="Y186" s="2"/>
      <c r="Z186" s="2"/>
    </row>
    <row r="187" customFormat="false" ht="12" hidden="false" customHeight="true" outlineLevel="0" collapsed="false">
      <c r="X187" s="2" t="str">
        <f aca="false">CONCATENATE(G188,D188)</f>
        <v/>
      </c>
      <c r="Y187" s="2"/>
      <c r="Z187" s="2"/>
    </row>
    <row r="188" customFormat="false" ht="12" hidden="false" customHeight="true" outlineLevel="0" collapsed="false">
      <c r="X188" s="2" t="str">
        <f aca="false">CONCATENATE(G189,D189)</f>
        <v/>
      </c>
      <c r="Y188" s="2"/>
    </row>
    <row r="189" customFormat="false" ht="12" hidden="false" customHeight="true" outlineLevel="0" collapsed="false">
      <c r="X189" s="2" t="str">
        <f aca="false">CONCATENATE(G190,D190)</f>
        <v/>
      </c>
      <c r="Y189" s="2"/>
    </row>
    <row r="190" customFormat="false" ht="12" hidden="false" customHeight="true" outlineLevel="0" collapsed="false">
      <c r="X190" s="2" t="str">
        <f aca="false">CONCATENATE(G191,D191)</f>
        <v/>
      </c>
      <c r="Y190" s="2"/>
    </row>
    <row r="191" customFormat="false" ht="12" hidden="false" customHeight="true" outlineLevel="0" collapsed="false">
      <c r="X191" s="2" t="str">
        <f aca="false">CONCATENATE(G192,D192)</f>
        <v/>
      </c>
      <c r="Y191" s="2"/>
      <c r="Z191" s="2"/>
    </row>
    <row r="192" customFormat="false" ht="12" hidden="false" customHeight="true" outlineLevel="0" collapsed="false">
      <c r="X192" s="2" t="str">
        <f aca="false">CONCATENATE(G193,D193)</f>
        <v/>
      </c>
      <c r="Y192" s="2"/>
      <c r="Z192" s="2"/>
    </row>
    <row r="193" customFormat="false" ht="12" hidden="false" customHeight="true" outlineLevel="0" collapsed="false">
      <c r="X193" s="2" t="str">
        <f aca="false">CONCATENATE(G194,D194)</f>
        <v/>
      </c>
      <c r="Y193" s="2"/>
      <c r="Z193" s="2"/>
    </row>
    <row r="194" customFormat="false" ht="12" hidden="false" customHeight="true" outlineLevel="0" collapsed="false">
      <c r="X194" s="2" t="str">
        <f aca="false">CONCATENATE(G195,D195)</f>
        <v/>
      </c>
      <c r="Y194" s="2"/>
      <c r="Z194" s="2"/>
    </row>
    <row r="195" customFormat="false" ht="12" hidden="false" customHeight="true" outlineLevel="0" collapsed="false">
      <c r="X195" s="2" t="str">
        <f aca="false">CONCATENATE(G196,D196)</f>
        <v/>
      </c>
      <c r="Y195" s="2"/>
      <c r="Z195" s="2"/>
    </row>
    <row r="196" customFormat="false" ht="12" hidden="false" customHeight="true" outlineLevel="0" collapsed="false">
      <c r="X196" s="2" t="str">
        <f aca="false">CONCATENATE(G197,D197)</f>
        <v/>
      </c>
      <c r="Y196" s="2"/>
      <c r="Z196" s="2"/>
    </row>
    <row r="197" customFormat="false" ht="12" hidden="false" customHeight="true" outlineLevel="0" collapsed="false">
      <c r="X197" s="2" t="str">
        <f aca="false">CONCATENATE(G198,D198)</f>
        <v/>
      </c>
      <c r="Y197" s="2"/>
      <c r="Z197" s="2"/>
    </row>
    <row r="198" customFormat="false" ht="12" hidden="false" customHeight="true" outlineLevel="0" collapsed="false">
      <c r="X198" s="2"/>
      <c r="Y198" s="2"/>
    </row>
    <row r="199" customFormat="false" ht="12" hidden="false" customHeight="true" outlineLevel="0" collapsed="false">
      <c r="X199" s="2"/>
      <c r="Y199" s="2"/>
    </row>
    <row r="200" customFormat="false" ht="12" hidden="false" customHeight="true" outlineLevel="0" collapsed="false">
      <c r="X200" s="2"/>
      <c r="Y200" s="2"/>
    </row>
    <row r="201" customFormat="false" ht="12" hidden="false" customHeight="true" outlineLevel="0" collapsed="false">
      <c r="X201" s="2"/>
      <c r="Y201" s="2"/>
    </row>
    <row r="202" customFormat="false" ht="12" hidden="false" customHeight="true" outlineLevel="0" collapsed="false">
      <c r="X202" s="2"/>
      <c r="Y202" s="2"/>
      <c r="Z202" s="2"/>
    </row>
    <row r="203" customFormat="false" ht="12" hidden="false" customHeight="true" outlineLevel="0" collapsed="false">
      <c r="X203" s="2"/>
      <c r="Y203" s="2"/>
      <c r="Z203" s="2"/>
    </row>
    <row r="204" customFormat="false" ht="12" hidden="false" customHeight="true" outlineLevel="0" collapsed="false">
      <c r="X204" s="2" t="e">
        <f aca="false">CONCATENATE(#REF!,#REF!)</f>
        <v>#REF!</v>
      </c>
      <c r="Y204" s="2"/>
      <c r="Z204" s="2"/>
    </row>
    <row r="205" customFormat="false" ht="12" hidden="false" customHeight="true" outlineLevel="0" collapsed="false">
      <c r="X205" s="2" t="e">
        <f aca="false">CONCATENATE(#REF!,#REF!)</f>
        <v>#REF!</v>
      </c>
      <c r="Y205" s="2"/>
      <c r="Z205" s="2"/>
    </row>
    <row r="206" customFormat="false" ht="12" hidden="false" customHeight="true" outlineLevel="0" collapsed="false">
      <c r="X206" s="2" t="e">
        <f aca="false">CONCATENATE(#REF!,#REF!)</f>
        <v>#REF!</v>
      </c>
      <c r="Y206" s="2"/>
      <c r="Z206" s="2"/>
    </row>
    <row r="207" customFormat="false" ht="12" hidden="false" customHeight="true" outlineLevel="0" collapsed="false">
      <c r="X207" s="2" t="e">
        <f aca="false">CONCATENATE(#REF!,#REF!)</f>
        <v>#REF!</v>
      </c>
      <c r="Y207" s="2"/>
      <c r="Z207" s="2"/>
    </row>
    <row r="208" customFormat="false" ht="12" hidden="false" customHeight="true" outlineLevel="0" collapsed="false">
      <c r="X208" s="2" t="e">
        <f aca="false">CONCATENATE(#REF!,#REF!)</f>
        <v>#REF!</v>
      </c>
      <c r="Y208" s="2"/>
      <c r="Z208" s="2"/>
    </row>
    <row r="209" customFormat="false" ht="12" hidden="false" customHeight="true" outlineLevel="0" collapsed="false">
      <c r="X209" s="2" t="e">
        <f aca="false">CONCATENATE(#REF!,#REF!)</f>
        <v>#REF!</v>
      </c>
      <c r="Y209" s="2"/>
    </row>
    <row r="210" customFormat="false" ht="12" hidden="false" customHeight="true" outlineLevel="0" collapsed="false">
      <c r="X210" s="2" t="e">
        <f aca="false">CONCATENATE(#REF!,#REF!)</f>
        <v>#REF!</v>
      </c>
      <c r="Y210" s="2"/>
    </row>
    <row r="211" customFormat="false" ht="12" hidden="false" customHeight="true" outlineLevel="0" collapsed="false">
      <c r="X211" s="2" t="e">
        <f aca="false">CONCATENATE(#REF!,#REF!)</f>
        <v>#REF!</v>
      </c>
      <c r="Y211" s="2"/>
    </row>
    <row r="212" customFormat="false" ht="12" hidden="false" customHeight="true" outlineLevel="0" collapsed="false">
      <c r="X212" s="2" t="e">
        <f aca="false">CONCATENATE(#REF!,#REF!)</f>
        <v>#REF!</v>
      </c>
      <c r="Y212" s="2"/>
      <c r="Z212" s="2"/>
    </row>
    <row r="213" customFormat="false" ht="12" hidden="false" customHeight="true" outlineLevel="0" collapsed="false">
      <c r="X213" s="2" t="e">
        <f aca="false">CONCATENATE(#REF!,#REF!)</f>
        <v>#REF!</v>
      </c>
      <c r="Y213" s="2"/>
      <c r="Z213" s="2"/>
    </row>
    <row r="214" customFormat="false" ht="12" hidden="false" customHeight="true" outlineLevel="0" collapsed="false">
      <c r="X214" s="2" t="e">
        <f aca="false">CONCATENATE(#REF!,#REF!)</f>
        <v>#REF!</v>
      </c>
      <c r="Y214" s="2"/>
      <c r="Z214" s="2"/>
    </row>
    <row r="215" customFormat="false" ht="12" hidden="false" customHeight="true" outlineLevel="0" collapsed="false">
      <c r="X215" s="2" t="e">
        <f aca="false">CONCATENATE(#REF!,#REF!)</f>
        <v>#REF!</v>
      </c>
      <c r="Y215" s="2"/>
      <c r="Z215" s="2"/>
    </row>
    <row r="216" customFormat="false" ht="12" hidden="false" customHeight="true" outlineLevel="0" collapsed="false">
      <c r="X216" s="2" t="e">
        <f aca="false">CONCATENATE(#REF!,#REF!)</f>
        <v>#REF!</v>
      </c>
      <c r="Y216" s="2"/>
      <c r="Z216" s="2"/>
    </row>
    <row r="217" customFormat="false" ht="12" hidden="false" customHeight="true" outlineLevel="0" collapsed="false">
      <c r="X217" s="2" t="e">
        <f aca="false">CONCATENATE(#REF!,#REF!)</f>
        <v>#REF!</v>
      </c>
      <c r="Y217" s="2"/>
    </row>
    <row r="218" customFormat="false" ht="12" hidden="false" customHeight="true" outlineLevel="0" collapsed="false">
      <c r="X218" s="2" t="e">
        <f aca="false">CONCATENATE(#REF!,#REF!)</f>
        <v>#REF!</v>
      </c>
      <c r="Y218" s="2"/>
    </row>
    <row r="219" customFormat="false" ht="12" hidden="false" customHeight="true" outlineLevel="0" collapsed="false">
      <c r="X219" s="2" t="e">
        <f aca="false">CONCATENATE(#REF!,#REF!)</f>
        <v>#REF!</v>
      </c>
      <c r="Y219" s="2"/>
      <c r="Z219" s="2"/>
    </row>
    <row r="220" customFormat="false" ht="12" hidden="false" customHeight="true" outlineLevel="0" collapsed="false">
      <c r="X220" s="2" t="e">
        <f aca="false">CONCATENATE(#REF!,#REF!)</f>
        <v>#REF!</v>
      </c>
      <c r="Y220" s="2"/>
      <c r="Z220" s="2"/>
    </row>
    <row r="221" customFormat="false" ht="12" hidden="false" customHeight="true" outlineLevel="0" collapsed="false">
      <c r="X221" s="2" t="e">
        <f aca="false">CONCATENATE(#REF!,#REF!)</f>
        <v>#REF!</v>
      </c>
      <c r="Y221" s="2"/>
      <c r="Z221" s="2"/>
    </row>
    <row r="222" customFormat="false" ht="12" hidden="false" customHeight="true" outlineLevel="0" collapsed="false">
      <c r="X222" s="2" t="e">
        <f aca="false">CONCATENATE(#REF!,#REF!)</f>
        <v>#REF!</v>
      </c>
      <c r="Y222" s="2"/>
      <c r="Z222" s="2"/>
    </row>
    <row r="223" customFormat="false" ht="12" hidden="false" customHeight="true" outlineLevel="0" collapsed="false">
      <c r="X223" s="2" t="e">
        <f aca="false">CONCATENATE(#REF!,#REF!)</f>
        <v>#REF!</v>
      </c>
      <c r="Y223" s="2"/>
    </row>
    <row r="224" customFormat="false" ht="12" hidden="false" customHeight="true" outlineLevel="0" collapsed="false">
      <c r="X224" s="2" t="e">
        <f aca="false">CONCATENATE(#REF!,#REF!)</f>
        <v>#REF!</v>
      </c>
      <c r="Y224" s="2"/>
    </row>
    <row r="225" customFormat="false" ht="12" hidden="false" customHeight="true" outlineLevel="0" collapsed="false">
      <c r="X225" s="2" t="e">
        <f aca="false">CONCATENATE(#REF!,#REF!)</f>
        <v>#REF!</v>
      </c>
      <c r="Y225" s="2"/>
    </row>
    <row r="226" customFormat="false" ht="12" hidden="false" customHeight="true" outlineLevel="0" collapsed="false">
      <c r="X226" s="2" t="e">
        <f aca="false">CONCATENATE(#REF!,#REF!)</f>
        <v>#REF!</v>
      </c>
      <c r="Y226" s="2"/>
    </row>
    <row r="227" customFormat="false" ht="12" hidden="false" customHeight="true" outlineLevel="0" collapsed="false">
      <c r="X227" s="2" t="e">
        <f aca="false">CONCATENATE(#REF!,#REF!)</f>
        <v>#REF!</v>
      </c>
      <c r="Y227" s="2"/>
      <c r="Z227" s="2"/>
    </row>
    <row r="228" customFormat="false" ht="12" hidden="false" customHeight="true" outlineLevel="0" collapsed="false">
      <c r="X228" s="2" t="e">
        <f aca="false">CONCATENATE(#REF!,#REF!)</f>
        <v>#REF!</v>
      </c>
      <c r="Y228" s="2"/>
      <c r="Z228" s="2"/>
    </row>
    <row r="229" customFormat="false" ht="12" hidden="false" customHeight="true" outlineLevel="0" collapsed="false">
      <c r="X229" s="2" t="e">
        <f aca="false">CONCATENATE(#REF!,#REF!)</f>
        <v>#REF!</v>
      </c>
      <c r="Y229" s="2"/>
      <c r="Z229" s="2"/>
    </row>
    <row r="230" customFormat="false" ht="12" hidden="false" customHeight="true" outlineLevel="0" collapsed="false">
      <c r="X230" s="2" t="e">
        <f aca="false">CONCATENATE(#REF!,#REF!)</f>
        <v>#REF!</v>
      </c>
      <c r="Y230" s="2"/>
      <c r="Z230" s="2"/>
    </row>
    <row r="231" customFormat="false" ht="12" hidden="false" customHeight="true" outlineLevel="0" collapsed="false">
      <c r="X231" s="2" t="e">
        <f aca="false">CONCATENATE(#REF!,#REF!)</f>
        <v>#REF!</v>
      </c>
      <c r="Y231" s="2"/>
      <c r="Z231" s="2"/>
    </row>
    <row r="232" customFormat="false" ht="12" hidden="false" customHeight="true" outlineLevel="0" collapsed="false">
      <c r="X232" s="2" t="e">
        <f aca="false">CONCATENATE(#REF!,#REF!)</f>
        <v>#REF!</v>
      </c>
      <c r="Y232" s="2"/>
    </row>
    <row r="233" customFormat="false" ht="12" hidden="false" customHeight="true" outlineLevel="0" collapsed="false">
      <c r="X233" s="2" t="e">
        <f aca="false">CONCATENATE(#REF!,#REF!)</f>
        <v>#REF!</v>
      </c>
      <c r="Y233" s="2"/>
    </row>
    <row r="234" customFormat="false" ht="12" hidden="false" customHeight="true" outlineLevel="0" collapsed="false">
      <c r="X234" s="2" t="e">
        <f aca="false">CONCATENATE(#REF!,#REF!)</f>
        <v>#REF!</v>
      </c>
      <c r="Y234" s="2"/>
    </row>
    <row r="235" customFormat="false" ht="12" hidden="false" customHeight="true" outlineLevel="0" collapsed="false">
      <c r="X235" s="2" t="e">
        <f aca="false">CONCATENATE(#REF!,#REF!)</f>
        <v>#REF!</v>
      </c>
      <c r="Y235" s="2"/>
    </row>
    <row r="236" customFormat="false" ht="12" hidden="false" customHeight="true" outlineLevel="0" collapsed="false">
      <c r="X236" s="2" t="e">
        <f aca="false">CONCATENATE(#REF!,#REF!)</f>
        <v>#REF!</v>
      </c>
      <c r="Y236" s="2"/>
    </row>
    <row r="237" customFormat="false" ht="12" hidden="false" customHeight="true" outlineLevel="0" collapsed="false">
      <c r="X237" s="2" t="e">
        <f aca="false">CONCATENATE(#REF!,#REF!)</f>
        <v>#REF!</v>
      </c>
      <c r="Y237" s="2"/>
      <c r="Z237" s="2"/>
    </row>
    <row r="238" customFormat="false" ht="12" hidden="false" customHeight="true" outlineLevel="0" collapsed="false">
      <c r="X238" s="2" t="e">
        <f aca="false">CONCATENATE(#REF!,#REF!)</f>
        <v>#REF!</v>
      </c>
      <c r="Y238" s="2"/>
    </row>
    <row r="239" customFormat="false" ht="12" hidden="false" customHeight="true" outlineLevel="0" collapsed="false">
      <c r="X239" s="2" t="e">
        <f aca="false">CONCATENATE(#REF!,#REF!)</f>
        <v>#REF!</v>
      </c>
      <c r="Y239" s="2"/>
    </row>
    <row r="240" customFormat="false" ht="12" hidden="false" customHeight="true" outlineLevel="0" collapsed="false">
      <c r="X240" s="2" t="e">
        <f aca="false">CONCATENATE(#REF!,#REF!)</f>
        <v>#REF!</v>
      </c>
      <c r="Y240" s="2"/>
    </row>
    <row r="241" customFormat="false" ht="12" hidden="false" customHeight="true" outlineLevel="0" collapsed="false">
      <c r="X241" s="2" t="e">
        <f aca="false">CONCATENATE(#REF!,#REF!)</f>
        <v>#REF!</v>
      </c>
      <c r="Y241" s="2"/>
    </row>
    <row r="242" customFormat="false" ht="12" hidden="false" customHeight="true" outlineLevel="0" collapsed="false">
      <c r="X242" s="2"/>
      <c r="Y242" s="2"/>
    </row>
    <row r="243" customFormat="false" ht="12" hidden="false" customHeight="true" outlineLevel="0" collapsed="false">
      <c r="X243" s="2"/>
      <c r="Y243" s="2"/>
    </row>
    <row r="244" customFormat="false" ht="12" hidden="false" customHeight="true" outlineLevel="0" collapsed="false">
      <c r="X244" s="2"/>
      <c r="Y244" s="2"/>
    </row>
    <row r="245" customFormat="false" ht="12" hidden="false" customHeight="true" outlineLevel="0" collapsed="false">
      <c r="X245" s="2"/>
      <c r="Y245" s="2"/>
    </row>
    <row r="246" customFormat="false" ht="12" hidden="false" customHeight="true" outlineLevel="0" collapsed="false">
      <c r="X246" s="2"/>
      <c r="Y246" s="2"/>
    </row>
    <row r="247" customFormat="false" ht="12.75" hidden="false" customHeight="false" outlineLevel="0" collapsed="false">
      <c r="X247" s="2"/>
      <c r="Y247" s="2"/>
    </row>
    <row r="248" customFormat="false" ht="12.75" hidden="false" customHeight="false" outlineLevel="0" collapsed="false">
      <c r="X248" s="2"/>
      <c r="Y248" s="2"/>
    </row>
    <row r="249" customFormat="false" ht="12.75" hidden="false" customHeight="false" outlineLevel="0" collapsed="false">
      <c r="X249" s="2"/>
      <c r="Y249" s="2"/>
    </row>
    <row r="250" customFormat="false" ht="12.75" hidden="false" customHeight="false" outlineLevel="0" collapsed="false">
      <c r="X250" s="0" t="e">
        <f aca="false">CONCATENATE(#REF!,#REF!)</f>
        <v>#REF!</v>
      </c>
      <c r="Y250" s="2"/>
    </row>
    <row r="251" customFormat="false" ht="12.75" hidden="false" customHeight="false" outlineLevel="0" collapsed="false">
      <c r="X251" s="0" t="e">
        <f aca="false">CONCATENATE(#REF!,#REF!)</f>
        <v>#REF!</v>
      </c>
      <c r="Y251" s="2"/>
    </row>
    <row r="252" customFormat="false" ht="12.75" hidden="false" customHeight="false" outlineLevel="0" collapsed="false">
      <c r="X252" s="0" t="e">
        <f aca="false">CONCATENATE(#REF!,#REF!)</f>
        <v>#REF!</v>
      </c>
      <c r="Y252" s="2"/>
    </row>
    <row r="253" customFormat="false" ht="12.75" hidden="false" customHeight="false" outlineLevel="0" collapsed="false">
      <c r="X253" s="0" t="e">
        <f aca="false">CONCATENATE(#REF!,#REF!)</f>
        <v>#REF!</v>
      </c>
      <c r="Y253" s="2"/>
    </row>
    <row r="254" customFormat="false" ht="12.75" hidden="false" customHeight="false" outlineLevel="0" collapsed="false">
      <c r="X254" s="0" t="e">
        <f aca="false">CONCATENATE(#REF!,#REF!)</f>
        <v>#REF!</v>
      </c>
      <c r="Y254" s="2"/>
    </row>
    <row r="255" customFormat="false" ht="12.75" hidden="false" customHeight="false" outlineLevel="0" collapsed="false">
      <c r="X255" s="0" t="e">
        <f aca="false">CONCATENATE(#REF!,#REF!)</f>
        <v>#REF!</v>
      </c>
      <c r="Y255" s="2"/>
    </row>
    <row r="256" customFormat="false" ht="12.75" hidden="false" customHeight="false" outlineLevel="0" collapsed="false">
      <c r="X256" s="0" t="e">
        <f aca="false">CONCATENATE(#REF!,#REF!)</f>
        <v>#REF!</v>
      </c>
      <c r="Y256" s="2"/>
    </row>
    <row r="257" customFormat="false" ht="12.75" hidden="false" customHeight="false" outlineLevel="0" collapsed="false">
      <c r="X257" s="0" t="e">
        <f aca="false">CONCATENATE(#REF!,#REF!)</f>
        <v>#REF!</v>
      </c>
      <c r="Y257" s="2"/>
    </row>
    <row r="258" customFormat="false" ht="12.75" hidden="false" customHeight="false" outlineLevel="0" collapsed="false">
      <c r="X258" s="0" t="e">
        <f aca="false">CONCATENATE(#REF!,#REF!)</f>
        <v>#REF!</v>
      </c>
      <c r="Y258" s="2"/>
    </row>
    <row r="259" customFormat="false" ht="12.75" hidden="false" customHeight="false" outlineLevel="0" collapsed="false">
      <c r="X259" s="0" t="e">
        <f aca="false">CONCATENATE(#REF!,#REF!)</f>
        <v>#REF!</v>
      </c>
      <c r="Y259" s="2"/>
    </row>
    <row r="260" customFormat="false" ht="12.75" hidden="false" customHeight="false" outlineLevel="0" collapsed="false">
      <c r="X260" s="0" t="e">
        <f aca="false">CONCATENATE(#REF!,#REF!)</f>
        <v>#REF!</v>
      </c>
      <c r="Y260" s="2"/>
    </row>
    <row r="261" customFormat="false" ht="12.75" hidden="false" customHeight="false" outlineLevel="0" collapsed="false">
      <c r="X261" s="0" t="e">
        <f aca="false">CONCATENATE(#REF!,#REF!)</f>
        <v>#REF!</v>
      </c>
      <c r="Y261" s="2"/>
    </row>
    <row r="262" customFormat="false" ht="12.75" hidden="false" customHeight="false" outlineLevel="0" collapsed="false">
      <c r="X262" s="0" t="e">
        <f aca="false">CONCATENATE(#REF!,#REF!)</f>
        <v>#REF!</v>
      </c>
      <c r="Y262" s="2"/>
    </row>
    <row r="263" customFormat="false" ht="12.75" hidden="false" customHeight="false" outlineLevel="0" collapsed="false">
      <c r="X263" s="0" t="e">
        <f aca="false">CONCATENATE(#REF!,#REF!)</f>
        <v>#REF!</v>
      </c>
    </row>
    <row r="264" customFormat="false" ht="12.75" hidden="false" customHeight="false" outlineLevel="0" collapsed="false">
      <c r="X264" s="0" t="e">
        <f aca="false">CONCATENATE(#REF!,#REF!)</f>
        <v>#REF!</v>
      </c>
    </row>
    <row r="265" customFormat="false" ht="12.75" hidden="false" customHeight="false" outlineLevel="0" collapsed="false">
      <c r="X265" s="0" t="e">
        <f aca="false">CONCATENATE(#REF!,#REF!)</f>
        <v>#REF!</v>
      </c>
    </row>
    <row r="266" customFormat="false" ht="12.75" hidden="false" customHeight="false" outlineLevel="0" collapsed="false">
      <c r="X266" s="0" t="e">
        <f aca="false">CONCATENATE(#REF!,#REF!)</f>
        <v>#REF!</v>
      </c>
    </row>
    <row r="267" customFormat="false" ht="12.75" hidden="false" customHeight="false" outlineLevel="0" collapsed="false">
      <c r="X267" s="0" t="e">
        <f aca="false">CONCATENATE(#REF!,#REF!)</f>
        <v>#REF!</v>
      </c>
    </row>
    <row r="268" customFormat="false" ht="12.75" hidden="false" customHeight="false" outlineLevel="0" collapsed="false">
      <c r="X268" s="0" t="e">
        <f aca="false">CONCATENATE(#REF!,#REF!)</f>
        <v>#REF!</v>
      </c>
    </row>
    <row r="269" customFormat="false" ht="12.75" hidden="false" customHeight="false" outlineLevel="0" collapsed="false">
      <c r="X269" s="0" t="e">
        <f aca="false">CONCATENATE(#REF!,#REF!)</f>
        <v>#REF!</v>
      </c>
    </row>
    <row r="270" customFormat="false" ht="12.75" hidden="false" customHeight="false" outlineLevel="0" collapsed="false">
      <c r="X270" s="0" t="e">
        <f aca="false">CONCATENATE(#REF!,#REF!)</f>
        <v>#REF!</v>
      </c>
    </row>
    <row r="271" customFormat="false" ht="12.75" hidden="false" customHeight="false" outlineLevel="0" collapsed="false">
      <c r="X271" s="0" t="e">
        <f aca="false">CONCATENATE(#REF!,#REF!)</f>
        <v>#REF!</v>
      </c>
    </row>
    <row r="272" customFormat="false" ht="12.75" hidden="false" customHeight="false" outlineLevel="0" collapsed="false">
      <c r="X272" s="0" t="e">
        <f aca="false">CONCATENATE(#REF!,#REF!)</f>
        <v>#REF!</v>
      </c>
    </row>
    <row r="273" customFormat="false" ht="12.75" hidden="false" customHeight="false" outlineLevel="0" collapsed="false">
      <c r="X273" s="0" t="e">
        <f aca="false">CONCATENATE(#REF!,#REF!)</f>
        <v>#REF!</v>
      </c>
    </row>
    <row r="274" customFormat="false" ht="12.75" hidden="false" customHeight="false" outlineLevel="0" collapsed="false">
      <c r="X274" s="0" t="e">
        <f aca="false">CONCATENATE(#REF!,#REF!)</f>
        <v>#REF!</v>
      </c>
    </row>
    <row r="275" customFormat="false" ht="12.75" hidden="false" customHeight="false" outlineLevel="0" collapsed="false">
      <c r="X275" s="0" t="e">
        <f aca="false">CONCATENATE(#REF!,#REF!)</f>
        <v>#REF!</v>
      </c>
    </row>
    <row r="276" customFormat="false" ht="12.75" hidden="false" customHeight="false" outlineLevel="0" collapsed="false">
      <c r="X276" s="0" t="e">
        <f aca="false">CONCATENATE(#REF!,#REF!)</f>
        <v>#REF!</v>
      </c>
    </row>
    <row r="277" customFormat="false" ht="12.75" hidden="false" customHeight="false" outlineLevel="0" collapsed="false">
      <c r="X277" s="0" t="e">
        <f aca="false">CONCATENATE(#REF!,#REF!)</f>
        <v>#REF!</v>
      </c>
    </row>
    <row r="278" customFormat="false" ht="12.75" hidden="false" customHeight="false" outlineLevel="0" collapsed="false">
      <c r="X278" s="0" t="e">
        <f aca="false">CONCATENATE(#REF!,#REF!)</f>
        <v>#REF!</v>
      </c>
    </row>
    <row r="279" customFormat="false" ht="12.75" hidden="false" customHeight="false" outlineLevel="0" collapsed="false">
      <c r="X279" s="0" t="e">
        <f aca="false">CONCATENATE(#REF!,#REF!)</f>
        <v>#REF!</v>
      </c>
    </row>
    <row r="280" customFormat="false" ht="12.75" hidden="false" customHeight="false" outlineLevel="0" collapsed="false">
      <c r="X280" s="0" t="e">
        <f aca="false">CONCATENATE(#REF!,#REF!)</f>
        <v>#REF!</v>
      </c>
    </row>
    <row r="281" customFormat="false" ht="12.75" hidden="false" customHeight="false" outlineLevel="0" collapsed="false">
      <c r="X281" s="0" t="e">
        <f aca="false">CONCATENATE(#REF!,#REF!)</f>
        <v>#REF!</v>
      </c>
    </row>
    <row r="282" customFormat="false" ht="12.75" hidden="false" customHeight="false" outlineLevel="0" collapsed="false">
      <c r="X282" s="0" t="e">
        <f aca="false">CONCATENATE(#REF!,#REF!)</f>
        <v>#REF!</v>
      </c>
    </row>
    <row r="283" customFormat="false" ht="12.75" hidden="false" customHeight="false" outlineLevel="0" collapsed="false">
      <c r="X283" s="0" t="e">
        <f aca="false">CONCATENATE(#REF!,#REF!)</f>
        <v>#REF!</v>
      </c>
    </row>
    <row r="284" customFormat="false" ht="12.75" hidden="false" customHeight="false" outlineLevel="0" collapsed="false">
      <c r="X284" s="0" t="e">
        <f aca="false">CONCATENATE(#REF!,#REF!)</f>
        <v>#REF!</v>
      </c>
    </row>
    <row r="285" customFormat="false" ht="12.75" hidden="false" customHeight="false" outlineLevel="0" collapsed="false">
      <c r="X285" s="0" t="e">
        <f aca="false">CONCATENATE(#REF!,#REF!)</f>
        <v>#REF!</v>
      </c>
    </row>
    <row r="286" customFormat="false" ht="12.75" hidden="false" customHeight="false" outlineLevel="0" collapsed="false">
      <c r="X286" s="0" t="e">
        <f aca="false">CONCATENATE(#REF!,#REF!)</f>
        <v>#REF!</v>
      </c>
    </row>
    <row r="287" customFormat="false" ht="12.75" hidden="false" customHeight="false" outlineLevel="0" collapsed="false">
      <c r="X287" s="0" t="e">
        <f aca="false">CONCATENATE(#REF!,#REF!)</f>
        <v>#REF!</v>
      </c>
    </row>
    <row r="288" customFormat="false" ht="12.75" hidden="false" customHeight="false" outlineLevel="0" collapsed="false">
      <c r="X288" s="0" t="e">
        <f aca="false">CONCATENATE(#REF!,#REF!)</f>
        <v>#REF!</v>
      </c>
    </row>
    <row r="289" customFormat="false" ht="12.75" hidden="false" customHeight="false" outlineLevel="0" collapsed="false">
      <c r="X289" s="0" t="e">
        <f aca="false">CONCATENATE(#REF!,#REF!)</f>
        <v>#REF!</v>
      </c>
    </row>
    <row r="290" customFormat="false" ht="12.75" hidden="false" customHeight="false" outlineLevel="0" collapsed="false">
      <c r="X290" s="0" t="e">
        <f aca="false">CONCATENATE(#REF!,#REF!)</f>
        <v>#REF!</v>
      </c>
    </row>
    <row r="291" customFormat="false" ht="12.75" hidden="false" customHeight="false" outlineLevel="0" collapsed="false">
      <c r="X291" s="0" t="e">
        <f aca="false">CONCATENATE(#REF!,#REF!)</f>
        <v>#REF!</v>
      </c>
    </row>
    <row r="292" customFormat="false" ht="12.75" hidden="false" customHeight="false" outlineLevel="0" collapsed="false">
      <c r="X292" s="0" t="e">
        <f aca="false">CONCATENATE(#REF!,#REF!)</f>
        <v>#REF!</v>
      </c>
    </row>
    <row r="293" customFormat="false" ht="12.75" hidden="false" customHeight="false" outlineLevel="0" collapsed="false">
      <c r="X293" s="0" t="e">
        <f aca="false">CONCATENATE(#REF!,#REF!)</f>
        <v>#REF!</v>
      </c>
    </row>
    <row r="294" customFormat="false" ht="12.75" hidden="false" customHeight="false" outlineLevel="0" collapsed="false">
      <c r="X294" s="0" t="e">
        <f aca="false">CONCATENATE(#REF!,#REF!)</f>
        <v>#REF!</v>
      </c>
    </row>
    <row r="295" customFormat="false" ht="12.75" hidden="false" customHeight="false" outlineLevel="0" collapsed="false">
      <c r="X295" s="0" t="e">
        <f aca="false">CONCATENATE(#REF!,#REF!)</f>
        <v>#REF!</v>
      </c>
    </row>
    <row r="296" customFormat="false" ht="12.75" hidden="false" customHeight="false" outlineLevel="0" collapsed="false">
      <c r="X296" s="0" t="e">
        <f aca="false">CONCATENATE(#REF!,#REF!)</f>
        <v>#REF!</v>
      </c>
    </row>
    <row r="297" customFormat="false" ht="12.75" hidden="false" customHeight="false" outlineLevel="0" collapsed="false">
      <c r="X297" s="0" t="e">
        <f aca="false">CONCATENATE(#REF!,#REF!)</f>
        <v>#REF!</v>
      </c>
    </row>
    <row r="298" customFormat="false" ht="12.75" hidden="false" customHeight="false" outlineLevel="0" collapsed="false">
      <c r="X298" s="0" t="e">
        <f aca="false">CONCATENATE(#REF!,#REF!)</f>
        <v>#REF!</v>
      </c>
    </row>
    <row r="299" customFormat="false" ht="12.75" hidden="false" customHeight="false" outlineLevel="0" collapsed="false">
      <c r="X299" s="0" t="e">
        <f aca="false">CONCATENATE(#REF!,#REF!)</f>
        <v>#REF!</v>
      </c>
    </row>
    <row r="300" customFormat="false" ht="12.75" hidden="false" customHeight="false" outlineLevel="0" collapsed="false">
      <c r="X300" s="0" t="e">
        <f aca="false">CONCATENATE(#REF!,#REF!)</f>
        <v>#REF!</v>
      </c>
    </row>
    <row r="301" customFormat="false" ht="12.75" hidden="false" customHeight="false" outlineLevel="0" collapsed="false">
      <c r="X301" s="0" t="e">
        <f aca="false">CONCATENATE(#REF!,#REF!)</f>
        <v>#REF!</v>
      </c>
    </row>
    <row r="302" customFormat="false" ht="12.75" hidden="false" customHeight="false" outlineLevel="0" collapsed="false">
      <c r="X302" s="0" t="e">
        <f aca="false">CONCATENATE(#REF!,#REF!)</f>
        <v>#REF!</v>
      </c>
    </row>
    <row r="303" customFormat="false" ht="12.75" hidden="false" customHeight="false" outlineLevel="0" collapsed="false">
      <c r="X303" s="0" t="e">
        <f aca="false">CONCATENATE(#REF!,#REF!)</f>
        <v>#REF!</v>
      </c>
    </row>
    <row r="304" customFormat="false" ht="12.75" hidden="false" customHeight="false" outlineLevel="0" collapsed="false">
      <c r="X304" s="0" t="str">
        <f aca="false">CONCATENATE(G7,D7)</f>
        <v>36647IF-TRANSCO/Z6</v>
      </c>
    </row>
    <row r="305" customFormat="false" ht="12.75" hidden="false" customHeight="false" outlineLevel="0" collapsed="false">
      <c r="X305" s="0" t="str">
        <f aca="false">CONCATENATE(G8,D8)</f>
        <v>36647IF-CGT/APPALAC</v>
      </c>
    </row>
    <row r="306" customFormat="false" ht="12.75" hidden="false" customHeight="false" outlineLevel="0" collapsed="false">
      <c r="X306" s="0" t="str">
        <f aca="false">CONCATENATE(G9,D9)</f>
        <v>36647IF-NWPL_ROCKY_M</v>
      </c>
    </row>
    <row r="307" customFormat="false" ht="12.75" hidden="false" customHeight="false" outlineLevel="0" collapsed="false">
      <c r="X307" s="0" t="str">
        <f aca="false">CONCATENATE(G10,D10)</f>
        <v>36647IF-CGT/APPALAC</v>
      </c>
    </row>
    <row r="308" customFormat="false" ht="12.75" hidden="false" customHeight="false" outlineLevel="0" collapsed="false">
      <c r="X308" s="0" t="str">
        <f aca="false">CONCATENATE(G11,D11)</f>
        <v>36647IF-TRANSCO/Z6</v>
      </c>
    </row>
    <row r="309" customFormat="false" ht="12.75" hidden="false" customHeight="false" outlineLevel="0" collapsed="false">
      <c r="X309" s="0" t="str">
        <f aca="false">CONCATENATE(G12,D12)</f>
        <v>36678IF-TRANSCO/Z6</v>
      </c>
    </row>
    <row r="310" customFormat="false" ht="12.75" hidden="false" customHeight="false" outlineLevel="0" collapsed="false">
      <c r="X310" s="0" t="str">
        <f aca="false">CONCATENATE(G13,D13)</f>
        <v>36678IF-CGT/APPALAC</v>
      </c>
    </row>
    <row r="311" customFormat="false" ht="12.75" hidden="false" customHeight="false" outlineLevel="0" collapsed="false">
      <c r="X311" s="0" t="str">
        <f aca="false">CONCATENATE(G14,D14)</f>
        <v>36678IF-NWPL_ROCKY_M</v>
      </c>
    </row>
    <row r="312" customFormat="false" ht="12.75" hidden="false" customHeight="false" outlineLevel="0" collapsed="false">
      <c r="X312" s="0" t="str">
        <f aca="false">CONCATENATE(G15,D15)</f>
        <v>36678IF-CGT/APPALAC</v>
      </c>
    </row>
    <row r="313" customFormat="false" ht="12.75" hidden="false" customHeight="false" outlineLevel="0" collapsed="false">
      <c r="X313" s="0" t="str">
        <f aca="false">CONCATENATE(G16,D16)</f>
        <v>36678IF-TRANSCO/Z6</v>
      </c>
    </row>
    <row r="314" customFormat="false" ht="12.75" hidden="false" customHeight="false" outlineLevel="0" collapsed="false">
      <c r="X314" s="0" t="str">
        <f aca="false">CONCATENATE(G17,D17)</f>
        <v>36708IF-TRANSCO/Z6</v>
      </c>
    </row>
    <row r="315" customFormat="false" ht="12.75" hidden="false" customHeight="false" outlineLevel="0" collapsed="false">
      <c r="X315" s="0" t="str">
        <f aca="false">CONCATENATE(G18,D18)</f>
        <v>36708IF-CGT/APPALAC</v>
      </c>
    </row>
    <row r="316" customFormat="false" ht="12.75" hidden="false" customHeight="false" outlineLevel="0" collapsed="false">
      <c r="X316" s="0" t="str">
        <f aca="false">CONCATENATE(G19,D19)</f>
        <v>36708IF-NWPL_ROCKY_M</v>
      </c>
    </row>
    <row r="317" customFormat="false" ht="12.75" hidden="false" customHeight="false" outlineLevel="0" collapsed="false">
      <c r="X317" s="0" t="str">
        <f aca="false">CONCATENATE(G20,D20)</f>
        <v>36708IF-CGT/APPALAC</v>
      </c>
    </row>
    <row r="318" customFormat="false" ht="12.75" hidden="false" customHeight="false" outlineLevel="0" collapsed="false">
      <c r="X318" s="0" t="str">
        <f aca="false">CONCATENATE(G21,D21)</f>
        <v>36708IF-TRANSCO/Z6</v>
      </c>
    </row>
    <row r="319" customFormat="false" ht="12.75" hidden="false" customHeight="false" outlineLevel="0" collapsed="false">
      <c r="X319" s="0" t="str">
        <f aca="false">CONCATENATE(G22,D22)</f>
        <v>36739IF-TRANSCO/Z6</v>
      </c>
    </row>
    <row r="320" customFormat="false" ht="12.75" hidden="false" customHeight="false" outlineLevel="0" collapsed="false">
      <c r="X320" s="0" t="str">
        <f aca="false">CONCATENATE(G23,D23)</f>
        <v>36739IF-CGT/APPALAC</v>
      </c>
    </row>
    <row r="321" customFormat="false" ht="12.75" hidden="false" customHeight="false" outlineLevel="0" collapsed="false">
      <c r="X321" s="0" t="str">
        <f aca="false">CONCATENATE(G24,D24)</f>
        <v>36739IF-NWPL_ROCKY_M</v>
      </c>
    </row>
    <row r="322" customFormat="false" ht="12.75" hidden="false" customHeight="false" outlineLevel="0" collapsed="false">
      <c r="X322" s="0" t="str">
        <f aca="false">CONCATENATE(G25,D25)</f>
        <v>36739IF-CGT/APPALAC</v>
      </c>
    </row>
    <row r="323" customFormat="false" ht="12.75" hidden="false" customHeight="false" outlineLevel="0" collapsed="false">
      <c r="X323" s="0" t="str">
        <f aca="false">CONCATENATE(G26,D26)</f>
        <v>36739IF-TRANSCO/Z6</v>
      </c>
    </row>
    <row r="324" customFormat="false" ht="12.75" hidden="false" customHeight="false" outlineLevel="0" collapsed="false">
      <c r="X324" s="0" t="str">
        <f aca="false">CONCATENATE(G27,D27)</f>
        <v>36770IF-TRANSCO/Z6</v>
      </c>
    </row>
    <row r="325" customFormat="false" ht="12.75" hidden="false" customHeight="false" outlineLevel="0" collapsed="false">
      <c r="X325" s="0" t="str">
        <f aca="false">CONCATENATE(G28,D28)</f>
        <v>36770IF-CGT/APPALAC</v>
      </c>
    </row>
    <row r="326" customFormat="false" ht="12.75" hidden="false" customHeight="false" outlineLevel="0" collapsed="false">
      <c r="X326" s="0" t="str">
        <f aca="false">CONCATENATE(G29,D29)</f>
        <v>36770IF-NWPL_ROCKY_M</v>
      </c>
    </row>
    <row r="327" customFormat="false" ht="12.75" hidden="false" customHeight="false" outlineLevel="0" collapsed="false">
      <c r="X327" s="0" t="str">
        <f aca="false">CONCATENATE(G30,D30)</f>
        <v>36770IF-CGT/APPALAC</v>
      </c>
    </row>
    <row r="328" customFormat="false" ht="12.75" hidden="false" customHeight="false" outlineLevel="0" collapsed="false">
      <c r="X328" s="0" t="str">
        <f aca="false">CONCATENATE(G31,D31)</f>
        <v>36770IF-TRANSCO/Z6</v>
      </c>
    </row>
    <row r="329" customFormat="false" ht="12.75" hidden="false" customHeight="false" outlineLevel="0" collapsed="false">
      <c r="X329" s="0" t="str">
        <f aca="false">CONCATENATE(G32,D32)</f>
        <v>36800IF-TRANSCO/Z6</v>
      </c>
    </row>
    <row r="330" customFormat="false" ht="12.75" hidden="false" customHeight="false" outlineLevel="0" collapsed="false">
      <c r="X330" s="0" t="str">
        <f aca="false">CONCATENATE(G33,D33)</f>
        <v>36800IF-CGT/APPALAC</v>
      </c>
    </row>
    <row r="331" customFormat="false" ht="12.75" hidden="false" customHeight="false" outlineLevel="0" collapsed="false">
      <c r="X331" s="0" t="str">
        <f aca="false">CONCATENATE(G34,D34)</f>
        <v>36800IF-NWPL_ROCKY_M</v>
      </c>
    </row>
    <row r="332" customFormat="false" ht="12.75" hidden="false" customHeight="false" outlineLevel="0" collapsed="false">
      <c r="X332" s="0" t="str">
        <f aca="false">CONCATENATE(G35,D35)</f>
        <v>36800IF-CGT/APPALAC</v>
      </c>
    </row>
    <row r="333" customFormat="false" ht="12.75" hidden="false" customHeight="false" outlineLevel="0" collapsed="false">
      <c r="X333" s="0" t="str">
        <f aca="false">CONCATENATE(G36,D36)</f>
        <v>36800IF-TRANSCO/Z6</v>
      </c>
    </row>
    <row r="334" customFormat="false" ht="12.75" hidden="false" customHeight="false" outlineLevel="0" collapsed="false">
      <c r="X334" s="0" t="str">
        <f aca="false">CONCATENATE(G37,D37)</f>
        <v>36831IF-CGT/APPALAC</v>
      </c>
    </row>
    <row r="335" customFormat="false" ht="12.75" hidden="false" customHeight="false" outlineLevel="0" collapsed="false">
      <c r="X335" s="0" t="str">
        <f aca="false">CONCATENATE(G38,D38)</f>
        <v>36861IF-CGT/APPALAC</v>
      </c>
    </row>
    <row r="336" customFormat="false" ht="12.75" hidden="false" customHeight="false" outlineLevel="0" collapsed="false">
      <c r="X336" s="0" t="str">
        <f aca="false">CONCATENATE(G39,D39)</f>
        <v>36892IF-CGT/APPALAC</v>
      </c>
    </row>
    <row r="337" customFormat="false" ht="12.75" hidden="false" customHeight="false" outlineLevel="0" collapsed="false">
      <c r="X337" s="0" t="str">
        <f aca="false">CONCATENATE(G40,D40)</f>
        <v>36923IF-CGT/APPALAC</v>
      </c>
    </row>
    <row r="338" customFormat="false" ht="12.75" hidden="false" customHeight="false" outlineLevel="0" collapsed="false">
      <c r="X338" s="0" t="str">
        <f aca="false">CONCATENATE(G41,D41)</f>
        <v>36951IF-CGT/APPALAC</v>
      </c>
    </row>
    <row r="339" customFormat="false" ht="12.75" hidden="false" customHeight="false" outlineLevel="0" collapsed="false">
      <c r="X339" s="0" t="str">
        <f aca="false">CONCATENATE(G42,D42)</f>
        <v>36982IF-TRANSCO/Z6</v>
      </c>
    </row>
    <row r="340" customFormat="false" ht="12.75" hidden="false" customHeight="false" outlineLevel="0" collapsed="false">
      <c r="X340" s="0" t="str">
        <f aca="false">CONCATENATE(G43,D43)</f>
        <v>37012IF-TRANSCO/Z6</v>
      </c>
    </row>
    <row r="341" customFormat="false" ht="12.75" hidden="false" customHeight="false" outlineLevel="0" collapsed="false">
      <c r="X341" s="0" t="str">
        <f aca="false">CONCATENATE(G44,D44)</f>
        <v>37043IF-TRANSCO/Z6</v>
      </c>
    </row>
    <row r="342" customFormat="false" ht="12.75" hidden="false" customHeight="false" outlineLevel="0" collapsed="false">
      <c r="X342" s="0" t="str">
        <f aca="false">CONCATENATE(G45,D45)</f>
        <v>37073IF-TRANSCO/Z6</v>
      </c>
    </row>
    <row r="343" customFormat="false" ht="12.75" hidden="false" customHeight="false" outlineLevel="0" collapsed="false">
      <c r="X343" s="0" t="str">
        <f aca="false">CONCATENATE(G46,D46)</f>
        <v>37104IF-TRANSCO/Z6</v>
      </c>
    </row>
    <row r="344" customFormat="false" ht="12.75" hidden="false" customHeight="false" outlineLevel="0" collapsed="false">
      <c r="X344" s="0" t="str">
        <f aca="false">CONCATENATE(G47,D47)</f>
        <v>37135IF-TRANSCO/Z6</v>
      </c>
    </row>
    <row r="345" customFormat="false" ht="12.75" hidden="false" customHeight="false" outlineLevel="0" collapsed="false">
      <c r="X345" s="0" t="str">
        <f aca="false">CONCATENATE(G48,D48)</f>
        <v>37165IF-TRANSCO/Z6</v>
      </c>
    </row>
    <row r="346" customFormat="false" ht="12.75" hidden="false" customHeight="false" outlineLevel="0" collapsed="false">
      <c r="X346" s="0" t="str">
        <f aca="false">CONCATENATE(G49,D49)</f>
        <v>37196IF-TRANSCO/Z6</v>
      </c>
    </row>
    <row r="347" customFormat="false" ht="12.75" hidden="false" customHeight="false" outlineLevel="0" collapsed="false">
      <c r="X347" s="0" t="str">
        <f aca="false">CONCATENATE(G50,D50)</f>
        <v>37226IF-TRANSCO/Z6</v>
      </c>
    </row>
    <row r="348" customFormat="false" ht="12.75" hidden="false" customHeight="false" outlineLevel="0" collapsed="false">
      <c r="X348" s="0" t="str">
        <f aca="false">CONCATENATE(G51,D51)</f>
        <v>37257IF-TRANSCO/Z6</v>
      </c>
    </row>
    <row r="349" customFormat="false" ht="12.75" hidden="false" customHeight="false" outlineLevel="0" collapsed="false">
      <c r="X349" s="0" t="str">
        <f aca="false">CONCATENATE(G52,D52)</f>
        <v>37288IF-TRANSCO/Z6</v>
      </c>
    </row>
    <row r="350" customFormat="false" ht="12.75" hidden="false" customHeight="false" outlineLevel="0" collapsed="false">
      <c r="X350" s="0" t="str">
        <f aca="false">CONCATENATE(G53,D53)</f>
        <v>37316IF-TRANSCO/Z6</v>
      </c>
    </row>
    <row r="351" customFormat="false" ht="12.75" hidden="false" customHeight="false" outlineLevel="0" collapsed="false">
      <c r="X351" s="0" t="str">
        <f aca="false">CONCATENATE(G54,D54)</f>
        <v>36831IF-TRANSCO/Z6</v>
      </c>
    </row>
    <row r="352" customFormat="false" ht="12.75" hidden="false" customHeight="false" outlineLevel="0" collapsed="false">
      <c r="X352" s="0" t="str">
        <f aca="false">CONCATENATE(G55,D55)</f>
        <v>36831IF-TRANSCO/Z6</v>
      </c>
    </row>
    <row r="353" customFormat="false" ht="12.75" hidden="false" customHeight="false" outlineLevel="0" collapsed="false">
      <c r="X353" s="0" t="str">
        <f aca="false">CONCATENATE(G56,D56)</f>
        <v>36831IF-TRANSCO/Z6</v>
      </c>
    </row>
    <row r="354" customFormat="false" ht="12.75" hidden="false" customHeight="false" outlineLevel="0" collapsed="false">
      <c r="X354" s="0" t="str">
        <f aca="false">CONCATENATE(G57,D57)</f>
        <v>36831IF-TRANSCO/Z6</v>
      </c>
    </row>
    <row r="355" customFormat="false" ht="12.75" hidden="false" customHeight="false" outlineLevel="0" collapsed="false">
      <c r="X355" s="0" t="str">
        <f aca="false">CONCATENATE(G58,D58)</f>
        <v>36951IF-TRANSCO/Z6</v>
      </c>
    </row>
    <row r="356" customFormat="false" ht="12.75" hidden="false" customHeight="false" outlineLevel="0" collapsed="false">
      <c r="X356" s="0" t="str">
        <f aca="false">CONCATENATE(G59,D59)</f>
        <v>36951IF-TRANSCO/Z6</v>
      </c>
    </row>
    <row r="357" customFormat="false" ht="12.75" hidden="false" customHeight="false" outlineLevel="0" collapsed="false">
      <c r="X357" s="0" t="str">
        <f aca="false">CONCATENATE(G60,D60)</f>
        <v>36647IF-NWPL_ROCKY_M</v>
      </c>
    </row>
    <row r="358" customFormat="false" ht="12.75" hidden="false" customHeight="false" outlineLevel="0" collapsed="false">
      <c r="X358" s="0" t="str">
        <f aca="false">CONCATENATE(G61,D61)</f>
        <v>36678IF-NWPL_ROCKY_M</v>
      </c>
    </row>
    <row r="359" customFormat="false" ht="12.75" hidden="false" customHeight="false" outlineLevel="0" collapsed="false">
      <c r="X359" s="0" t="str">
        <f aca="false">CONCATENATE(G62,D62)</f>
        <v>36708IF-NWPL_ROCKY_M</v>
      </c>
    </row>
    <row r="360" customFormat="false" ht="12.75" hidden="false" customHeight="false" outlineLevel="0" collapsed="false">
      <c r="X360" s="0" t="str">
        <f aca="false">CONCATENATE(G63,D63)</f>
        <v>36739IF-NWPL_ROCKY_M</v>
      </c>
    </row>
    <row r="361" customFormat="false" ht="12.75" hidden="false" customHeight="false" outlineLevel="0" collapsed="false">
      <c r="X361" s="0" t="str">
        <f aca="false">CONCATENATE(G64,D64)</f>
        <v>36770IF-NWPL_ROCKY_M</v>
      </c>
    </row>
    <row r="362" customFormat="false" ht="12.75" hidden="false" customHeight="false" outlineLevel="0" collapsed="false">
      <c r="X362" s="0" t="str">
        <f aca="false">CONCATENATE(G65,D65)</f>
        <v>36800IF-NWPL_ROCKY_M</v>
      </c>
    </row>
    <row r="363" customFormat="false" ht="12.75" hidden="false" customHeight="false" outlineLevel="0" collapsed="false">
      <c r="X363" s="0" t="str">
        <f aca="false">CONCATENATE(G66,D66)</f>
        <v>36647IF-NWPL_ROCKY_M</v>
      </c>
    </row>
    <row r="364" customFormat="false" ht="12.75" hidden="false" customHeight="false" outlineLevel="0" collapsed="false">
      <c r="X364" s="0" t="str">
        <f aca="false">CONCATENATE(G67,D67)</f>
        <v>36678IF-NWPL_ROCKY_M</v>
      </c>
    </row>
    <row r="365" customFormat="false" ht="12.75" hidden="false" customHeight="false" outlineLevel="0" collapsed="false">
      <c r="X365" s="0" t="str">
        <f aca="false">CONCATENATE(G68,D68)</f>
        <v>36708IF-NWPL_ROCKY_M</v>
      </c>
    </row>
    <row r="366" customFormat="false" ht="12.75" hidden="false" customHeight="false" outlineLevel="0" collapsed="false">
      <c r="X366" s="0" t="str">
        <f aca="false">CONCATENATE(G69,D69)</f>
        <v>36739IF-NWPL_ROCKY_M</v>
      </c>
    </row>
    <row r="367" customFormat="false" ht="12.75" hidden="false" customHeight="false" outlineLevel="0" collapsed="false">
      <c r="X367" s="0" t="str">
        <f aca="false">CONCATENATE(G70,D70)</f>
        <v>36770IF-NWPL_ROCKY_M</v>
      </c>
    </row>
    <row r="368" customFormat="false" ht="12.75" hidden="false" customHeight="false" outlineLevel="0" collapsed="false">
      <c r="X368" s="0" t="str">
        <f aca="false">CONCATENATE(G71,D71)</f>
        <v>36800IF-NWPL_ROCKY_M</v>
      </c>
    </row>
    <row r="369" customFormat="false" ht="12.75" hidden="false" customHeight="false" outlineLevel="0" collapsed="false">
      <c r="X369" s="0" t="str">
        <f aca="false">CONCATENATE(G73,D73)</f>
        <v>36678IF-NWPL_ROCKY_M</v>
      </c>
    </row>
    <row r="370" customFormat="false" ht="12.75" hidden="false" customHeight="false" outlineLevel="0" collapsed="false">
      <c r="X370" s="0" t="str">
        <f aca="false">CONCATENATE(G74,D74)</f>
        <v>36708IF-NWPL_ROCKY_M</v>
      </c>
    </row>
    <row r="371" customFormat="false" ht="12.75" hidden="false" customHeight="false" outlineLevel="0" collapsed="false">
      <c r="X371" s="0" t="str">
        <f aca="false">CONCATENATE(G75,D75)</f>
        <v>36739IF-NWPL_ROCKY_M</v>
      </c>
    </row>
    <row r="372" customFormat="false" ht="12.75" hidden="false" customHeight="false" outlineLevel="0" collapsed="false">
      <c r="X372" s="0" t="str">
        <f aca="false">CONCATENATE(G76,D76)</f>
        <v>36770IF-NWPL_ROCKY_M</v>
      </c>
    </row>
    <row r="373" customFormat="false" ht="12.75" hidden="false" customHeight="false" outlineLevel="0" collapsed="false">
      <c r="X373" s="0" t="str">
        <f aca="false">CONCATENATE(G77,D77)</f>
        <v>36800IF-NWPL_ROCKY_M</v>
      </c>
    </row>
    <row r="374" customFormat="false" ht="12.75" hidden="false" customHeight="false" outlineLevel="0" collapsed="false">
      <c r="X374" s="0" t="str">
        <f aca="false">CONCATENATE(G78,D78)</f>
        <v>36647IF-NWPL_ROCKY_M</v>
      </c>
    </row>
    <row r="375" customFormat="false" ht="12.75" hidden="false" customHeight="false" outlineLevel="0" collapsed="false">
      <c r="X375" s="0" t="str">
        <f aca="false">CONCATENATE(G79,D79)</f>
        <v>36678IF-NWPL_ROCKY_M</v>
      </c>
    </row>
    <row r="376" customFormat="false" ht="12.75" hidden="false" customHeight="false" outlineLevel="0" collapsed="false">
      <c r="X376" s="0" t="str">
        <f aca="false">CONCATENATE(G80,D80)</f>
        <v>36708IF-NWPL_ROCKY_M</v>
      </c>
    </row>
    <row r="377" customFormat="false" ht="12.75" hidden="false" customHeight="false" outlineLevel="0" collapsed="false">
      <c r="X377" s="0" t="str">
        <f aca="false">CONCATENATE(G81,D81)</f>
        <v>36739IF-NWPL_ROCKY_M</v>
      </c>
    </row>
    <row r="378" customFormat="false" ht="12.75" hidden="false" customHeight="false" outlineLevel="0" collapsed="false">
      <c r="X378" s="0" t="str">
        <f aca="false">CONCATENATE(G82,D82)</f>
        <v>36770IF-NWPL_ROCKY_M</v>
      </c>
    </row>
    <row r="379" customFormat="false" ht="12.75" hidden="false" customHeight="false" outlineLevel="0" collapsed="false">
      <c r="X379" s="0" t="str">
        <f aca="false">CONCATENATE(G83,D83)</f>
        <v>36800IF-NWPL_ROCKY_M</v>
      </c>
    </row>
    <row r="380" customFormat="false" ht="12.75" hidden="false" customHeight="false" outlineLevel="0" collapsed="false">
      <c r="X380" s="0" t="str">
        <f aca="false">CONCATENATE(G84,D84)</f>
        <v>36647IF-NWPL_ROCKY_M</v>
      </c>
    </row>
    <row r="381" customFormat="false" ht="12.75" hidden="false" customHeight="false" outlineLevel="0" collapsed="false">
      <c r="X381" s="0" t="str">
        <f aca="false">CONCATENATE(G85,D85)</f>
        <v>36678IF-NWPL_ROCKY_M</v>
      </c>
    </row>
    <row r="382" customFormat="false" ht="12.75" hidden="false" customHeight="false" outlineLevel="0" collapsed="false">
      <c r="X382" s="0" t="str">
        <f aca="false">CONCATENATE(G86,D86)</f>
        <v>36708IF-NWPL_ROCKY_M</v>
      </c>
    </row>
    <row r="383" customFormat="false" ht="12.75" hidden="false" customHeight="false" outlineLevel="0" collapsed="false">
      <c r="X383" s="0" t="str">
        <f aca="false">CONCATENATE(G87,D87)</f>
        <v>36739IF-NWPL_ROCKY_M</v>
      </c>
    </row>
    <row r="384" customFormat="false" ht="12.75" hidden="false" customHeight="false" outlineLevel="0" collapsed="false">
      <c r="X384" s="0" t="str">
        <f aca="false">CONCATENATE(G88,D88)</f>
        <v>36770IF-NWPL_ROCKY_M</v>
      </c>
    </row>
    <row r="385" customFormat="false" ht="12.75" hidden="false" customHeight="false" outlineLevel="0" collapsed="false">
      <c r="X385" s="0" t="str">
        <f aca="false">CONCATENATE(G89,D89)</f>
        <v>36800IF-NWPL_ROCKY_M</v>
      </c>
    </row>
    <row r="386" customFormat="false" ht="12.75" hidden="false" customHeight="false" outlineLevel="0" collapsed="false">
      <c r="X386" s="0" t="str">
        <f aca="false">CONCATENATE(G90,D90)</f>
        <v>36647IF-NWPL_ROCKY_M</v>
      </c>
    </row>
    <row r="387" customFormat="false" ht="12.75" hidden="false" customHeight="false" outlineLevel="0" collapsed="false">
      <c r="X387" s="0" t="str">
        <f aca="false">CONCATENATE(G91,D91)</f>
        <v>36678IF-NWPL_ROCKY_M</v>
      </c>
    </row>
    <row r="388" customFormat="false" ht="12.75" hidden="false" customHeight="false" outlineLevel="0" collapsed="false">
      <c r="X388" s="0" t="str">
        <f aca="false">CONCATENATE(G92,D92)</f>
        <v>36708IF-NWPL_ROCKY_M</v>
      </c>
    </row>
    <row r="389" customFormat="false" ht="12.75" hidden="false" customHeight="false" outlineLevel="0" collapsed="false">
      <c r="X389" s="0" t="str">
        <f aca="false">CONCATENATE(G93,D93)</f>
        <v>36739IF-NWPL_ROCKY_M</v>
      </c>
    </row>
    <row r="390" customFormat="false" ht="12.75" hidden="false" customHeight="false" outlineLevel="0" collapsed="false">
      <c r="X390" s="0" t="str">
        <f aca="false">CONCATENATE(G94,D94)</f>
        <v>36770IF-NWPL_ROCKY_M</v>
      </c>
    </row>
    <row r="391" customFormat="false" ht="12.75" hidden="false" customHeight="false" outlineLevel="0" collapsed="false">
      <c r="X391" s="0" t="str">
        <f aca="false">CONCATENATE(G95,D95)</f>
        <v>36800IF-NWPL_ROCKY_M</v>
      </c>
    </row>
    <row r="392" customFormat="false" ht="12.75" hidden="false" customHeight="false" outlineLevel="0" collapsed="false">
      <c r="X392" s="0" t="str">
        <f aca="false">CONCATENATE(G96,D96)</f>
        <v>36861IF-TRANSCO/Z6</v>
      </c>
    </row>
    <row r="407" customFormat="false" ht="12.75" hidden="false" customHeight="false" outlineLevel="0" collapsed="false">
      <c r="X407" s="17"/>
    </row>
    <row r="408" customFormat="false" ht="12.75" hidden="false" customHeight="false" outlineLevel="0" collapsed="false">
      <c r="X408" s="17"/>
    </row>
    <row r="409" customFormat="false" ht="12.75" hidden="false" customHeight="false" outlineLevel="0" collapsed="false">
      <c r="X409" s="17"/>
    </row>
    <row r="410" customFormat="false" ht="12.75" hidden="false" customHeight="false" outlineLevel="0" collapsed="false">
      <c r="X410" s="17"/>
    </row>
    <row r="411" customFormat="false" ht="12.75" hidden="false" customHeight="false" outlineLevel="0" collapsed="false">
      <c r="X411" s="17"/>
    </row>
    <row r="412" customFormat="false" ht="12.75" hidden="false" customHeight="false" outlineLevel="0" collapsed="false">
      <c r="X412" s="17"/>
    </row>
    <row r="413" customFormat="false" ht="12.75" hidden="false" customHeight="false" outlineLevel="0" collapsed="false">
      <c r="X413" s="17"/>
    </row>
    <row r="414" customFormat="false" ht="12.75" hidden="false" customHeight="false" outlineLevel="0" collapsed="false">
      <c r="X414" s="17"/>
    </row>
    <row r="415" customFormat="false" ht="12.75" hidden="false" customHeight="false" outlineLevel="0" collapsed="false">
      <c r="X415" s="17"/>
    </row>
    <row r="416" customFormat="false" ht="12.75" hidden="false" customHeight="false" outlineLevel="0" collapsed="false">
      <c r="X416" s="17"/>
    </row>
    <row r="417" customFormat="false" ht="12.75" hidden="false" customHeight="false" outlineLevel="0" collapsed="false">
      <c r="X417" s="17"/>
    </row>
  </sheetData>
  <mergeCells count="8">
    <mergeCell ref="A4:I4"/>
    <mergeCell ref="J4:U4"/>
    <mergeCell ref="AA4:AG4"/>
    <mergeCell ref="AH4:AI4"/>
    <mergeCell ref="AK4:AQ4"/>
    <mergeCell ref="AR4:AS4"/>
    <mergeCell ref="AB5:AG5"/>
    <mergeCell ref="AL5:AQ5"/>
  </mergeCells>
  <printOptions headings="false" gridLines="false" gridLinesSet="true" horizontalCentered="false" verticalCentered="false"/>
  <pageMargins left="0.2" right="0.329861111111111" top="0.84027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B20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35" activeCellId="0" sqref="A3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4.56"/>
    <col collapsed="false" customWidth="true" hidden="false" outlineLevel="0" max="2" min="2" style="0" width="9.28"/>
    <col collapsed="false" customWidth="true" hidden="false" outlineLevel="0" max="3" min="3" style="0" width="10.99"/>
    <col collapsed="false" customWidth="true" hidden="false" outlineLevel="0" max="7" min="5" style="0" width="9.28"/>
    <col collapsed="false" customWidth="true" hidden="false" outlineLevel="0" max="8" min="8" style="0" width="11.7"/>
    <col collapsed="false" customWidth="true" hidden="false" outlineLevel="0" max="17" min="9" style="0" width="9.28"/>
    <col collapsed="false" customWidth="true" hidden="false" outlineLevel="0" max="18" min="18" style="0" width="10.56"/>
    <col collapsed="false" customWidth="true" hidden="false" outlineLevel="0" max="19" min="19" style="0" width="13.7"/>
    <col collapsed="false" customWidth="true" hidden="false" outlineLevel="0" max="24" min="24" style="0" width="10.28"/>
    <col collapsed="false" customWidth="true" hidden="false" outlineLevel="0" max="26" min="25" style="0" width="9.28"/>
    <col collapsed="false" customWidth="true" hidden="false" outlineLevel="0" max="28" min="28" style="0" width="10.28"/>
  </cols>
  <sheetData>
    <row r="1" customFormat="false" ht="15.75" hidden="false" customHeight="false" outlineLevel="0" collapsed="false">
      <c r="A1" s="248" t="s">
        <v>200</v>
      </c>
      <c r="B1" s="249"/>
    </row>
    <row r="3" customFormat="false" ht="12.75" hidden="false" customHeight="false" outlineLevel="0" collapsed="false">
      <c r="A3" s="106" t="s">
        <v>27</v>
      </c>
      <c r="B3" s="250" t="n">
        <f aca="false">Summary!P1</f>
        <v>36633</v>
      </c>
      <c r="R3" s="0" t="s">
        <v>201</v>
      </c>
      <c r="S3" s="132" t="e">
        <f aca="false">SUM(S7:S191)</f>
        <v>#NAME?</v>
      </c>
    </row>
    <row r="4" customFormat="false" ht="15.75" hidden="false" customHeight="false" outlineLevel="0" collapsed="false">
      <c r="A4" s="88" t="s">
        <v>31</v>
      </c>
      <c r="B4" s="88"/>
      <c r="C4" s="88"/>
      <c r="D4" s="88"/>
      <c r="E4" s="88"/>
      <c r="F4" s="88"/>
      <c r="G4" s="88"/>
      <c r="H4" s="88"/>
      <c r="I4" s="88"/>
      <c r="J4" s="89" t="s">
        <v>32</v>
      </c>
      <c r="K4" s="89"/>
      <c r="L4" s="89"/>
      <c r="M4" s="89"/>
      <c r="N4" s="89"/>
      <c r="O4" s="89"/>
      <c r="P4" s="89"/>
      <c r="Q4" s="89"/>
      <c r="R4" s="89"/>
      <c r="S4" s="89"/>
    </row>
    <row r="5" customFormat="false" ht="12.75" hidden="false" customHeight="false" outlineLevel="0" collapsed="false">
      <c r="A5" s="93"/>
      <c r="B5" s="93"/>
      <c r="C5" s="93"/>
      <c r="D5" s="93" t="s">
        <v>107</v>
      </c>
      <c r="E5" s="93"/>
      <c r="F5" s="93" t="s">
        <v>36</v>
      </c>
      <c r="G5" s="93" t="s">
        <v>202</v>
      </c>
      <c r="H5" s="93" t="s">
        <v>202</v>
      </c>
      <c r="I5" s="94" t="s">
        <v>203</v>
      </c>
      <c r="J5" s="95" t="s">
        <v>39</v>
      </c>
      <c r="K5" s="95"/>
      <c r="L5" s="95" t="s">
        <v>28</v>
      </c>
      <c r="M5" s="95" t="s">
        <v>40</v>
      </c>
      <c r="N5" s="95" t="s">
        <v>41</v>
      </c>
      <c r="O5" s="95" t="s">
        <v>43</v>
      </c>
      <c r="P5" s="95" t="s">
        <v>204</v>
      </c>
      <c r="Q5" s="95"/>
      <c r="R5" s="95"/>
      <c r="S5" s="93"/>
      <c r="T5" s="0" t="s">
        <v>205</v>
      </c>
      <c r="W5" s="251" t="s">
        <v>77</v>
      </c>
      <c r="X5" s="252"/>
      <c r="Y5" s="252"/>
      <c r="Z5" s="252"/>
      <c r="AA5" s="252"/>
      <c r="AB5" s="252"/>
    </row>
    <row r="6" customFormat="false" ht="14.25" hidden="false" customHeight="true" outlineLevel="0" collapsed="false">
      <c r="A6" s="107" t="s">
        <v>51</v>
      </c>
      <c r="B6" s="107" t="s">
        <v>52</v>
      </c>
      <c r="C6" s="107" t="s">
        <v>53</v>
      </c>
      <c r="D6" s="107" t="s">
        <v>115</v>
      </c>
      <c r="E6" s="107" t="s">
        <v>17</v>
      </c>
      <c r="F6" s="107" t="s">
        <v>55</v>
      </c>
      <c r="G6" s="107" t="s">
        <v>58</v>
      </c>
      <c r="H6" s="107" t="s">
        <v>206</v>
      </c>
      <c r="I6" s="107" t="s">
        <v>56</v>
      </c>
      <c r="J6" s="107" t="s">
        <v>56</v>
      </c>
      <c r="K6" s="107" t="s">
        <v>57</v>
      </c>
      <c r="L6" s="107" t="s">
        <v>56</v>
      </c>
      <c r="M6" s="107" t="s">
        <v>58</v>
      </c>
      <c r="N6" s="107" t="s">
        <v>59</v>
      </c>
      <c r="O6" s="107" t="s">
        <v>61</v>
      </c>
      <c r="P6" s="107" t="s">
        <v>207</v>
      </c>
      <c r="Q6" s="107" t="s">
        <v>64</v>
      </c>
      <c r="R6" s="107" t="s">
        <v>65</v>
      </c>
      <c r="S6" s="107" t="s">
        <v>8</v>
      </c>
      <c r="T6" s="0" t="s">
        <v>118</v>
      </c>
      <c r="W6" s="252"/>
      <c r="X6" s="251" t="s">
        <v>208</v>
      </c>
      <c r="Y6" s="251" t="s">
        <v>209</v>
      </c>
      <c r="Z6" s="75" t="s">
        <v>126</v>
      </c>
      <c r="AA6" s="251"/>
      <c r="AB6" s="251" t="s">
        <v>210</v>
      </c>
    </row>
    <row r="7" customFormat="false" ht="12.75" hidden="false" customHeight="false" outlineLevel="0" collapsed="false">
      <c r="A7" s="0" t="s">
        <v>211</v>
      </c>
      <c r="B7" s="0" t="s">
        <v>212</v>
      </c>
      <c r="C7" s="0" t="s">
        <v>209</v>
      </c>
      <c r="D7" s="0" t="s">
        <v>213</v>
      </c>
      <c r="E7" s="73" t="n">
        <v>36647</v>
      </c>
      <c r="F7" s="0" t="n">
        <v>-77500</v>
      </c>
      <c r="G7" s="0" t="n">
        <v>0.135</v>
      </c>
      <c r="H7" s="0" t="n">
        <v>0.135</v>
      </c>
      <c r="I7" s="0" t="n">
        <v>2.45</v>
      </c>
      <c r="J7" s="124" t="n">
        <f aca="false">VLOOKUP(E7,NGPrices,2,FALSE())</f>
        <v>3.158</v>
      </c>
      <c r="K7" s="125" t="n">
        <f aca="false">HLOOKUP(C7,Prices,VLOOKUP(E7,move_down,2,FALSE()),FALSE())</f>
        <v>-0.11</v>
      </c>
      <c r="L7" s="125" t="n">
        <f aca="false">K7+J7</f>
        <v>3.048</v>
      </c>
      <c r="M7" s="126" t="n">
        <f aca="false">VLOOKUP(E7,NGPrices,4,FALSE())</f>
        <v>0.062683518517613</v>
      </c>
      <c r="N7" s="127" t="n">
        <f aca="false">WORKDAY(E7,-3)-B$3</f>
        <v>9</v>
      </c>
      <c r="O7" s="7" t="n">
        <f aca="false">HLOOKUP(C7,VOLS,VLOOKUP(E7,move_down,2,FALSE()),FALSE())</f>
        <v>0.41</v>
      </c>
      <c r="P7" s="7" t="n">
        <f aca="false">IF(D7="C",1,0)</f>
        <v>0</v>
      </c>
      <c r="Q7" s="0" t="e">
        <f aca="false">xDIGITAL(H7,L7,I7,M7,M7,O7,N7,P7,0)</f>
        <v>#NAME?</v>
      </c>
      <c r="R7" s="0" t="e">
        <f aca="false">xDIGITAL(H7,L7,I7,M7,M7,O7,N7,P7,1)</f>
        <v>#NAME?</v>
      </c>
      <c r="S7" s="132" t="e">
        <f aca="false">Q7*F7</f>
        <v>#NAME?</v>
      </c>
      <c r="T7" s="0" t="e">
        <f aca="false">R7*F7</f>
        <v>#NAME?</v>
      </c>
      <c r="U7" s="0" t="str">
        <f aca="false">E7&amp;C7</f>
        <v>36647IF-ANR/OK</v>
      </c>
      <c r="W7" s="253" t="n">
        <f aca="false">EOMONTH(B3,0)+1</f>
        <v>36647</v>
      </c>
      <c r="X7" s="254" t="n">
        <f aca="false">SUMIF($U$7:$U$92,$W7&amp;$X$6,$T$7:$T$91)</f>
        <v>0</v>
      </c>
      <c r="Y7" s="255" t="e">
        <f aca="false">SUMIF($U$7:$U$92,$W7&amp;$Y$6,$T$7:$T$91)</f>
        <v>#NAME?</v>
      </c>
      <c r="Z7" s="255" t="n">
        <f aca="false">SUMIF($U$7:$U$92,$W7&amp;$Z$6,$T$7:$T$91)</f>
        <v>0</v>
      </c>
      <c r="AA7" s="255"/>
      <c r="AB7" s="256" t="e">
        <f aca="false">SUM(X7:AA7)</f>
        <v>#NAME?</v>
      </c>
    </row>
    <row r="8" customFormat="false" ht="12.75" hidden="false" customHeight="false" outlineLevel="0" collapsed="false">
      <c r="E8" s="73"/>
      <c r="J8" s="124"/>
      <c r="K8" s="125"/>
      <c r="L8" s="125"/>
      <c r="M8" s="126"/>
      <c r="N8" s="127"/>
      <c r="O8" s="7"/>
      <c r="P8" s="7"/>
      <c r="S8" s="132"/>
      <c r="W8" s="257" t="n">
        <f aca="false">EOMONTH(W7,0)+1</f>
        <v>36678</v>
      </c>
      <c r="X8" s="258" t="n">
        <f aca="false">SUMIF($U$7:$U$92,$W8&amp;$X$6,$T$7:$T$91)</f>
        <v>0</v>
      </c>
      <c r="Y8" s="259" t="n">
        <f aca="false">SUMIF($U$7:$U$92,$W8&amp;$Y$6,$T$7:$T$91)</f>
        <v>0</v>
      </c>
      <c r="Z8" s="259" t="n">
        <f aca="false">SUMIF($U$7:$U$92,$W8&amp;$Z$6,$T$7:$T$91)</f>
        <v>0</v>
      </c>
      <c r="AA8" s="259"/>
      <c r="AB8" s="260" t="n">
        <f aca="false">SUM(X8:AA8)</f>
        <v>0</v>
      </c>
    </row>
    <row r="9" customFormat="false" ht="12.75" hidden="false" customHeight="false" outlineLevel="0" collapsed="false">
      <c r="E9" s="73"/>
      <c r="J9" s="124"/>
      <c r="K9" s="125"/>
      <c r="L9" s="125"/>
      <c r="M9" s="126"/>
      <c r="N9" s="127"/>
      <c r="O9" s="7"/>
      <c r="P9" s="7"/>
      <c r="S9" s="132"/>
      <c r="U9" s="0" t="str">
        <f aca="false">E8&amp;C8</f>
        <v/>
      </c>
      <c r="W9" s="257" t="n">
        <f aca="false">EOMONTH(W8,0)+1</f>
        <v>36708</v>
      </c>
      <c r="X9" s="258" t="n">
        <f aca="false">SUMIF($U$7:$U$92,$W9&amp;$X$6,$T$7:$T$91)</f>
        <v>0</v>
      </c>
      <c r="Y9" s="259" t="n">
        <f aca="false">SUMIF($U$7:$U$92,$W9&amp;$Y$6,$T$7:$T$91)</f>
        <v>0</v>
      </c>
      <c r="Z9" s="259" t="n">
        <f aca="false">SUMIF($U$7:$U$92,$W9&amp;$Z$6,$T$7:$T$91)</f>
        <v>0</v>
      </c>
      <c r="AA9" s="259"/>
      <c r="AB9" s="260" t="n">
        <f aca="false">SUM(X9:AA9)</f>
        <v>0</v>
      </c>
    </row>
    <row r="10" customFormat="false" ht="12.75" hidden="false" customHeight="false" outlineLevel="0" collapsed="false">
      <c r="E10" s="73"/>
      <c r="J10" s="124"/>
      <c r="K10" s="125"/>
      <c r="L10" s="125"/>
      <c r="M10" s="126"/>
      <c r="N10" s="127"/>
      <c r="O10" s="7"/>
      <c r="P10" s="7"/>
      <c r="S10" s="132"/>
      <c r="U10" s="0" t="str">
        <f aca="false">E9&amp;C9</f>
        <v/>
      </c>
      <c r="W10" s="257" t="n">
        <f aca="false">EOMONTH(W9,0)+1</f>
        <v>36739</v>
      </c>
      <c r="X10" s="258" t="n">
        <f aca="false">SUMIF($U$7:$U$92,$W10&amp;$X$6,$T$7:$T$91)</f>
        <v>0</v>
      </c>
      <c r="Y10" s="259" t="n">
        <f aca="false">SUMIF($U$7:$U$92,$W10&amp;$Y$6,$T$7:$T$91)</f>
        <v>0</v>
      </c>
      <c r="Z10" s="259" t="n">
        <f aca="false">SUMIF($U$7:$U$92,$W10&amp;$Z$6,$T$7:$T$91)</f>
        <v>0</v>
      </c>
      <c r="AA10" s="259"/>
      <c r="AB10" s="260" t="n">
        <f aca="false">SUM(X10:AA10)</f>
        <v>0</v>
      </c>
    </row>
    <row r="11" customFormat="false" ht="12.75" hidden="false" customHeight="false" outlineLevel="0" collapsed="false">
      <c r="U11" s="0" t="str">
        <f aca="false">E10&amp;C10</f>
        <v/>
      </c>
      <c r="W11" s="257" t="n">
        <f aca="false">EOMONTH(W10,0)+1</f>
        <v>36770</v>
      </c>
      <c r="X11" s="258" t="n">
        <f aca="false">SUMIF($U$7:$U$92,$W11&amp;$X$6,$T$7:$T$91)</f>
        <v>0</v>
      </c>
      <c r="Y11" s="259" t="n">
        <f aca="false">SUMIF($U$7:$U$92,$W11&amp;$Y$6,$T$7:$T$91)</f>
        <v>0</v>
      </c>
      <c r="Z11" s="259" t="n">
        <f aca="false">SUMIF($U$7:$U$92,$W11&amp;$Z$6,$T$7:$T$91)</f>
        <v>0</v>
      </c>
      <c r="AA11" s="259"/>
      <c r="AB11" s="260" t="n">
        <f aca="false">SUM(X11:AA11)</f>
        <v>0</v>
      </c>
    </row>
    <row r="12" customFormat="false" ht="12.75" hidden="false" customHeight="false" outlineLevel="0" collapsed="false">
      <c r="W12" s="257" t="n">
        <f aca="false">EOMONTH(W11,0)+1</f>
        <v>36800</v>
      </c>
      <c r="X12" s="258" t="n">
        <f aca="false">SUMIF($U$7:$U$92,$W12&amp;$X$6,$T$7:$T$91)</f>
        <v>0</v>
      </c>
      <c r="Y12" s="259" t="n">
        <f aca="false">SUMIF($U$7:$U$92,$W12&amp;$Y$6,$T$7:$T$91)</f>
        <v>0</v>
      </c>
      <c r="Z12" s="259" t="n">
        <f aca="false">SUMIF($U$7:$U$92,$W12&amp;$Z$6,$T$7:$T$91)</f>
        <v>0</v>
      </c>
      <c r="AA12" s="259"/>
      <c r="AB12" s="260" t="n">
        <f aca="false">SUM(X12:AA12)</f>
        <v>0</v>
      </c>
    </row>
    <row r="13" customFormat="false" ht="12.75" hidden="false" customHeight="false" outlineLevel="0" collapsed="false">
      <c r="W13" s="257" t="n">
        <f aca="false">EOMONTH(W12,0)+1</f>
        <v>36831</v>
      </c>
      <c r="X13" s="258" t="n">
        <f aca="false">SUMIF($U$7:$U$92,$W13&amp;$X$6,$T$7:$T$91)</f>
        <v>0</v>
      </c>
      <c r="Y13" s="259" t="n">
        <f aca="false">SUMIF($U$7:$U$92,$W13&amp;$Y$6,$T$7:$T$91)</f>
        <v>0</v>
      </c>
      <c r="Z13" s="259" t="n">
        <f aca="false">SUMIF($U$7:$U$92,$W13&amp;$Z$6,$T$7:$T$91)</f>
        <v>0</v>
      </c>
      <c r="AA13" s="259"/>
      <c r="AB13" s="260" t="n">
        <f aca="false">SUM(X13:AA13)</f>
        <v>0</v>
      </c>
    </row>
    <row r="14" customFormat="false" ht="12.75" hidden="false" customHeight="false" outlineLevel="0" collapsed="false">
      <c r="W14" s="257" t="n">
        <f aca="false">EOMONTH(W13,0)+1</f>
        <v>36861</v>
      </c>
      <c r="X14" s="258" t="n">
        <f aca="false">SUMIF($U$7:$U$92,$W14&amp;$X$6,$T$7:$T$91)</f>
        <v>0</v>
      </c>
      <c r="Y14" s="259" t="n">
        <f aca="false">SUMIF($U$7:$U$92,$W14&amp;$Y$6,$T$7:$T$91)</f>
        <v>0</v>
      </c>
      <c r="Z14" s="259" t="n">
        <f aca="false">SUMIF($U$7:$U$92,$W14&amp;$Z$6,$T$7:$T$91)</f>
        <v>0</v>
      </c>
      <c r="AA14" s="259"/>
      <c r="AB14" s="260" t="n">
        <f aca="false">SUM(X14:AA14)</f>
        <v>0</v>
      </c>
    </row>
    <row r="15" customFormat="false" ht="12.75" hidden="false" customHeight="false" outlineLevel="0" collapsed="false">
      <c r="W15" s="257" t="n">
        <f aca="false">EOMONTH(W14,0)+1</f>
        <v>36892</v>
      </c>
      <c r="X15" s="258" t="n">
        <f aca="false">SUMIF($U$7:$U$92,$W15&amp;$X$6,$T$7:$T$91)</f>
        <v>0</v>
      </c>
      <c r="Y15" s="259" t="n">
        <f aca="false">SUMIF($U$7:$U$92,$W15&amp;$Y$6,$T$7:$T$91)</f>
        <v>0</v>
      </c>
      <c r="Z15" s="259" t="n">
        <f aca="false">SUMIF($U$7:$U$92,$W15&amp;$Z$6,$T$7:$T$91)</f>
        <v>0</v>
      </c>
      <c r="AA15" s="259"/>
      <c r="AB15" s="260" t="n">
        <f aca="false">SUM(X15:AA15)</f>
        <v>0</v>
      </c>
    </row>
    <row r="16" customFormat="false" ht="12.75" hidden="false" customHeight="false" outlineLevel="0" collapsed="false">
      <c r="W16" s="257" t="n">
        <f aca="false">EOMONTH(W15,0)+1</f>
        <v>36923</v>
      </c>
      <c r="X16" s="258" t="n">
        <f aca="false">SUMIF($U$7:$U$92,$W16&amp;$X$6,$T$7:$T$91)</f>
        <v>0</v>
      </c>
      <c r="Y16" s="259" t="n">
        <f aca="false">SUMIF($U$7:$U$92,$W16&amp;$Y$6,$T$7:$T$91)</f>
        <v>0</v>
      </c>
      <c r="Z16" s="259" t="n">
        <f aca="false">SUMIF($U$7:$U$92,$W16&amp;$Z$6,$T$7:$T$91)</f>
        <v>0</v>
      </c>
      <c r="AA16" s="259"/>
      <c r="AB16" s="260" t="n">
        <f aca="false">SUM(X16:AA16)</f>
        <v>0</v>
      </c>
    </row>
    <row r="17" customFormat="false" ht="12.75" hidden="false" customHeight="false" outlineLevel="0" collapsed="false">
      <c r="W17" s="257" t="n">
        <f aca="false">EOMONTH(W16,0)+1</f>
        <v>36951</v>
      </c>
      <c r="X17" s="258" t="n">
        <f aca="false">SUMIF($U$7:$U$92,$W17&amp;$X$6,$T$7:$T$91)</f>
        <v>0</v>
      </c>
      <c r="Y17" s="259" t="n">
        <f aca="false">SUMIF($U$7:$U$92,$W17&amp;$Y$6,$T$7:$T$91)</f>
        <v>0</v>
      </c>
      <c r="Z17" s="259" t="n">
        <f aca="false">SUMIF($U$7:$U$92,$W17&amp;$Z$6,$T$7:$T$91)</f>
        <v>0</v>
      </c>
      <c r="AA17" s="259"/>
      <c r="AB17" s="260" t="n">
        <f aca="false">SUM(X17:AA17)</f>
        <v>0</v>
      </c>
    </row>
    <row r="18" customFormat="false" ht="12.75" hidden="false" customHeight="false" outlineLevel="0" collapsed="false">
      <c r="W18" s="257" t="n">
        <f aca="false">EOMONTH(W17,0)+1</f>
        <v>36982</v>
      </c>
      <c r="X18" s="258" t="n">
        <f aca="false">SUMIF($U$7:$U$92,$W18&amp;$X$6,$T$7:$T$91)</f>
        <v>0</v>
      </c>
      <c r="Y18" s="259" t="n">
        <f aca="false">SUMIF($U$7:$U$92,$W18&amp;$Y$6,$T$7:$T$91)</f>
        <v>0</v>
      </c>
      <c r="Z18" s="259" t="n">
        <f aca="false">SUMIF($U$7:$U$92,$W18&amp;$Z$6,$T$7:$T$91)</f>
        <v>0</v>
      </c>
      <c r="AA18" s="259"/>
      <c r="AB18" s="260" t="n">
        <f aca="false">SUM(X18:AA18)</f>
        <v>0</v>
      </c>
    </row>
    <row r="19" customFormat="false" ht="12.75" hidden="false" customHeight="false" outlineLevel="0" collapsed="false">
      <c r="W19" s="257" t="n">
        <f aca="false">EOMONTH(W18,0)+1</f>
        <v>37012</v>
      </c>
      <c r="X19" s="258" t="n">
        <f aca="false">SUMIF($U$7:$U$92,$W19&amp;$X$6,$T$7:$T$91)</f>
        <v>0</v>
      </c>
      <c r="Y19" s="259" t="n">
        <f aca="false">SUMIF($U$7:$U$92,$W19&amp;$Y$6,$T$7:$T$91)</f>
        <v>0</v>
      </c>
      <c r="Z19" s="259" t="n">
        <f aca="false">SUMIF($U$7:$U$92,$W19&amp;$Z$6,$T$7:$T$91)</f>
        <v>0</v>
      </c>
      <c r="AA19" s="259"/>
      <c r="AB19" s="260" t="n">
        <f aca="false">SUM(X19:AA19)</f>
        <v>0</v>
      </c>
    </row>
    <row r="20" customFormat="false" ht="13.5" hidden="false" customHeight="false" outlineLevel="0" collapsed="false">
      <c r="W20" s="261" t="n">
        <f aca="false">EOMONTH(W19,0)+1</f>
        <v>37043</v>
      </c>
      <c r="X20" s="262" t="n">
        <f aca="false">SUMIF($U$7:$U$92,$W20&amp;$X$6,$T$7:$T$91)</f>
        <v>0</v>
      </c>
      <c r="Y20" s="263" t="n">
        <f aca="false">SUMIF($U$7:$U$92,$W20&amp;$Y$6,$T$7:$T$91)</f>
        <v>0</v>
      </c>
      <c r="Z20" s="263" t="n">
        <f aca="false">SUMIF($U$7:$U$92,$W20&amp;$Z$6,$T$7:$T$91)</f>
        <v>0</v>
      </c>
      <c r="AA20" s="263"/>
      <c r="AB20" s="264" t="n">
        <f aca="false">SUM(X20:AA20)</f>
        <v>0</v>
      </c>
    </row>
  </sheetData>
  <mergeCells count="2">
    <mergeCell ref="A4:I4"/>
    <mergeCell ref="J4:S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M3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I2" activeCellId="0" sqref="I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52" width="3.56"/>
    <col collapsed="false" customWidth="true" hidden="false" outlineLevel="0" max="5" min="3" style="0" width="11.28"/>
    <col collapsed="false" customWidth="true" hidden="false" outlineLevel="0" max="6" min="6" style="0" width="12.85"/>
    <col collapsed="false" customWidth="true" hidden="false" outlineLevel="0" max="7" min="7" style="252" width="1.28"/>
    <col collapsed="false" customWidth="true" hidden="false" outlineLevel="0" max="9" min="9" style="0" width="10.85"/>
    <col collapsed="false" customWidth="true" hidden="false" outlineLevel="0" max="10" min="10" style="0" width="10.41"/>
    <col collapsed="false" customWidth="true" hidden="false" outlineLevel="0" max="11" min="11" style="0" width="10.28"/>
    <col collapsed="false" customWidth="true" hidden="false" outlineLevel="0" max="13" min="13" style="0" width="12.7"/>
    <col collapsed="false" customWidth="true" hidden="false" outlineLevel="0" max="14" min="14" style="252" width="9.14"/>
  </cols>
  <sheetData>
    <row r="1" customFormat="false" ht="12.75" hidden="false" customHeight="false" outlineLevel="0" collapsed="false">
      <c r="B1" s="252"/>
      <c r="C1" s="252"/>
      <c r="D1" s="252"/>
      <c r="E1" s="252"/>
      <c r="F1" s="252"/>
      <c r="H1" s="252"/>
      <c r="I1" s="252"/>
      <c r="J1" s="252"/>
      <c r="K1" s="252"/>
      <c r="L1" s="252"/>
      <c r="M1" s="252"/>
    </row>
    <row r="2" customFormat="false" ht="13.5" hidden="false" customHeight="false" outlineLevel="0" collapsed="false">
      <c r="B2" s="252"/>
      <c r="C2" s="252"/>
      <c r="D2" s="252"/>
      <c r="E2" s="252"/>
      <c r="F2" s="252"/>
      <c r="H2" s="252"/>
      <c r="I2" s="252"/>
      <c r="J2" s="252"/>
      <c r="K2" s="252"/>
      <c r="L2" s="252"/>
      <c r="M2" s="252"/>
    </row>
    <row r="3" customFormat="false" ht="34.5" hidden="false" customHeight="true" outlineLevel="0" collapsed="false">
      <c r="B3" s="265" t="s">
        <v>6</v>
      </c>
      <c r="C3" s="266"/>
      <c r="D3" s="266"/>
      <c r="E3" s="266"/>
      <c r="F3" s="267"/>
      <c r="H3" s="268" t="s">
        <v>214</v>
      </c>
      <c r="I3" s="269"/>
      <c r="J3" s="270"/>
      <c r="K3" s="271" t="s">
        <v>215</v>
      </c>
      <c r="L3" s="272" t="s">
        <v>216</v>
      </c>
      <c r="M3" s="273" t="s">
        <v>217</v>
      </c>
    </row>
    <row r="4" customFormat="false" ht="13.5" hidden="false" customHeight="false" outlineLevel="0" collapsed="false">
      <c r="B4" s="274"/>
      <c r="C4" s="275" t="s">
        <v>145</v>
      </c>
      <c r="D4" s="275" t="s">
        <v>146</v>
      </c>
      <c r="E4" s="275" t="s">
        <v>147</v>
      </c>
      <c r="F4" s="276" t="s">
        <v>14</v>
      </c>
      <c r="H4" s="270"/>
      <c r="I4" s="277" t="s">
        <v>209</v>
      </c>
      <c r="J4" s="265"/>
      <c r="K4" s="266"/>
      <c r="L4" s="266"/>
      <c r="M4" s="267"/>
    </row>
    <row r="5" customFormat="false" ht="12.75" hidden="false" customHeight="false" outlineLevel="0" collapsed="false">
      <c r="B5" s="278" t="n">
        <v>36647</v>
      </c>
      <c r="C5" s="279" t="e">
        <f aca="false">SUMIF('Basis Options'!$X$7:$X$197,CONCATENATE(CashFlows!$B5,CashFlows!C$4),'Basis Options'!$U$7:$U$197)</f>
        <v>#NAME?</v>
      </c>
      <c r="D5" s="279" t="e">
        <f aca="false">SUMIF('Basis Options'!$X$7:$X$197,CONCATENATE(CashFlows!$B5,CashFlows!D$4),'Basis Options'!$U$7:$U$197)</f>
        <v>#NAME?</v>
      </c>
      <c r="E5" s="279" t="e">
        <f aca="false">SUMIF('Basis Options'!$X$7:$X$197,CONCATENATE(CashFlows!$B5,CashFlows!E$4),'Basis Options'!$U$7:$U$197)</f>
        <v>#NAME?</v>
      </c>
      <c r="F5" s="280" t="e">
        <f aca="false">SUM(C5:E5)</f>
        <v>#NAME?</v>
      </c>
      <c r="H5" s="281" t="n">
        <v>36617</v>
      </c>
      <c r="I5" s="282" t="n">
        <f aca="false">SUMIF(Digital!U7:U11,CONCATENATE(CashFlows!H5,CashFlows!I4),Digital!S7:S10)</f>
        <v>0</v>
      </c>
      <c r="J5" s="281" t="n">
        <f aca="false">B5</f>
        <v>36647</v>
      </c>
      <c r="K5" s="283" t="e">
        <f aca="false">F5+I5</f>
        <v>#NAME?</v>
      </c>
      <c r="L5" s="66" t="n">
        <f aca="false">INDEX(discount,MATCH(B5,discountmonths,0),3)</f>
        <v>0.997640632076869</v>
      </c>
      <c r="M5" s="284" t="e">
        <f aca="false">K5/L5</f>
        <v>#NAME?</v>
      </c>
    </row>
    <row r="6" customFormat="false" ht="12.75" hidden="false" customHeight="false" outlineLevel="0" collapsed="false">
      <c r="B6" s="281" t="n">
        <f aca="false">EOMONTH(B5,0)+1</f>
        <v>36678</v>
      </c>
      <c r="C6" s="285" t="e">
        <f aca="false">SUMIF('Basis Options'!$X$7:$X$197,CONCATENATE(CashFlows!$B6,CashFlows!C$4),'Basis Options'!$U$7:$U$197)</f>
        <v>#NAME?</v>
      </c>
      <c r="D6" s="285" t="e">
        <f aca="false">SUMIF('Basis Options'!$X$7:$X$197,CONCATENATE(CashFlows!$B6,CashFlows!D$4),'Basis Options'!$U$7:$U$197)</f>
        <v>#NAME?</v>
      </c>
      <c r="E6" s="285" t="e">
        <f aca="false">SUMIF('Basis Options'!$X$7:$X$197,CONCATENATE(CashFlows!$B6,CashFlows!E$4),'Basis Options'!$U$7:$U$197)</f>
        <v>#NAME?</v>
      </c>
      <c r="F6" s="282" t="e">
        <f aca="false">SUM(C6:E6)</f>
        <v>#NAME?</v>
      </c>
      <c r="H6" s="281" t="n">
        <f aca="false">EOMONTH(H5,0)+1</f>
        <v>36647</v>
      </c>
      <c r="I6" s="282" t="n">
        <f aca="false">SUMIF(Digital!U7:U12,CONCATENATE(CashFlows!H6,CashFlows!I5),Digital!S7:S11)</f>
        <v>0</v>
      </c>
      <c r="J6" s="281" t="n">
        <f aca="false">B6</f>
        <v>36678</v>
      </c>
      <c r="K6" s="283" t="e">
        <f aca="false">F6+I6</f>
        <v>#NAME?</v>
      </c>
      <c r="L6" s="66" t="n">
        <f aca="false">INDEX(discount,MATCH(B6,discountmonths,0),3)</f>
        <v>0.992385317308461</v>
      </c>
      <c r="M6" s="284" t="e">
        <f aca="false">K6/L6</f>
        <v>#NAME?</v>
      </c>
    </row>
    <row r="7" customFormat="false" ht="12.75" hidden="false" customHeight="false" outlineLevel="0" collapsed="false">
      <c r="B7" s="281" t="n">
        <f aca="false">EOMONTH(B6,0)+1</f>
        <v>36708</v>
      </c>
      <c r="C7" s="285" t="e">
        <f aca="false">SUMIF('Basis Options'!$X$7:$X$197,CONCATENATE(CashFlows!$B7,CashFlows!C$4),'Basis Options'!$U$7:$U$197)</f>
        <v>#NAME?</v>
      </c>
      <c r="D7" s="285" t="e">
        <f aca="false">SUMIF('Basis Options'!$X$7:$X$197,CONCATENATE(CashFlows!$B7,CashFlows!D$4),'Basis Options'!$U$7:$U$197)</f>
        <v>#NAME?</v>
      </c>
      <c r="E7" s="285" t="e">
        <f aca="false">SUMIF('Basis Options'!$X$7:$X$197,CONCATENATE(CashFlows!$B7,CashFlows!E$4),'Basis Options'!$U$7:$U$197)</f>
        <v>#NAME?</v>
      </c>
      <c r="F7" s="282" t="e">
        <f aca="false">SUM(C7:E7)</f>
        <v>#NAME?</v>
      </c>
      <c r="H7" s="281" t="n">
        <f aca="false">EOMONTH(H6,0)+1</f>
        <v>36678</v>
      </c>
      <c r="I7" s="282" t="n">
        <f aca="false">SUMIF(Digital!U7:U13,CONCATENATE(CashFlows!H7,CashFlows!I6),Digital!S7:S12)</f>
        <v>0</v>
      </c>
      <c r="J7" s="281" t="n">
        <f aca="false">B7</f>
        <v>36708</v>
      </c>
      <c r="K7" s="283" t="e">
        <f aca="false">F7+I7</f>
        <v>#NAME?</v>
      </c>
      <c r="L7" s="66" t="n">
        <f aca="false">INDEX(discount,MATCH(B7,discountmonths,0),3)</f>
        <v>0.987216291290212</v>
      </c>
      <c r="M7" s="284" t="e">
        <f aca="false">K7/L7</f>
        <v>#NAME?</v>
      </c>
    </row>
    <row r="8" customFormat="false" ht="12.75" hidden="false" customHeight="false" outlineLevel="0" collapsed="false">
      <c r="B8" s="281" t="n">
        <f aca="false">EOMONTH(B7,0)+1</f>
        <v>36739</v>
      </c>
      <c r="C8" s="285" t="e">
        <f aca="false">SUMIF('Basis Options'!$X$7:$X$197,CONCATENATE(CashFlows!$B8,CashFlows!C$4),'Basis Options'!$U$7:$U$197)</f>
        <v>#NAME?</v>
      </c>
      <c r="D8" s="285" t="e">
        <f aca="false">SUMIF('Basis Options'!$X$7:$X$197,CONCATENATE(CashFlows!$B8,CashFlows!D$4),'Basis Options'!$U$7:$U$197)</f>
        <v>#NAME?</v>
      </c>
      <c r="E8" s="285" t="e">
        <f aca="false">SUMIF('Basis Options'!$X$7:$X$197,CONCATENATE(CashFlows!$B8,CashFlows!E$4),'Basis Options'!$U$7:$U$197)</f>
        <v>#NAME?</v>
      </c>
      <c r="F8" s="282" t="e">
        <f aca="false">SUM(C8:E8)</f>
        <v>#NAME?</v>
      </c>
      <c r="H8" s="281" t="n">
        <f aca="false">EOMONTH(H7,0)+1</f>
        <v>36708</v>
      </c>
      <c r="I8" s="282" t="n">
        <f aca="false">SUMIF(Digital!U7:U14,CONCATENATE(CashFlows!H8,CashFlows!I7),Digital!S7:S13)</f>
        <v>0</v>
      </c>
      <c r="J8" s="281" t="n">
        <f aca="false">B8</f>
        <v>36739</v>
      </c>
      <c r="K8" s="283" t="e">
        <f aca="false">F8+I8</f>
        <v>#NAME?</v>
      </c>
      <c r="L8" s="66" t="n">
        <f aca="false">INDEX(discount,MATCH(B8,discountmonths,0),3)</f>
        <v>0.981752568180876</v>
      </c>
      <c r="M8" s="284" t="e">
        <f aca="false">K8/L8</f>
        <v>#NAME?</v>
      </c>
    </row>
    <row r="9" customFormat="false" ht="12.75" hidden="false" customHeight="false" outlineLevel="0" collapsed="false">
      <c r="B9" s="281" t="n">
        <f aca="false">EOMONTH(B8,0)+1</f>
        <v>36770</v>
      </c>
      <c r="C9" s="285" t="e">
        <f aca="false">SUMIF('Basis Options'!$X$7:$X$197,CONCATENATE(CashFlows!$B9,CashFlows!C$4),'Basis Options'!$U$7:$U$197)</f>
        <v>#NAME?</v>
      </c>
      <c r="D9" s="285" t="e">
        <f aca="false">SUMIF('Basis Options'!$X$7:$X$197,CONCATENATE(CashFlows!$B9,CashFlows!D$4),'Basis Options'!$U$7:$U$197)</f>
        <v>#NAME?</v>
      </c>
      <c r="E9" s="285" t="e">
        <f aca="false">SUMIF('Basis Options'!$X$7:$X$197,CONCATENATE(CashFlows!$B9,CashFlows!E$4),'Basis Options'!$U$7:$U$197)</f>
        <v>#NAME?</v>
      </c>
      <c r="F9" s="282" t="e">
        <f aca="false">SUM(C9:E9)</f>
        <v>#NAME?</v>
      </c>
      <c r="H9" s="281" t="n">
        <f aca="false">EOMONTH(H8,0)+1</f>
        <v>36739</v>
      </c>
      <c r="I9" s="282" t="n">
        <f aca="false">SUMIF(Digital!U7:U15,CONCATENATE(CashFlows!H9,CashFlows!I8),Digital!S7:S14)</f>
        <v>0</v>
      </c>
      <c r="J9" s="281" t="n">
        <f aca="false">B9</f>
        <v>36770</v>
      </c>
      <c r="K9" s="283" t="e">
        <f aca="false">F9+I9</f>
        <v>#NAME?</v>
      </c>
      <c r="L9" s="66" t="n">
        <f aca="false">INDEX(discount,MATCH(B9,discountmonths,0),3)</f>
        <v>0.97621283456597</v>
      </c>
      <c r="M9" s="284" t="e">
        <f aca="false">K9/L9</f>
        <v>#NAME?</v>
      </c>
    </row>
    <row r="10" customFormat="false" ht="12.75" hidden="false" customHeight="false" outlineLevel="0" collapsed="false">
      <c r="B10" s="281" t="n">
        <f aca="false">EOMONTH(B9,0)+1</f>
        <v>36800</v>
      </c>
      <c r="C10" s="285" t="e">
        <f aca="false">SUMIF('Basis Options'!$X$7:$X$197,CONCATENATE(CashFlows!$B10,CashFlows!C$4),'Basis Options'!$U$7:$U$197)</f>
        <v>#NAME?</v>
      </c>
      <c r="D10" s="285" t="e">
        <f aca="false">SUMIF('Basis Options'!$X$7:$X$197,CONCATENATE(CashFlows!$B10,CashFlows!D$4),'Basis Options'!$U$7:$U$197)</f>
        <v>#NAME?</v>
      </c>
      <c r="E10" s="285" t="e">
        <f aca="false">SUMIF('Basis Options'!$X$7:$X$197,CONCATENATE(CashFlows!$B10,CashFlows!E$4),'Basis Options'!$U$7:$U$197)</f>
        <v>#NAME?</v>
      </c>
      <c r="F10" s="282" t="e">
        <f aca="false">SUM(C10:E10)</f>
        <v>#NAME?</v>
      </c>
      <c r="H10" s="281" t="n">
        <f aca="false">EOMONTH(H9,0)+1</f>
        <v>36770</v>
      </c>
      <c r="I10" s="282" t="n">
        <f aca="false">SUMIF(Digital!U7:U16,CONCATENATE(CashFlows!H10,CashFlows!I9),Digital!S7:S15)</f>
        <v>0</v>
      </c>
      <c r="J10" s="281" t="n">
        <f aca="false">B10</f>
        <v>36800</v>
      </c>
      <c r="K10" s="283" t="e">
        <f aca="false">F10+I10</f>
        <v>#NAME?</v>
      </c>
      <c r="L10" s="66" t="n">
        <f aca="false">INDEX(discount,MATCH(B10,discountmonths,0),3)</f>
        <v>0.970809719391839</v>
      </c>
      <c r="M10" s="284" t="e">
        <f aca="false">K10/L10</f>
        <v>#NAME?</v>
      </c>
    </row>
    <row r="11" customFormat="false" ht="12.75" hidden="false" customHeight="false" outlineLevel="0" collapsed="false">
      <c r="B11" s="281" t="n">
        <f aca="false">EOMONTH(B10,0)+1</f>
        <v>36831</v>
      </c>
      <c r="C11" s="285" t="e">
        <f aca="false">SUMIF('Basis Options'!$X$7:$X$197,CONCATENATE(CashFlows!$B11,CashFlows!C$4),'Basis Options'!$U$7:$U$197)</f>
        <v>#NAME?</v>
      </c>
      <c r="D11" s="285" t="e">
        <f aca="false">SUMIF('Basis Options'!$X$7:$X$197,CONCATENATE(CashFlows!$B11,CashFlows!D$4),'Basis Options'!$U$7:$U$197)</f>
        <v>#NAME?</v>
      </c>
      <c r="E11" s="285" t="n">
        <f aca="false">SUMIF('Basis Options'!$X$7:$X$197,CONCATENATE(CashFlows!$B11,CashFlows!E$4),'Basis Options'!$U$7:$U$197)</f>
        <v>0</v>
      </c>
      <c r="F11" s="282" t="e">
        <f aca="false">SUM(C11:E11)</f>
        <v>#NAME?</v>
      </c>
      <c r="H11" s="281" t="n">
        <f aca="false">EOMONTH(H10,0)+1</f>
        <v>36800</v>
      </c>
      <c r="I11" s="282" t="n">
        <f aca="false">SUMIF(Digital!U8:U17,CONCATENATE(CashFlows!H11,CashFlows!I10),Digital!S8:S16)</f>
        <v>0</v>
      </c>
      <c r="J11" s="281" t="n">
        <f aca="false">B11</f>
        <v>36831</v>
      </c>
      <c r="K11" s="283" t="e">
        <f aca="false">F11+I11</f>
        <v>#NAME?</v>
      </c>
      <c r="L11" s="66" t="n">
        <f aca="false">INDEX(discount,MATCH(B11,discountmonths,0),3)</f>
        <v>0.965251065230363</v>
      </c>
      <c r="M11" s="284" t="e">
        <f aca="false">K11/L11</f>
        <v>#NAME?</v>
      </c>
    </row>
    <row r="12" customFormat="false" ht="12.75" hidden="false" customHeight="false" outlineLevel="0" collapsed="false">
      <c r="B12" s="281" t="n">
        <f aca="false">EOMONTH(B11,0)+1</f>
        <v>36861</v>
      </c>
      <c r="C12" s="285" t="e">
        <f aca="false">SUMIF('Basis Options'!$X$7:$X$197,CONCATENATE(CashFlows!$B12,CashFlows!C$4),'Basis Options'!$U$7:$U$197)</f>
        <v>#NAME?</v>
      </c>
      <c r="D12" s="285" t="e">
        <f aca="false">SUMIF('Basis Options'!$X$7:$X$197,CONCATENATE(CashFlows!$B12,CashFlows!D$4),'Basis Options'!$U$7:$U$197)</f>
        <v>#NAME?</v>
      </c>
      <c r="E12" s="285" t="n">
        <f aca="false">SUMIF('Basis Options'!$X$7:$X$197,CONCATENATE(CashFlows!$B12,CashFlows!E$4),'Basis Options'!$U$7:$U$197)</f>
        <v>0</v>
      </c>
      <c r="F12" s="282" t="e">
        <f aca="false">SUM(C12:E12)</f>
        <v>#NAME?</v>
      </c>
      <c r="H12" s="281" t="n">
        <f aca="false">EOMONTH(H11,0)+1</f>
        <v>36831</v>
      </c>
      <c r="I12" s="282" t="n">
        <f aca="false">SUMIF(Digital!U9:U18,CONCATENATE(CashFlows!H12,CashFlows!I11),Digital!S8:S17)</f>
        <v>0</v>
      </c>
      <c r="J12" s="281" t="n">
        <f aca="false">B12</f>
        <v>36861</v>
      </c>
      <c r="K12" s="283" t="e">
        <f aca="false">F12+I12</f>
        <v>#NAME?</v>
      </c>
      <c r="L12" s="66" t="n">
        <f aca="false">INDEX(discount,MATCH(B12,discountmonths,0),3)</f>
        <v>0.959832535098515</v>
      </c>
      <c r="M12" s="284" t="e">
        <f aca="false">K12/L12</f>
        <v>#NAME?</v>
      </c>
    </row>
    <row r="13" customFormat="false" ht="12.75" hidden="false" customHeight="false" outlineLevel="0" collapsed="false">
      <c r="B13" s="281" t="n">
        <f aca="false">EOMONTH(B12,0)+1</f>
        <v>36892</v>
      </c>
      <c r="C13" s="285" t="e">
        <f aca="false">SUMIF('Basis Options'!$X$7:$X$197,CONCATENATE(CashFlows!$B13,CashFlows!C$4),'Basis Options'!$U$7:$U$197)</f>
        <v>#NAME?</v>
      </c>
      <c r="D13" s="285" t="e">
        <f aca="false">SUMIF('Basis Options'!$X$7:$X$197,CONCATENATE(CashFlows!$B13,CashFlows!D$4),'Basis Options'!$U$7:$U$197)</f>
        <v>#NAME?</v>
      </c>
      <c r="E13" s="285" t="n">
        <f aca="false">SUMIF('Basis Options'!$X$7:$X$197,CONCATENATE(CashFlows!$B13,CashFlows!E$4),'Basis Options'!$U$7:$U$197)</f>
        <v>0</v>
      </c>
      <c r="F13" s="282" t="e">
        <f aca="false">SUM(C13:E13)</f>
        <v>#NAME?</v>
      </c>
      <c r="H13" s="281" t="n">
        <f aca="false">EOMONTH(H12,0)+1</f>
        <v>36861</v>
      </c>
      <c r="I13" s="282" t="n">
        <f aca="false">SUMIF(Digital!U10:U19,CONCATENATE(CashFlows!H13,CashFlows!I12),Digital!S9:S18)</f>
        <v>0</v>
      </c>
      <c r="J13" s="281" t="n">
        <f aca="false">B13</f>
        <v>36892</v>
      </c>
      <c r="K13" s="283" t="e">
        <f aca="false">F13+I13</f>
        <v>#NAME?</v>
      </c>
      <c r="L13" s="66" t="n">
        <f aca="false">INDEX(discount,MATCH(B13,discountmonths,0),3)</f>
        <v>0.954212985608723</v>
      </c>
      <c r="M13" s="284" t="e">
        <f aca="false">K13/L13</f>
        <v>#NAME?</v>
      </c>
    </row>
    <row r="14" customFormat="false" ht="12.75" hidden="false" customHeight="false" outlineLevel="0" collapsed="false">
      <c r="B14" s="281" t="n">
        <f aca="false">EOMONTH(B13,0)+1</f>
        <v>36923</v>
      </c>
      <c r="C14" s="285" t="e">
        <f aca="false">SUMIF('Basis Options'!$X$7:$X$197,CONCATENATE(CashFlows!$B14,CashFlows!C$4),'Basis Options'!$U$7:$U$197)</f>
        <v>#NAME?</v>
      </c>
      <c r="D14" s="285" t="e">
        <f aca="false">SUMIF('Basis Options'!$X$7:$X$197,CONCATENATE(CashFlows!$B14,CashFlows!D$4),'Basis Options'!$U$7:$U$197)</f>
        <v>#NAME?</v>
      </c>
      <c r="E14" s="285" t="n">
        <f aca="false">SUMIF('Basis Options'!$X$7:$X$197,CONCATENATE(CashFlows!$B14,CashFlows!E$4),'Basis Options'!$U$7:$U$197)</f>
        <v>0</v>
      </c>
      <c r="F14" s="282" t="e">
        <f aca="false">SUM(C14:E14)</f>
        <v>#NAME?</v>
      </c>
      <c r="H14" s="281" t="n">
        <f aca="false">EOMONTH(H13,0)+1</f>
        <v>36892</v>
      </c>
      <c r="I14" s="282" t="n">
        <f aca="false">SUMIF(Digital!U11:U20,CONCATENATE(CashFlows!H14,CashFlows!I13),Digital!S10:S19)</f>
        <v>0</v>
      </c>
      <c r="J14" s="281" t="n">
        <f aca="false">B14</f>
        <v>36923</v>
      </c>
      <c r="K14" s="283" t="e">
        <f aca="false">F14+I14</f>
        <v>#NAME?</v>
      </c>
      <c r="L14" s="66" t="n">
        <f aca="false">INDEX(discount,MATCH(B14,discountmonths,0),3)</f>
        <v>0.94859226545939</v>
      </c>
      <c r="M14" s="284" t="e">
        <f aca="false">K14/L14</f>
        <v>#NAME?</v>
      </c>
    </row>
    <row r="15" customFormat="false" ht="12.75" hidden="false" customHeight="false" outlineLevel="0" collapsed="false">
      <c r="B15" s="281" t="n">
        <f aca="false">EOMONTH(B14,0)+1</f>
        <v>36951</v>
      </c>
      <c r="C15" s="285" t="e">
        <f aca="false">SUMIF('Basis Options'!$X$7:$X$197,CONCATENATE(CashFlows!$B15,CashFlows!C$4),'Basis Options'!$U$7:$U$197)</f>
        <v>#NAME?</v>
      </c>
      <c r="D15" s="285" t="e">
        <f aca="false">SUMIF('Basis Options'!$X$7:$X$197,CONCATENATE(CashFlows!$B15,CashFlows!D$4),'Basis Options'!$U$7:$U$197)</f>
        <v>#NAME?</v>
      </c>
      <c r="E15" s="285" t="n">
        <f aca="false">SUMIF('Basis Options'!$X$7:$X$197,CONCATENATE(CashFlows!$B15,CashFlows!E$4),'Basis Options'!$U$7:$U$197)</f>
        <v>0</v>
      </c>
      <c r="F15" s="282" t="e">
        <f aca="false">SUM(C15:E15)</f>
        <v>#NAME?</v>
      </c>
      <c r="H15" s="281" t="n">
        <f aca="false">EOMONTH(H14,0)+1</f>
        <v>36923</v>
      </c>
      <c r="I15" s="282" t="n">
        <f aca="false">SUMIF(Digital!U12:U21,CONCATENATE(CashFlows!H15,CashFlows!I14),Digital!S11:S20)</f>
        <v>0</v>
      </c>
      <c r="J15" s="281" t="n">
        <f aca="false">B15</f>
        <v>36951</v>
      </c>
      <c r="K15" s="283" t="e">
        <f aca="false">F15+I15</f>
        <v>#NAME?</v>
      </c>
      <c r="L15" s="66" t="n">
        <f aca="false">INDEX(discount,MATCH(B15,discountmonths,0),3)</f>
        <v>0.943492311391941</v>
      </c>
      <c r="M15" s="284" t="e">
        <f aca="false">K15/L15</f>
        <v>#NAME?</v>
      </c>
    </row>
    <row r="16" customFormat="false" ht="12.75" hidden="false" customHeight="false" outlineLevel="0" collapsed="false">
      <c r="B16" s="281" t="n">
        <f aca="false">EOMONTH(B15,0)+1</f>
        <v>36982</v>
      </c>
      <c r="C16" s="285" t="e">
        <f aca="false">SUMIF('Basis Options'!$X$7:$X$197,CONCATENATE(CashFlows!$B16,CashFlows!C$4),'Basis Options'!$U$7:$U$197)</f>
        <v>#NAME?</v>
      </c>
      <c r="D16" s="285" t="n">
        <f aca="false">SUMIF('Basis Options'!$X$7:$X$197,CONCATENATE(CashFlows!$B16,CashFlows!D$4),'Basis Options'!$U$7:$U$197)</f>
        <v>0</v>
      </c>
      <c r="E16" s="285" t="n">
        <f aca="false">SUMIF('Basis Options'!$X$7:$X$197,CONCATENATE(CashFlows!$B16,CashFlows!E$4),'Basis Options'!$U$7:$U$197)</f>
        <v>0</v>
      </c>
      <c r="F16" s="282" t="e">
        <f aca="false">SUM(C16:E16)</f>
        <v>#NAME?</v>
      </c>
      <c r="H16" s="281" t="n">
        <f aca="false">EOMONTH(H15,0)+1</f>
        <v>36951</v>
      </c>
      <c r="I16" s="282" t="n">
        <f aca="false">SUMIF(Digital!U13:U22,CONCATENATE(CashFlows!H16,CashFlows!I15),Digital!S12:S21)</f>
        <v>0</v>
      </c>
      <c r="J16" s="281" t="n">
        <f aca="false">B16</f>
        <v>36982</v>
      </c>
      <c r="K16" s="283" t="e">
        <f aca="false">F16+I16</f>
        <v>#NAME?</v>
      </c>
      <c r="L16" s="66" t="n">
        <f aca="false">INDEX(discount,MATCH(B16,discountmonths,0),3)</f>
        <v>0.937864517576021</v>
      </c>
      <c r="M16" s="284" t="e">
        <f aca="false">K16/L16</f>
        <v>#NAME?</v>
      </c>
    </row>
    <row r="17" customFormat="false" ht="12.75" hidden="false" customHeight="false" outlineLevel="0" collapsed="false">
      <c r="B17" s="281" t="n">
        <f aca="false">EOMONTH(B16,0)+1</f>
        <v>37012</v>
      </c>
      <c r="C17" s="285" t="e">
        <f aca="false">SUMIF('Basis Options'!$X$7:$X$197,CONCATENATE(CashFlows!$B17,CashFlows!C$4),'Basis Options'!$U$7:$U$197)</f>
        <v>#NAME?</v>
      </c>
      <c r="D17" s="285" t="n">
        <f aca="false">SUMIF('Basis Options'!$X$7:$X$197,CONCATENATE(CashFlows!$B17,CashFlows!D$4),'Basis Options'!$U$7:$U$197)</f>
        <v>0</v>
      </c>
      <c r="E17" s="285" t="n">
        <f aca="false">SUMIF('Basis Options'!$X$7:$X$197,CONCATENATE(CashFlows!$B17,CashFlows!E$4),'Basis Options'!$U$7:$U$197)</f>
        <v>0</v>
      </c>
      <c r="F17" s="282" t="e">
        <f aca="false">SUM(C17:E17)</f>
        <v>#NAME?</v>
      </c>
      <c r="H17" s="281" t="n">
        <f aca="false">EOMONTH(H16,0)+1</f>
        <v>36982</v>
      </c>
      <c r="I17" s="286" t="n">
        <f aca="false">SUMIF(Digital!U14:U23,CONCATENATE(CashFlows!H17,CashFlows!I16),Digital!S13:S22)</f>
        <v>0</v>
      </c>
      <c r="J17" s="281" t="n">
        <f aca="false">B17</f>
        <v>37012</v>
      </c>
      <c r="K17" s="283" t="e">
        <f aca="false">F17+I17</f>
        <v>#NAME?</v>
      </c>
      <c r="L17" s="66" t="n">
        <f aca="false">INDEX(discount,MATCH(B17,discountmonths,0),3)</f>
        <v>0.932482270159761</v>
      </c>
      <c r="M17" s="284" t="e">
        <f aca="false">K17/L17</f>
        <v>#NAME?</v>
      </c>
    </row>
    <row r="18" customFormat="false" ht="12.75" hidden="false" customHeight="false" outlineLevel="0" collapsed="false">
      <c r="B18" s="281" t="n">
        <f aca="false">EOMONTH(B17,0)+1</f>
        <v>37043</v>
      </c>
      <c r="C18" s="285" t="e">
        <f aca="false">SUMIF('Basis Options'!$X$7:$X$197,CONCATENATE(CashFlows!$B18,CashFlows!C$4),'Basis Options'!$U$7:$U$197)</f>
        <v>#NAME?</v>
      </c>
      <c r="D18" s="285" t="n">
        <f aca="false">SUMIF('Basis Options'!$X$7:$X$197,CONCATENATE(CashFlows!$B18,CashFlows!D$4),'Basis Options'!$U$7:$U$197)</f>
        <v>0</v>
      </c>
      <c r="E18" s="285" t="n">
        <f aca="false">SUMIF('Basis Options'!$X$7:$X$197,CONCATENATE(CashFlows!$B18,CashFlows!E$4),'Basis Options'!$U$7:$U$197)</f>
        <v>0</v>
      </c>
      <c r="F18" s="282" t="e">
        <f aca="false">SUM(C18:E18)</f>
        <v>#NAME?</v>
      </c>
      <c r="H18" s="281" t="n">
        <f aca="false">EOMONTH(H17,0)+1</f>
        <v>37012</v>
      </c>
      <c r="I18" s="287"/>
      <c r="J18" s="281" t="n">
        <f aca="false">B18</f>
        <v>37043</v>
      </c>
      <c r="K18" s="283" t="e">
        <f aca="false">F18+I18</f>
        <v>#NAME?</v>
      </c>
      <c r="L18" s="66" t="n">
        <f aca="false">INDEX(discount,MATCH(B18,discountmonths,0),3)</f>
        <v>0.926915929451029</v>
      </c>
      <c r="M18" s="284" t="e">
        <f aca="false">K18/L18</f>
        <v>#NAME?</v>
      </c>
    </row>
    <row r="19" customFormat="false" ht="12.75" hidden="false" customHeight="false" outlineLevel="0" collapsed="false">
      <c r="B19" s="281" t="n">
        <f aca="false">EOMONTH(B18,0)+1</f>
        <v>37073</v>
      </c>
      <c r="C19" s="285" t="e">
        <f aca="false">SUMIF('Basis Options'!$X$7:$X$197,CONCATENATE(CashFlows!$B19,CashFlows!C$4),'Basis Options'!$U$7:$U$197)</f>
        <v>#NAME?</v>
      </c>
      <c r="D19" s="285" t="n">
        <f aca="false">SUMIF('Basis Options'!$X$7:$X$197,CONCATENATE(CashFlows!$B19,CashFlows!D$4),'Basis Options'!$U$7:$U$197)</f>
        <v>0</v>
      </c>
      <c r="E19" s="285" t="n">
        <f aca="false">SUMIF('Basis Options'!$X$7:$X$197,CONCATENATE(CashFlows!$B19,CashFlows!E$4),'Basis Options'!$U$7:$U$197)</f>
        <v>0</v>
      </c>
      <c r="F19" s="282" t="e">
        <f aca="false">SUM(C19:E19)</f>
        <v>#NAME?</v>
      </c>
      <c r="H19" s="281" t="n">
        <f aca="false">EOMONTH(H18,0)+1</f>
        <v>37043</v>
      </c>
      <c r="I19" s="287"/>
      <c r="J19" s="281" t="n">
        <f aca="false">B19</f>
        <v>37073</v>
      </c>
      <c r="K19" s="283" t="e">
        <f aca="false">F19+I19</f>
        <v>#NAME?</v>
      </c>
      <c r="L19" s="66" t="n">
        <f aca="false">INDEX(discount,MATCH(B19,discountmonths,0),3)</f>
        <v>0.921529952081501</v>
      </c>
      <c r="M19" s="284" t="e">
        <f aca="false">K19/L19</f>
        <v>#NAME?</v>
      </c>
    </row>
    <row r="20" customFormat="false" ht="12.75" hidden="false" customHeight="false" outlineLevel="0" collapsed="false">
      <c r="B20" s="281" t="n">
        <f aca="false">EOMONTH(B19,0)+1</f>
        <v>37104</v>
      </c>
      <c r="C20" s="285" t="e">
        <f aca="false">SUMIF('Basis Options'!$X$7:$X$197,CONCATENATE(CashFlows!$B20,CashFlows!C$4),'Basis Options'!$U$7:$U$197)</f>
        <v>#NAME?</v>
      </c>
      <c r="D20" s="285" t="n">
        <f aca="false">SUMIF('Basis Options'!$X$7:$X$197,CONCATENATE(CashFlows!$B20,CashFlows!D$4),'Basis Options'!$U$7:$U$197)</f>
        <v>0</v>
      </c>
      <c r="E20" s="285" t="n">
        <f aca="false">SUMIF('Basis Options'!$X$7:$X$197,CONCATENATE(CashFlows!$B20,CashFlows!E$4),'Basis Options'!$U$7:$U$197)</f>
        <v>0</v>
      </c>
      <c r="F20" s="282" t="e">
        <f aca="false">SUM(C20:E20)</f>
        <v>#NAME?</v>
      </c>
      <c r="H20" s="281" t="n">
        <f aca="false">EOMONTH(H19,0)+1</f>
        <v>37073</v>
      </c>
      <c r="I20" s="287"/>
      <c r="J20" s="281" t="n">
        <f aca="false">B20</f>
        <v>37104</v>
      </c>
      <c r="K20" s="283" t="e">
        <f aca="false">F20+I20</f>
        <v>#NAME?</v>
      </c>
      <c r="L20" s="66" t="n">
        <f aca="false">INDEX(discount,MATCH(B20,discountmonths,0),3)</f>
        <v>0.915971121024812</v>
      </c>
      <c r="M20" s="284" t="e">
        <f aca="false">K20/L20</f>
        <v>#NAME?</v>
      </c>
    </row>
    <row r="21" customFormat="false" ht="12.75" hidden="false" customHeight="false" outlineLevel="0" collapsed="false">
      <c r="B21" s="281" t="n">
        <f aca="false">EOMONTH(B20,0)+1</f>
        <v>37135</v>
      </c>
      <c r="C21" s="285" t="e">
        <f aca="false">SUMIF('Basis Options'!$X$7:$X$197,CONCATENATE(CashFlows!$B21,CashFlows!C$4),'Basis Options'!$U$7:$U$197)</f>
        <v>#NAME?</v>
      </c>
      <c r="D21" s="285" t="n">
        <f aca="false">SUMIF('Basis Options'!$X$7:$X$197,CONCATENATE(CashFlows!$B21,CashFlows!D$4),'Basis Options'!$U$7:$U$197)</f>
        <v>0</v>
      </c>
      <c r="E21" s="285" t="n">
        <f aca="false">SUMIF('Basis Options'!$X$7:$X$197,CONCATENATE(CashFlows!$B21,CashFlows!E$4),'Basis Options'!$U$7:$U$197)</f>
        <v>0</v>
      </c>
      <c r="F21" s="282" t="e">
        <f aca="false">SUM(C21:E21)</f>
        <v>#NAME?</v>
      </c>
      <c r="H21" s="281" t="n">
        <f aca="false">EOMONTH(H20,0)+1</f>
        <v>37104</v>
      </c>
      <c r="I21" s="287"/>
      <c r="J21" s="281" t="n">
        <f aca="false">B21</f>
        <v>37135</v>
      </c>
      <c r="K21" s="283" t="e">
        <f aca="false">F21+I21</f>
        <v>#NAME?</v>
      </c>
      <c r="L21" s="66" t="n">
        <f aca="false">INDEX(discount,MATCH(B21,discountmonths,0),3)</f>
        <v>0.910410751991979</v>
      </c>
      <c r="M21" s="284" t="e">
        <f aca="false">K21/L21</f>
        <v>#NAME?</v>
      </c>
    </row>
    <row r="22" customFormat="false" ht="12.75" hidden="false" customHeight="false" outlineLevel="0" collapsed="false">
      <c r="B22" s="281" t="n">
        <f aca="false">EOMONTH(B21,0)+1</f>
        <v>37165</v>
      </c>
      <c r="C22" s="285" t="e">
        <f aca="false">SUMIF('Basis Options'!$X$7:$X$197,CONCATENATE(CashFlows!$B22,CashFlows!C$4),'Basis Options'!$U$7:$U$197)</f>
        <v>#NAME?</v>
      </c>
      <c r="D22" s="285" t="n">
        <f aca="false">SUMIF('Basis Options'!$X$7:$X$197,CONCATENATE(CashFlows!$B22,CashFlows!D$4),'Basis Options'!$U$7:$U$197)</f>
        <v>0</v>
      </c>
      <c r="E22" s="285" t="n">
        <f aca="false">SUMIF('Basis Options'!$X$7:$X$197,CONCATENATE(CashFlows!$B22,CashFlows!E$4),'Basis Options'!$U$7:$U$197)</f>
        <v>0</v>
      </c>
      <c r="F22" s="282" t="e">
        <f aca="false">SUM(C22:E22)</f>
        <v>#NAME?</v>
      </c>
      <c r="H22" s="281" t="n">
        <f aca="false">EOMONTH(H21,0)+1</f>
        <v>37135</v>
      </c>
      <c r="I22" s="287"/>
      <c r="J22" s="281" t="n">
        <f aca="false">B22</f>
        <v>37165</v>
      </c>
      <c r="K22" s="283" t="e">
        <f aca="false">F22+I22</f>
        <v>#NAME?</v>
      </c>
      <c r="L22" s="66" t="n">
        <f aca="false">INDEX(discount,MATCH(B22,discountmonths,0),3)</f>
        <v>0.905061047504197</v>
      </c>
      <c r="M22" s="284" t="e">
        <f aca="false">K22/L22</f>
        <v>#NAME?</v>
      </c>
    </row>
    <row r="23" customFormat="false" ht="12.75" hidden="false" customHeight="false" outlineLevel="0" collapsed="false">
      <c r="B23" s="281" t="n">
        <f aca="false">EOMONTH(B22,0)+1</f>
        <v>37196</v>
      </c>
      <c r="C23" s="285" t="e">
        <f aca="false">SUMIF('Basis Options'!$X$7:$X$197,CONCATENATE(CashFlows!$B23,CashFlows!C$4),'Basis Options'!$U$7:$U$197)</f>
        <v>#NAME?</v>
      </c>
      <c r="D23" s="285" t="n">
        <f aca="false">SUMIF('Basis Options'!$X$7:$X$197,CONCATENATE(CashFlows!$B23,CashFlows!D$4),'Basis Options'!$U$7:$U$197)</f>
        <v>0</v>
      </c>
      <c r="E23" s="285" t="n">
        <f aca="false">SUMIF('Basis Options'!$X$7:$X$197,CONCATENATE(CashFlows!$B23,CashFlows!E$4),'Basis Options'!$U$7:$U$197)</f>
        <v>0</v>
      </c>
      <c r="F23" s="282" t="e">
        <f aca="false">SUM(C23:E23)</f>
        <v>#NAME?</v>
      </c>
      <c r="H23" s="281" t="n">
        <f aca="false">EOMONTH(H22,0)+1</f>
        <v>37165</v>
      </c>
      <c r="I23" s="287"/>
      <c r="J23" s="281" t="n">
        <f aca="false">B23</f>
        <v>37196</v>
      </c>
      <c r="K23" s="283" t="e">
        <f aca="false">F23+I23</f>
        <v>#NAME?</v>
      </c>
      <c r="L23" s="66" t="n">
        <f aca="false">INDEX(discount,MATCH(B23,discountmonths,0),3)</f>
        <v>0.899591632189412</v>
      </c>
      <c r="M23" s="284" t="e">
        <f aca="false">K23/L23</f>
        <v>#NAME?</v>
      </c>
    </row>
    <row r="24" customFormat="false" ht="12.75" hidden="false" customHeight="false" outlineLevel="0" collapsed="false">
      <c r="B24" s="281" t="n">
        <f aca="false">EOMONTH(B23,0)+1</f>
        <v>37226</v>
      </c>
      <c r="C24" s="285" t="e">
        <f aca="false">SUMIF('Basis Options'!$X$7:$X$197,CONCATENATE(CashFlows!$B24,CashFlows!C$4),'Basis Options'!$U$7:$U$197)</f>
        <v>#NAME?</v>
      </c>
      <c r="D24" s="285" t="n">
        <f aca="false">SUMIF('Basis Options'!$X$7:$X$197,CONCATENATE(CashFlows!$B24,CashFlows!D$4),'Basis Options'!$U$7:$U$197)</f>
        <v>0</v>
      </c>
      <c r="E24" s="285" t="n">
        <f aca="false">SUMIF('Basis Options'!$X$7:$X$197,CONCATENATE(CashFlows!$B24,CashFlows!E$4),'Basis Options'!$U$7:$U$197)</f>
        <v>0</v>
      </c>
      <c r="F24" s="282" t="e">
        <f aca="false">SUM(C24:E24)</f>
        <v>#NAME?</v>
      </c>
      <c r="H24" s="281" t="n">
        <f aca="false">EOMONTH(H23,0)+1</f>
        <v>37196</v>
      </c>
      <c r="I24" s="287"/>
      <c r="J24" s="281" t="n">
        <f aca="false">B24</f>
        <v>37226</v>
      </c>
      <c r="K24" s="283" t="e">
        <f aca="false">F24+I24</f>
        <v>#NAME?</v>
      </c>
      <c r="L24" s="66" t="n">
        <f aca="false">INDEX(discount,MATCH(B24,discountmonths,0),3)</f>
        <v>0.894306808523108</v>
      </c>
      <c r="M24" s="284" t="e">
        <f aca="false">K24/L24</f>
        <v>#NAME?</v>
      </c>
    </row>
    <row r="25" customFormat="false" ht="12.75" hidden="false" customHeight="false" outlineLevel="0" collapsed="false">
      <c r="B25" s="281" t="n">
        <f aca="false">EOMONTH(B24,0)+1</f>
        <v>37257</v>
      </c>
      <c r="C25" s="285" t="e">
        <f aca="false">SUMIF('Basis Options'!$X$7:$X$197,CONCATENATE(CashFlows!$B25,CashFlows!C$4),'Basis Options'!$U$7:$U$197)</f>
        <v>#NAME?</v>
      </c>
      <c r="D25" s="285" t="n">
        <f aca="false">SUMIF('Basis Options'!$X$7:$X$197,CONCATENATE(CashFlows!$B25,CashFlows!D$4),'Basis Options'!$U$7:$U$197)</f>
        <v>0</v>
      </c>
      <c r="E25" s="285" t="n">
        <f aca="false">SUMIF('Basis Options'!$X$7:$X$197,CONCATENATE(CashFlows!$B25,CashFlows!E$4),'Basis Options'!$U$7:$U$197)</f>
        <v>0</v>
      </c>
      <c r="F25" s="282" t="e">
        <f aca="false">SUM(C25:E25)</f>
        <v>#NAME?</v>
      </c>
      <c r="H25" s="281" t="n">
        <f aca="false">EOMONTH(H24,0)+1</f>
        <v>37226</v>
      </c>
      <c r="I25" s="287"/>
      <c r="J25" s="281" t="n">
        <f aca="false">B25</f>
        <v>37257</v>
      </c>
      <c r="K25" s="283" t="e">
        <f aca="false">F25+I25</f>
        <v>#NAME?</v>
      </c>
      <c r="L25" s="66" t="n">
        <f aca="false">INDEX(discount,MATCH(B25,discountmonths,0),3)</f>
        <v>0.888870224075606</v>
      </c>
      <c r="M25" s="284" t="e">
        <f aca="false">K25/L25</f>
        <v>#NAME?</v>
      </c>
    </row>
    <row r="26" customFormat="false" ht="12.75" hidden="false" customHeight="false" outlineLevel="0" collapsed="false">
      <c r="B26" s="281" t="n">
        <f aca="false">EOMONTH(B25,0)+1</f>
        <v>37288</v>
      </c>
      <c r="C26" s="285" t="e">
        <f aca="false">SUMIF('Basis Options'!$X$7:$X$197,CONCATENATE(CashFlows!$B26,CashFlows!C$4),'Basis Options'!$U$7:$U$197)</f>
        <v>#NAME?</v>
      </c>
      <c r="D26" s="285" t="n">
        <f aca="false">SUMIF('Basis Options'!$X$7:$X$197,CONCATENATE(CashFlows!$B26,CashFlows!D$4),'Basis Options'!$U$7:$U$197)</f>
        <v>0</v>
      </c>
      <c r="E26" s="285" t="n">
        <f aca="false">SUMIF('Basis Options'!$X$7:$X$197,CONCATENATE(CashFlows!$B26,CashFlows!E$4),'Basis Options'!$U$7:$U$197)</f>
        <v>0</v>
      </c>
      <c r="F26" s="282" t="e">
        <f aca="false">SUM(C26:E26)</f>
        <v>#NAME?</v>
      </c>
      <c r="H26" s="281" t="n">
        <f aca="false">EOMONTH(H25,0)+1</f>
        <v>37257</v>
      </c>
      <c r="I26" s="287"/>
      <c r="J26" s="281" t="n">
        <f aca="false">B26</f>
        <v>37288</v>
      </c>
      <c r="K26" s="283" t="e">
        <f aca="false">F26+I26</f>
        <v>#NAME?</v>
      </c>
      <c r="L26" s="66" t="n">
        <f aca="false">INDEX(discount,MATCH(B26,discountmonths,0),3)</f>
        <v>0.883466774043275</v>
      </c>
      <c r="M26" s="284" t="e">
        <f aca="false">K26/L26</f>
        <v>#NAME?</v>
      </c>
    </row>
    <row r="27" customFormat="false" ht="12.75" hidden="false" customHeight="false" outlineLevel="0" collapsed="false">
      <c r="B27" s="281" t="n">
        <f aca="false">EOMONTH(B26,0)+1</f>
        <v>37316</v>
      </c>
      <c r="C27" s="285" t="e">
        <f aca="false">SUMIF('Basis Options'!$X$7:$X$197,CONCATENATE(CashFlows!$B27,CashFlows!C$4),'Basis Options'!$U$7:$U$197)</f>
        <v>#NAME?</v>
      </c>
      <c r="D27" s="285" t="n">
        <f aca="false">SUMIF('Basis Options'!$X$7:$X$197,CONCATENATE(CashFlows!$B27,CashFlows!D$4),'Basis Options'!$U$7:$U$197)</f>
        <v>0</v>
      </c>
      <c r="E27" s="285" t="n">
        <f aca="false">SUMIF('Basis Options'!$X$7:$X$197,CONCATENATE(CashFlows!$B27,CashFlows!E$4),'Basis Options'!$U$7:$U$197)</f>
        <v>0</v>
      </c>
      <c r="F27" s="282" t="e">
        <f aca="false">SUM(C27:E27)</f>
        <v>#NAME?</v>
      </c>
      <c r="H27" s="281" t="n">
        <f aca="false">EOMONTH(H26,0)+1</f>
        <v>37288</v>
      </c>
      <c r="I27" s="287"/>
      <c r="J27" s="281" t="n">
        <f aca="false">B27</f>
        <v>37316</v>
      </c>
      <c r="K27" s="283" t="e">
        <f aca="false">F27+I27</f>
        <v>#NAME?</v>
      </c>
      <c r="L27" s="66" t="n">
        <f aca="false">INDEX(discount,MATCH(B27,discountmonths,0),3)</f>
        <v>0.878596968833662</v>
      </c>
      <c r="M27" s="284" t="e">
        <f aca="false">K27/L27</f>
        <v>#NAME?</v>
      </c>
    </row>
    <row r="28" customFormat="false" ht="12.75" hidden="false" customHeight="false" outlineLevel="0" collapsed="false">
      <c r="B28" s="281" t="n">
        <f aca="false">EOMONTH(B27,0)+1</f>
        <v>37347</v>
      </c>
      <c r="C28" s="285" t="n">
        <f aca="false">SUMIF('Basis Options'!$X$7:$X$197,CONCATENATE(CashFlows!$B28,CashFlows!C$4),'Basis Options'!$U$7:$U$197)</f>
        <v>0</v>
      </c>
      <c r="D28" s="285" t="n">
        <f aca="false">SUMIF('Basis Options'!$X$7:$X$197,CONCATENATE(CashFlows!$B28,CashFlows!D$4),'Basis Options'!$U$7:$U$197)</f>
        <v>0</v>
      </c>
      <c r="E28" s="285" t="n">
        <f aca="false">SUMIF('Basis Options'!$X$7:$X$197,CONCATENATE(CashFlows!$B28,CashFlows!E$4),'Basis Options'!$U$7:$U$197)</f>
        <v>0</v>
      </c>
      <c r="F28" s="282" t="n">
        <f aca="false">SUM(C28:E28)</f>
        <v>0</v>
      </c>
      <c r="H28" s="281" t="n">
        <f aca="false">EOMONTH(H27,0)+1</f>
        <v>37316</v>
      </c>
      <c r="I28" s="287"/>
      <c r="J28" s="281" t="n">
        <f aca="false">B28</f>
        <v>37347</v>
      </c>
      <c r="K28" s="283" t="n">
        <f aca="false">F28+I28</f>
        <v>0</v>
      </c>
      <c r="L28" s="66" t="n">
        <f aca="false">INDEX(discount,MATCH(B28,discountmonths,0),3)</f>
        <v>0.873257352608839</v>
      </c>
      <c r="M28" s="284" t="n">
        <f aca="false">K28/L28</f>
        <v>0</v>
      </c>
    </row>
    <row r="29" customFormat="false" ht="12.75" hidden="false" customHeight="false" outlineLevel="0" collapsed="false">
      <c r="B29" s="281" t="n">
        <f aca="false">EOMONTH(B28,0)+1</f>
        <v>37377</v>
      </c>
      <c r="C29" s="285" t="n">
        <f aca="false">SUMIF('Basis Options'!$X$7:$X$197,CONCATENATE(CashFlows!$B29,CashFlows!C$4),'Basis Options'!$U$7:$U$197)</f>
        <v>0</v>
      </c>
      <c r="D29" s="285" t="n">
        <f aca="false">SUMIF('Basis Options'!$X$7:$X$197,CONCATENATE(CashFlows!$B29,CashFlows!D$4),'Basis Options'!$U$7:$U$197)</f>
        <v>0</v>
      </c>
      <c r="E29" s="285" t="n">
        <f aca="false">SUMIF('Basis Options'!$X$7:$X$197,CONCATENATE(CashFlows!$B29,CashFlows!E$4),'Basis Options'!$U$7:$U$197)</f>
        <v>0</v>
      </c>
      <c r="F29" s="282" t="n">
        <f aca="false">SUM(C29:E29)</f>
        <v>0</v>
      </c>
      <c r="H29" s="281" t="n">
        <f aca="false">EOMONTH(H28,0)+1</f>
        <v>37347</v>
      </c>
      <c r="I29" s="287"/>
      <c r="J29" s="281" t="n">
        <f aca="false">B29</f>
        <v>37377</v>
      </c>
      <c r="K29" s="283" t="n">
        <f aca="false">F29+I29</f>
        <v>0</v>
      </c>
      <c r="L29" s="66" t="n">
        <f aca="false">INDEX(discount,MATCH(B29,discountmonths,0),3)</f>
        <v>0.868165390533423</v>
      </c>
      <c r="M29" s="284" t="n">
        <f aca="false">K29/L29</f>
        <v>0</v>
      </c>
    </row>
    <row r="30" customFormat="false" ht="12.75" hidden="false" customHeight="false" outlineLevel="0" collapsed="false">
      <c r="B30" s="281" t="n">
        <f aca="false">EOMONTH(B29,0)+1</f>
        <v>37408</v>
      </c>
      <c r="C30" s="285" t="n">
        <f aca="false">SUMIF('Basis Options'!$X$7:$X$197,CONCATENATE(CashFlows!$B30,CashFlows!C$4),'Basis Options'!$U$7:$U$197)</f>
        <v>0</v>
      </c>
      <c r="D30" s="285" t="n">
        <f aca="false">SUMIF('Basis Options'!$X$7:$X$197,CONCATENATE(CashFlows!$B30,CashFlows!D$4),'Basis Options'!$U$7:$U$197)</f>
        <v>0</v>
      </c>
      <c r="E30" s="285" t="n">
        <f aca="false">SUMIF('Basis Options'!$X$7:$X$197,CONCATENATE(CashFlows!$B30,CashFlows!E$4),'Basis Options'!$U$7:$U$197)</f>
        <v>0</v>
      </c>
      <c r="F30" s="282" t="n">
        <f aca="false">SUM(C30:E30)</f>
        <v>0</v>
      </c>
      <c r="H30" s="281" t="n">
        <f aca="false">EOMONTH(H29,0)+1</f>
        <v>37377</v>
      </c>
      <c r="I30" s="287"/>
      <c r="J30" s="281" t="n">
        <f aca="false">B30</f>
        <v>37408</v>
      </c>
      <c r="K30" s="283" t="n">
        <f aca="false">F30+I30</f>
        <v>0</v>
      </c>
      <c r="L30" s="66" t="n">
        <f aca="false">INDEX(discount,MATCH(B30,discountmonths,0),3)</f>
        <v>0.86292365242993</v>
      </c>
      <c r="M30" s="284" t="n">
        <f aca="false">K30/L30</f>
        <v>0</v>
      </c>
    </row>
    <row r="31" customFormat="false" ht="12.75" hidden="false" customHeight="false" outlineLevel="0" collapsed="false">
      <c r="B31" s="281" t="n">
        <f aca="false">EOMONTH(B30,0)+1</f>
        <v>37438</v>
      </c>
      <c r="C31" s="285" t="n">
        <f aca="false">SUMIF('Basis Options'!$X$7:$X$197,CONCATENATE(CashFlows!$B31,CashFlows!C$4),'Basis Options'!$U$7:$U$197)</f>
        <v>0</v>
      </c>
      <c r="D31" s="285" t="n">
        <f aca="false">SUMIF('Basis Options'!$X$7:$X$197,CONCATENATE(CashFlows!$B31,CashFlows!D$4),'Basis Options'!$U$7:$U$197)</f>
        <v>0</v>
      </c>
      <c r="E31" s="285" t="n">
        <f aca="false">SUMIF('Basis Options'!$X$7:$X$197,CONCATENATE(CashFlows!$B31,CashFlows!E$4),'Basis Options'!$U$7:$U$197)</f>
        <v>0</v>
      </c>
      <c r="F31" s="282" t="n">
        <f aca="false">SUM(C31:E31)</f>
        <v>0</v>
      </c>
      <c r="H31" s="281" t="n">
        <f aca="false">EOMONTH(H30,0)+1</f>
        <v>37408</v>
      </c>
      <c r="I31" s="287"/>
      <c r="J31" s="281" t="n">
        <f aca="false">B31</f>
        <v>37438</v>
      </c>
      <c r="K31" s="283" t="n">
        <f aca="false">F31+I31</f>
        <v>0</v>
      </c>
      <c r="L31" s="66" t="n">
        <f aca="false">INDEX(discount,MATCH(B31,discountmonths,0),3)</f>
        <v>0.857885096954589</v>
      </c>
      <c r="M31" s="284" t="n">
        <f aca="false">K31/L31</f>
        <v>0</v>
      </c>
    </row>
    <row r="32" customFormat="false" ht="12.75" hidden="false" customHeight="false" outlineLevel="0" collapsed="false">
      <c r="B32" s="281" t="n">
        <f aca="false">EOMONTH(B31,0)+1</f>
        <v>37469</v>
      </c>
      <c r="C32" s="285" t="n">
        <f aca="false">SUMIF('Basis Options'!$X$7:$X$197,CONCATENATE(CashFlows!$B32,CashFlows!C$4),'Basis Options'!$U$7:$U$197)</f>
        <v>0</v>
      </c>
      <c r="D32" s="285" t="n">
        <f aca="false">SUMIF('Basis Options'!$X$7:$X$197,CONCATENATE(CashFlows!$B32,CashFlows!D$4),'Basis Options'!$U$7:$U$197)</f>
        <v>0</v>
      </c>
      <c r="E32" s="285" t="n">
        <f aca="false">SUMIF('Basis Options'!$X$7:$X$197,CONCATENATE(CashFlows!$B32,CashFlows!E$4),'Basis Options'!$U$7:$U$197)</f>
        <v>0</v>
      </c>
      <c r="F32" s="282" t="n">
        <f aca="false">SUM(C32:E32)</f>
        <v>0</v>
      </c>
      <c r="H32" s="281" t="n">
        <f aca="false">EOMONTH(H31,0)+1</f>
        <v>37438</v>
      </c>
      <c r="I32" s="287"/>
      <c r="J32" s="281" t="n">
        <f aca="false">B32</f>
        <v>37469</v>
      </c>
      <c r="K32" s="283" t="n">
        <f aca="false">F32+I32</f>
        <v>0</v>
      </c>
      <c r="L32" s="66" t="n">
        <f aca="false">INDEX(discount,MATCH(B32,discountmonths,0),3)</f>
        <v>0.852724665500391</v>
      </c>
      <c r="M32" s="284" t="n">
        <f aca="false">K32/L32</f>
        <v>0</v>
      </c>
    </row>
    <row r="33" customFormat="false" ht="12.75" hidden="false" customHeight="false" outlineLevel="0" collapsed="false">
      <c r="B33" s="281" t="n">
        <f aca="false">EOMONTH(B32,0)+1</f>
        <v>37500</v>
      </c>
      <c r="C33" s="285" t="n">
        <f aca="false">SUMIF('Basis Options'!$X$7:$X$197,CONCATENATE(CashFlows!$B33,CashFlows!C$4),'Basis Options'!$U$7:$U$197)</f>
        <v>0</v>
      </c>
      <c r="D33" s="285" t="n">
        <f aca="false">SUMIF('Basis Options'!$X$7:$X$197,CONCATENATE(CashFlows!$B33,CashFlows!D$4),'Basis Options'!$U$7:$U$197)</f>
        <v>0</v>
      </c>
      <c r="E33" s="285" t="n">
        <f aca="false">SUMIF('Basis Options'!$X$7:$X$197,CONCATENATE(CashFlows!$B33,CashFlows!E$4),'Basis Options'!$U$7:$U$197)</f>
        <v>0</v>
      </c>
      <c r="F33" s="282" t="n">
        <f aca="false">SUM(C33:E33)</f>
        <v>0</v>
      </c>
      <c r="H33" s="281" t="n">
        <f aca="false">EOMONTH(H32,0)+1</f>
        <v>37469</v>
      </c>
      <c r="I33" s="287"/>
      <c r="J33" s="281" t="n">
        <f aca="false">B33</f>
        <v>37500</v>
      </c>
      <c r="K33" s="283" t="n">
        <f aca="false">F33+I33</f>
        <v>0</v>
      </c>
      <c r="L33" s="66" t="n">
        <f aca="false">INDEX(discount,MATCH(B33,discountmonths,0),3)</f>
        <v>0.84758707222849</v>
      </c>
      <c r="M33" s="284" t="n">
        <f aca="false">K33/L33</f>
        <v>0</v>
      </c>
    </row>
    <row r="34" customFormat="false" ht="12.75" hidden="false" customHeight="false" outlineLevel="0" collapsed="false">
      <c r="B34" s="281" t="n">
        <f aca="false">EOMONTH(B33,0)+1</f>
        <v>37530</v>
      </c>
      <c r="C34" s="285" t="n">
        <f aca="false">SUMIF('Basis Options'!$X$7:$X$197,CONCATENATE(CashFlows!$B34,CashFlows!C$4),'Basis Options'!$U$7:$U$197)</f>
        <v>0</v>
      </c>
      <c r="D34" s="285" t="n">
        <f aca="false">SUMIF('Basis Options'!$X$7:$X$197,CONCATENATE(CashFlows!$B34,CashFlows!D$4),'Basis Options'!$U$7:$U$197)</f>
        <v>0</v>
      </c>
      <c r="E34" s="285" t="n">
        <f aca="false">SUMIF('Basis Options'!$X$7:$X$197,CONCATENATE(CashFlows!$B34,CashFlows!E$4),'Basis Options'!$U$7:$U$197)</f>
        <v>0</v>
      </c>
      <c r="F34" s="282" t="n">
        <f aca="false">SUM(C34:E34)</f>
        <v>0</v>
      </c>
      <c r="H34" s="281" t="n">
        <f aca="false">EOMONTH(H33,0)+1</f>
        <v>37500</v>
      </c>
      <c r="I34" s="287"/>
      <c r="J34" s="281" t="n">
        <f aca="false">B34</f>
        <v>37530</v>
      </c>
      <c r="K34" s="283" t="n">
        <f aca="false">F34+I34</f>
        <v>0</v>
      </c>
      <c r="L34" s="66" t="n">
        <f aca="false">INDEX(discount,MATCH(B34,discountmonths,0),3)</f>
        <v>0.842653621994348</v>
      </c>
      <c r="M34" s="284" t="n">
        <f aca="false">K34/L34</f>
        <v>0</v>
      </c>
    </row>
    <row r="35" customFormat="false" ht="12.75" hidden="false" customHeight="false" outlineLevel="0" collapsed="false">
      <c r="B35" s="281" t="n">
        <f aca="false">EOMONTH(B34,0)+1</f>
        <v>37561</v>
      </c>
      <c r="C35" s="285" t="n">
        <f aca="false">SUMIF('Basis Options'!$X$7:$X$197,CONCATENATE(CashFlows!$B35,CashFlows!C$4),'Basis Options'!$U$7:$U$197)</f>
        <v>0</v>
      </c>
      <c r="D35" s="285" t="n">
        <f aca="false">SUMIF('Basis Options'!$X$7:$X$197,CONCATENATE(CashFlows!$B35,CashFlows!D$4),'Basis Options'!$U$7:$U$197)</f>
        <v>0</v>
      </c>
      <c r="E35" s="285" t="n">
        <f aca="false">SUMIF('Basis Options'!$X$7:$X$197,CONCATENATE(CashFlows!$B35,CashFlows!E$4),'Basis Options'!$U$7:$U$197)</f>
        <v>0</v>
      </c>
      <c r="F35" s="282" t="n">
        <f aca="false">SUM(C35:E35)</f>
        <v>0</v>
      </c>
      <c r="H35" s="281" t="n">
        <f aca="false">EOMONTH(H34,0)+1</f>
        <v>37530</v>
      </c>
      <c r="I35" s="287"/>
      <c r="J35" s="281" t="n">
        <f aca="false">B35</f>
        <v>37561</v>
      </c>
      <c r="K35" s="283" t="n">
        <f aca="false">F35+I35</f>
        <v>0</v>
      </c>
      <c r="L35" s="66" t="n">
        <f aca="false">INDEX(discount,MATCH(B35,discountmonths,0),3)</f>
        <v>0.837603758138888</v>
      </c>
      <c r="M35" s="284" t="n">
        <f aca="false">K35/L35</f>
        <v>0</v>
      </c>
    </row>
    <row r="36" customFormat="false" ht="12.75" hidden="false" customHeight="false" outlineLevel="0" collapsed="false">
      <c r="B36" s="281" t="n">
        <f aca="false">EOMONTH(B35,0)+1</f>
        <v>37591</v>
      </c>
      <c r="C36" s="285" t="n">
        <f aca="false">SUMIF('Basis Options'!$X$7:$X$197,CONCATENATE(CashFlows!$B36,CashFlows!C$4),'Basis Options'!$U$7:$U$197)</f>
        <v>0</v>
      </c>
      <c r="D36" s="285" t="n">
        <f aca="false">SUMIF('Basis Options'!$X$7:$X$197,CONCATENATE(CashFlows!$B36,CashFlows!D$4),'Basis Options'!$U$7:$U$197)</f>
        <v>0</v>
      </c>
      <c r="E36" s="285" t="n">
        <f aca="false">SUMIF('Basis Options'!$X$7:$X$197,CONCATENATE(CashFlows!$B36,CashFlows!E$4),'Basis Options'!$U$7:$U$197)</f>
        <v>0</v>
      </c>
      <c r="F36" s="282" t="n">
        <f aca="false">SUM(C36:E36)</f>
        <v>0</v>
      </c>
      <c r="H36" s="281" t="n">
        <f aca="false">EOMONTH(H35,0)+1</f>
        <v>37561</v>
      </c>
      <c r="I36" s="287"/>
      <c r="J36" s="281" t="n">
        <f aca="false">B36</f>
        <v>37591</v>
      </c>
      <c r="K36" s="283" t="n">
        <f aca="false">F36+I36</f>
        <v>0</v>
      </c>
      <c r="L36" s="66" t="n">
        <f aca="false">INDEX(discount,MATCH(B36,discountmonths,0),3)</f>
        <v>0.832740617836456</v>
      </c>
      <c r="M36" s="284" t="n">
        <f aca="false">K36/L36</f>
        <v>0</v>
      </c>
    </row>
    <row r="37" customFormat="false" ht="13.5" hidden="false" customHeight="false" outlineLevel="0" collapsed="false">
      <c r="B37" s="288" t="n">
        <f aca="false">EOMONTH(B36,0)+1</f>
        <v>37622</v>
      </c>
      <c r="C37" s="289" t="n">
        <f aca="false">SUMIF('Basis Options'!$X$7:$X$197,CONCATENATE(CashFlows!$B37,CashFlows!C$4),'Basis Options'!$U$7:$U$197)</f>
        <v>0</v>
      </c>
      <c r="D37" s="289" t="n">
        <f aca="false">SUMIF('Basis Options'!$X$7:$X$197,CONCATENATE(CashFlows!$B37,CashFlows!D$4),'Basis Options'!$U$7:$U$197)</f>
        <v>0</v>
      </c>
      <c r="E37" s="289" t="n">
        <f aca="false">SUMIF('Basis Options'!$X$7:$X$197,CONCATENATE(CashFlows!$B37,CashFlows!E$4),'Basis Options'!$U$7:$U$197)</f>
        <v>0</v>
      </c>
      <c r="F37" s="290" t="n">
        <f aca="false">SUM(C37:E37)</f>
        <v>0</v>
      </c>
      <c r="H37" s="288" t="n">
        <f aca="false">EOMONTH(H36,0)+1</f>
        <v>37591</v>
      </c>
      <c r="I37" s="276"/>
      <c r="J37" s="288" t="n">
        <f aca="false">B37</f>
        <v>37622</v>
      </c>
      <c r="K37" s="291" t="n">
        <f aca="false">F37+I37</f>
        <v>0</v>
      </c>
      <c r="L37" s="275" t="n">
        <f aca="false">INDEX(discount,MATCH(B37,discountmonths,0),3)</f>
        <v>0.82773895518182</v>
      </c>
      <c r="M37" s="292" t="n">
        <f aca="false">K37/L37</f>
        <v>0</v>
      </c>
    </row>
    <row r="38" customFormat="false" ht="12.75" hidden="false" customHeight="false" outlineLevel="0" collapsed="false">
      <c r="B38" s="73"/>
    </row>
    <row r="39" customFormat="false" ht="12.75" hidden="false" customHeight="false" outlineLevel="0" collapsed="false">
      <c r="B39" s="7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xls.Module8.RhoDrift">
                <anchor moveWithCells="true" sizeWithCells="false">
                  <from>
                    <xdr:col>5</xdr:col>
                    <xdr:colOff>573840</xdr:colOff>
                    <xdr:row>0</xdr:row>
                    <xdr:rowOff>37800</xdr:rowOff>
                  </from>
                  <to>
                    <xdr:col>7</xdr:col>
                    <xdr:colOff>628920</xdr:colOff>
                    <xdr:row>1</xdr:row>
                    <xdr:rowOff>95040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R229"/>
  <sheetViews>
    <sheetView showFormulas="false" showGridLines="false" showRowColHeaders="true" showZeros="true" rightToLeft="false" tabSelected="false" showOutlineSymbols="true" defaultGridColor="true" view="normal" topLeftCell="R3" colorId="64" zoomScale="100" zoomScaleNormal="100" zoomScalePageLayoutView="100" workbookViewId="0">
      <selection pane="topLeft" activeCell="V3" activeCellId="0" sqref="V3:AA22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1" style="0" width="14.56"/>
    <col collapsed="false" customWidth="true" hidden="false" outlineLevel="0" max="3" min="3" style="0" width="18.7"/>
    <col collapsed="false" customWidth="true" hidden="false" outlineLevel="0" max="4" min="4" style="0" width="14.99"/>
    <col collapsed="false" customWidth="true" hidden="false" outlineLevel="0" max="5" min="5" style="0" width="20.41"/>
    <col collapsed="false" customWidth="true" hidden="false" outlineLevel="0" max="7" min="6" style="0" width="17.85"/>
    <col collapsed="false" customWidth="true" hidden="false" outlineLevel="0" max="8" min="8" style="0" width="15.56"/>
    <col collapsed="false" customWidth="true" hidden="false" outlineLevel="0" max="10" min="10" style="0" width="12.56"/>
    <col collapsed="false" customWidth="true" hidden="false" outlineLevel="0" max="11" min="11" style="0" width="10.85"/>
    <col collapsed="false" customWidth="true" hidden="false" outlineLevel="0" max="18" min="17" style="0" width="11.99"/>
    <col collapsed="false" customWidth="true" hidden="false" outlineLevel="0" max="21" min="21" style="0" width="12.56"/>
    <col collapsed="false" customWidth="true" hidden="false" outlineLevel="0" max="22" min="22" style="0" width="16.28"/>
    <col collapsed="false" customWidth="true" hidden="false" outlineLevel="0" max="23" min="23" style="0" width="12.85"/>
    <col collapsed="false" customWidth="true" hidden="false" outlineLevel="0" max="24" min="24" style="0" width="18.7"/>
    <col collapsed="false" customWidth="true" hidden="false" outlineLevel="0" max="25" min="25" style="0" width="13.85"/>
    <col collapsed="false" customWidth="true" hidden="false" outlineLevel="0" max="26" min="26" style="0" width="16.13"/>
    <col collapsed="false" customWidth="true" hidden="false" outlineLevel="0" max="27" min="27" style="0" width="14.56"/>
  </cols>
  <sheetData>
    <row r="1" customFormat="false" ht="20.25" hidden="false" customHeight="false" outlineLevel="0" collapsed="false">
      <c r="A1" s="1" t="s">
        <v>218</v>
      </c>
      <c r="B1" s="1"/>
    </row>
    <row r="2" customFormat="false" ht="15" hidden="false" customHeight="false" outlineLevel="0" collapsed="false">
      <c r="A2" s="293"/>
      <c r="B2" s="294"/>
      <c r="C2" s="295" t="s">
        <v>219</v>
      </c>
      <c r="D2" s="295"/>
      <c r="E2" s="295"/>
      <c r="F2" s="295"/>
      <c r="G2" s="295"/>
      <c r="H2" s="295"/>
      <c r="Q2" s="0" t="s">
        <v>220</v>
      </c>
      <c r="R2" s="0" t="s">
        <v>221</v>
      </c>
    </row>
    <row r="3" customFormat="false" ht="15" hidden="false" customHeight="false" outlineLevel="0" collapsed="false">
      <c r="A3" s="296" t="s">
        <v>222</v>
      </c>
      <c r="B3" s="297" t="s">
        <v>149</v>
      </c>
      <c r="C3" s="298" t="s">
        <v>72</v>
      </c>
      <c r="D3" s="299" t="s">
        <v>66</v>
      </c>
      <c r="E3" s="299" t="s">
        <v>147</v>
      </c>
      <c r="F3" s="299" t="s">
        <v>148</v>
      </c>
      <c r="G3" s="299" t="s">
        <v>146</v>
      </c>
      <c r="H3" s="300" t="s">
        <v>145</v>
      </c>
      <c r="J3" s="301" t="s">
        <v>223</v>
      </c>
      <c r="K3" s="301"/>
      <c r="O3" s="0" t="s">
        <v>224</v>
      </c>
      <c r="Q3" s="0" t="n">
        <v>0.963232674640991</v>
      </c>
      <c r="R3" s="0" t="n">
        <v>0.991814218213645</v>
      </c>
    </row>
    <row r="4" customFormat="false" ht="12.75" hidden="false" customHeight="false" outlineLevel="0" collapsed="false">
      <c r="A4" s="302" t="n">
        <v>36192</v>
      </c>
      <c r="B4" s="303" t="n">
        <f aca="false">C4</f>
        <v>0.984974303204383</v>
      </c>
      <c r="C4" s="304" t="n">
        <v>0.984974303204383</v>
      </c>
      <c r="D4" s="304" t="n">
        <v>0.974958650283294</v>
      </c>
      <c r="E4" s="304" t="n">
        <v>0.693669524024795</v>
      </c>
      <c r="F4" s="304" t="n">
        <v>0.984107647518451</v>
      </c>
      <c r="G4" s="304" t="n">
        <v>0.963232674640991</v>
      </c>
      <c r="H4" s="305" t="n">
        <v>0.905775860471433</v>
      </c>
      <c r="J4" s="306" t="n">
        <f aca="false">A4</f>
        <v>36192</v>
      </c>
      <c r="K4" s="307" t="n">
        <v>2</v>
      </c>
      <c r="O4" s="0" t="s">
        <v>225</v>
      </c>
      <c r="Q4" s="0" t="n">
        <v>0.905775860471433</v>
      </c>
      <c r="R4" s="0" t="n">
        <v>0.980420749757432</v>
      </c>
    </row>
    <row r="5" customFormat="false" ht="12.75" hidden="false" customHeight="false" outlineLevel="0" collapsed="false">
      <c r="A5" s="308" t="n">
        <v>36220</v>
      </c>
      <c r="B5" s="303" t="n">
        <f aca="false">C5</f>
        <v>0.984974303204383</v>
      </c>
      <c r="C5" s="303" t="n">
        <v>0.984974303204383</v>
      </c>
      <c r="D5" s="303" t="n">
        <v>0.974958650283294</v>
      </c>
      <c r="E5" s="303" t="n">
        <v>0.693669524024795</v>
      </c>
      <c r="F5" s="303" t="n">
        <v>0.984107647518451</v>
      </c>
      <c r="G5" s="303" t="n">
        <v>0.963232674640991</v>
      </c>
      <c r="H5" s="309" t="n">
        <v>0.905775860471433</v>
      </c>
      <c r="J5" s="310" t="n">
        <f aca="false">A5</f>
        <v>36220</v>
      </c>
      <c r="K5" s="311" t="n">
        <f aca="false">K4+1</f>
        <v>3</v>
      </c>
      <c r="O5" s="0" t="s">
        <v>226</v>
      </c>
      <c r="Q5" s="0" t="n">
        <v>0.693669524024795</v>
      </c>
      <c r="R5" s="0" t="n">
        <v>0.61248355663804</v>
      </c>
    </row>
    <row r="6" customFormat="false" ht="12.75" hidden="false" customHeight="false" outlineLevel="0" collapsed="false">
      <c r="A6" s="308" t="n">
        <v>36251</v>
      </c>
      <c r="B6" s="303" t="n">
        <f aca="false">C6</f>
        <v>0.998309156840132</v>
      </c>
      <c r="C6" s="303" t="n">
        <v>0.998309156840132</v>
      </c>
      <c r="D6" s="303" t="n">
        <v>0.993201700561559</v>
      </c>
      <c r="E6" s="303" t="n">
        <v>0.61248355663804</v>
      </c>
      <c r="F6" s="303" t="n">
        <v>0.994071440191916</v>
      </c>
      <c r="G6" s="303" t="n">
        <v>0.991814218213645</v>
      </c>
      <c r="H6" s="309" t="n">
        <v>0.980420749757432</v>
      </c>
      <c r="J6" s="310" t="n">
        <f aca="false">A6</f>
        <v>36251</v>
      </c>
      <c r="K6" s="311" t="n">
        <f aca="false">K5+1</f>
        <v>4</v>
      </c>
      <c r="O6" s="0" t="s">
        <v>227</v>
      </c>
      <c r="Q6" s="0" t="n">
        <v>0.974958650283294</v>
      </c>
      <c r="R6" s="0" t="n">
        <v>0.993201700561559</v>
      </c>
    </row>
    <row r="7" customFormat="false" ht="12.75" hidden="false" customHeight="false" outlineLevel="0" collapsed="false">
      <c r="A7" s="308" t="n">
        <v>36281</v>
      </c>
      <c r="B7" s="303" t="n">
        <f aca="false">C7</f>
        <v>0.998309156840132</v>
      </c>
      <c r="C7" s="303" t="n">
        <v>0.998309156840132</v>
      </c>
      <c r="D7" s="303" t="n">
        <v>0.993201700561559</v>
      </c>
      <c r="E7" s="303" t="n">
        <v>0.61248355663804</v>
      </c>
      <c r="F7" s="303" t="n">
        <v>0.994071440191916</v>
      </c>
      <c r="G7" s="303" t="n">
        <v>0.991814218213645</v>
      </c>
      <c r="H7" s="309" t="n">
        <v>0.980420749757432</v>
      </c>
      <c r="J7" s="310" t="n">
        <f aca="false">A7</f>
        <v>36281</v>
      </c>
      <c r="K7" s="311" t="n">
        <f aca="false">K6+1</f>
        <v>5</v>
      </c>
      <c r="O7" s="0" t="s">
        <v>228</v>
      </c>
      <c r="Q7" s="0" t="n">
        <v>0.984107647518451</v>
      </c>
      <c r="R7" s="0" t="n">
        <v>0.994071440191916</v>
      </c>
    </row>
    <row r="8" customFormat="false" ht="12.75" hidden="false" customHeight="false" outlineLevel="0" collapsed="false">
      <c r="A8" s="308" t="n">
        <v>36312</v>
      </c>
      <c r="B8" s="303" t="n">
        <f aca="false">C8</f>
        <v>0.998309156840132</v>
      </c>
      <c r="C8" s="303" t="n">
        <v>0.998309156840132</v>
      </c>
      <c r="D8" s="303" t="n">
        <v>0.993201700561559</v>
      </c>
      <c r="E8" s="303" t="n">
        <v>0.61248355663804</v>
      </c>
      <c r="F8" s="303" t="n">
        <v>0.994071440191916</v>
      </c>
      <c r="G8" s="303" t="n">
        <v>0.991814218213645</v>
      </c>
      <c r="H8" s="309" t="n">
        <v>0.980420749757432</v>
      </c>
      <c r="J8" s="310" t="n">
        <f aca="false">A8</f>
        <v>36312</v>
      </c>
      <c r="K8" s="311" t="n">
        <f aca="false">K7+1</f>
        <v>6</v>
      </c>
      <c r="O8" s="0" t="s">
        <v>229</v>
      </c>
      <c r="Q8" s="0" t="n">
        <v>0.984974303204383</v>
      </c>
      <c r="R8" s="0" t="n">
        <v>0.998309156840132</v>
      </c>
    </row>
    <row r="9" customFormat="false" ht="12.75" hidden="false" customHeight="false" outlineLevel="0" collapsed="false">
      <c r="A9" s="308" t="n">
        <v>36342</v>
      </c>
      <c r="B9" s="303" t="n">
        <f aca="false">C9</f>
        <v>0.998309156840132</v>
      </c>
      <c r="C9" s="303" t="n">
        <v>0.998309156840132</v>
      </c>
      <c r="D9" s="303" t="n">
        <v>0.993201700561559</v>
      </c>
      <c r="E9" s="303" t="n">
        <v>0.61248355663804</v>
      </c>
      <c r="F9" s="303" t="n">
        <v>0.994071440191916</v>
      </c>
      <c r="G9" s="303" t="n">
        <v>0.991814218213645</v>
      </c>
      <c r="H9" s="309" t="n">
        <v>0.980420749757432</v>
      </c>
      <c r="J9" s="310" t="n">
        <f aca="false">A9</f>
        <v>36342</v>
      </c>
      <c r="K9" s="311" t="n">
        <f aca="false">K8+1</f>
        <v>7</v>
      </c>
      <c r="O9" s="0" t="s">
        <v>230</v>
      </c>
      <c r="Q9" s="0" t="n">
        <v>0.912831726506223</v>
      </c>
      <c r="R9" s="0" t="n">
        <v>0.970306930534223</v>
      </c>
    </row>
    <row r="10" customFormat="false" ht="12.75" hidden="false" customHeight="false" outlineLevel="0" collapsed="false">
      <c r="A10" s="308" t="n">
        <v>36373</v>
      </c>
      <c r="B10" s="303" t="n">
        <f aca="false">C10</f>
        <v>0.998309156840132</v>
      </c>
      <c r="C10" s="303" t="n">
        <v>0.998309156840132</v>
      </c>
      <c r="D10" s="303" t="n">
        <v>0.993201700561559</v>
      </c>
      <c r="E10" s="303" t="n">
        <v>0.61248355663804</v>
      </c>
      <c r="F10" s="303" t="n">
        <v>0.994071440191916</v>
      </c>
      <c r="G10" s="303" t="n">
        <v>0.991814218213645</v>
      </c>
      <c r="H10" s="309" t="n">
        <v>0.980420749757432</v>
      </c>
      <c r="J10" s="310" t="n">
        <f aca="false">A10</f>
        <v>36373</v>
      </c>
      <c r="K10" s="311" t="n">
        <f aca="false">K9+1</f>
        <v>8</v>
      </c>
    </row>
    <row r="11" customFormat="false" ht="12.75" hidden="false" customHeight="false" outlineLevel="0" collapsed="false">
      <c r="A11" s="308" t="n">
        <v>36404</v>
      </c>
      <c r="B11" s="303" t="n">
        <f aca="false">C11</f>
        <v>0.998309156840132</v>
      </c>
      <c r="C11" s="303" t="n">
        <v>0.998309156840132</v>
      </c>
      <c r="D11" s="303" t="n">
        <v>0.993201700561559</v>
      </c>
      <c r="E11" s="303" t="n">
        <v>0.61248355663804</v>
      </c>
      <c r="F11" s="303" t="n">
        <v>0.994071440191916</v>
      </c>
      <c r="G11" s="303" t="n">
        <v>0.991814218213645</v>
      </c>
      <c r="H11" s="309" t="n">
        <v>0.980420749757432</v>
      </c>
      <c r="J11" s="310" t="n">
        <f aca="false">A11</f>
        <v>36404</v>
      </c>
      <c r="K11" s="311" t="n">
        <f aca="false">K10+1</f>
        <v>9</v>
      </c>
    </row>
    <row r="12" customFormat="false" ht="12.75" hidden="false" customHeight="false" outlineLevel="0" collapsed="false">
      <c r="A12" s="308" t="n">
        <v>36434</v>
      </c>
      <c r="B12" s="303" t="n">
        <f aca="false">C12</f>
        <v>0.998309156840132</v>
      </c>
      <c r="C12" s="303" t="n">
        <v>0.998309156840132</v>
      </c>
      <c r="D12" s="303" t="n">
        <v>0.993201700561559</v>
      </c>
      <c r="E12" s="303" t="n">
        <v>0.61248355663804</v>
      </c>
      <c r="F12" s="303" t="n">
        <v>0.994071440191916</v>
      </c>
      <c r="G12" s="303" t="n">
        <v>0.991814218213645</v>
      </c>
      <c r="H12" s="309" t="n">
        <v>0.980420749757432</v>
      </c>
      <c r="J12" s="310" t="n">
        <f aca="false">A12</f>
        <v>36434</v>
      </c>
      <c r="K12" s="311" t="n">
        <f aca="false">K11+1</f>
        <v>10</v>
      </c>
    </row>
    <row r="13" customFormat="false" ht="12.75" hidden="false" customHeight="false" outlineLevel="0" collapsed="false">
      <c r="A13" s="308" t="n">
        <v>36465</v>
      </c>
      <c r="B13" s="303" t="n">
        <f aca="false">C13</f>
        <v>0.984974303204383</v>
      </c>
      <c r="C13" s="303" t="n">
        <v>0.984974303204383</v>
      </c>
      <c r="D13" s="303" t="n">
        <v>0.974958650283294</v>
      </c>
      <c r="E13" s="312" t="n">
        <v>0.935</v>
      </c>
      <c r="F13" s="312" t="n">
        <v>0.94199</v>
      </c>
      <c r="G13" s="303" t="n">
        <v>0.963232674640991</v>
      </c>
      <c r="H13" s="309" t="n">
        <v>0.905775860471433</v>
      </c>
      <c r="J13" s="310" t="n">
        <f aca="false">A13</f>
        <v>36465</v>
      </c>
      <c r="K13" s="311" t="n">
        <f aca="false">K12+1</f>
        <v>11</v>
      </c>
    </row>
    <row r="14" customFormat="false" ht="12.75" hidden="false" customHeight="false" outlineLevel="0" collapsed="false">
      <c r="A14" s="308" t="n">
        <v>36495</v>
      </c>
      <c r="B14" s="303" t="n">
        <f aca="false">C14</f>
        <v>0.984974303204383</v>
      </c>
      <c r="C14" s="303" t="n">
        <v>0.984974303204383</v>
      </c>
      <c r="D14" s="303" t="n">
        <v>0.974958650283294</v>
      </c>
      <c r="E14" s="312" t="n">
        <v>0.935</v>
      </c>
      <c r="F14" s="312" t="n">
        <v>0.9844</v>
      </c>
      <c r="G14" s="303" t="n">
        <v>0.963232674640991</v>
      </c>
      <c r="H14" s="309" t="n">
        <v>0.905775860471433</v>
      </c>
      <c r="J14" s="310" t="n">
        <f aca="false">A14</f>
        <v>36495</v>
      </c>
      <c r="K14" s="311" t="n">
        <f aca="false">K13+1</f>
        <v>12</v>
      </c>
    </row>
    <row r="15" customFormat="false" ht="12.75" hidden="false" customHeight="false" outlineLevel="0" collapsed="false">
      <c r="A15" s="308" t="n">
        <v>36526</v>
      </c>
      <c r="B15" s="303" t="n">
        <f aca="false">C15</f>
        <v>0.984974303204383</v>
      </c>
      <c r="C15" s="303" t="n">
        <v>0.984974303204383</v>
      </c>
      <c r="D15" s="303" t="n">
        <v>0.974958650283294</v>
      </c>
      <c r="E15" s="312" t="n">
        <v>0.935</v>
      </c>
      <c r="F15" s="312" t="n">
        <v>0.9844</v>
      </c>
      <c r="G15" s="303" t="n">
        <v>0.963232674640991</v>
      </c>
      <c r="H15" s="309" t="n">
        <v>0.905775860471433</v>
      </c>
      <c r="J15" s="310" t="n">
        <f aca="false">A15</f>
        <v>36526</v>
      </c>
      <c r="K15" s="311" t="n">
        <f aca="false">K14+1</f>
        <v>13</v>
      </c>
    </row>
    <row r="16" customFormat="false" ht="12.75" hidden="false" customHeight="false" outlineLevel="0" collapsed="false">
      <c r="A16" s="308" t="n">
        <v>36557</v>
      </c>
      <c r="B16" s="303" t="n">
        <f aca="false">C16</f>
        <v>0.984974303204383</v>
      </c>
      <c r="C16" s="303" t="n">
        <v>0.984974303204383</v>
      </c>
      <c r="D16" s="303" t="n">
        <v>0.974958650283294</v>
      </c>
      <c r="E16" s="312" t="n">
        <v>0.935</v>
      </c>
      <c r="F16" s="312" t="n">
        <v>0.9844</v>
      </c>
      <c r="G16" s="303" t="n">
        <v>0.963232674640991</v>
      </c>
      <c r="H16" s="309" t="n">
        <v>0.905775860471433</v>
      </c>
      <c r="J16" s="310" t="n">
        <f aca="false">A16</f>
        <v>36557</v>
      </c>
      <c r="K16" s="311" t="n">
        <f aca="false">K15+1</f>
        <v>14</v>
      </c>
    </row>
    <row r="17" customFormat="false" ht="12.75" hidden="false" customHeight="false" outlineLevel="0" collapsed="false">
      <c r="A17" s="308" t="n">
        <v>36586</v>
      </c>
      <c r="B17" s="303" t="n">
        <f aca="false">C17</f>
        <v>0.984974303204383</v>
      </c>
      <c r="C17" s="303" t="n">
        <v>0.984974303204383</v>
      </c>
      <c r="D17" s="303" t="n">
        <v>0.974958650283294</v>
      </c>
      <c r="E17" s="312" t="n">
        <v>0.935</v>
      </c>
      <c r="F17" s="312" t="n">
        <v>0.9844</v>
      </c>
      <c r="G17" s="303" t="n">
        <v>0.963232674640991</v>
      </c>
      <c r="H17" s="309" t="n">
        <v>0.2</v>
      </c>
      <c r="J17" s="310" t="n">
        <f aca="false">A17</f>
        <v>36586</v>
      </c>
      <c r="K17" s="311" t="n">
        <f aca="false">K16+1</f>
        <v>15</v>
      </c>
    </row>
    <row r="18" customFormat="false" ht="12.75" hidden="false" customHeight="false" outlineLevel="0" collapsed="false">
      <c r="A18" s="308" t="n">
        <v>36617</v>
      </c>
      <c r="B18" s="303" t="n">
        <f aca="false">C18</f>
        <v>0.998309156840132</v>
      </c>
      <c r="C18" s="303" t="n">
        <v>0.998309156840132</v>
      </c>
      <c r="D18" s="303" t="n">
        <v>0.993201700561559</v>
      </c>
      <c r="E18" s="303" t="n">
        <v>0.61248355663804</v>
      </c>
      <c r="F18" s="303" t="n">
        <v>0.994071440191916</v>
      </c>
      <c r="G18" s="303" t="n">
        <v>0.995</v>
      </c>
      <c r="H18" s="313" t="n">
        <v>0.98379</v>
      </c>
      <c r="J18" s="310" t="n">
        <f aca="false">A18</f>
        <v>36617</v>
      </c>
      <c r="K18" s="311" t="n">
        <f aca="false">K17+1</f>
        <v>16</v>
      </c>
    </row>
    <row r="19" customFormat="false" ht="12.75" hidden="false" customHeight="false" outlineLevel="0" collapsed="false">
      <c r="A19" s="308" t="n">
        <v>36647</v>
      </c>
      <c r="B19" s="303" t="n">
        <f aca="false">C19</f>
        <v>0.998309156840132</v>
      </c>
      <c r="C19" s="303" t="n">
        <v>0.998309156840132</v>
      </c>
      <c r="D19" s="303" t="n">
        <v>0.993201700561559</v>
      </c>
      <c r="E19" s="303" t="n">
        <v>0.96</v>
      </c>
      <c r="F19" s="303" t="n">
        <v>0.994071440191916</v>
      </c>
      <c r="G19" s="303" t="n">
        <v>0.995</v>
      </c>
      <c r="H19" s="313" t="n">
        <v>0.99</v>
      </c>
      <c r="J19" s="310" t="n">
        <f aca="false">A19</f>
        <v>36647</v>
      </c>
      <c r="K19" s="311" t="n">
        <f aca="false">K18+1</f>
        <v>17</v>
      </c>
    </row>
    <row r="20" customFormat="false" ht="12.75" hidden="false" customHeight="false" outlineLevel="0" collapsed="false">
      <c r="A20" s="308" t="n">
        <v>36678</v>
      </c>
      <c r="B20" s="303" t="n">
        <f aca="false">C20</f>
        <v>0.998309156840132</v>
      </c>
      <c r="C20" s="303" t="n">
        <v>0.998309156840132</v>
      </c>
      <c r="D20" s="303" t="n">
        <v>0.993201700561559</v>
      </c>
      <c r="E20" s="303" t="n">
        <v>0.96</v>
      </c>
      <c r="F20" s="303" t="n">
        <v>0.994071440191916</v>
      </c>
      <c r="G20" s="303" t="n">
        <v>0.995</v>
      </c>
      <c r="H20" s="313" t="n">
        <v>0.99</v>
      </c>
      <c r="J20" s="310" t="n">
        <f aca="false">A20</f>
        <v>36678</v>
      </c>
      <c r="K20" s="311" t="n">
        <f aca="false">K19+1</f>
        <v>18</v>
      </c>
    </row>
    <row r="21" customFormat="false" ht="12.75" hidden="false" customHeight="false" outlineLevel="0" collapsed="false">
      <c r="A21" s="308" t="n">
        <v>36708</v>
      </c>
      <c r="B21" s="303" t="n">
        <f aca="false">C21</f>
        <v>0.998309156840132</v>
      </c>
      <c r="C21" s="303" t="n">
        <v>0.998309156840132</v>
      </c>
      <c r="D21" s="303" t="n">
        <v>0.993201700561559</v>
      </c>
      <c r="E21" s="303" t="n">
        <v>0.96</v>
      </c>
      <c r="F21" s="303" t="n">
        <v>0.994071440191916</v>
      </c>
      <c r="G21" s="303" t="n">
        <v>0.995</v>
      </c>
      <c r="H21" s="313" t="n">
        <v>0.99</v>
      </c>
      <c r="J21" s="310" t="n">
        <f aca="false">A21</f>
        <v>36708</v>
      </c>
      <c r="K21" s="311" t="n">
        <f aca="false">K20+1</f>
        <v>19</v>
      </c>
    </row>
    <row r="22" customFormat="false" ht="12.75" hidden="false" customHeight="false" outlineLevel="0" collapsed="false">
      <c r="A22" s="308" t="n">
        <v>36739</v>
      </c>
      <c r="B22" s="303" t="n">
        <f aca="false">C22</f>
        <v>0.998309156840132</v>
      </c>
      <c r="C22" s="303" t="n">
        <v>0.998309156840132</v>
      </c>
      <c r="D22" s="303" t="n">
        <v>0.993201700561559</v>
      </c>
      <c r="E22" s="303" t="n">
        <v>0.96</v>
      </c>
      <c r="F22" s="303" t="n">
        <v>0.994071440191916</v>
      </c>
      <c r="G22" s="303" t="n">
        <v>0.995</v>
      </c>
      <c r="H22" s="313" t="n">
        <v>0.99</v>
      </c>
      <c r="J22" s="310" t="n">
        <f aca="false">A22</f>
        <v>36739</v>
      </c>
      <c r="K22" s="311" t="n">
        <f aca="false">K21+1</f>
        <v>20</v>
      </c>
    </row>
    <row r="23" customFormat="false" ht="12.75" hidden="false" customHeight="false" outlineLevel="0" collapsed="false">
      <c r="A23" s="308" t="n">
        <v>36770</v>
      </c>
      <c r="B23" s="303" t="n">
        <f aca="false">C23</f>
        <v>0.998309156840132</v>
      </c>
      <c r="C23" s="303" t="n">
        <v>0.998309156840132</v>
      </c>
      <c r="D23" s="303" t="n">
        <v>0.993201700561559</v>
      </c>
      <c r="E23" s="303" t="n">
        <v>0.96</v>
      </c>
      <c r="F23" s="303" t="n">
        <v>0.994071440191916</v>
      </c>
      <c r="G23" s="303" t="n">
        <v>0.995</v>
      </c>
      <c r="H23" s="313" t="n">
        <v>0.99</v>
      </c>
      <c r="J23" s="310" t="n">
        <f aca="false">A23</f>
        <v>36770</v>
      </c>
      <c r="K23" s="311" t="n">
        <f aca="false">K22+1</f>
        <v>21</v>
      </c>
    </row>
    <row r="24" customFormat="false" ht="12.75" hidden="false" customHeight="false" outlineLevel="0" collapsed="false">
      <c r="A24" s="308" t="n">
        <v>36800</v>
      </c>
      <c r="B24" s="303" t="n">
        <f aca="false">C24</f>
        <v>0.998309156840132</v>
      </c>
      <c r="C24" s="303" t="n">
        <v>0.998309156840132</v>
      </c>
      <c r="D24" s="303" t="n">
        <v>0.993201700561559</v>
      </c>
      <c r="E24" s="303" t="n">
        <v>0.96</v>
      </c>
      <c r="F24" s="303" t="n">
        <v>0.994071440191916</v>
      </c>
      <c r="G24" s="303" t="n">
        <v>0.995</v>
      </c>
      <c r="H24" s="313" t="n">
        <v>0.99</v>
      </c>
      <c r="J24" s="310" t="n">
        <f aca="false">A24</f>
        <v>36800</v>
      </c>
      <c r="K24" s="311" t="n">
        <f aca="false">K23+1</f>
        <v>22</v>
      </c>
    </row>
    <row r="25" customFormat="false" ht="12.75" hidden="false" customHeight="false" outlineLevel="0" collapsed="false">
      <c r="A25" s="308" t="n">
        <v>36831</v>
      </c>
      <c r="B25" s="303" t="n">
        <f aca="false">C25</f>
        <v>0.984974303204383</v>
      </c>
      <c r="C25" s="303" t="n">
        <v>0.984974303204383</v>
      </c>
      <c r="D25" s="303" t="n">
        <v>0.974958650283294</v>
      </c>
      <c r="E25" s="303" t="n">
        <v>0.96</v>
      </c>
      <c r="F25" s="303" t="n">
        <v>0.984107647518451</v>
      </c>
      <c r="G25" s="303" t="n">
        <v>0.963232674640991</v>
      </c>
      <c r="H25" s="309" t="n">
        <v>0.95</v>
      </c>
      <c r="J25" s="310" t="n">
        <f aca="false">A25</f>
        <v>36831</v>
      </c>
      <c r="K25" s="311" t="n">
        <f aca="false">K24+1</f>
        <v>23</v>
      </c>
    </row>
    <row r="26" customFormat="false" ht="12.75" hidden="false" customHeight="false" outlineLevel="0" collapsed="false">
      <c r="A26" s="308" t="n">
        <v>36861</v>
      </c>
      <c r="B26" s="303" t="n">
        <f aca="false">C26</f>
        <v>0.984974303204383</v>
      </c>
      <c r="C26" s="303" t="n">
        <v>0.984974303204383</v>
      </c>
      <c r="D26" s="303" t="n">
        <v>0.974958650283294</v>
      </c>
      <c r="E26" s="303" t="n">
        <v>0.96</v>
      </c>
      <c r="F26" s="303" t="n">
        <v>0.984107647518451</v>
      </c>
      <c r="G26" s="303" t="n">
        <v>0.963232674640991</v>
      </c>
      <c r="H26" s="309" t="n">
        <v>0.95</v>
      </c>
      <c r="J26" s="310" t="n">
        <f aca="false">A26</f>
        <v>36861</v>
      </c>
      <c r="K26" s="311" t="n">
        <f aca="false">K25+1</f>
        <v>24</v>
      </c>
    </row>
    <row r="27" customFormat="false" ht="12.75" hidden="false" customHeight="false" outlineLevel="0" collapsed="false">
      <c r="A27" s="308" t="n">
        <v>36892</v>
      </c>
      <c r="B27" s="303" t="n">
        <f aca="false">C27</f>
        <v>0.984974303204383</v>
      </c>
      <c r="C27" s="303" t="n">
        <v>0.984974303204383</v>
      </c>
      <c r="D27" s="303" t="n">
        <v>0.974958650283294</v>
      </c>
      <c r="E27" s="303" t="n">
        <v>0.96</v>
      </c>
      <c r="F27" s="303" t="n">
        <v>0.984107647518451</v>
      </c>
      <c r="G27" s="303" t="n">
        <v>0.963232674640991</v>
      </c>
      <c r="H27" s="309" t="n">
        <v>0.95</v>
      </c>
      <c r="J27" s="310" t="n">
        <f aca="false">A27</f>
        <v>36892</v>
      </c>
      <c r="K27" s="311" t="n">
        <f aca="false">K26+1</f>
        <v>25</v>
      </c>
    </row>
    <row r="28" customFormat="false" ht="12.75" hidden="false" customHeight="false" outlineLevel="0" collapsed="false">
      <c r="A28" s="308" t="n">
        <v>36923</v>
      </c>
      <c r="B28" s="303" t="n">
        <f aca="false">C28</f>
        <v>0.984974303204383</v>
      </c>
      <c r="C28" s="303" t="n">
        <v>0.984974303204383</v>
      </c>
      <c r="D28" s="303" t="n">
        <v>0.974958650283294</v>
      </c>
      <c r="E28" s="303" t="n">
        <v>0.96</v>
      </c>
      <c r="F28" s="303" t="n">
        <v>0.984107647518451</v>
      </c>
      <c r="G28" s="303" t="n">
        <v>0.963232674640991</v>
      </c>
      <c r="H28" s="309" t="n">
        <v>0.95</v>
      </c>
      <c r="J28" s="310" t="n">
        <f aca="false">A28</f>
        <v>36923</v>
      </c>
      <c r="K28" s="311" t="n">
        <f aca="false">K27+1</f>
        <v>26</v>
      </c>
    </row>
    <row r="29" customFormat="false" ht="12.75" hidden="false" customHeight="false" outlineLevel="0" collapsed="false">
      <c r="A29" s="308" t="n">
        <v>36951</v>
      </c>
      <c r="B29" s="303" t="n">
        <f aca="false">C29</f>
        <v>0.984974303204383</v>
      </c>
      <c r="C29" s="303" t="n">
        <v>0.984974303204383</v>
      </c>
      <c r="D29" s="303" t="n">
        <v>0.974958650283294</v>
      </c>
      <c r="E29" s="303" t="n">
        <v>0.96</v>
      </c>
      <c r="F29" s="303" t="n">
        <v>0.984107647518451</v>
      </c>
      <c r="G29" s="303" t="n">
        <v>0.963232674640991</v>
      </c>
      <c r="H29" s="309" t="n">
        <v>0.95</v>
      </c>
      <c r="J29" s="310" t="n">
        <f aca="false">A29</f>
        <v>36951</v>
      </c>
      <c r="K29" s="311" t="n">
        <f aca="false">K28+1</f>
        <v>27</v>
      </c>
    </row>
    <row r="30" customFormat="false" ht="12.75" hidden="false" customHeight="false" outlineLevel="0" collapsed="false">
      <c r="A30" s="308" t="n">
        <v>36982</v>
      </c>
      <c r="B30" s="303" t="n">
        <f aca="false">C30</f>
        <v>0.998309156840132</v>
      </c>
      <c r="C30" s="303" t="n">
        <v>0.998309156840132</v>
      </c>
      <c r="D30" s="303" t="n">
        <v>0.993201700561559</v>
      </c>
      <c r="E30" s="303" t="n">
        <v>0.96</v>
      </c>
      <c r="F30" s="303" t="n">
        <v>0.994071440191916</v>
      </c>
      <c r="G30" s="303" t="n">
        <v>0.991814218213645</v>
      </c>
      <c r="H30" s="313" t="n">
        <v>0.98379</v>
      </c>
      <c r="J30" s="310" t="n">
        <f aca="false">A30</f>
        <v>36982</v>
      </c>
      <c r="K30" s="311" t="n">
        <f aca="false">K29+1</f>
        <v>28</v>
      </c>
    </row>
    <row r="31" customFormat="false" ht="12.75" hidden="false" customHeight="false" outlineLevel="0" collapsed="false">
      <c r="A31" s="308" t="n">
        <v>37012</v>
      </c>
      <c r="B31" s="303" t="n">
        <f aca="false">C31</f>
        <v>0.998309156840132</v>
      </c>
      <c r="C31" s="303" t="n">
        <v>0.998309156840132</v>
      </c>
      <c r="D31" s="303" t="n">
        <v>0.993201700561559</v>
      </c>
      <c r="E31" s="303" t="n">
        <v>0.96</v>
      </c>
      <c r="F31" s="303" t="n">
        <v>0.994071440191916</v>
      </c>
      <c r="G31" s="303" t="n">
        <v>0.991814218213645</v>
      </c>
      <c r="H31" s="313" t="n">
        <v>0.98379</v>
      </c>
      <c r="J31" s="310" t="n">
        <f aca="false">A31</f>
        <v>37012</v>
      </c>
      <c r="K31" s="311" t="n">
        <f aca="false">K30+1</f>
        <v>29</v>
      </c>
    </row>
    <row r="32" customFormat="false" ht="12.75" hidden="false" customHeight="false" outlineLevel="0" collapsed="false">
      <c r="A32" s="308" t="n">
        <v>37043</v>
      </c>
      <c r="B32" s="303" t="n">
        <f aca="false">C32</f>
        <v>0.998309156840132</v>
      </c>
      <c r="C32" s="303" t="n">
        <v>0.998309156840132</v>
      </c>
      <c r="D32" s="303" t="n">
        <v>0.993201700561559</v>
      </c>
      <c r="E32" s="303" t="n">
        <v>0.96</v>
      </c>
      <c r="F32" s="303" t="n">
        <v>0.994071440191916</v>
      </c>
      <c r="G32" s="303" t="n">
        <v>0.991814218213645</v>
      </c>
      <c r="H32" s="313" t="n">
        <v>0.98379</v>
      </c>
      <c r="J32" s="310" t="n">
        <f aca="false">A32</f>
        <v>37043</v>
      </c>
      <c r="K32" s="311" t="n">
        <f aca="false">K31+1</f>
        <v>30</v>
      </c>
    </row>
    <row r="33" customFormat="false" ht="12.75" hidden="false" customHeight="false" outlineLevel="0" collapsed="false">
      <c r="A33" s="308" t="n">
        <v>37073</v>
      </c>
      <c r="B33" s="303" t="n">
        <f aca="false">C33</f>
        <v>0.998309156840132</v>
      </c>
      <c r="C33" s="303" t="n">
        <v>0.998309156840132</v>
      </c>
      <c r="D33" s="303" t="n">
        <v>0.993201700561559</v>
      </c>
      <c r="E33" s="303" t="n">
        <v>0.96</v>
      </c>
      <c r="F33" s="303" t="n">
        <v>0.994071440191916</v>
      </c>
      <c r="G33" s="303" t="n">
        <v>0.991814218213645</v>
      </c>
      <c r="H33" s="313" t="n">
        <v>0.98379</v>
      </c>
      <c r="J33" s="310" t="n">
        <f aca="false">A33</f>
        <v>37073</v>
      </c>
      <c r="K33" s="311" t="n">
        <f aca="false">K32+1</f>
        <v>31</v>
      </c>
    </row>
    <row r="34" customFormat="false" ht="12.75" hidden="false" customHeight="false" outlineLevel="0" collapsed="false">
      <c r="A34" s="308" t="n">
        <v>37104</v>
      </c>
      <c r="B34" s="303" t="n">
        <f aca="false">C34</f>
        <v>0.998309156840132</v>
      </c>
      <c r="C34" s="303" t="n">
        <v>0.998309156840132</v>
      </c>
      <c r="D34" s="303" t="n">
        <v>0.993201700561559</v>
      </c>
      <c r="E34" s="303" t="n">
        <v>0.96</v>
      </c>
      <c r="F34" s="303" t="n">
        <v>0.994071440191916</v>
      </c>
      <c r="G34" s="303" t="n">
        <v>0.991814218213645</v>
      </c>
      <c r="H34" s="313" t="n">
        <v>0.98379</v>
      </c>
      <c r="J34" s="310" t="n">
        <f aca="false">A34</f>
        <v>37104</v>
      </c>
      <c r="K34" s="311" t="n">
        <f aca="false">K33+1</f>
        <v>32</v>
      </c>
    </row>
    <row r="35" customFormat="false" ht="12.75" hidden="false" customHeight="false" outlineLevel="0" collapsed="false">
      <c r="A35" s="308" t="n">
        <v>37135</v>
      </c>
      <c r="B35" s="303" t="n">
        <f aca="false">C35</f>
        <v>0.998309156840132</v>
      </c>
      <c r="C35" s="303" t="n">
        <v>0.998309156840132</v>
      </c>
      <c r="D35" s="303" t="n">
        <v>0.993201700561559</v>
      </c>
      <c r="E35" s="303" t="n">
        <v>0.96</v>
      </c>
      <c r="F35" s="303" t="n">
        <v>0.994071440191916</v>
      </c>
      <c r="G35" s="303" t="n">
        <v>0.991814218213645</v>
      </c>
      <c r="H35" s="313" t="n">
        <v>0.98379</v>
      </c>
      <c r="J35" s="310" t="n">
        <f aca="false">A35</f>
        <v>37135</v>
      </c>
      <c r="K35" s="311" t="n">
        <f aca="false">K34+1</f>
        <v>33</v>
      </c>
    </row>
    <row r="36" customFormat="false" ht="12.75" hidden="false" customHeight="false" outlineLevel="0" collapsed="false">
      <c r="A36" s="308" t="n">
        <v>37165</v>
      </c>
      <c r="B36" s="303" t="n">
        <f aca="false">C36</f>
        <v>0.998309156840132</v>
      </c>
      <c r="C36" s="303" t="n">
        <v>0.998309156840132</v>
      </c>
      <c r="D36" s="303" t="n">
        <v>0.993201700561559</v>
      </c>
      <c r="E36" s="303" t="n">
        <v>0.96</v>
      </c>
      <c r="F36" s="303" t="n">
        <v>0.994071440191916</v>
      </c>
      <c r="G36" s="303" t="n">
        <v>0.991814218213645</v>
      </c>
      <c r="H36" s="313" t="n">
        <v>0.98379</v>
      </c>
      <c r="J36" s="310" t="n">
        <f aca="false">A36</f>
        <v>37165</v>
      </c>
      <c r="K36" s="311" t="n">
        <f aca="false">K35+1</f>
        <v>34</v>
      </c>
    </row>
    <row r="37" customFormat="false" ht="12.75" hidden="false" customHeight="false" outlineLevel="0" collapsed="false">
      <c r="A37" s="308" t="n">
        <v>37196</v>
      </c>
      <c r="B37" s="303" t="n">
        <f aca="false">C37</f>
        <v>0.984974303204383</v>
      </c>
      <c r="C37" s="303" t="n">
        <v>0.984974303204383</v>
      </c>
      <c r="D37" s="303" t="n">
        <v>0.974958650283294</v>
      </c>
      <c r="E37" s="303" t="n">
        <v>0.96</v>
      </c>
      <c r="F37" s="303" t="n">
        <v>0.984107647518451</v>
      </c>
      <c r="G37" s="303" t="n">
        <v>0.963232674640991</v>
      </c>
      <c r="H37" s="309" t="n">
        <v>0.95</v>
      </c>
      <c r="J37" s="310" t="n">
        <f aca="false">A37</f>
        <v>37196</v>
      </c>
      <c r="K37" s="311" t="n">
        <f aca="false">K36+1</f>
        <v>35</v>
      </c>
    </row>
    <row r="38" customFormat="false" ht="12.75" hidden="false" customHeight="false" outlineLevel="0" collapsed="false">
      <c r="A38" s="308" t="n">
        <v>37226</v>
      </c>
      <c r="B38" s="303" t="n">
        <f aca="false">C38</f>
        <v>0.984974303204383</v>
      </c>
      <c r="C38" s="303" t="n">
        <v>0.984974303204383</v>
      </c>
      <c r="D38" s="303" t="n">
        <v>0.974958650283294</v>
      </c>
      <c r="E38" s="303" t="n">
        <v>0.96</v>
      </c>
      <c r="F38" s="303" t="n">
        <v>0.984107647518451</v>
      </c>
      <c r="G38" s="303" t="n">
        <v>0.963232674640991</v>
      </c>
      <c r="H38" s="309" t="n">
        <v>0.95</v>
      </c>
      <c r="J38" s="310" t="n">
        <f aca="false">A38</f>
        <v>37226</v>
      </c>
      <c r="K38" s="311" t="n">
        <f aca="false">K37+1</f>
        <v>36</v>
      </c>
    </row>
    <row r="39" customFormat="false" ht="12.75" hidden="false" customHeight="false" outlineLevel="0" collapsed="false">
      <c r="A39" s="308" t="n">
        <v>37257</v>
      </c>
      <c r="B39" s="303" t="n">
        <f aca="false">C39</f>
        <v>0.984974303204383</v>
      </c>
      <c r="C39" s="303" t="n">
        <v>0.984974303204383</v>
      </c>
      <c r="D39" s="303" t="n">
        <v>0.974958650283294</v>
      </c>
      <c r="E39" s="303" t="n">
        <v>0.96</v>
      </c>
      <c r="F39" s="303" t="n">
        <v>0.984107647518451</v>
      </c>
      <c r="G39" s="303" t="n">
        <v>0.963232674640991</v>
      </c>
      <c r="H39" s="309" t="n">
        <v>0.95</v>
      </c>
      <c r="J39" s="310" t="n">
        <f aca="false">A39</f>
        <v>37257</v>
      </c>
      <c r="K39" s="311" t="n">
        <f aca="false">K38+1</f>
        <v>37</v>
      </c>
    </row>
    <row r="40" customFormat="false" ht="12.75" hidden="false" customHeight="false" outlineLevel="0" collapsed="false">
      <c r="A40" s="308" t="n">
        <v>37288</v>
      </c>
      <c r="B40" s="303" t="n">
        <f aca="false">C40</f>
        <v>0.984974303204383</v>
      </c>
      <c r="C40" s="303" t="n">
        <v>0.984974303204383</v>
      </c>
      <c r="D40" s="303" t="n">
        <v>0.974958650283294</v>
      </c>
      <c r="E40" s="303" t="n">
        <v>0.96</v>
      </c>
      <c r="F40" s="303" t="n">
        <v>0.984107647518451</v>
      </c>
      <c r="G40" s="303" t="n">
        <v>0.963232674640991</v>
      </c>
      <c r="H40" s="309" t="n">
        <v>0.95</v>
      </c>
      <c r="J40" s="310" t="n">
        <f aca="false">A40</f>
        <v>37288</v>
      </c>
      <c r="K40" s="311" t="n">
        <f aca="false">K39+1</f>
        <v>38</v>
      </c>
    </row>
    <row r="41" customFormat="false" ht="12.75" hidden="false" customHeight="false" outlineLevel="0" collapsed="false">
      <c r="A41" s="308" t="n">
        <v>37316</v>
      </c>
      <c r="B41" s="303" t="n">
        <f aca="false">C41</f>
        <v>0.984974303204383</v>
      </c>
      <c r="C41" s="303" t="n">
        <v>0.984974303204383</v>
      </c>
      <c r="D41" s="303" t="n">
        <v>0.974958650283294</v>
      </c>
      <c r="E41" s="303" t="n">
        <v>0.96</v>
      </c>
      <c r="F41" s="303" t="n">
        <v>0.984107647518451</v>
      </c>
      <c r="G41" s="303" t="n">
        <v>0.963232674640991</v>
      </c>
      <c r="H41" s="309" t="n">
        <v>0.95</v>
      </c>
      <c r="J41" s="310" t="n">
        <f aca="false">A41</f>
        <v>37316</v>
      </c>
      <c r="K41" s="311" t="n">
        <f aca="false">K40+1</f>
        <v>39</v>
      </c>
    </row>
    <row r="42" customFormat="false" ht="12.75" hidden="false" customHeight="false" outlineLevel="0" collapsed="false">
      <c r="A42" s="308" t="n">
        <v>37347</v>
      </c>
      <c r="B42" s="303" t="n">
        <f aca="false">C42</f>
        <v>0.998309156840132</v>
      </c>
      <c r="C42" s="303" t="n">
        <v>0.998309156840132</v>
      </c>
      <c r="D42" s="303" t="n">
        <v>0.993201700561559</v>
      </c>
      <c r="E42" s="303" t="n">
        <v>0.96</v>
      </c>
      <c r="F42" s="303" t="n">
        <v>0.994071440191916</v>
      </c>
      <c r="G42" s="303" t="n">
        <v>0.991814218213645</v>
      </c>
      <c r="H42" s="309" t="n">
        <v>0.980420749757432</v>
      </c>
      <c r="J42" s="310" t="n">
        <f aca="false">A42</f>
        <v>37347</v>
      </c>
      <c r="K42" s="311" t="n">
        <f aca="false">K41+1</f>
        <v>40</v>
      </c>
    </row>
    <row r="43" customFormat="false" ht="12.75" hidden="false" customHeight="false" outlineLevel="0" collapsed="false">
      <c r="A43" s="308" t="n">
        <v>37377</v>
      </c>
      <c r="B43" s="303" t="n">
        <f aca="false">C43</f>
        <v>0.998309156840132</v>
      </c>
      <c r="C43" s="303" t="n">
        <v>0.998309156840132</v>
      </c>
      <c r="D43" s="303" t="n">
        <v>0.993201700561559</v>
      </c>
      <c r="E43" s="303" t="n">
        <v>0.96</v>
      </c>
      <c r="F43" s="303" t="n">
        <v>0.994071440191916</v>
      </c>
      <c r="G43" s="303" t="n">
        <v>0.991814218213645</v>
      </c>
      <c r="H43" s="309" t="n">
        <v>0.980420749757432</v>
      </c>
      <c r="J43" s="310" t="n">
        <f aca="false">A43</f>
        <v>37377</v>
      </c>
      <c r="K43" s="311" t="n">
        <f aca="false">K42+1</f>
        <v>41</v>
      </c>
    </row>
    <row r="44" customFormat="false" ht="12.75" hidden="false" customHeight="false" outlineLevel="0" collapsed="false">
      <c r="A44" s="308" t="n">
        <v>37408</v>
      </c>
      <c r="B44" s="303" t="n">
        <f aca="false">C44</f>
        <v>0.998309156840132</v>
      </c>
      <c r="C44" s="303" t="n">
        <v>0.998309156840132</v>
      </c>
      <c r="D44" s="303" t="n">
        <v>0.993201700561559</v>
      </c>
      <c r="E44" s="303" t="n">
        <v>0.96</v>
      </c>
      <c r="F44" s="303" t="n">
        <v>0.994071440191916</v>
      </c>
      <c r="G44" s="303" t="n">
        <v>0.991814218213645</v>
      </c>
      <c r="H44" s="309" t="n">
        <v>0.980420749757432</v>
      </c>
      <c r="J44" s="310" t="n">
        <f aca="false">A44</f>
        <v>37408</v>
      </c>
      <c r="K44" s="311" t="n">
        <f aca="false">K43+1</f>
        <v>42</v>
      </c>
    </row>
    <row r="45" customFormat="false" ht="12.75" hidden="false" customHeight="false" outlineLevel="0" collapsed="false">
      <c r="A45" s="308" t="n">
        <v>37438</v>
      </c>
      <c r="B45" s="303" t="n">
        <f aca="false">C45</f>
        <v>0.998309156840132</v>
      </c>
      <c r="C45" s="303" t="n">
        <v>0.998309156840132</v>
      </c>
      <c r="D45" s="303" t="n">
        <v>0.993201700561559</v>
      </c>
      <c r="E45" s="303" t="n">
        <v>0.96</v>
      </c>
      <c r="F45" s="303" t="n">
        <v>0.994071440191916</v>
      </c>
      <c r="G45" s="303" t="n">
        <v>0.991814218213645</v>
      </c>
      <c r="H45" s="309" t="n">
        <v>0.980420749757432</v>
      </c>
      <c r="J45" s="310" t="n">
        <f aca="false">A45</f>
        <v>37438</v>
      </c>
      <c r="K45" s="311" t="n">
        <f aca="false">K44+1</f>
        <v>43</v>
      </c>
    </row>
    <row r="46" customFormat="false" ht="12.75" hidden="false" customHeight="false" outlineLevel="0" collapsed="false">
      <c r="A46" s="308" t="n">
        <v>37469</v>
      </c>
      <c r="B46" s="303" t="n">
        <f aca="false">C46</f>
        <v>0.998309156840132</v>
      </c>
      <c r="C46" s="303" t="n">
        <v>0.998309156840132</v>
      </c>
      <c r="D46" s="303" t="n">
        <v>0.993201700561559</v>
      </c>
      <c r="E46" s="303" t="n">
        <v>0.96</v>
      </c>
      <c r="F46" s="303" t="n">
        <v>0.994071440191916</v>
      </c>
      <c r="G46" s="303" t="n">
        <v>0.991814218213645</v>
      </c>
      <c r="H46" s="309" t="n">
        <v>0.980420749757432</v>
      </c>
      <c r="J46" s="310" t="n">
        <f aca="false">A46</f>
        <v>37469</v>
      </c>
      <c r="K46" s="311" t="n">
        <f aca="false">K45+1</f>
        <v>44</v>
      </c>
    </row>
    <row r="47" customFormat="false" ht="12.75" hidden="false" customHeight="false" outlineLevel="0" collapsed="false">
      <c r="A47" s="308" t="n">
        <v>37500</v>
      </c>
      <c r="B47" s="303" t="n">
        <f aca="false">C47</f>
        <v>0.998309156840132</v>
      </c>
      <c r="C47" s="303" t="n">
        <v>0.998309156840132</v>
      </c>
      <c r="D47" s="303" t="n">
        <v>0.993201700561559</v>
      </c>
      <c r="E47" s="303" t="n">
        <v>0.96</v>
      </c>
      <c r="F47" s="303" t="n">
        <v>0.994071440191916</v>
      </c>
      <c r="G47" s="303" t="n">
        <v>0.991814218213645</v>
      </c>
      <c r="H47" s="309" t="n">
        <v>0.980420749757432</v>
      </c>
      <c r="J47" s="310" t="n">
        <f aca="false">A47</f>
        <v>37500</v>
      </c>
      <c r="K47" s="311" t="n">
        <f aca="false">K46+1</f>
        <v>45</v>
      </c>
    </row>
    <row r="48" customFormat="false" ht="12.75" hidden="false" customHeight="false" outlineLevel="0" collapsed="false">
      <c r="A48" s="308" t="n">
        <v>37530</v>
      </c>
      <c r="B48" s="303" t="n">
        <f aca="false">C48</f>
        <v>0.998309156840132</v>
      </c>
      <c r="C48" s="303" t="n">
        <v>0.998309156840132</v>
      </c>
      <c r="D48" s="303" t="n">
        <v>0.993201700561559</v>
      </c>
      <c r="E48" s="303" t="n">
        <v>0.96</v>
      </c>
      <c r="F48" s="303" t="n">
        <v>0.994071440191916</v>
      </c>
      <c r="G48" s="303" t="n">
        <v>0.991814218213645</v>
      </c>
      <c r="H48" s="309" t="n">
        <v>0.980420749757432</v>
      </c>
      <c r="J48" s="310" t="n">
        <f aca="false">A48</f>
        <v>37530</v>
      </c>
      <c r="K48" s="311" t="n">
        <f aca="false">K47+1</f>
        <v>46</v>
      </c>
    </row>
    <row r="49" customFormat="false" ht="12.75" hidden="false" customHeight="false" outlineLevel="0" collapsed="false">
      <c r="A49" s="308" t="n">
        <v>37561</v>
      </c>
      <c r="B49" s="303" t="n">
        <f aca="false">C49</f>
        <v>0.984974303204383</v>
      </c>
      <c r="C49" s="303" t="n">
        <v>0.984974303204383</v>
      </c>
      <c r="D49" s="303" t="n">
        <v>0.974958650283294</v>
      </c>
      <c r="E49" s="303" t="n">
        <v>0.96</v>
      </c>
      <c r="F49" s="303" t="n">
        <v>0.984107647518451</v>
      </c>
      <c r="G49" s="303" t="n">
        <v>0.963232674640991</v>
      </c>
      <c r="H49" s="309" t="n">
        <v>0.905775860471433</v>
      </c>
      <c r="J49" s="310" t="n">
        <f aca="false">A49</f>
        <v>37561</v>
      </c>
      <c r="K49" s="311" t="n">
        <f aca="false">K48+1</f>
        <v>47</v>
      </c>
    </row>
    <row r="50" customFormat="false" ht="12.75" hidden="false" customHeight="false" outlineLevel="0" collapsed="false">
      <c r="A50" s="308" t="n">
        <v>37591</v>
      </c>
      <c r="B50" s="303" t="n">
        <f aca="false">C50</f>
        <v>0.984974303204383</v>
      </c>
      <c r="C50" s="303" t="n">
        <v>0.984974303204383</v>
      </c>
      <c r="D50" s="303" t="n">
        <v>0.974958650283294</v>
      </c>
      <c r="E50" s="303" t="n">
        <v>0.96</v>
      </c>
      <c r="F50" s="303" t="n">
        <v>0.984107647518451</v>
      </c>
      <c r="G50" s="303" t="n">
        <v>0.963232674640991</v>
      </c>
      <c r="H50" s="309" t="n">
        <v>0.905775860471433</v>
      </c>
      <c r="J50" s="310" t="n">
        <f aca="false">A50</f>
        <v>37591</v>
      </c>
      <c r="K50" s="311" t="n">
        <f aca="false">K49+1</f>
        <v>48</v>
      </c>
    </row>
    <row r="51" customFormat="false" ht="12.75" hidden="false" customHeight="false" outlineLevel="0" collapsed="false">
      <c r="A51" s="308" t="n">
        <v>37622</v>
      </c>
      <c r="B51" s="303" t="n">
        <f aca="false">C51</f>
        <v>0.984974303204383</v>
      </c>
      <c r="C51" s="303" t="n">
        <v>0.984974303204383</v>
      </c>
      <c r="D51" s="303" t="n">
        <v>0.974958650283294</v>
      </c>
      <c r="E51" s="303" t="n">
        <v>0.96</v>
      </c>
      <c r="F51" s="303" t="n">
        <v>0.984107647518451</v>
      </c>
      <c r="G51" s="303" t="n">
        <v>0.963232674640991</v>
      </c>
      <c r="H51" s="309" t="n">
        <v>0.905775860471433</v>
      </c>
      <c r="J51" s="310" t="n">
        <f aca="false">A51</f>
        <v>37622</v>
      </c>
      <c r="K51" s="311" t="n">
        <f aca="false">K50+1</f>
        <v>49</v>
      </c>
    </row>
    <row r="52" customFormat="false" ht="12.75" hidden="false" customHeight="false" outlineLevel="0" collapsed="false">
      <c r="A52" s="308" t="n">
        <v>37653</v>
      </c>
      <c r="B52" s="303" t="n">
        <f aca="false">C52</f>
        <v>0.984974303204383</v>
      </c>
      <c r="C52" s="303" t="n">
        <v>0.984974303204383</v>
      </c>
      <c r="D52" s="303" t="n">
        <v>0.974958650283294</v>
      </c>
      <c r="E52" s="303" t="n">
        <v>0.96</v>
      </c>
      <c r="F52" s="303" t="n">
        <v>0.984107647518451</v>
      </c>
      <c r="G52" s="303" t="n">
        <v>0.963232674640991</v>
      </c>
      <c r="H52" s="309" t="n">
        <v>0.905775860471433</v>
      </c>
      <c r="J52" s="310" t="n">
        <f aca="false">A52</f>
        <v>37653</v>
      </c>
      <c r="K52" s="311" t="n">
        <f aca="false">K51+1</f>
        <v>50</v>
      </c>
    </row>
    <row r="53" customFormat="false" ht="12.75" hidden="false" customHeight="false" outlineLevel="0" collapsed="false">
      <c r="A53" s="308" t="n">
        <v>37681</v>
      </c>
      <c r="B53" s="303" t="n">
        <f aca="false">C53</f>
        <v>0.984974303204383</v>
      </c>
      <c r="C53" s="303" t="n">
        <v>0.984974303204383</v>
      </c>
      <c r="D53" s="303" t="n">
        <v>0.974958650283294</v>
      </c>
      <c r="E53" s="303" t="n">
        <v>0.96</v>
      </c>
      <c r="F53" s="303" t="n">
        <v>0.984107647518451</v>
      </c>
      <c r="G53" s="303" t="n">
        <v>0.963232674640991</v>
      </c>
      <c r="H53" s="309" t="n">
        <v>0.905775860471433</v>
      </c>
      <c r="J53" s="310" t="n">
        <f aca="false">A53</f>
        <v>37681</v>
      </c>
      <c r="K53" s="311" t="n">
        <f aca="false">K52+1</f>
        <v>51</v>
      </c>
    </row>
    <row r="54" customFormat="false" ht="12.75" hidden="false" customHeight="false" outlineLevel="0" collapsed="false">
      <c r="A54" s="308" t="n">
        <v>37712</v>
      </c>
      <c r="B54" s="303" t="n">
        <f aca="false">C54</f>
        <v>0.998309156840132</v>
      </c>
      <c r="C54" s="303" t="n">
        <v>0.998309156840132</v>
      </c>
      <c r="D54" s="303" t="n">
        <v>0.993201700561559</v>
      </c>
      <c r="E54" s="303" t="n">
        <v>0.96</v>
      </c>
      <c r="F54" s="303" t="n">
        <v>0.994071440191916</v>
      </c>
      <c r="G54" s="303" t="n">
        <v>0.991814218213645</v>
      </c>
      <c r="H54" s="309" t="n">
        <v>0.980420749757432</v>
      </c>
      <c r="J54" s="310" t="n">
        <f aca="false">A54</f>
        <v>37712</v>
      </c>
      <c r="K54" s="311" t="n">
        <f aca="false">K53+1</f>
        <v>52</v>
      </c>
    </row>
    <row r="55" customFormat="false" ht="12.75" hidden="false" customHeight="false" outlineLevel="0" collapsed="false">
      <c r="A55" s="308" t="n">
        <v>37742</v>
      </c>
      <c r="B55" s="303" t="n">
        <f aca="false">C55</f>
        <v>0.998309156840132</v>
      </c>
      <c r="C55" s="303" t="n">
        <v>0.998309156840132</v>
      </c>
      <c r="D55" s="303" t="n">
        <v>0.993201700561559</v>
      </c>
      <c r="E55" s="303" t="n">
        <v>0.96</v>
      </c>
      <c r="F55" s="303" t="n">
        <v>0.994071440191916</v>
      </c>
      <c r="G55" s="303" t="n">
        <v>0.991814218213645</v>
      </c>
      <c r="H55" s="309" t="n">
        <v>0.980420749757432</v>
      </c>
      <c r="J55" s="310" t="n">
        <f aca="false">A55</f>
        <v>37742</v>
      </c>
      <c r="K55" s="311" t="n">
        <f aca="false">K54+1</f>
        <v>53</v>
      </c>
    </row>
    <row r="56" customFormat="false" ht="12.75" hidden="false" customHeight="false" outlineLevel="0" collapsed="false">
      <c r="A56" s="308" t="n">
        <v>37773</v>
      </c>
      <c r="B56" s="303" t="n">
        <f aca="false">C56</f>
        <v>0.998309156840132</v>
      </c>
      <c r="C56" s="303" t="n">
        <v>0.998309156840132</v>
      </c>
      <c r="D56" s="303" t="n">
        <v>0.993201700561559</v>
      </c>
      <c r="E56" s="303" t="n">
        <v>0.96</v>
      </c>
      <c r="F56" s="303" t="n">
        <v>0.994071440191916</v>
      </c>
      <c r="G56" s="303" t="n">
        <v>0.991814218213645</v>
      </c>
      <c r="H56" s="309" t="n">
        <v>0.980420749757432</v>
      </c>
      <c r="J56" s="310" t="n">
        <f aca="false">A56</f>
        <v>37773</v>
      </c>
      <c r="K56" s="311" t="n">
        <f aca="false">K55+1</f>
        <v>54</v>
      </c>
    </row>
    <row r="57" customFormat="false" ht="12.75" hidden="false" customHeight="false" outlineLevel="0" collapsed="false">
      <c r="A57" s="308" t="n">
        <v>37803</v>
      </c>
      <c r="B57" s="303" t="n">
        <f aca="false">C57</f>
        <v>0.998309156840132</v>
      </c>
      <c r="C57" s="303" t="n">
        <v>0.998309156840132</v>
      </c>
      <c r="D57" s="303" t="n">
        <v>0.993201700561559</v>
      </c>
      <c r="E57" s="303" t="n">
        <v>0.96</v>
      </c>
      <c r="F57" s="303" t="n">
        <v>0.994071440191916</v>
      </c>
      <c r="G57" s="303" t="n">
        <v>0.991814218213645</v>
      </c>
      <c r="H57" s="309" t="n">
        <v>0.980420749757432</v>
      </c>
      <c r="J57" s="310" t="n">
        <f aca="false">A57</f>
        <v>37803</v>
      </c>
      <c r="K57" s="311" t="n">
        <f aca="false">K56+1</f>
        <v>55</v>
      </c>
    </row>
    <row r="58" customFormat="false" ht="12.75" hidden="false" customHeight="false" outlineLevel="0" collapsed="false">
      <c r="A58" s="308" t="n">
        <v>37834</v>
      </c>
      <c r="B58" s="303" t="n">
        <f aca="false">C58</f>
        <v>0.998309156840132</v>
      </c>
      <c r="C58" s="303" t="n">
        <v>0.998309156840132</v>
      </c>
      <c r="D58" s="303" t="n">
        <v>0.993201700561559</v>
      </c>
      <c r="E58" s="303" t="n">
        <v>0.96</v>
      </c>
      <c r="F58" s="303" t="n">
        <v>0.994071440191916</v>
      </c>
      <c r="G58" s="303" t="n">
        <v>0.991814218213645</v>
      </c>
      <c r="H58" s="309" t="n">
        <v>0.980420749757432</v>
      </c>
      <c r="J58" s="310" t="n">
        <f aca="false">A58</f>
        <v>37834</v>
      </c>
      <c r="K58" s="311" t="n">
        <f aca="false">K57+1</f>
        <v>56</v>
      </c>
    </row>
    <row r="59" customFormat="false" ht="12.75" hidden="false" customHeight="false" outlineLevel="0" collapsed="false">
      <c r="A59" s="308" t="n">
        <v>37865</v>
      </c>
      <c r="B59" s="303" t="n">
        <f aca="false">C59</f>
        <v>0.998309156840132</v>
      </c>
      <c r="C59" s="303" t="n">
        <v>0.998309156840132</v>
      </c>
      <c r="D59" s="303" t="n">
        <v>0.993201700561559</v>
      </c>
      <c r="E59" s="303" t="n">
        <v>0.96</v>
      </c>
      <c r="F59" s="303" t="n">
        <v>0.994071440191916</v>
      </c>
      <c r="G59" s="303" t="n">
        <v>0.991814218213645</v>
      </c>
      <c r="H59" s="309" t="n">
        <v>0.980420749757432</v>
      </c>
      <c r="J59" s="310" t="n">
        <f aca="false">A59</f>
        <v>37865</v>
      </c>
      <c r="K59" s="311" t="n">
        <f aca="false">K58+1</f>
        <v>57</v>
      </c>
    </row>
    <row r="60" customFormat="false" ht="12.75" hidden="false" customHeight="false" outlineLevel="0" collapsed="false">
      <c r="A60" s="308" t="n">
        <v>37895</v>
      </c>
      <c r="B60" s="303" t="n">
        <f aca="false">C60</f>
        <v>0.998309156840132</v>
      </c>
      <c r="C60" s="303" t="n">
        <v>0.998309156840132</v>
      </c>
      <c r="D60" s="303" t="n">
        <v>0.993201700561559</v>
      </c>
      <c r="E60" s="303" t="n">
        <v>0.96</v>
      </c>
      <c r="F60" s="303" t="n">
        <v>0.994071440191916</v>
      </c>
      <c r="G60" s="303" t="n">
        <v>0.991814218213645</v>
      </c>
      <c r="H60" s="309" t="n">
        <v>0.980420749757432</v>
      </c>
      <c r="J60" s="310" t="n">
        <f aca="false">A60</f>
        <v>37895</v>
      </c>
      <c r="K60" s="311" t="n">
        <f aca="false">K59+1</f>
        <v>58</v>
      </c>
    </row>
    <row r="61" customFormat="false" ht="12.75" hidden="false" customHeight="false" outlineLevel="0" collapsed="false">
      <c r="A61" s="308" t="n">
        <v>37926</v>
      </c>
      <c r="B61" s="303" t="n">
        <f aca="false">C61</f>
        <v>0.984974303204383</v>
      </c>
      <c r="C61" s="303" t="n">
        <v>0.984974303204383</v>
      </c>
      <c r="D61" s="303" t="n">
        <v>0.974958650283294</v>
      </c>
      <c r="E61" s="303" t="n">
        <v>0.96</v>
      </c>
      <c r="F61" s="303" t="n">
        <v>0.984107647518451</v>
      </c>
      <c r="G61" s="303" t="n">
        <v>0.963232674640991</v>
      </c>
      <c r="H61" s="309" t="n">
        <v>0.905775860471433</v>
      </c>
      <c r="J61" s="310" t="n">
        <f aca="false">A61</f>
        <v>37926</v>
      </c>
      <c r="K61" s="311" t="n">
        <f aca="false">K60+1</f>
        <v>59</v>
      </c>
    </row>
    <row r="62" customFormat="false" ht="12.75" hidden="false" customHeight="false" outlineLevel="0" collapsed="false">
      <c r="A62" s="308" t="n">
        <v>37956</v>
      </c>
      <c r="B62" s="303" t="n">
        <f aca="false">C62</f>
        <v>0.984974303204383</v>
      </c>
      <c r="C62" s="303" t="n">
        <v>0.984974303204383</v>
      </c>
      <c r="D62" s="303" t="n">
        <v>0.974958650283294</v>
      </c>
      <c r="E62" s="303" t="n">
        <v>0.96</v>
      </c>
      <c r="F62" s="303" t="n">
        <v>0.984107647518451</v>
      </c>
      <c r="G62" s="303" t="n">
        <v>0.963232674640991</v>
      </c>
      <c r="H62" s="309" t="n">
        <v>0.905775860471433</v>
      </c>
      <c r="J62" s="310" t="n">
        <f aca="false">A62</f>
        <v>37956</v>
      </c>
      <c r="K62" s="311" t="n">
        <f aca="false">K61+1</f>
        <v>60</v>
      </c>
    </row>
    <row r="63" customFormat="false" ht="12.75" hidden="false" customHeight="false" outlineLevel="0" collapsed="false">
      <c r="A63" s="308" t="n">
        <v>37987</v>
      </c>
      <c r="B63" s="303" t="n">
        <f aca="false">C63</f>
        <v>0.984974303204383</v>
      </c>
      <c r="C63" s="303" t="n">
        <v>0.984974303204383</v>
      </c>
      <c r="D63" s="303" t="n">
        <v>0.974958650283294</v>
      </c>
      <c r="E63" s="303" t="n">
        <v>0.96</v>
      </c>
      <c r="F63" s="303" t="n">
        <v>0.984107647518451</v>
      </c>
      <c r="G63" s="303" t="n">
        <v>0.963232674640991</v>
      </c>
      <c r="H63" s="309" t="n">
        <v>0.905775860471433</v>
      </c>
      <c r="J63" s="310" t="n">
        <f aca="false">A63</f>
        <v>37987</v>
      </c>
      <c r="K63" s="311" t="n">
        <f aca="false">K62+1</f>
        <v>61</v>
      </c>
    </row>
    <row r="64" customFormat="false" ht="12.75" hidden="false" customHeight="false" outlineLevel="0" collapsed="false">
      <c r="A64" s="308" t="n">
        <v>38018</v>
      </c>
      <c r="B64" s="303" t="n">
        <f aca="false">C64</f>
        <v>0.984974303204383</v>
      </c>
      <c r="C64" s="303" t="n">
        <v>0.984974303204383</v>
      </c>
      <c r="D64" s="303" t="n">
        <v>0.974958650283294</v>
      </c>
      <c r="E64" s="303" t="n">
        <v>0.96</v>
      </c>
      <c r="F64" s="303" t="n">
        <v>0.984107647518451</v>
      </c>
      <c r="G64" s="303" t="n">
        <v>0.963232674640991</v>
      </c>
      <c r="H64" s="309" t="n">
        <v>0.905775860471433</v>
      </c>
      <c r="J64" s="310" t="n">
        <f aca="false">A64</f>
        <v>38018</v>
      </c>
      <c r="K64" s="311" t="n">
        <f aca="false">K63+1</f>
        <v>62</v>
      </c>
    </row>
    <row r="65" customFormat="false" ht="12.75" hidden="false" customHeight="false" outlineLevel="0" collapsed="false">
      <c r="A65" s="308" t="n">
        <v>38047</v>
      </c>
      <c r="B65" s="303" t="n">
        <f aca="false">C65</f>
        <v>0.984974303204383</v>
      </c>
      <c r="C65" s="303" t="n">
        <v>0.984974303204383</v>
      </c>
      <c r="D65" s="303" t="n">
        <v>0.974958650283294</v>
      </c>
      <c r="E65" s="303" t="n">
        <v>0.96</v>
      </c>
      <c r="F65" s="303" t="n">
        <v>0.984107647518451</v>
      </c>
      <c r="G65" s="303" t="n">
        <v>0.963232674640991</v>
      </c>
      <c r="H65" s="309" t="n">
        <v>0.905775860471433</v>
      </c>
      <c r="J65" s="310" t="n">
        <f aca="false">A65</f>
        <v>38047</v>
      </c>
      <c r="K65" s="311" t="n">
        <f aca="false">K64+1</f>
        <v>63</v>
      </c>
    </row>
    <row r="66" customFormat="false" ht="12.75" hidden="false" customHeight="false" outlineLevel="0" collapsed="false">
      <c r="A66" s="308" t="n">
        <v>38078</v>
      </c>
      <c r="B66" s="303" t="n">
        <f aca="false">C66</f>
        <v>0.998309156840132</v>
      </c>
      <c r="C66" s="303" t="n">
        <v>0.998309156840132</v>
      </c>
      <c r="D66" s="303" t="n">
        <v>0.993201700561559</v>
      </c>
      <c r="E66" s="303" t="n">
        <v>0.96</v>
      </c>
      <c r="F66" s="303" t="n">
        <v>0.994071440191916</v>
      </c>
      <c r="G66" s="303" t="n">
        <v>0.991814218213645</v>
      </c>
      <c r="H66" s="309" t="n">
        <v>0.980420749757432</v>
      </c>
      <c r="J66" s="310" t="n">
        <f aca="false">A66</f>
        <v>38078</v>
      </c>
      <c r="K66" s="311" t="n">
        <f aca="false">K65+1</f>
        <v>64</v>
      </c>
    </row>
    <row r="67" customFormat="false" ht="12.75" hidden="false" customHeight="false" outlineLevel="0" collapsed="false">
      <c r="A67" s="308" t="n">
        <v>38108</v>
      </c>
      <c r="B67" s="303" t="n">
        <f aca="false">C67</f>
        <v>0.998309156840132</v>
      </c>
      <c r="C67" s="303" t="n">
        <v>0.998309156840132</v>
      </c>
      <c r="D67" s="303" t="n">
        <v>0.993201700561559</v>
      </c>
      <c r="E67" s="303" t="n">
        <v>0.96</v>
      </c>
      <c r="F67" s="303" t="n">
        <v>0.994071440191916</v>
      </c>
      <c r="G67" s="303" t="n">
        <v>0.991814218213645</v>
      </c>
      <c r="H67" s="309" t="n">
        <v>0.980420749757432</v>
      </c>
      <c r="J67" s="310" t="n">
        <f aca="false">A67</f>
        <v>38108</v>
      </c>
      <c r="K67" s="311" t="n">
        <f aca="false">K66+1</f>
        <v>65</v>
      </c>
    </row>
    <row r="68" customFormat="false" ht="12.75" hidden="false" customHeight="false" outlineLevel="0" collapsed="false">
      <c r="A68" s="308" t="n">
        <v>38139</v>
      </c>
      <c r="B68" s="303" t="n">
        <f aca="false">C68</f>
        <v>0.998309156840132</v>
      </c>
      <c r="C68" s="303" t="n">
        <v>0.998309156840132</v>
      </c>
      <c r="D68" s="303" t="n">
        <v>0.993201700561559</v>
      </c>
      <c r="E68" s="303" t="n">
        <v>0.96</v>
      </c>
      <c r="F68" s="303" t="n">
        <v>0.994071440191916</v>
      </c>
      <c r="G68" s="303" t="n">
        <v>0.991814218213645</v>
      </c>
      <c r="H68" s="309" t="n">
        <v>0.980420749757432</v>
      </c>
      <c r="J68" s="310" t="n">
        <f aca="false">A68</f>
        <v>38139</v>
      </c>
      <c r="K68" s="311" t="n">
        <f aca="false">K67+1</f>
        <v>66</v>
      </c>
    </row>
    <row r="69" customFormat="false" ht="12.75" hidden="false" customHeight="false" outlineLevel="0" collapsed="false">
      <c r="A69" s="308" t="n">
        <v>38169</v>
      </c>
      <c r="B69" s="303" t="n">
        <f aca="false">C69</f>
        <v>0.998309156840132</v>
      </c>
      <c r="C69" s="303" t="n">
        <v>0.998309156840132</v>
      </c>
      <c r="D69" s="303" t="n">
        <v>0.993201700561559</v>
      </c>
      <c r="E69" s="303" t="n">
        <v>0.96</v>
      </c>
      <c r="F69" s="303" t="n">
        <v>0.994071440191916</v>
      </c>
      <c r="G69" s="303" t="n">
        <v>0.991814218213645</v>
      </c>
      <c r="H69" s="309" t="n">
        <v>0.980420749757432</v>
      </c>
      <c r="J69" s="310" t="n">
        <f aca="false">A69</f>
        <v>38169</v>
      </c>
      <c r="K69" s="311" t="n">
        <f aca="false">K68+1</f>
        <v>67</v>
      </c>
    </row>
    <row r="70" customFormat="false" ht="12.75" hidden="false" customHeight="false" outlineLevel="0" collapsed="false">
      <c r="A70" s="308" t="n">
        <v>38200</v>
      </c>
      <c r="B70" s="303" t="n">
        <f aca="false">C70</f>
        <v>0.998309156840132</v>
      </c>
      <c r="C70" s="303" t="n">
        <v>0.998309156840132</v>
      </c>
      <c r="D70" s="303" t="n">
        <v>0.993201700561559</v>
      </c>
      <c r="E70" s="303" t="n">
        <v>0.96</v>
      </c>
      <c r="F70" s="303" t="n">
        <v>0.994071440191916</v>
      </c>
      <c r="G70" s="303" t="n">
        <v>0.991814218213645</v>
      </c>
      <c r="H70" s="309" t="n">
        <v>0.980420749757432</v>
      </c>
      <c r="J70" s="310" t="n">
        <f aca="false">A70</f>
        <v>38200</v>
      </c>
      <c r="K70" s="311" t="n">
        <f aca="false">K69+1</f>
        <v>68</v>
      </c>
    </row>
    <row r="71" customFormat="false" ht="12.75" hidden="false" customHeight="false" outlineLevel="0" collapsed="false">
      <c r="A71" s="308" t="n">
        <v>38231</v>
      </c>
      <c r="B71" s="303" t="n">
        <f aca="false">C71</f>
        <v>0.998309156840132</v>
      </c>
      <c r="C71" s="303" t="n">
        <v>0.998309156840132</v>
      </c>
      <c r="D71" s="303" t="n">
        <v>0.993201700561559</v>
      </c>
      <c r="E71" s="303" t="n">
        <v>0.96</v>
      </c>
      <c r="F71" s="303" t="n">
        <v>0.994071440191916</v>
      </c>
      <c r="G71" s="303" t="n">
        <v>0.991814218213645</v>
      </c>
      <c r="H71" s="309" t="n">
        <v>0.980420749757432</v>
      </c>
      <c r="J71" s="310" t="n">
        <f aca="false">A71</f>
        <v>38231</v>
      </c>
      <c r="K71" s="311" t="n">
        <f aca="false">K70+1</f>
        <v>69</v>
      </c>
    </row>
    <row r="72" customFormat="false" ht="12.75" hidden="false" customHeight="false" outlineLevel="0" collapsed="false">
      <c r="A72" s="308" t="n">
        <v>38261</v>
      </c>
      <c r="B72" s="303" t="n">
        <f aca="false">C72</f>
        <v>0.998309156840132</v>
      </c>
      <c r="C72" s="303" t="n">
        <v>0.998309156840132</v>
      </c>
      <c r="D72" s="303" t="n">
        <v>0.993201700561559</v>
      </c>
      <c r="E72" s="303" t="n">
        <v>0.96</v>
      </c>
      <c r="F72" s="303" t="n">
        <v>0.994071440191916</v>
      </c>
      <c r="G72" s="303" t="n">
        <v>0.991814218213645</v>
      </c>
      <c r="H72" s="309" t="n">
        <v>0.980420749757432</v>
      </c>
      <c r="J72" s="310" t="n">
        <f aca="false">A72</f>
        <v>38261</v>
      </c>
      <c r="K72" s="311" t="n">
        <f aca="false">K71+1</f>
        <v>70</v>
      </c>
    </row>
    <row r="73" customFormat="false" ht="12.75" hidden="false" customHeight="false" outlineLevel="0" collapsed="false">
      <c r="A73" s="308" t="n">
        <v>38292</v>
      </c>
      <c r="B73" s="303" t="n">
        <f aca="false">C73</f>
        <v>0.984974303204383</v>
      </c>
      <c r="C73" s="303" t="n">
        <v>0.984974303204383</v>
      </c>
      <c r="D73" s="303" t="n">
        <v>0.974958650283294</v>
      </c>
      <c r="E73" s="303" t="n">
        <v>0.96</v>
      </c>
      <c r="F73" s="303" t="n">
        <v>0.984107647518451</v>
      </c>
      <c r="G73" s="303" t="n">
        <v>0.963232674640991</v>
      </c>
      <c r="H73" s="309" t="n">
        <v>0.905775860471433</v>
      </c>
      <c r="J73" s="310" t="n">
        <f aca="false">A73</f>
        <v>38292</v>
      </c>
      <c r="K73" s="311" t="n">
        <f aca="false">K72+1</f>
        <v>71</v>
      </c>
    </row>
    <row r="74" customFormat="false" ht="12.75" hidden="false" customHeight="false" outlineLevel="0" collapsed="false">
      <c r="A74" s="308" t="n">
        <v>38322</v>
      </c>
      <c r="B74" s="303" t="n">
        <f aca="false">C74</f>
        <v>0.984974303204383</v>
      </c>
      <c r="C74" s="303" t="n">
        <v>0.984974303204383</v>
      </c>
      <c r="D74" s="303" t="n">
        <v>0.974958650283294</v>
      </c>
      <c r="E74" s="303" t="n">
        <v>0.96</v>
      </c>
      <c r="F74" s="303" t="n">
        <v>0.984107647518451</v>
      </c>
      <c r="G74" s="303" t="n">
        <v>0.963232674640991</v>
      </c>
      <c r="H74" s="309" t="n">
        <v>0.905775860471433</v>
      </c>
      <c r="J74" s="310" t="n">
        <f aca="false">A74</f>
        <v>38322</v>
      </c>
      <c r="K74" s="311" t="n">
        <f aca="false">K73+1</f>
        <v>72</v>
      </c>
    </row>
    <row r="75" customFormat="false" ht="12.75" hidden="false" customHeight="false" outlineLevel="0" collapsed="false">
      <c r="A75" s="308" t="n">
        <v>38353</v>
      </c>
      <c r="B75" s="303" t="n">
        <f aca="false">C75</f>
        <v>0.984974303204383</v>
      </c>
      <c r="C75" s="303" t="n">
        <v>0.984974303204383</v>
      </c>
      <c r="D75" s="303" t="n">
        <v>0.974958650283294</v>
      </c>
      <c r="E75" s="303" t="n">
        <v>0.96</v>
      </c>
      <c r="F75" s="303" t="n">
        <v>0.984107647518451</v>
      </c>
      <c r="G75" s="303" t="n">
        <v>0.963232674640991</v>
      </c>
      <c r="H75" s="309" t="n">
        <v>0.905775860471433</v>
      </c>
      <c r="J75" s="310" t="n">
        <f aca="false">A75</f>
        <v>38353</v>
      </c>
      <c r="K75" s="311" t="n">
        <f aca="false">K74+1</f>
        <v>73</v>
      </c>
    </row>
    <row r="76" customFormat="false" ht="12.75" hidden="false" customHeight="false" outlineLevel="0" collapsed="false">
      <c r="A76" s="308" t="n">
        <v>38384</v>
      </c>
      <c r="B76" s="303" t="n">
        <f aca="false">C76</f>
        <v>0.984974303204383</v>
      </c>
      <c r="C76" s="303" t="n">
        <v>0.984974303204383</v>
      </c>
      <c r="D76" s="303" t="n">
        <v>0.974958650283294</v>
      </c>
      <c r="E76" s="303" t="n">
        <v>0.96</v>
      </c>
      <c r="F76" s="303" t="n">
        <v>0.984107647518451</v>
      </c>
      <c r="G76" s="303" t="n">
        <v>0.963232674640991</v>
      </c>
      <c r="H76" s="309" t="n">
        <v>0.905775860471433</v>
      </c>
      <c r="J76" s="310" t="n">
        <f aca="false">A76</f>
        <v>38384</v>
      </c>
      <c r="K76" s="311" t="n">
        <f aca="false">K75+1</f>
        <v>74</v>
      </c>
    </row>
    <row r="77" customFormat="false" ht="12.75" hidden="false" customHeight="false" outlineLevel="0" collapsed="false">
      <c r="A77" s="308" t="n">
        <v>38412</v>
      </c>
      <c r="B77" s="303" t="n">
        <f aca="false">C77</f>
        <v>0.984974303204383</v>
      </c>
      <c r="C77" s="303" t="n">
        <v>0.984974303204383</v>
      </c>
      <c r="D77" s="303" t="n">
        <v>0.974958650283294</v>
      </c>
      <c r="E77" s="303" t="n">
        <v>0.96</v>
      </c>
      <c r="F77" s="303" t="n">
        <v>0.984107647518451</v>
      </c>
      <c r="G77" s="303" t="n">
        <v>0.963232674640991</v>
      </c>
      <c r="H77" s="309" t="n">
        <v>0.905775860471433</v>
      </c>
      <c r="J77" s="310" t="n">
        <f aca="false">A77</f>
        <v>38412</v>
      </c>
      <c r="K77" s="311" t="n">
        <f aca="false">K76+1</f>
        <v>75</v>
      </c>
    </row>
    <row r="78" customFormat="false" ht="12.75" hidden="false" customHeight="false" outlineLevel="0" collapsed="false">
      <c r="A78" s="308" t="n">
        <v>38443</v>
      </c>
      <c r="B78" s="303" t="n">
        <f aca="false">C78</f>
        <v>0.998309156840132</v>
      </c>
      <c r="C78" s="303" t="n">
        <v>0.998309156840132</v>
      </c>
      <c r="D78" s="303" t="n">
        <v>0.993201700561559</v>
      </c>
      <c r="E78" s="303" t="n">
        <v>0.96</v>
      </c>
      <c r="F78" s="303" t="n">
        <v>0.994071440191916</v>
      </c>
      <c r="G78" s="303" t="n">
        <v>0.991814218213645</v>
      </c>
      <c r="H78" s="309" t="n">
        <v>0.980420749757432</v>
      </c>
      <c r="J78" s="310" t="n">
        <f aca="false">A78</f>
        <v>38443</v>
      </c>
      <c r="K78" s="311" t="n">
        <f aca="false">K77+1</f>
        <v>76</v>
      </c>
    </row>
    <row r="79" customFormat="false" ht="12.75" hidden="false" customHeight="false" outlineLevel="0" collapsed="false">
      <c r="A79" s="308" t="n">
        <v>38473</v>
      </c>
      <c r="B79" s="303" t="n">
        <f aca="false">C79</f>
        <v>0.998309156840132</v>
      </c>
      <c r="C79" s="303" t="n">
        <v>0.998309156840132</v>
      </c>
      <c r="D79" s="303" t="n">
        <v>0.993201700561559</v>
      </c>
      <c r="E79" s="303" t="n">
        <v>0.96</v>
      </c>
      <c r="F79" s="303" t="n">
        <v>0.994071440191916</v>
      </c>
      <c r="G79" s="303" t="n">
        <v>0.991814218213645</v>
      </c>
      <c r="H79" s="309" t="n">
        <v>0.980420749757432</v>
      </c>
      <c r="J79" s="310" t="n">
        <f aca="false">A79</f>
        <v>38473</v>
      </c>
      <c r="K79" s="311" t="n">
        <f aca="false">K78+1</f>
        <v>77</v>
      </c>
    </row>
    <row r="80" customFormat="false" ht="12.75" hidden="false" customHeight="false" outlineLevel="0" collapsed="false">
      <c r="A80" s="308" t="n">
        <v>38504</v>
      </c>
      <c r="B80" s="303" t="n">
        <f aca="false">C80</f>
        <v>0.998309156840132</v>
      </c>
      <c r="C80" s="303" t="n">
        <v>0.998309156840132</v>
      </c>
      <c r="D80" s="303" t="n">
        <v>0.993201700561559</v>
      </c>
      <c r="E80" s="303" t="n">
        <v>0.96</v>
      </c>
      <c r="F80" s="303" t="n">
        <v>0.994071440191916</v>
      </c>
      <c r="G80" s="303" t="n">
        <v>0.991814218213645</v>
      </c>
      <c r="H80" s="309" t="n">
        <v>0.980420749757432</v>
      </c>
      <c r="J80" s="310" t="n">
        <f aca="false">A80</f>
        <v>38504</v>
      </c>
      <c r="K80" s="311" t="n">
        <f aca="false">K79+1</f>
        <v>78</v>
      </c>
    </row>
    <row r="81" customFormat="false" ht="12.75" hidden="false" customHeight="false" outlineLevel="0" collapsed="false">
      <c r="A81" s="308" t="n">
        <v>38534</v>
      </c>
      <c r="B81" s="303" t="n">
        <f aca="false">C81</f>
        <v>0.998309156840132</v>
      </c>
      <c r="C81" s="303" t="n">
        <v>0.998309156840132</v>
      </c>
      <c r="D81" s="303" t="n">
        <v>0.993201700561559</v>
      </c>
      <c r="E81" s="303" t="n">
        <v>0.96</v>
      </c>
      <c r="F81" s="303" t="n">
        <v>0.994071440191916</v>
      </c>
      <c r="G81" s="303" t="n">
        <v>0.991814218213645</v>
      </c>
      <c r="H81" s="309" t="n">
        <v>0.980420749757432</v>
      </c>
      <c r="J81" s="310" t="n">
        <f aca="false">A81</f>
        <v>38534</v>
      </c>
      <c r="K81" s="311" t="n">
        <f aca="false">K80+1</f>
        <v>79</v>
      </c>
    </row>
    <row r="82" customFormat="false" ht="12.75" hidden="false" customHeight="false" outlineLevel="0" collapsed="false">
      <c r="A82" s="308" t="n">
        <v>38565</v>
      </c>
      <c r="B82" s="303" t="n">
        <f aca="false">C82</f>
        <v>0.998309156840132</v>
      </c>
      <c r="C82" s="303" t="n">
        <v>0.998309156840132</v>
      </c>
      <c r="D82" s="303" t="n">
        <v>0.993201700561559</v>
      </c>
      <c r="E82" s="303" t="n">
        <v>0.96</v>
      </c>
      <c r="F82" s="303" t="n">
        <v>0.994071440191916</v>
      </c>
      <c r="G82" s="303" t="n">
        <v>0.991814218213645</v>
      </c>
      <c r="H82" s="309" t="n">
        <v>0.980420749757432</v>
      </c>
      <c r="J82" s="310" t="n">
        <f aca="false">A82</f>
        <v>38565</v>
      </c>
      <c r="K82" s="311" t="n">
        <f aca="false">K81+1</f>
        <v>80</v>
      </c>
    </row>
    <row r="83" customFormat="false" ht="12.75" hidden="false" customHeight="false" outlineLevel="0" collapsed="false">
      <c r="A83" s="308" t="n">
        <v>38596</v>
      </c>
      <c r="B83" s="303" t="n">
        <f aca="false">C83</f>
        <v>0.998309156840132</v>
      </c>
      <c r="C83" s="303" t="n">
        <v>0.998309156840132</v>
      </c>
      <c r="D83" s="303" t="n">
        <v>0.993201700561559</v>
      </c>
      <c r="E83" s="303" t="n">
        <v>0.96</v>
      </c>
      <c r="F83" s="303" t="n">
        <v>0.994071440191916</v>
      </c>
      <c r="G83" s="303" t="n">
        <v>0.991814218213645</v>
      </c>
      <c r="H83" s="309" t="n">
        <v>0.980420749757432</v>
      </c>
      <c r="J83" s="310" t="n">
        <f aca="false">A83</f>
        <v>38596</v>
      </c>
      <c r="K83" s="311" t="n">
        <f aca="false">K82+1</f>
        <v>81</v>
      </c>
    </row>
    <row r="84" customFormat="false" ht="12.75" hidden="false" customHeight="false" outlineLevel="0" collapsed="false">
      <c r="A84" s="308" t="n">
        <v>38626</v>
      </c>
      <c r="B84" s="303" t="n">
        <f aca="false">C84</f>
        <v>0.998309156840132</v>
      </c>
      <c r="C84" s="303" t="n">
        <v>0.998309156840132</v>
      </c>
      <c r="D84" s="303" t="n">
        <v>0.993201700561559</v>
      </c>
      <c r="E84" s="303" t="n">
        <v>0.96</v>
      </c>
      <c r="F84" s="303" t="n">
        <v>0.994071440191916</v>
      </c>
      <c r="G84" s="303" t="n">
        <v>0.991814218213645</v>
      </c>
      <c r="H84" s="309" t="n">
        <v>0.980420749757432</v>
      </c>
      <c r="J84" s="310" t="n">
        <f aca="false">A84</f>
        <v>38626</v>
      </c>
      <c r="K84" s="311" t="n">
        <f aca="false">K83+1</f>
        <v>82</v>
      </c>
    </row>
    <row r="85" customFormat="false" ht="12.75" hidden="false" customHeight="false" outlineLevel="0" collapsed="false">
      <c r="A85" s="308" t="n">
        <v>38657</v>
      </c>
      <c r="B85" s="303" t="n">
        <f aca="false">C85</f>
        <v>0.984974303204383</v>
      </c>
      <c r="C85" s="303" t="n">
        <v>0.984974303204383</v>
      </c>
      <c r="D85" s="303" t="n">
        <v>0.974958650283294</v>
      </c>
      <c r="E85" s="303" t="n">
        <v>0.96</v>
      </c>
      <c r="F85" s="303" t="n">
        <v>0.984107647518451</v>
      </c>
      <c r="G85" s="303" t="n">
        <v>0.963232674640991</v>
      </c>
      <c r="H85" s="309" t="n">
        <v>0.905775860471433</v>
      </c>
      <c r="J85" s="310" t="n">
        <f aca="false">A85</f>
        <v>38657</v>
      </c>
      <c r="K85" s="311" t="n">
        <f aca="false">K84+1</f>
        <v>83</v>
      </c>
    </row>
    <row r="86" customFormat="false" ht="12.75" hidden="false" customHeight="false" outlineLevel="0" collapsed="false">
      <c r="A86" s="308" t="n">
        <v>38687</v>
      </c>
      <c r="B86" s="303" t="n">
        <f aca="false">C86</f>
        <v>0.984974303204383</v>
      </c>
      <c r="C86" s="303" t="n">
        <v>0.984974303204383</v>
      </c>
      <c r="D86" s="303" t="n">
        <v>0.974958650283294</v>
      </c>
      <c r="E86" s="303" t="n">
        <v>0.96</v>
      </c>
      <c r="F86" s="303" t="n">
        <v>0.984107647518451</v>
      </c>
      <c r="G86" s="303" t="n">
        <v>0.963232674640991</v>
      </c>
      <c r="H86" s="309" t="n">
        <v>0.905775860471433</v>
      </c>
      <c r="J86" s="310" t="n">
        <f aca="false">A86</f>
        <v>38687</v>
      </c>
      <c r="K86" s="311" t="n">
        <f aca="false">K85+1</f>
        <v>84</v>
      </c>
    </row>
    <row r="87" customFormat="false" ht="12.75" hidden="false" customHeight="false" outlineLevel="0" collapsed="false">
      <c r="A87" s="308" t="n">
        <v>38718</v>
      </c>
      <c r="B87" s="303" t="n">
        <f aca="false">C87</f>
        <v>0.984974303204383</v>
      </c>
      <c r="C87" s="303" t="n">
        <v>0.984974303204383</v>
      </c>
      <c r="D87" s="303" t="n">
        <v>0.974958650283294</v>
      </c>
      <c r="E87" s="303" t="n">
        <v>0.96</v>
      </c>
      <c r="F87" s="303" t="n">
        <v>0.984107647518451</v>
      </c>
      <c r="G87" s="303" t="n">
        <v>0.963232674640991</v>
      </c>
      <c r="H87" s="309" t="n">
        <v>0.905775860471433</v>
      </c>
      <c r="J87" s="310" t="n">
        <f aca="false">A87</f>
        <v>38718</v>
      </c>
      <c r="K87" s="311" t="n">
        <f aca="false">K86+1</f>
        <v>85</v>
      </c>
    </row>
    <row r="88" customFormat="false" ht="12.75" hidden="false" customHeight="false" outlineLevel="0" collapsed="false">
      <c r="A88" s="308" t="n">
        <v>38749</v>
      </c>
      <c r="B88" s="303" t="n">
        <f aca="false">C88</f>
        <v>0.984974303204383</v>
      </c>
      <c r="C88" s="303" t="n">
        <v>0.984974303204383</v>
      </c>
      <c r="D88" s="303" t="n">
        <v>0.974958650283294</v>
      </c>
      <c r="E88" s="303" t="n">
        <v>0.96</v>
      </c>
      <c r="F88" s="303" t="n">
        <v>0.984107647518451</v>
      </c>
      <c r="G88" s="303" t="n">
        <v>0.963232674640991</v>
      </c>
      <c r="H88" s="309" t="n">
        <v>0.905775860471433</v>
      </c>
      <c r="J88" s="310" t="n">
        <f aca="false">A88</f>
        <v>38749</v>
      </c>
      <c r="K88" s="311" t="n">
        <f aca="false">K87+1</f>
        <v>86</v>
      </c>
    </row>
    <row r="89" customFormat="false" ht="12.75" hidden="false" customHeight="false" outlineLevel="0" collapsed="false">
      <c r="A89" s="308" t="n">
        <v>38777</v>
      </c>
      <c r="B89" s="303" t="n">
        <f aca="false">C89</f>
        <v>0.984974303204383</v>
      </c>
      <c r="C89" s="303" t="n">
        <v>0.984974303204383</v>
      </c>
      <c r="D89" s="303" t="n">
        <v>0.974958650283294</v>
      </c>
      <c r="E89" s="303" t="n">
        <v>0.96</v>
      </c>
      <c r="F89" s="303" t="n">
        <v>0.984107647518451</v>
      </c>
      <c r="G89" s="303" t="n">
        <v>0.963232674640991</v>
      </c>
      <c r="H89" s="309" t="n">
        <v>0.905775860471433</v>
      </c>
      <c r="J89" s="310" t="n">
        <f aca="false">A89</f>
        <v>38777</v>
      </c>
      <c r="K89" s="311" t="n">
        <f aca="false">K88+1</f>
        <v>87</v>
      </c>
    </row>
    <row r="90" customFormat="false" ht="12.75" hidden="false" customHeight="false" outlineLevel="0" collapsed="false">
      <c r="A90" s="308" t="n">
        <v>38808</v>
      </c>
      <c r="B90" s="303" t="n">
        <f aca="false">C90</f>
        <v>0.998309156840132</v>
      </c>
      <c r="C90" s="303" t="n">
        <v>0.998309156840132</v>
      </c>
      <c r="D90" s="303" t="n">
        <v>0.993201700561559</v>
      </c>
      <c r="E90" s="303" t="n">
        <v>0.96</v>
      </c>
      <c r="F90" s="303" t="n">
        <v>0.994071440191916</v>
      </c>
      <c r="G90" s="303" t="n">
        <v>0.991814218213645</v>
      </c>
      <c r="H90" s="309" t="n">
        <v>0.980420749757432</v>
      </c>
      <c r="J90" s="310" t="n">
        <f aca="false">A90</f>
        <v>38808</v>
      </c>
      <c r="K90" s="311" t="n">
        <f aca="false">K89+1</f>
        <v>88</v>
      </c>
    </row>
    <row r="91" customFormat="false" ht="12.75" hidden="false" customHeight="false" outlineLevel="0" collapsed="false">
      <c r="A91" s="308" t="n">
        <v>38838</v>
      </c>
      <c r="B91" s="303" t="n">
        <f aca="false">C91</f>
        <v>0.998309156840132</v>
      </c>
      <c r="C91" s="303" t="n">
        <v>0.998309156840132</v>
      </c>
      <c r="D91" s="303" t="n">
        <v>0.993201700561559</v>
      </c>
      <c r="E91" s="303" t="n">
        <v>0.96</v>
      </c>
      <c r="F91" s="303" t="n">
        <v>0.994071440191916</v>
      </c>
      <c r="G91" s="303" t="n">
        <v>0.991814218213645</v>
      </c>
      <c r="H91" s="309" t="n">
        <v>0.980420749757432</v>
      </c>
      <c r="J91" s="310" t="n">
        <f aca="false">A91</f>
        <v>38838</v>
      </c>
      <c r="K91" s="311" t="n">
        <f aca="false">K90+1</f>
        <v>89</v>
      </c>
    </row>
    <row r="92" customFormat="false" ht="12.75" hidden="false" customHeight="false" outlineLevel="0" collapsed="false">
      <c r="A92" s="308" t="n">
        <v>38869</v>
      </c>
      <c r="B92" s="303" t="n">
        <f aca="false">C92</f>
        <v>0.998309156840132</v>
      </c>
      <c r="C92" s="303" t="n">
        <v>0.998309156840132</v>
      </c>
      <c r="D92" s="303" t="n">
        <v>0.993201700561559</v>
      </c>
      <c r="E92" s="303" t="n">
        <v>0.96</v>
      </c>
      <c r="F92" s="303" t="n">
        <v>0.994071440191916</v>
      </c>
      <c r="G92" s="303" t="n">
        <v>0.991814218213645</v>
      </c>
      <c r="H92" s="309" t="n">
        <v>0.980420749757432</v>
      </c>
      <c r="J92" s="310" t="n">
        <f aca="false">A92</f>
        <v>38869</v>
      </c>
      <c r="K92" s="311" t="n">
        <f aca="false">K91+1</f>
        <v>90</v>
      </c>
    </row>
    <row r="93" customFormat="false" ht="12.75" hidden="false" customHeight="false" outlineLevel="0" collapsed="false">
      <c r="A93" s="308" t="n">
        <v>38899</v>
      </c>
      <c r="B93" s="303" t="n">
        <f aca="false">C93</f>
        <v>0.998309156840132</v>
      </c>
      <c r="C93" s="303" t="n">
        <v>0.998309156840132</v>
      </c>
      <c r="D93" s="303" t="n">
        <v>0.993201700561559</v>
      </c>
      <c r="E93" s="303" t="n">
        <v>0.96</v>
      </c>
      <c r="F93" s="303" t="n">
        <v>0.994071440191916</v>
      </c>
      <c r="G93" s="303" t="n">
        <v>0.991814218213645</v>
      </c>
      <c r="H93" s="309" t="n">
        <v>0.980420749757432</v>
      </c>
      <c r="J93" s="310" t="n">
        <f aca="false">A93</f>
        <v>38899</v>
      </c>
      <c r="K93" s="311" t="n">
        <f aca="false">K92+1</f>
        <v>91</v>
      </c>
    </row>
    <row r="94" customFormat="false" ht="12.75" hidden="false" customHeight="false" outlineLevel="0" collapsed="false">
      <c r="A94" s="308" t="n">
        <v>38930</v>
      </c>
      <c r="B94" s="303" t="n">
        <f aca="false">C94</f>
        <v>0.998309156840132</v>
      </c>
      <c r="C94" s="303" t="n">
        <v>0.998309156840132</v>
      </c>
      <c r="D94" s="303" t="n">
        <v>0.993201700561559</v>
      </c>
      <c r="E94" s="303" t="n">
        <v>0.96</v>
      </c>
      <c r="F94" s="303" t="n">
        <v>0.994071440191916</v>
      </c>
      <c r="G94" s="303" t="n">
        <v>0.991814218213645</v>
      </c>
      <c r="H94" s="309" t="n">
        <v>0.980420749757432</v>
      </c>
      <c r="J94" s="310" t="n">
        <f aca="false">A94</f>
        <v>38930</v>
      </c>
      <c r="K94" s="311" t="n">
        <f aca="false">K93+1</f>
        <v>92</v>
      </c>
    </row>
    <row r="95" customFormat="false" ht="12.75" hidden="false" customHeight="false" outlineLevel="0" collapsed="false">
      <c r="A95" s="308" t="n">
        <v>38961</v>
      </c>
      <c r="B95" s="303" t="n">
        <f aca="false">C95</f>
        <v>0.998309156840132</v>
      </c>
      <c r="C95" s="303" t="n">
        <v>0.998309156840132</v>
      </c>
      <c r="D95" s="303" t="n">
        <v>0.993201700561559</v>
      </c>
      <c r="E95" s="303" t="n">
        <v>0.96</v>
      </c>
      <c r="F95" s="303" t="n">
        <v>0.994071440191916</v>
      </c>
      <c r="G95" s="303" t="n">
        <v>0.991814218213645</v>
      </c>
      <c r="H95" s="309" t="n">
        <v>0.980420749757432</v>
      </c>
      <c r="J95" s="310" t="n">
        <f aca="false">A95</f>
        <v>38961</v>
      </c>
      <c r="K95" s="311" t="n">
        <f aca="false">K94+1</f>
        <v>93</v>
      </c>
    </row>
    <row r="96" customFormat="false" ht="12.75" hidden="false" customHeight="false" outlineLevel="0" collapsed="false">
      <c r="A96" s="308" t="n">
        <v>38991</v>
      </c>
      <c r="B96" s="303" t="n">
        <f aca="false">C96</f>
        <v>0.998309156840132</v>
      </c>
      <c r="C96" s="303" t="n">
        <v>0.998309156840132</v>
      </c>
      <c r="D96" s="303" t="n">
        <v>0.993201700561559</v>
      </c>
      <c r="E96" s="303" t="n">
        <v>0.96</v>
      </c>
      <c r="F96" s="303" t="n">
        <v>0.994071440191916</v>
      </c>
      <c r="G96" s="303" t="n">
        <v>0.991814218213645</v>
      </c>
      <c r="H96" s="309" t="n">
        <v>0.980420749757432</v>
      </c>
      <c r="J96" s="310" t="n">
        <f aca="false">A96</f>
        <v>38991</v>
      </c>
      <c r="K96" s="311" t="n">
        <f aca="false">K95+1</f>
        <v>94</v>
      </c>
    </row>
    <row r="97" customFormat="false" ht="12.75" hidden="false" customHeight="false" outlineLevel="0" collapsed="false">
      <c r="A97" s="308" t="n">
        <v>39022</v>
      </c>
      <c r="B97" s="303" t="n">
        <f aca="false">C97</f>
        <v>0.984974303204383</v>
      </c>
      <c r="C97" s="303" t="n">
        <v>0.984974303204383</v>
      </c>
      <c r="D97" s="303" t="n">
        <v>0.974958650283294</v>
      </c>
      <c r="E97" s="303" t="n">
        <v>0.96</v>
      </c>
      <c r="F97" s="303" t="n">
        <v>0.984107647518451</v>
      </c>
      <c r="G97" s="303" t="n">
        <v>0.963232674640991</v>
      </c>
      <c r="H97" s="309" t="n">
        <v>0.905775860471433</v>
      </c>
      <c r="J97" s="310" t="n">
        <f aca="false">A97</f>
        <v>39022</v>
      </c>
      <c r="K97" s="311" t="n">
        <f aca="false">K96+1</f>
        <v>95</v>
      </c>
    </row>
    <row r="98" customFormat="false" ht="12.75" hidden="false" customHeight="false" outlineLevel="0" collapsed="false">
      <c r="A98" s="308" t="n">
        <v>39052</v>
      </c>
      <c r="B98" s="303" t="n">
        <f aca="false">C98</f>
        <v>0.984974303204383</v>
      </c>
      <c r="C98" s="303" t="n">
        <v>0.984974303204383</v>
      </c>
      <c r="D98" s="303" t="n">
        <v>0.974958650283294</v>
      </c>
      <c r="E98" s="303" t="n">
        <v>0.96</v>
      </c>
      <c r="F98" s="303" t="n">
        <v>0.984107647518451</v>
      </c>
      <c r="G98" s="303" t="n">
        <v>0.963232674640991</v>
      </c>
      <c r="H98" s="309" t="n">
        <v>0.905775860471433</v>
      </c>
      <c r="J98" s="310" t="n">
        <f aca="false">A98</f>
        <v>39052</v>
      </c>
      <c r="K98" s="311" t="n">
        <f aca="false">K97+1</f>
        <v>96</v>
      </c>
    </row>
    <row r="99" customFormat="false" ht="12.75" hidden="false" customHeight="false" outlineLevel="0" collapsed="false">
      <c r="A99" s="308" t="n">
        <v>39083</v>
      </c>
      <c r="B99" s="303" t="n">
        <f aca="false">C99</f>
        <v>0.984974303204383</v>
      </c>
      <c r="C99" s="303" t="n">
        <v>0.984974303204383</v>
      </c>
      <c r="D99" s="303" t="n">
        <v>0.974958650283294</v>
      </c>
      <c r="E99" s="303" t="n">
        <v>0.96</v>
      </c>
      <c r="F99" s="303" t="n">
        <v>0.984107647518451</v>
      </c>
      <c r="G99" s="303" t="n">
        <v>0.963232674640991</v>
      </c>
      <c r="H99" s="309" t="n">
        <v>0.905775860471433</v>
      </c>
      <c r="J99" s="310" t="n">
        <f aca="false">A99</f>
        <v>39083</v>
      </c>
      <c r="K99" s="311" t="n">
        <f aca="false">K98+1</f>
        <v>97</v>
      </c>
    </row>
    <row r="100" customFormat="false" ht="12.75" hidden="false" customHeight="false" outlineLevel="0" collapsed="false">
      <c r="A100" s="308" t="n">
        <v>39114</v>
      </c>
      <c r="B100" s="303" t="n">
        <f aca="false">C100</f>
        <v>0.984974303204383</v>
      </c>
      <c r="C100" s="303" t="n">
        <v>0.984974303204383</v>
      </c>
      <c r="D100" s="303" t="n">
        <v>0.974958650283294</v>
      </c>
      <c r="E100" s="303" t="n">
        <v>0.96</v>
      </c>
      <c r="F100" s="303" t="n">
        <v>0.984107647518451</v>
      </c>
      <c r="G100" s="303" t="n">
        <v>0.963232674640991</v>
      </c>
      <c r="H100" s="309" t="n">
        <v>0.905775860471433</v>
      </c>
      <c r="J100" s="310" t="n">
        <f aca="false">A100</f>
        <v>39114</v>
      </c>
      <c r="K100" s="311" t="n">
        <f aca="false">K99+1</f>
        <v>98</v>
      </c>
    </row>
    <row r="101" customFormat="false" ht="12.75" hidden="false" customHeight="false" outlineLevel="0" collapsed="false">
      <c r="A101" s="308" t="n">
        <v>39142</v>
      </c>
      <c r="B101" s="303" t="n">
        <f aca="false">C101</f>
        <v>0.984974303204383</v>
      </c>
      <c r="C101" s="303" t="n">
        <v>0.984974303204383</v>
      </c>
      <c r="D101" s="303" t="n">
        <v>0.974958650283294</v>
      </c>
      <c r="E101" s="303" t="n">
        <v>0.96</v>
      </c>
      <c r="F101" s="303" t="n">
        <v>0.984107647518451</v>
      </c>
      <c r="G101" s="303" t="n">
        <v>0.963232674640991</v>
      </c>
      <c r="H101" s="309" t="n">
        <v>0.905775860471433</v>
      </c>
      <c r="J101" s="310" t="n">
        <f aca="false">A101</f>
        <v>39142</v>
      </c>
      <c r="K101" s="311" t="n">
        <f aca="false">K100+1</f>
        <v>99</v>
      </c>
    </row>
    <row r="102" customFormat="false" ht="12.75" hidden="false" customHeight="false" outlineLevel="0" collapsed="false">
      <c r="A102" s="308" t="n">
        <v>39173</v>
      </c>
      <c r="B102" s="303" t="n">
        <f aca="false">C102</f>
        <v>0.9306</v>
      </c>
      <c r="C102" s="303" t="n">
        <v>0.9306</v>
      </c>
      <c r="D102" s="303" t="n">
        <v>0.9306</v>
      </c>
      <c r="E102" s="303" t="n">
        <v>0.96</v>
      </c>
      <c r="F102" s="303" t="n">
        <v>0.9306</v>
      </c>
      <c r="G102" s="303" t="n">
        <v>0.9306</v>
      </c>
      <c r="H102" s="309" t="n">
        <v>0.9306</v>
      </c>
      <c r="J102" s="310" t="n">
        <f aca="false">A102</f>
        <v>39173</v>
      </c>
      <c r="K102" s="311" t="n">
        <f aca="false">K101+1</f>
        <v>100</v>
      </c>
    </row>
    <row r="103" customFormat="false" ht="12.75" hidden="false" customHeight="false" outlineLevel="0" collapsed="false">
      <c r="A103" s="308" t="n">
        <v>39203</v>
      </c>
      <c r="B103" s="303" t="n">
        <f aca="false">C103</f>
        <v>0.9306</v>
      </c>
      <c r="C103" s="303" t="n">
        <v>0.9306</v>
      </c>
      <c r="D103" s="303" t="n">
        <v>0.9306</v>
      </c>
      <c r="E103" s="303" t="n">
        <v>0.96</v>
      </c>
      <c r="F103" s="303" t="n">
        <v>0.9306</v>
      </c>
      <c r="G103" s="303" t="n">
        <v>0.9306</v>
      </c>
      <c r="H103" s="309" t="n">
        <v>0.9306</v>
      </c>
      <c r="J103" s="310" t="n">
        <f aca="false">A103</f>
        <v>39203</v>
      </c>
      <c r="K103" s="311" t="n">
        <f aca="false">K102+1</f>
        <v>101</v>
      </c>
    </row>
    <row r="104" customFormat="false" ht="12.75" hidden="false" customHeight="false" outlineLevel="0" collapsed="false">
      <c r="A104" s="308" t="n">
        <v>39234</v>
      </c>
      <c r="B104" s="303" t="n">
        <f aca="false">C104</f>
        <v>0.9306</v>
      </c>
      <c r="C104" s="303" t="n">
        <v>0.9306</v>
      </c>
      <c r="D104" s="303" t="n">
        <v>0.9306</v>
      </c>
      <c r="E104" s="303" t="n">
        <v>0.96</v>
      </c>
      <c r="F104" s="303" t="n">
        <v>0.9306</v>
      </c>
      <c r="G104" s="303" t="n">
        <v>0.9306</v>
      </c>
      <c r="H104" s="309" t="n">
        <v>0.9306</v>
      </c>
      <c r="J104" s="310" t="n">
        <f aca="false">A104</f>
        <v>39234</v>
      </c>
      <c r="K104" s="311" t="n">
        <f aca="false">K103+1</f>
        <v>102</v>
      </c>
    </row>
    <row r="105" customFormat="false" ht="12.75" hidden="false" customHeight="false" outlineLevel="0" collapsed="false">
      <c r="A105" s="308" t="n">
        <v>39264</v>
      </c>
      <c r="B105" s="303" t="n">
        <f aca="false">C105</f>
        <v>0.9306</v>
      </c>
      <c r="C105" s="303" t="n">
        <v>0.9306</v>
      </c>
      <c r="D105" s="303" t="n">
        <v>0.9306</v>
      </c>
      <c r="E105" s="303" t="n">
        <v>0.96</v>
      </c>
      <c r="F105" s="303" t="n">
        <v>0.9306</v>
      </c>
      <c r="G105" s="303" t="n">
        <v>0.9306</v>
      </c>
      <c r="H105" s="309" t="n">
        <v>0.9306</v>
      </c>
      <c r="J105" s="310" t="n">
        <f aca="false">A105</f>
        <v>39264</v>
      </c>
      <c r="K105" s="311" t="n">
        <f aca="false">K104+1</f>
        <v>103</v>
      </c>
    </row>
    <row r="106" customFormat="false" ht="12.75" hidden="false" customHeight="false" outlineLevel="0" collapsed="false">
      <c r="A106" s="308" t="n">
        <v>39295</v>
      </c>
      <c r="B106" s="303" t="n">
        <f aca="false">C106</f>
        <v>0.9306</v>
      </c>
      <c r="C106" s="303" t="n">
        <v>0.9306</v>
      </c>
      <c r="D106" s="303" t="n">
        <v>0.9306</v>
      </c>
      <c r="E106" s="303" t="n">
        <v>0.96</v>
      </c>
      <c r="F106" s="303" t="n">
        <v>0.9306</v>
      </c>
      <c r="G106" s="303" t="n">
        <v>0.9306</v>
      </c>
      <c r="H106" s="309" t="n">
        <v>0.9306</v>
      </c>
      <c r="J106" s="310" t="n">
        <f aca="false">A106</f>
        <v>39295</v>
      </c>
      <c r="K106" s="311" t="n">
        <f aca="false">K105+1</f>
        <v>104</v>
      </c>
    </row>
    <row r="107" customFormat="false" ht="12.75" hidden="false" customHeight="false" outlineLevel="0" collapsed="false">
      <c r="A107" s="308" t="n">
        <v>39326</v>
      </c>
      <c r="B107" s="303" t="n">
        <f aca="false">C107</f>
        <v>0.9306</v>
      </c>
      <c r="C107" s="303" t="n">
        <v>0.9306</v>
      </c>
      <c r="D107" s="303" t="n">
        <v>0.9306</v>
      </c>
      <c r="E107" s="303" t="n">
        <v>0.96</v>
      </c>
      <c r="F107" s="303" t="n">
        <v>0.9306</v>
      </c>
      <c r="G107" s="303" t="n">
        <v>0.9306</v>
      </c>
      <c r="H107" s="309" t="n">
        <v>0.9306</v>
      </c>
      <c r="J107" s="310" t="n">
        <f aca="false">A107</f>
        <v>39326</v>
      </c>
      <c r="K107" s="311" t="n">
        <f aca="false">K106+1</f>
        <v>105</v>
      </c>
    </row>
    <row r="108" customFormat="false" ht="12.75" hidden="false" customHeight="false" outlineLevel="0" collapsed="false">
      <c r="A108" s="308" t="n">
        <v>39356</v>
      </c>
      <c r="B108" s="303" t="n">
        <f aca="false">C108</f>
        <v>0.9306</v>
      </c>
      <c r="C108" s="303" t="n">
        <v>0.9306</v>
      </c>
      <c r="D108" s="303" t="n">
        <v>0.9306</v>
      </c>
      <c r="E108" s="303" t="n">
        <v>0.96</v>
      </c>
      <c r="F108" s="303" t="n">
        <v>0.9306</v>
      </c>
      <c r="G108" s="303" t="n">
        <v>0.9306</v>
      </c>
      <c r="H108" s="309" t="n">
        <v>0.9306</v>
      </c>
      <c r="J108" s="310" t="n">
        <f aca="false">A108</f>
        <v>39356</v>
      </c>
      <c r="K108" s="311" t="n">
        <f aca="false">K107+1</f>
        <v>106</v>
      </c>
    </row>
    <row r="109" customFormat="false" ht="12.75" hidden="false" customHeight="false" outlineLevel="0" collapsed="false">
      <c r="A109" s="308" t="n">
        <v>39387</v>
      </c>
      <c r="B109" s="303" t="n">
        <f aca="false">C109</f>
        <v>0.9306</v>
      </c>
      <c r="C109" s="303" t="n">
        <v>0.9306</v>
      </c>
      <c r="D109" s="303" t="n">
        <v>0.9306</v>
      </c>
      <c r="E109" s="303" t="n">
        <v>0.96</v>
      </c>
      <c r="F109" s="303" t="n">
        <v>0.9306</v>
      </c>
      <c r="G109" s="303" t="n">
        <v>0.9306</v>
      </c>
      <c r="H109" s="309" t="n">
        <v>0.9306</v>
      </c>
      <c r="J109" s="310" t="n">
        <f aca="false">A109</f>
        <v>39387</v>
      </c>
      <c r="K109" s="311" t="n">
        <f aca="false">K108+1</f>
        <v>107</v>
      </c>
    </row>
    <row r="110" customFormat="false" ht="12.75" hidden="false" customHeight="false" outlineLevel="0" collapsed="false">
      <c r="A110" s="308" t="n">
        <v>39417</v>
      </c>
      <c r="B110" s="303" t="n">
        <f aca="false">C110</f>
        <v>0.9306</v>
      </c>
      <c r="C110" s="303" t="n">
        <v>0.9306</v>
      </c>
      <c r="D110" s="303" t="n">
        <v>0.9306</v>
      </c>
      <c r="E110" s="303" t="n">
        <v>0.96</v>
      </c>
      <c r="F110" s="303" t="n">
        <v>0.9306</v>
      </c>
      <c r="G110" s="303" t="n">
        <v>0.9306</v>
      </c>
      <c r="H110" s="309" t="n">
        <v>0.9306</v>
      </c>
      <c r="J110" s="310" t="n">
        <f aca="false">A110</f>
        <v>39417</v>
      </c>
      <c r="K110" s="311" t="n">
        <f aca="false">K109+1</f>
        <v>108</v>
      </c>
    </row>
    <row r="111" customFormat="false" ht="12.75" hidden="false" customHeight="false" outlineLevel="0" collapsed="false">
      <c r="A111" s="308" t="n">
        <v>39448</v>
      </c>
      <c r="B111" s="303" t="n">
        <f aca="false">C111</f>
        <v>0.9306</v>
      </c>
      <c r="C111" s="303" t="n">
        <v>0.9306</v>
      </c>
      <c r="D111" s="303" t="n">
        <v>0.9306</v>
      </c>
      <c r="E111" s="303" t="n">
        <v>0.96</v>
      </c>
      <c r="F111" s="303" t="n">
        <v>0.9306</v>
      </c>
      <c r="G111" s="303" t="n">
        <v>0.9306</v>
      </c>
      <c r="H111" s="309" t="n">
        <v>0.9306</v>
      </c>
      <c r="J111" s="310" t="n">
        <f aca="false">A111</f>
        <v>39448</v>
      </c>
      <c r="K111" s="311" t="n">
        <f aca="false">K110+1</f>
        <v>109</v>
      </c>
    </row>
    <row r="112" customFormat="false" ht="12.75" hidden="false" customHeight="false" outlineLevel="0" collapsed="false">
      <c r="A112" s="308" t="n">
        <v>39479</v>
      </c>
      <c r="B112" s="303" t="n">
        <f aca="false">C112</f>
        <v>0.9306</v>
      </c>
      <c r="C112" s="303" t="n">
        <v>0.9306</v>
      </c>
      <c r="D112" s="303" t="n">
        <v>0.9306</v>
      </c>
      <c r="E112" s="303" t="n">
        <v>0.96</v>
      </c>
      <c r="F112" s="303" t="n">
        <v>0.9306</v>
      </c>
      <c r="G112" s="303" t="n">
        <v>0.9306</v>
      </c>
      <c r="H112" s="309" t="n">
        <v>0.9306</v>
      </c>
      <c r="J112" s="310" t="n">
        <f aca="false">A112</f>
        <v>39479</v>
      </c>
      <c r="K112" s="311" t="n">
        <f aca="false">K111+1</f>
        <v>110</v>
      </c>
    </row>
    <row r="113" customFormat="false" ht="12.75" hidden="false" customHeight="false" outlineLevel="0" collapsed="false">
      <c r="A113" s="308" t="n">
        <v>39508</v>
      </c>
      <c r="B113" s="303" t="n">
        <f aca="false">C113</f>
        <v>0.9306</v>
      </c>
      <c r="C113" s="303" t="n">
        <v>0.9306</v>
      </c>
      <c r="D113" s="303" t="n">
        <v>0.9306</v>
      </c>
      <c r="E113" s="303" t="n">
        <v>0.96</v>
      </c>
      <c r="F113" s="303" t="n">
        <v>0.9306</v>
      </c>
      <c r="G113" s="303" t="n">
        <v>0.9306</v>
      </c>
      <c r="H113" s="309" t="n">
        <v>0.9306</v>
      </c>
      <c r="J113" s="310" t="n">
        <f aca="false">A113</f>
        <v>39508</v>
      </c>
      <c r="K113" s="311" t="n">
        <f aca="false">K112+1</f>
        <v>111</v>
      </c>
    </row>
    <row r="114" customFormat="false" ht="12.75" hidden="false" customHeight="false" outlineLevel="0" collapsed="false">
      <c r="A114" s="308" t="n">
        <v>39539</v>
      </c>
      <c r="B114" s="303" t="n">
        <f aca="false">C114</f>
        <v>0.9306</v>
      </c>
      <c r="C114" s="303" t="n">
        <v>0.9306</v>
      </c>
      <c r="D114" s="303" t="n">
        <v>0.9306</v>
      </c>
      <c r="E114" s="303" t="n">
        <v>0.96</v>
      </c>
      <c r="F114" s="303" t="n">
        <v>0.9306</v>
      </c>
      <c r="G114" s="303" t="n">
        <v>0.9306</v>
      </c>
      <c r="H114" s="309" t="n">
        <v>0.9306</v>
      </c>
      <c r="J114" s="310" t="n">
        <f aca="false">A114</f>
        <v>39539</v>
      </c>
      <c r="K114" s="311" t="n">
        <f aca="false">K113+1</f>
        <v>112</v>
      </c>
    </row>
    <row r="115" customFormat="false" ht="12.75" hidden="false" customHeight="false" outlineLevel="0" collapsed="false">
      <c r="A115" s="308" t="n">
        <v>39569</v>
      </c>
      <c r="B115" s="303" t="n">
        <f aca="false">C115</f>
        <v>0.9306</v>
      </c>
      <c r="C115" s="303" t="n">
        <v>0.9306</v>
      </c>
      <c r="D115" s="303" t="n">
        <v>0.9306</v>
      </c>
      <c r="E115" s="303" t="n">
        <v>0.96</v>
      </c>
      <c r="F115" s="303" t="n">
        <v>0.9306</v>
      </c>
      <c r="G115" s="303" t="n">
        <v>0.9306</v>
      </c>
      <c r="H115" s="309" t="n">
        <v>0.9306</v>
      </c>
      <c r="J115" s="310" t="n">
        <f aca="false">A115</f>
        <v>39569</v>
      </c>
      <c r="K115" s="311" t="n">
        <f aca="false">K114+1</f>
        <v>113</v>
      </c>
    </row>
    <row r="116" customFormat="false" ht="12.75" hidden="false" customHeight="false" outlineLevel="0" collapsed="false">
      <c r="A116" s="308" t="n">
        <v>39600</v>
      </c>
      <c r="B116" s="303" t="n">
        <f aca="false">C116</f>
        <v>0.9306</v>
      </c>
      <c r="C116" s="303" t="n">
        <v>0.9306</v>
      </c>
      <c r="D116" s="303" t="n">
        <v>0.9306</v>
      </c>
      <c r="E116" s="303" t="n">
        <v>0.96</v>
      </c>
      <c r="F116" s="303" t="n">
        <v>0.9306</v>
      </c>
      <c r="G116" s="303" t="n">
        <v>0.9306</v>
      </c>
      <c r="H116" s="309" t="n">
        <v>0.9306</v>
      </c>
      <c r="J116" s="310" t="n">
        <f aca="false">A116</f>
        <v>39600</v>
      </c>
      <c r="K116" s="311" t="n">
        <f aca="false">K115+1</f>
        <v>114</v>
      </c>
    </row>
    <row r="117" customFormat="false" ht="12.75" hidden="false" customHeight="false" outlineLevel="0" collapsed="false">
      <c r="A117" s="308" t="n">
        <v>39630</v>
      </c>
      <c r="B117" s="303" t="n">
        <f aca="false">C117</f>
        <v>0.9306</v>
      </c>
      <c r="C117" s="303" t="n">
        <v>0.9306</v>
      </c>
      <c r="D117" s="303" t="n">
        <v>0.9306</v>
      </c>
      <c r="E117" s="303" t="n">
        <v>0.96</v>
      </c>
      <c r="F117" s="303" t="n">
        <v>0.9306</v>
      </c>
      <c r="G117" s="303" t="n">
        <v>0.9306</v>
      </c>
      <c r="H117" s="309" t="n">
        <v>0.9306</v>
      </c>
      <c r="J117" s="310" t="n">
        <f aca="false">A117</f>
        <v>39630</v>
      </c>
      <c r="K117" s="311" t="n">
        <f aca="false">K116+1</f>
        <v>115</v>
      </c>
    </row>
    <row r="118" customFormat="false" ht="12.75" hidden="false" customHeight="false" outlineLevel="0" collapsed="false">
      <c r="A118" s="308" t="n">
        <v>39661</v>
      </c>
      <c r="B118" s="303" t="n">
        <f aca="false">C118</f>
        <v>0.9306</v>
      </c>
      <c r="C118" s="303" t="n">
        <v>0.9306</v>
      </c>
      <c r="D118" s="303" t="n">
        <v>0.9306</v>
      </c>
      <c r="E118" s="303" t="n">
        <v>0.96</v>
      </c>
      <c r="F118" s="303" t="n">
        <v>0.9306</v>
      </c>
      <c r="G118" s="303" t="n">
        <v>0.9306</v>
      </c>
      <c r="H118" s="309" t="n">
        <v>0.9306</v>
      </c>
      <c r="J118" s="310" t="n">
        <f aca="false">A118</f>
        <v>39661</v>
      </c>
      <c r="K118" s="311" t="n">
        <f aca="false">K117+1</f>
        <v>116</v>
      </c>
    </row>
    <row r="119" customFormat="false" ht="12.75" hidden="false" customHeight="false" outlineLevel="0" collapsed="false">
      <c r="A119" s="308" t="n">
        <v>39692</v>
      </c>
      <c r="B119" s="303" t="n">
        <f aca="false">C119</f>
        <v>0.9306</v>
      </c>
      <c r="C119" s="303" t="n">
        <v>0.9306</v>
      </c>
      <c r="D119" s="303" t="n">
        <v>0.9306</v>
      </c>
      <c r="E119" s="303" t="n">
        <v>0.96</v>
      </c>
      <c r="F119" s="303" t="n">
        <v>0.9306</v>
      </c>
      <c r="G119" s="303" t="n">
        <v>0.9306</v>
      </c>
      <c r="H119" s="309" t="n">
        <v>0.9306</v>
      </c>
      <c r="J119" s="310" t="n">
        <f aca="false">A119</f>
        <v>39692</v>
      </c>
      <c r="K119" s="311" t="n">
        <f aca="false">K118+1</f>
        <v>117</v>
      </c>
    </row>
    <row r="120" customFormat="false" ht="12.75" hidden="false" customHeight="false" outlineLevel="0" collapsed="false">
      <c r="A120" s="308" t="n">
        <v>39722</v>
      </c>
      <c r="B120" s="303" t="n">
        <f aca="false">C120</f>
        <v>0.9306</v>
      </c>
      <c r="C120" s="303" t="n">
        <v>0.9306</v>
      </c>
      <c r="D120" s="303" t="n">
        <v>0.9306</v>
      </c>
      <c r="E120" s="303" t="n">
        <v>0.96</v>
      </c>
      <c r="F120" s="303" t="n">
        <v>0.9306</v>
      </c>
      <c r="G120" s="303" t="n">
        <v>0.9306</v>
      </c>
      <c r="H120" s="309" t="n">
        <v>0.9306</v>
      </c>
      <c r="J120" s="310" t="n">
        <f aca="false">A120</f>
        <v>39722</v>
      </c>
      <c r="K120" s="311" t="n">
        <f aca="false">K119+1</f>
        <v>118</v>
      </c>
    </row>
    <row r="121" customFormat="false" ht="12.75" hidden="false" customHeight="false" outlineLevel="0" collapsed="false">
      <c r="A121" s="308" t="n">
        <v>39753</v>
      </c>
      <c r="B121" s="303" t="n">
        <f aca="false">C121</f>
        <v>0.9306</v>
      </c>
      <c r="C121" s="303" t="n">
        <v>0.9306</v>
      </c>
      <c r="D121" s="303" t="n">
        <v>0.9306</v>
      </c>
      <c r="E121" s="303" t="n">
        <v>0.96</v>
      </c>
      <c r="F121" s="303" t="n">
        <v>0.9306</v>
      </c>
      <c r="G121" s="303" t="n">
        <v>0.9306</v>
      </c>
      <c r="H121" s="309" t="n">
        <v>0.9306</v>
      </c>
      <c r="J121" s="310" t="n">
        <f aca="false">A121</f>
        <v>39753</v>
      </c>
      <c r="K121" s="311" t="n">
        <f aca="false">K120+1</f>
        <v>119</v>
      </c>
    </row>
    <row r="122" customFormat="false" ht="12.75" hidden="false" customHeight="false" outlineLevel="0" collapsed="false">
      <c r="A122" s="308" t="n">
        <v>39783</v>
      </c>
      <c r="B122" s="303" t="n">
        <f aca="false">C122</f>
        <v>0.9306</v>
      </c>
      <c r="C122" s="303" t="n">
        <v>0.9306</v>
      </c>
      <c r="D122" s="303" t="n">
        <v>0.9306</v>
      </c>
      <c r="E122" s="303" t="n">
        <v>0.96</v>
      </c>
      <c r="F122" s="303" t="n">
        <v>0.9306</v>
      </c>
      <c r="G122" s="303" t="n">
        <v>0.9306</v>
      </c>
      <c r="H122" s="309" t="n">
        <v>0.9306</v>
      </c>
      <c r="J122" s="310" t="n">
        <f aca="false">A122</f>
        <v>39783</v>
      </c>
      <c r="K122" s="311" t="n">
        <f aca="false">K121+1</f>
        <v>120</v>
      </c>
    </row>
    <row r="123" customFormat="false" ht="12.75" hidden="false" customHeight="false" outlineLevel="0" collapsed="false">
      <c r="A123" s="308" t="n">
        <v>39814</v>
      </c>
      <c r="B123" s="303" t="n">
        <f aca="false">C123</f>
        <v>0.9306</v>
      </c>
      <c r="C123" s="303" t="n">
        <v>0.9306</v>
      </c>
      <c r="D123" s="303" t="n">
        <v>0.9306</v>
      </c>
      <c r="E123" s="303" t="n">
        <v>0.96</v>
      </c>
      <c r="F123" s="303" t="n">
        <v>0.9306</v>
      </c>
      <c r="G123" s="303" t="n">
        <v>0.9306</v>
      </c>
      <c r="H123" s="309" t="n">
        <v>0.9306</v>
      </c>
      <c r="J123" s="310" t="n">
        <f aca="false">A123</f>
        <v>39814</v>
      </c>
      <c r="K123" s="311" t="n">
        <f aca="false">K122+1</f>
        <v>121</v>
      </c>
    </row>
    <row r="124" customFormat="false" ht="12.75" hidden="false" customHeight="false" outlineLevel="0" collapsed="false">
      <c r="A124" s="308" t="n">
        <v>39845</v>
      </c>
      <c r="B124" s="303" t="n">
        <f aca="false">C124</f>
        <v>0.9306</v>
      </c>
      <c r="C124" s="303" t="n">
        <v>0.9306</v>
      </c>
      <c r="D124" s="303" t="n">
        <v>0.9306</v>
      </c>
      <c r="E124" s="303" t="n">
        <v>0.96</v>
      </c>
      <c r="F124" s="303" t="n">
        <v>0.9306</v>
      </c>
      <c r="G124" s="303" t="n">
        <v>0.9306</v>
      </c>
      <c r="H124" s="309" t="n">
        <v>0.9306</v>
      </c>
      <c r="J124" s="310" t="n">
        <f aca="false">A124</f>
        <v>39845</v>
      </c>
      <c r="K124" s="311" t="n">
        <f aca="false">K123+1</f>
        <v>122</v>
      </c>
    </row>
    <row r="125" customFormat="false" ht="12.75" hidden="false" customHeight="false" outlineLevel="0" collapsed="false">
      <c r="A125" s="308" t="n">
        <v>39873</v>
      </c>
      <c r="B125" s="303" t="n">
        <f aca="false">C125</f>
        <v>0.9306</v>
      </c>
      <c r="C125" s="303" t="n">
        <v>0.9306</v>
      </c>
      <c r="D125" s="303" t="n">
        <v>0.9306</v>
      </c>
      <c r="E125" s="303" t="n">
        <v>0.96</v>
      </c>
      <c r="F125" s="303" t="n">
        <v>0.9306</v>
      </c>
      <c r="G125" s="303" t="n">
        <v>0.9306</v>
      </c>
      <c r="H125" s="309" t="n">
        <v>0.9306</v>
      </c>
      <c r="J125" s="310" t="n">
        <f aca="false">A125</f>
        <v>39873</v>
      </c>
      <c r="K125" s="311" t="n">
        <f aca="false">K124+1</f>
        <v>123</v>
      </c>
    </row>
    <row r="126" customFormat="false" ht="12.75" hidden="false" customHeight="false" outlineLevel="0" collapsed="false">
      <c r="A126" s="308" t="n">
        <v>39904</v>
      </c>
      <c r="B126" s="303" t="n">
        <f aca="false">C126</f>
        <v>0.9306</v>
      </c>
      <c r="C126" s="303" t="n">
        <v>0.9306</v>
      </c>
      <c r="D126" s="303" t="n">
        <v>0.9306</v>
      </c>
      <c r="E126" s="303" t="n">
        <v>0.96</v>
      </c>
      <c r="F126" s="303" t="n">
        <v>0.9306</v>
      </c>
      <c r="G126" s="303" t="n">
        <v>0.9306</v>
      </c>
      <c r="H126" s="309" t="n">
        <v>0.9306</v>
      </c>
      <c r="J126" s="310" t="n">
        <f aca="false">A126</f>
        <v>39904</v>
      </c>
      <c r="K126" s="311" t="n">
        <f aca="false">K125+1</f>
        <v>124</v>
      </c>
    </row>
    <row r="127" customFormat="false" ht="12.75" hidden="false" customHeight="false" outlineLevel="0" collapsed="false">
      <c r="A127" s="308" t="n">
        <v>39934</v>
      </c>
      <c r="B127" s="303" t="n">
        <f aca="false">C127</f>
        <v>0.9306</v>
      </c>
      <c r="C127" s="303" t="n">
        <v>0.9306</v>
      </c>
      <c r="D127" s="303" t="n">
        <v>0.9306</v>
      </c>
      <c r="E127" s="303" t="n">
        <v>0.96</v>
      </c>
      <c r="F127" s="303" t="n">
        <v>0.9306</v>
      </c>
      <c r="G127" s="303" t="n">
        <v>0.9306</v>
      </c>
      <c r="H127" s="309" t="n">
        <v>0.9306</v>
      </c>
      <c r="J127" s="310" t="n">
        <f aca="false">A127</f>
        <v>39934</v>
      </c>
      <c r="K127" s="311" t="n">
        <f aca="false">K126+1</f>
        <v>125</v>
      </c>
    </row>
    <row r="128" customFormat="false" ht="12.75" hidden="false" customHeight="false" outlineLevel="0" collapsed="false">
      <c r="A128" s="308" t="n">
        <v>39965</v>
      </c>
      <c r="B128" s="303" t="n">
        <f aca="false">C128</f>
        <v>0.9306</v>
      </c>
      <c r="C128" s="303" t="n">
        <v>0.9306</v>
      </c>
      <c r="D128" s="303" t="n">
        <v>0.9306</v>
      </c>
      <c r="E128" s="303" t="n">
        <v>0.96</v>
      </c>
      <c r="F128" s="303" t="n">
        <v>0.9306</v>
      </c>
      <c r="G128" s="303" t="n">
        <v>0.9306</v>
      </c>
      <c r="H128" s="309" t="n">
        <v>0.9306</v>
      </c>
      <c r="J128" s="310" t="n">
        <f aca="false">A128</f>
        <v>39965</v>
      </c>
      <c r="K128" s="311" t="n">
        <f aca="false">K127+1</f>
        <v>126</v>
      </c>
    </row>
    <row r="129" customFormat="false" ht="12.75" hidden="false" customHeight="false" outlineLevel="0" collapsed="false">
      <c r="A129" s="308" t="n">
        <v>39995</v>
      </c>
      <c r="B129" s="303" t="n">
        <f aca="false">C129</f>
        <v>0.9306</v>
      </c>
      <c r="C129" s="303" t="n">
        <v>0.9306</v>
      </c>
      <c r="D129" s="303" t="n">
        <v>0.9306</v>
      </c>
      <c r="E129" s="303" t="n">
        <v>0.96</v>
      </c>
      <c r="F129" s="303" t="n">
        <v>0.9306</v>
      </c>
      <c r="G129" s="303" t="n">
        <v>0.9306</v>
      </c>
      <c r="H129" s="309" t="n">
        <v>0.9306</v>
      </c>
      <c r="J129" s="310" t="n">
        <f aca="false">A129</f>
        <v>39995</v>
      </c>
      <c r="K129" s="311" t="n">
        <f aca="false">K128+1</f>
        <v>127</v>
      </c>
    </row>
    <row r="130" customFormat="false" ht="12.75" hidden="false" customHeight="false" outlineLevel="0" collapsed="false">
      <c r="A130" s="308" t="n">
        <v>40026</v>
      </c>
      <c r="B130" s="303" t="n">
        <f aca="false">C130</f>
        <v>0.9306</v>
      </c>
      <c r="C130" s="303" t="n">
        <v>0.9306</v>
      </c>
      <c r="D130" s="303" t="n">
        <v>0.9306</v>
      </c>
      <c r="E130" s="303" t="n">
        <v>0.96</v>
      </c>
      <c r="F130" s="303" t="n">
        <v>0.9306</v>
      </c>
      <c r="G130" s="303" t="n">
        <v>0.9306</v>
      </c>
      <c r="H130" s="309" t="n">
        <v>0.9306</v>
      </c>
      <c r="J130" s="310" t="n">
        <f aca="false">A130</f>
        <v>40026</v>
      </c>
      <c r="K130" s="311" t="n">
        <f aca="false">K129+1</f>
        <v>128</v>
      </c>
    </row>
    <row r="131" customFormat="false" ht="12.75" hidden="false" customHeight="false" outlineLevel="0" collapsed="false">
      <c r="A131" s="308" t="n">
        <v>40057</v>
      </c>
      <c r="B131" s="303" t="n">
        <f aca="false">C131</f>
        <v>0.9306</v>
      </c>
      <c r="C131" s="303" t="n">
        <v>0.9306</v>
      </c>
      <c r="D131" s="303" t="n">
        <v>0.9306</v>
      </c>
      <c r="E131" s="303" t="n">
        <v>0.96</v>
      </c>
      <c r="F131" s="303" t="n">
        <v>0.9306</v>
      </c>
      <c r="G131" s="303" t="n">
        <v>0.9306</v>
      </c>
      <c r="H131" s="309" t="n">
        <v>0.9306</v>
      </c>
      <c r="J131" s="310" t="n">
        <f aca="false">A131</f>
        <v>40057</v>
      </c>
      <c r="K131" s="311" t="n">
        <f aca="false">K130+1</f>
        <v>129</v>
      </c>
    </row>
    <row r="132" customFormat="false" ht="12.75" hidden="false" customHeight="false" outlineLevel="0" collapsed="false">
      <c r="A132" s="308" t="n">
        <v>40087</v>
      </c>
      <c r="B132" s="303" t="n">
        <f aca="false">C132</f>
        <v>0.9306</v>
      </c>
      <c r="C132" s="303" t="n">
        <v>0.9306</v>
      </c>
      <c r="D132" s="303" t="n">
        <v>0.9306</v>
      </c>
      <c r="E132" s="303" t="n">
        <v>0.96</v>
      </c>
      <c r="F132" s="303" t="n">
        <v>0.9306</v>
      </c>
      <c r="G132" s="303" t="n">
        <v>0.9306</v>
      </c>
      <c r="H132" s="309" t="n">
        <v>0.9306</v>
      </c>
      <c r="J132" s="310" t="n">
        <f aca="false">A132</f>
        <v>40087</v>
      </c>
      <c r="K132" s="311" t="n">
        <f aca="false">K131+1</f>
        <v>130</v>
      </c>
    </row>
    <row r="133" customFormat="false" ht="12.75" hidden="false" customHeight="false" outlineLevel="0" collapsed="false">
      <c r="A133" s="308" t="n">
        <v>40118</v>
      </c>
      <c r="B133" s="303" t="n">
        <f aca="false">C133</f>
        <v>0.9306</v>
      </c>
      <c r="C133" s="303" t="n">
        <v>0.9306</v>
      </c>
      <c r="D133" s="303" t="n">
        <v>0.9306</v>
      </c>
      <c r="E133" s="303" t="n">
        <v>0.96</v>
      </c>
      <c r="F133" s="303" t="n">
        <v>0.9306</v>
      </c>
      <c r="G133" s="303" t="n">
        <v>0.9306</v>
      </c>
      <c r="H133" s="309" t="n">
        <v>0.9306</v>
      </c>
      <c r="J133" s="310" t="n">
        <f aca="false">A133</f>
        <v>40118</v>
      </c>
      <c r="K133" s="311" t="n">
        <f aca="false">K132+1</f>
        <v>131</v>
      </c>
    </row>
    <row r="134" customFormat="false" ht="12.75" hidden="false" customHeight="false" outlineLevel="0" collapsed="false">
      <c r="A134" s="308" t="n">
        <v>40148</v>
      </c>
      <c r="B134" s="303" t="n">
        <f aca="false">C134</f>
        <v>0.9306</v>
      </c>
      <c r="C134" s="303" t="n">
        <v>0.9306</v>
      </c>
      <c r="D134" s="303" t="n">
        <v>0.9306</v>
      </c>
      <c r="E134" s="303" t="n">
        <v>0.96</v>
      </c>
      <c r="F134" s="303" t="n">
        <v>0.9306</v>
      </c>
      <c r="G134" s="303" t="n">
        <v>0.9306</v>
      </c>
      <c r="H134" s="309" t="n">
        <v>0.9306</v>
      </c>
      <c r="J134" s="310" t="n">
        <f aca="false">A134</f>
        <v>40148</v>
      </c>
      <c r="K134" s="311" t="n">
        <f aca="false">K133+1</f>
        <v>132</v>
      </c>
    </row>
    <row r="135" customFormat="false" ht="12.75" hidden="false" customHeight="false" outlineLevel="0" collapsed="false">
      <c r="A135" s="308" t="n">
        <v>40179</v>
      </c>
      <c r="B135" s="303" t="n">
        <f aca="false">C135</f>
        <v>0.9306</v>
      </c>
      <c r="C135" s="303" t="n">
        <v>0.9306</v>
      </c>
      <c r="D135" s="303" t="n">
        <v>0.9306</v>
      </c>
      <c r="E135" s="303" t="n">
        <v>0.96</v>
      </c>
      <c r="F135" s="303" t="n">
        <v>0.9306</v>
      </c>
      <c r="G135" s="303" t="n">
        <v>0.9306</v>
      </c>
      <c r="H135" s="309" t="n">
        <v>0.9306</v>
      </c>
      <c r="J135" s="310" t="n">
        <f aca="false">A135</f>
        <v>40179</v>
      </c>
      <c r="K135" s="311" t="n">
        <f aca="false">K134+1</f>
        <v>133</v>
      </c>
    </row>
    <row r="136" customFormat="false" ht="12.75" hidden="false" customHeight="false" outlineLevel="0" collapsed="false">
      <c r="A136" s="308" t="n">
        <v>40210</v>
      </c>
      <c r="B136" s="303" t="n">
        <f aca="false">C136</f>
        <v>0.9306</v>
      </c>
      <c r="C136" s="303" t="n">
        <v>0.9306</v>
      </c>
      <c r="D136" s="303" t="n">
        <v>0.9306</v>
      </c>
      <c r="E136" s="303" t="n">
        <v>0.96</v>
      </c>
      <c r="F136" s="303" t="n">
        <v>0.9306</v>
      </c>
      <c r="G136" s="303" t="n">
        <v>0.9306</v>
      </c>
      <c r="H136" s="309" t="n">
        <v>0.9306</v>
      </c>
      <c r="J136" s="310" t="n">
        <f aca="false">A136</f>
        <v>40210</v>
      </c>
      <c r="K136" s="311" t="n">
        <f aca="false">K135+1</f>
        <v>134</v>
      </c>
    </row>
    <row r="137" customFormat="false" ht="12.75" hidden="false" customHeight="false" outlineLevel="0" collapsed="false">
      <c r="A137" s="308" t="n">
        <v>40238</v>
      </c>
      <c r="B137" s="303" t="n">
        <f aca="false">C137</f>
        <v>0.9306</v>
      </c>
      <c r="C137" s="303" t="n">
        <v>0.9306</v>
      </c>
      <c r="D137" s="303" t="n">
        <v>0.9306</v>
      </c>
      <c r="E137" s="303" t="n">
        <v>0.96</v>
      </c>
      <c r="F137" s="303" t="n">
        <v>0.9306</v>
      </c>
      <c r="G137" s="303" t="n">
        <v>0.9306</v>
      </c>
      <c r="H137" s="309" t="n">
        <v>0.9306</v>
      </c>
      <c r="J137" s="310" t="n">
        <f aca="false">A137</f>
        <v>40238</v>
      </c>
      <c r="K137" s="311" t="n">
        <f aca="false">K136+1</f>
        <v>135</v>
      </c>
    </row>
    <row r="138" customFormat="false" ht="12.75" hidden="false" customHeight="false" outlineLevel="0" collapsed="false">
      <c r="A138" s="308" t="n">
        <v>40269</v>
      </c>
      <c r="B138" s="303" t="n">
        <f aca="false">C138</f>
        <v>0.9306</v>
      </c>
      <c r="C138" s="303" t="n">
        <v>0.9306</v>
      </c>
      <c r="D138" s="303" t="n">
        <v>0.9306</v>
      </c>
      <c r="E138" s="303" t="n">
        <v>0.96</v>
      </c>
      <c r="F138" s="303" t="n">
        <v>0.9306</v>
      </c>
      <c r="G138" s="303" t="n">
        <v>0.9306</v>
      </c>
      <c r="H138" s="309" t="n">
        <v>0.9306</v>
      </c>
      <c r="J138" s="310" t="n">
        <f aca="false">A138</f>
        <v>40269</v>
      </c>
      <c r="K138" s="311" t="n">
        <f aca="false">K137+1</f>
        <v>136</v>
      </c>
    </row>
    <row r="139" customFormat="false" ht="12.75" hidden="false" customHeight="false" outlineLevel="0" collapsed="false">
      <c r="A139" s="308" t="n">
        <v>40299</v>
      </c>
      <c r="B139" s="303" t="n">
        <f aca="false">C139</f>
        <v>0.9306</v>
      </c>
      <c r="C139" s="303" t="n">
        <v>0.9306</v>
      </c>
      <c r="D139" s="303" t="n">
        <v>0.9306</v>
      </c>
      <c r="E139" s="303" t="n">
        <v>0.96</v>
      </c>
      <c r="F139" s="303" t="n">
        <v>0.9306</v>
      </c>
      <c r="G139" s="303" t="n">
        <v>0.9306</v>
      </c>
      <c r="H139" s="309" t="n">
        <v>0.9306</v>
      </c>
      <c r="J139" s="310" t="n">
        <f aca="false">A139</f>
        <v>40299</v>
      </c>
      <c r="K139" s="311" t="n">
        <f aca="false">K138+1</f>
        <v>137</v>
      </c>
    </row>
    <row r="140" customFormat="false" ht="12.75" hidden="false" customHeight="false" outlineLevel="0" collapsed="false">
      <c r="A140" s="308" t="n">
        <v>40330</v>
      </c>
      <c r="B140" s="303" t="n">
        <f aca="false">C140</f>
        <v>0.9306</v>
      </c>
      <c r="C140" s="303" t="n">
        <v>0.9306</v>
      </c>
      <c r="D140" s="303" t="n">
        <v>0.9306</v>
      </c>
      <c r="E140" s="303" t="n">
        <v>0.96</v>
      </c>
      <c r="F140" s="303" t="n">
        <v>0.9306</v>
      </c>
      <c r="G140" s="303" t="n">
        <v>0.9306</v>
      </c>
      <c r="H140" s="309" t="n">
        <v>0.9306</v>
      </c>
      <c r="J140" s="310" t="n">
        <f aca="false">A140</f>
        <v>40330</v>
      </c>
      <c r="K140" s="311" t="n">
        <f aca="false">K139+1</f>
        <v>138</v>
      </c>
    </row>
    <row r="141" customFormat="false" ht="12.75" hidden="false" customHeight="false" outlineLevel="0" collapsed="false">
      <c r="A141" s="308" t="n">
        <v>40360</v>
      </c>
      <c r="B141" s="303" t="n">
        <f aca="false">C141</f>
        <v>0.9306</v>
      </c>
      <c r="C141" s="303" t="n">
        <v>0.9306</v>
      </c>
      <c r="D141" s="303" t="n">
        <v>0.9306</v>
      </c>
      <c r="E141" s="303" t="n">
        <v>0.96</v>
      </c>
      <c r="F141" s="303" t="n">
        <v>0.9306</v>
      </c>
      <c r="G141" s="303" t="n">
        <v>0.9306</v>
      </c>
      <c r="H141" s="309" t="n">
        <v>0.9306</v>
      </c>
      <c r="J141" s="310" t="n">
        <f aca="false">A141</f>
        <v>40360</v>
      </c>
      <c r="K141" s="311" t="n">
        <f aca="false">K140+1</f>
        <v>139</v>
      </c>
    </row>
    <row r="142" customFormat="false" ht="12.75" hidden="false" customHeight="false" outlineLevel="0" collapsed="false">
      <c r="A142" s="308" t="n">
        <v>40391</v>
      </c>
      <c r="B142" s="303" t="n">
        <f aca="false">C142</f>
        <v>0.9306</v>
      </c>
      <c r="C142" s="303" t="n">
        <v>0.9306</v>
      </c>
      <c r="D142" s="303" t="n">
        <v>0.9306</v>
      </c>
      <c r="E142" s="303" t="n">
        <v>0.96</v>
      </c>
      <c r="F142" s="303" t="n">
        <v>0.9306</v>
      </c>
      <c r="G142" s="303" t="n">
        <v>0.9306</v>
      </c>
      <c r="H142" s="309" t="n">
        <v>0.9306</v>
      </c>
      <c r="J142" s="310" t="n">
        <f aca="false">A142</f>
        <v>40391</v>
      </c>
      <c r="K142" s="311" t="n">
        <f aca="false">K141+1</f>
        <v>140</v>
      </c>
    </row>
    <row r="143" customFormat="false" ht="12.75" hidden="false" customHeight="false" outlineLevel="0" collapsed="false">
      <c r="A143" s="308" t="n">
        <v>40422</v>
      </c>
      <c r="B143" s="303" t="n">
        <f aca="false">C143</f>
        <v>0.9306</v>
      </c>
      <c r="C143" s="303" t="n">
        <v>0.9306</v>
      </c>
      <c r="D143" s="303" t="n">
        <v>0.9306</v>
      </c>
      <c r="E143" s="303" t="n">
        <v>0.96</v>
      </c>
      <c r="F143" s="303" t="n">
        <v>0.9306</v>
      </c>
      <c r="G143" s="303" t="n">
        <v>0.9306</v>
      </c>
      <c r="H143" s="309" t="n">
        <v>0.9306</v>
      </c>
      <c r="J143" s="310" t="n">
        <f aca="false">A143</f>
        <v>40422</v>
      </c>
      <c r="K143" s="311" t="n">
        <f aca="false">K142+1</f>
        <v>141</v>
      </c>
    </row>
    <row r="144" customFormat="false" ht="12.75" hidden="false" customHeight="false" outlineLevel="0" collapsed="false">
      <c r="A144" s="308" t="n">
        <v>40452</v>
      </c>
      <c r="B144" s="303" t="n">
        <f aca="false">C144</f>
        <v>0.9306</v>
      </c>
      <c r="C144" s="303" t="n">
        <v>0.9306</v>
      </c>
      <c r="D144" s="303" t="n">
        <v>0.9306</v>
      </c>
      <c r="E144" s="303" t="n">
        <v>0.96</v>
      </c>
      <c r="F144" s="303" t="n">
        <v>0.9306</v>
      </c>
      <c r="G144" s="303" t="n">
        <v>0.9306</v>
      </c>
      <c r="H144" s="309" t="n">
        <v>0.9306</v>
      </c>
      <c r="J144" s="310" t="n">
        <f aca="false">A144</f>
        <v>40452</v>
      </c>
      <c r="K144" s="311" t="n">
        <f aca="false">K143+1</f>
        <v>142</v>
      </c>
    </row>
    <row r="145" customFormat="false" ht="12.75" hidden="false" customHeight="false" outlineLevel="0" collapsed="false">
      <c r="A145" s="308" t="n">
        <v>40483</v>
      </c>
      <c r="B145" s="303" t="n">
        <f aca="false">C145</f>
        <v>0.9306</v>
      </c>
      <c r="C145" s="303" t="n">
        <v>0.9306</v>
      </c>
      <c r="D145" s="303" t="n">
        <v>0.9306</v>
      </c>
      <c r="E145" s="303" t="n">
        <v>0.96</v>
      </c>
      <c r="F145" s="303" t="n">
        <v>0.9306</v>
      </c>
      <c r="G145" s="303" t="n">
        <v>0.9306</v>
      </c>
      <c r="H145" s="309" t="n">
        <v>0.9306</v>
      </c>
      <c r="J145" s="310" t="n">
        <f aca="false">A145</f>
        <v>40483</v>
      </c>
      <c r="K145" s="311" t="n">
        <f aca="false">K144+1</f>
        <v>143</v>
      </c>
    </row>
    <row r="146" customFormat="false" ht="12.75" hidden="false" customHeight="false" outlineLevel="0" collapsed="false">
      <c r="A146" s="308" t="n">
        <v>40513</v>
      </c>
      <c r="B146" s="303" t="n">
        <f aca="false">C146</f>
        <v>0.9306</v>
      </c>
      <c r="C146" s="303" t="n">
        <v>0.9306</v>
      </c>
      <c r="D146" s="303" t="n">
        <v>0.9306</v>
      </c>
      <c r="E146" s="303" t="n">
        <v>0.96</v>
      </c>
      <c r="F146" s="303" t="n">
        <v>0.9306</v>
      </c>
      <c r="G146" s="303" t="n">
        <v>0.9306</v>
      </c>
      <c r="H146" s="309" t="n">
        <v>0.9306</v>
      </c>
      <c r="J146" s="310" t="n">
        <f aca="false">A146</f>
        <v>40513</v>
      </c>
      <c r="K146" s="311" t="n">
        <f aca="false">K145+1</f>
        <v>144</v>
      </c>
    </row>
    <row r="147" customFormat="false" ht="12.75" hidden="false" customHeight="false" outlineLevel="0" collapsed="false">
      <c r="A147" s="308" t="n">
        <v>40544</v>
      </c>
      <c r="B147" s="303" t="n">
        <f aca="false">C147</f>
        <v>0.9306</v>
      </c>
      <c r="C147" s="303" t="n">
        <v>0.9306</v>
      </c>
      <c r="D147" s="303" t="n">
        <v>0.9306</v>
      </c>
      <c r="E147" s="303" t="n">
        <v>0.96</v>
      </c>
      <c r="F147" s="303" t="n">
        <v>0.9306</v>
      </c>
      <c r="G147" s="303" t="n">
        <v>0.9306</v>
      </c>
      <c r="H147" s="309" t="n">
        <v>0.9306</v>
      </c>
      <c r="J147" s="310" t="n">
        <f aca="false">A147</f>
        <v>40544</v>
      </c>
      <c r="K147" s="311" t="n">
        <f aca="false">K146+1</f>
        <v>145</v>
      </c>
    </row>
    <row r="148" customFormat="false" ht="12.75" hidden="false" customHeight="false" outlineLevel="0" collapsed="false">
      <c r="A148" s="308" t="n">
        <v>40575</v>
      </c>
      <c r="B148" s="303" t="n">
        <f aca="false">C148</f>
        <v>0.9306</v>
      </c>
      <c r="C148" s="303" t="n">
        <v>0.9306</v>
      </c>
      <c r="D148" s="303" t="n">
        <v>0.9306</v>
      </c>
      <c r="E148" s="303" t="n">
        <v>0.96</v>
      </c>
      <c r="F148" s="303" t="n">
        <v>0.9306</v>
      </c>
      <c r="G148" s="303" t="n">
        <v>0.9306</v>
      </c>
      <c r="H148" s="309" t="n">
        <v>0.9306</v>
      </c>
      <c r="J148" s="310" t="n">
        <f aca="false">A148</f>
        <v>40575</v>
      </c>
      <c r="K148" s="311" t="n">
        <f aca="false">K147+1</f>
        <v>146</v>
      </c>
    </row>
    <row r="149" customFormat="false" ht="12.75" hidden="false" customHeight="false" outlineLevel="0" collapsed="false">
      <c r="A149" s="308" t="n">
        <v>40603</v>
      </c>
      <c r="B149" s="303" t="n">
        <f aca="false">C149</f>
        <v>0.9306</v>
      </c>
      <c r="C149" s="303" t="n">
        <v>0.9306</v>
      </c>
      <c r="D149" s="303" t="n">
        <v>0.9306</v>
      </c>
      <c r="E149" s="303" t="n">
        <v>0.96</v>
      </c>
      <c r="F149" s="303" t="n">
        <v>0.9306</v>
      </c>
      <c r="G149" s="303" t="n">
        <v>0.9306</v>
      </c>
      <c r="H149" s="309" t="n">
        <v>0.9306</v>
      </c>
      <c r="J149" s="310" t="n">
        <f aca="false">A149</f>
        <v>40603</v>
      </c>
      <c r="K149" s="311" t="n">
        <f aca="false">K148+1</f>
        <v>147</v>
      </c>
    </row>
    <row r="150" customFormat="false" ht="12.75" hidden="false" customHeight="false" outlineLevel="0" collapsed="false">
      <c r="A150" s="308" t="n">
        <v>40634</v>
      </c>
      <c r="B150" s="303" t="n">
        <f aca="false">C150</f>
        <v>0.9306</v>
      </c>
      <c r="C150" s="303" t="n">
        <v>0.9306</v>
      </c>
      <c r="D150" s="303" t="n">
        <v>0.9306</v>
      </c>
      <c r="E150" s="303" t="n">
        <v>0.96</v>
      </c>
      <c r="F150" s="303" t="n">
        <v>0.9306</v>
      </c>
      <c r="G150" s="303" t="n">
        <v>0.9306</v>
      </c>
      <c r="H150" s="309" t="n">
        <v>0.9306</v>
      </c>
      <c r="J150" s="310" t="n">
        <f aca="false">A150</f>
        <v>40634</v>
      </c>
      <c r="K150" s="311" t="n">
        <f aca="false">K149+1</f>
        <v>148</v>
      </c>
    </row>
    <row r="151" customFormat="false" ht="12.75" hidden="false" customHeight="false" outlineLevel="0" collapsed="false">
      <c r="A151" s="308" t="n">
        <v>40664</v>
      </c>
      <c r="B151" s="303" t="n">
        <f aca="false">C151</f>
        <v>0.9306</v>
      </c>
      <c r="C151" s="303" t="n">
        <v>0.9306</v>
      </c>
      <c r="D151" s="303" t="n">
        <v>0.9306</v>
      </c>
      <c r="E151" s="303" t="n">
        <v>0.96</v>
      </c>
      <c r="F151" s="303" t="n">
        <v>0.9306</v>
      </c>
      <c r="G151" s="303" t="n">
        <v>0.9306</v>
      </c>
      <c r="H151" s="309" t="n">
        <v>0.9306</v>
      </c>
      <c r="J151" s="310" t="n">
        <f aca="false">A151</f>
        <v>40664</v>
      </c>
      <c r="K151" s="311" t="n">
        <f aca="false">K150+1</f>
        <v>149</v>
      </c>
    </row>
    <row r="152" customFormat="false" ht="12.75" hidden="false" customHeight="false" outlineLevel="0" collapsed="false">
      <c r="A152" s="308" t="n">
        <v>40695</v>
      </c>
      <c r="B152" s="303" t="n">
        <f aca="false">C152</f>
        <v>0.9306</v>
      </c>
      <c r="C152" s="303" t="n">
        <v>0.9306</v>
      </c>
      <c r="D152" s="303" t="n">
        <v>0.9306</v>
      </c>
      <c r="E152" s="303" t="n">
        <v>0.96</v>
      </c>
      <c r="F152" s="303" t="n">
        <v>0.9306</v>
      </c>
      <c r="G152" s="303" t="n">
        <v>0.9306</v>
      </c>
      <c r="H152" s="309" t="n">
        <v>0.9306</v>
      </c>
      <c r="J152" s="310" t="n">
        <f aca="false">A152</f>
        <v>40695</v>
      </c>
      <c r="K152" s="311" t="n">
        <f aca="false">K151+1</f>
        <v>150</v>
      </c>
    </row>
    <row r="153" customFormat="false" ht="12.75" hidden="false" customHeight="false" outlineLevel="0" collapsed="false">
      <c r="A153" s="308" t="n">
        <v>40725</v>
      </c>
      <c r="B153" s="303" t="n">
        <f aca="false">C153</f>
        <v>0.9306</v>
      </c>
      <c r="C153" s="303" t="n">
        <v>0.9306</v>
      </c>
      <c r="D153" s="303" t="n">
        <v>0.9306</v>
      </c>
      <c r="E153" s="303" t="n">
        <v>0.96</v>
      </c>
      <c r="F153" s="303" t="n">
        <v>0.9306</v>
      </c>
      <c r="G153" s="303" t="n">
        <v>0.9306</v>
      </c>
      <c r="H153" s="309" t="n">
        <v>0.9306</v>
      </c>
      <c r="J153" s="310" t="n">
        <f aca="false">A153</f>
        <v>40725</v>
      </c>
      <c r="K153" s="311" t="n">
        <f aca="false">K152+1</f>
        <v>151</v>
      </c>
    </row>
    <row r="154" customFormat="false" ht="12.75" hidden="false" customHeight="false" outlineLevel="0" collapsed="false">
      <c r="A154" s="308" t="n">
        <v>40756</v>
      </c>
      <c r="B154" s="303" t="n">
        <f aca="false">C154</f>
        <v>0.9306</v>
      </c>
      <c r="C154" s="303" t="n">
        <v>0.9306</v>
      </c>
      <c r="D154" s="303" t="n">
        <v>0.9306</v>
      </c>
      <c r="E154" s="303" t="n">
        <v>0.96</v>
      </c>
      <c r="F154" s="303" t="n">
        <v>0.9306</v>
      </c>
      <c r="G154" s="303" t="n">
        <v>0.9306</v>
      </c>
      <c r="H154" s="309" t="n">
        <v>0.9306</v>
      </c>
      <c r="J154" s="310" t="n">
        <f aca="false">A154</f>
        <v>40756</v>
      </c>
      <c r="K154" s="311" t="n">
        <f aca="false">K153+1</f>
        <v>152</v>
      </c>
    </row>
    <row r="155" customFormat="false" ht="12.75" hidden="false" customHeight="false" outlineLevel="0" collapsed="false">
      <c r="A155" s="308" t="n">
        <v>40787</v>
      </c>
      <c r="B155" s="303" t="n">
        <f aca="false">C155</f>
        <v>0.9306</v>
      </c>
      <c r="C155" s="303" t="n">
        <v>0.9306</v>
      </c>
      <c r="D155" s="303" t="n">
        <v>0.9306</v>
      </c>
      <c r="E155" s="303" t="n">
        <v>0.96</v>
      </c>
      <c r="F155" s="303" t="n">
        <v>0.9306</v>
      </c>
      <c r="G155" s="303" t="n">
        <v>0.9306</v>
      </c>
      <c r="H155" s="309" t="n">
        <v>0.9306</v>
      </c>
      <c r="J155" s="310" t="n">
        <f aca="false">A155</f>
        <v>40787</v>
      </c>
      <c r="K155" s="311" t="n">
        <f aca="false">K154+1</f>
        <v>153</v>
      </c>
    </row>
    <row r="156" customFormat="false" ht="12.75" hidden="false" customHeight="false" outlineLevel="0" collapsed="false">
      <c r="A156" s="308" t="n">
        <v>40817</v>
      </c>
      <c r="B156" s="303" t="n">
        <f aca="false">C156</f>
        <v>0.9306</v>
      </c>
      <c r="C156" s="303" t="n">
        <v>0.9306</v>
      </c>
      <c r="D156" s="303" t="n">
        <v>0.9306</v>
      </c>
      <c r="E156" s="303" t="n">
        <v>0.96</v>
      </c>
      <c r="F156" s="303" t="n">
        <v>0.9306</v>
      </c>
      <c r="G156" s="303" t="n">
        <v>0.9306</v>
      </c>
      <c r="H156" s="309" t="n">
        <v>0.9306</v>
      </c>
      <c r="J156" s="310" t="n">
        <f aca="false">A156</f>
        <v>40817</v>
      </c>
      <c r="K156" s="311" t="n">
        <f aca="false">K155+1</f>
        <v>154</v>
      </c>
    </row>
    <row r="157" customFormat="false" ht="12.75" hidden="false" customHeight="false" outlineLevel="0" collapsed="false">
      <c r="A157" s="308" t="n">
        <v>40848</v>
      </c>
      <c r="B157" s="303" t="n">
        <f aca="false">C157</f>
        <v>0.9306</v>
      </c>
      <c r="C157" s="303" t="n">
        <v>0.9306</v>
      </c>
      <c r="D157" s="303" t="n">
        <v>0.9306</v>
      </c>
      <c r="E157" s="303" t="n">
        <v>0.96</v>
      </c>
      <c r="F157" s="303" t="n">
        <v>0.9306</v>
      </c>
      <c r="G157" s="303" t="n">
        <v>0.9306</v>
      </c>
      <c r="H157" s="309" t="n">
        <v>0.9306</v>
      </c>
      <c r="J157" s="310" t="n">
        <f aca="false">A157</f>
        <v>40848</v>
      </c>
      <c r="K157" s="311" t="n">
        <f aca="false">K156+1</f>
        <v>155</v>
      </c>
    </row>
    <row r="158" customFormat="false" ht="12.75" hidden="false" customHeight="false" outlineLevel="0" collapsed="false">
      <c r="A158" s="308" t="n">
        <v>40878</v>
      </c>
      <c r="B158" s="303" t="n">
        <f aca="false">C158</f>
        <v>0.9306</v>
      </c>
      <c r="C158" s="303" t="n">
        <v>0.9306</v>
      </c>
      <c r="D158" s="303" t="n">
        <v>0.9306</v>
      </c>
      <c r="E158" s="303" t="n">
        <v>0.96</v>
      </c>
      <c r="F158" s="303" t="n">
        <v>0.9306</v>
      </c>
      <c r="G158" s="303" t="n">
        <v>0.9306</v>
      </c>
      <c r="H158" s="309" t="n">
        <v>0.9306</v>
      </c>
      <c r="J158" s="310" t="n">
        <f aca="false">A158</f>
        <v>40878</v>
      </c>
      <c r="K158" s="311" t="n">
        <f aca="false">K157+1</f>
        <v>156</v>
      </c>
    </row>
    <row r="159" customFormat="false" ht="12.75" hidden="false" customHeight="false" outlineLevel="0" collapsed="false">
      <c r="A159" s="308" t="n">
        <v>40909</v>
      </c>
      <c r="B159" s="303" t="n">
        <f aca="false">C159</f>
        <v>0.9306</v>
      </c>
      <c r="C159" s="303" t="n">
        <v>0.9306</v>
      </c>
      <c r="D159" s="303" t="n">
        <v>0.9306</v>
      </c>
      <c r="E159" s="303" t="n">
        <v>0.96</v>
      </c>
      <c r="F159" s="303" t="n">
        <v>0.9306</v>
      </c>
      <c r="G159" s="303" t="n">
        <v>0.9306</v>
      </c>
      <c r="H159" s="309" t="n">
        <v>0.9306</v>
      </c>
      <c r="J159" s="310" t="n">
        <f aca="false">A159</f>
        <v>40909</v>
      </c>
      <c r="K159" s="311" t="n">
        <f aca="false">K158+1</f>
        <v>157</v>
      </c>
    </row>
    <row r="160" customFormat="false" ht="12.75" hidden="false" customHeight="false" outlineLevel="0" collapsed="false">
      <c r="A160" s="308" t="n">
        <v>40940</v>
      </c>
      <c r="B160" s="303" t="n">
        <f aca="false">C160</f>
        <v>0.9306</v>
      </c>
      <c r="C160" s="303" t="n">
        <v>0.9306</v>
      </c>
      <c r="D160" s="303" t="n">
        <v>0.9306</v>
      </c>
      <c r="E160" s="303" t="n">
        <v>0.96</v>
      </c>
      <c r="F160" s="303" t="n">
        <v>0.9306</v>
      </c>
      <c r="G160" s="303" t="n">
        <v>0.9306</v>
      </c>
      <c r="H160" s="309" t="n">
        <v>0.9306</v>
      </c>
      <c r="J160" s="310" t="n">
        <f aca="false">A160</f>
        <v>40940</v>
      </c>
      <c r="K160" s="311" t="n">
        <f aca="false">K159+1</f>
        <v>158</v>
      </c>
    </row>
    <row r="161" customFormat="false" ht="12.75" hidden="false" customHeight="false" outlineLevel="0" collapsed="false">
      <c r="A161" s="308" t="n">
        <v>40969</v>
      </c>
      <c r="B161" s="303" t="n">
        <f aca="false">C161</f>
        <v>0.9306</v>
      </c>
      <c r="C161" s="303" t="n">
        <v>0.9306</v>
      </c>
      <c r="D161" s="303" t="n">
        <v>0.9306</v>
      </c>
      <c r="E161" s="303" t="n">
        <v>0.96</v>
      </c>
      <c r="F161" s="303" t="n">
        <v>0.9306</v>
      </c>
      <c r="G161" s="303" t="n">
        <v>0.9306</v>
      </c>
      <c r="H161" s="309" t="n">
        <v>0.9306</v>
      </c>
      <c r="J161" s="310" t="n">
        <f aca="false">A161</f>
        <v>40969</v>
      </c>
      <c r="K161" s="311" t="n">
        <f aca="false">K160+1</f>
        <v>159</v>
      </c>
    </row>
    <row r="162" customFormat="false" ht="12.75" hidden="false" customHeight="false" outlineLevel="0" collapsed="false">
      <c r="A162" s="308" t="n">
        <v>41000</v>
      </c>
      <c r="B162" s="303" t="n">
        <f aca="false">C162</f>
        <v>0.9306</v>
      </c>
      <c r="C162" s="303" t="n">
        <v>0.9306</v>
      </c>
      <c r="D162" s="303" t="n">
        <v>0.9306</v>
      </c>
      <c r="E162" s="303" t="n">
        <v>0.96</v>
      </c>
      <c r="F162" s="303" t="n">
        <v>0.9306</v>
      </c>
      <c r="G162" s="303" t="n">
        <v>0.9306</v>
      </c>
      <c r="H162" s="309" t="n">
        <v>0.9306</v>
      </c>
      <c r="J162" s="310" t="n">
        <f aca="false">A162</f>
        <v>41000</v>
      </c>
      <c r="K162" s="311" t="n">
        <f aca="false">K161+1</f>
        <v>160</v>
      </c>
    </row>
    <row r="163" customFormat="false" ht="12.75" hidden="false" customHeight="false" outlineLevel="0" collapsed="false">
      <c r="A163" s="308" t="n">
        <v>41030</v>
      </c>
      <c r="B163" s="303" t="n">
        <f aca="false">C163</f>
        <v>0.9306</v>
      </c>
      <c r="C163" s="303" t="n">
        <v>0.9306</v>
      </c>
      <c r="D163" s="303" t="n">
        <v>0.9306</v>
      </c>
      <c r="E163" s="303" t="n">
        <v>0.96</v>
      </c>
      <c r="F163" s="303" t="n">
        <v>0.9306</v>
      </c>
      <c r="G163" s="303" t="n">
        <v>0.9306</v>
      </c>
      <c r="H163" s="309" t="n">
        <v>0.9306</v>
      </c>
      <c r="J163" s="310" t="n">
        <f aca="false">A163</f>
        <v>41030</v>
      </c>
      <c r="K163" s="311" t="n">
        <f aca="false">K162+1</f>
        <v>161</v>
      </c>
    </row>
    <row r="164" customFormat="false" ht="12.75" hidden="false" customHeight="false" outlineLevel="0" collapsed="false">
      <c r="A164" s="308" t="n">
        <v>41061</v>
      </c>
      <c r="B164" s="303" t="n">
        <f aca="false">C164</f>
        <v>0.9306</v>
      </c>
      <c r="C164" s="303" t="n">
        <v>0.9306</v>
      </c>
      <c r="D164" s="303" t="n">
        <v>0.9306</v>
      </c>
      <c r="E164" s="303" t="n">
        <v>0.96</v>
      </c>
      <c r="F164" s="303" t="n">
        <v>0.9306</v>
      </c>
      <c r="G164" s="303" t="n">
        <v>0.9306</v>
      </c>
      <c r="H164" s="309" t="n">
        <v>0.9306</v>
      </c>
      <c r="J164" s="310" t="n">
        <f aca="false">A164</f>
        <v>41061</v>
      </c>
      <c r="K164" s="311" t="n">
        <f aca="false">K163+1</f>
        <v>162</v>
      </c>
    </row>
    <row r="165" customFormat="false" ht="12.75" hidden="false" customHeight="false" outlineLevel="0" collapsed="false">
      <c r="A165" s="308" t="n">
        <v>41091</v>
      </c>
      <c r="B165" s="303" t="n">
        <f aca="false">C165</f>
        <v>0.9306</v>
      </c>
      <c r="C165" s="303" t="n">
        <v>0.9306</v>
      </c>
      <c r="D165" s="303" t="n">
        <v>0.9306</v>
      </c>
      <c r="E165" s="303" t="n">
        <v>0.96</v>
      </c>
      <c r="F165" s="303" t="n">
        <v>0.9306</v>
      </c>
      <c r="G165" s="303" t="n">
        <v>0.9306</v>
      </c>
      <c r="H165" s="309" t="n">
        <v>0.9306</v>
      </c>
      <c r="J165" s="310" t="n">
        <f aca="false">A165</f>
        <v>41091</v>
      </c>
      <c r="K165" s="311" t="n">
        <f aca="false">K164+1</f>
        <v>163</v>
      </c>
    </row>
    <row r="166" customFormat="false" ht="12.75" hidden="false" customHeight="false" outlineLevel="0" collapsed="false">
      <c r="A166" s="308" t="n">
        <v>41122</v>
      </c>
      <c r="B166" s="303" t="n">
        <f aca="false">C166</f>
        <v>0.9306</v>
      </c>
      <c r="C166" s="303" t="n">
        <v>0.9306</v>
      </c>
      <c r="D166" s="303" t="n">
        <v>0.9306</v>
      </c>
      <c r="E166" s="303" t="n">
        <v>0.96</v>
      </c>
      <c r="F166" s="303" t="n">
        <v>0.9306</v>
      </c>
      <c r="G166" s="303" t="n">
        <v>0.9306</v>
      </c>
      <c r="H166" s="309" t="n">
        <v>0.9306</v>
      </c>
      <c r="J166" s="310" t="n">
        <f aca="false">A166</f>
        <v>41122</v>
      </c>
      <c r="K166" s="311" t="n">
        <f aca="false">K165+1</f>
        <v>164</v>
      </c>
    </row>
    <row r="167" customFormat="false" ht="12.75" hidden="false" customHeight="false" outlineLevel="0" collapsed="false">
      <c r="A167" s="308" t="n">
        <v>41153</v>
      </c>
      <c r="B167" s="303" t="n">
        <f aca="false">C167</f>
        <v>0.9306</v>
      </c>
      <c r="C167" s="303" t="n">
        <v>0.9306</v>
      </c>
      <c r="D167" s="303" t="n">
        <v>0.9306</v>
      </c>
      <c r="E167" s="303" t="n">
        <v>0.96</v>
      </c>
      <c r="F167" s="303" t="n">
        <v>0.9306</v>
      </c>
      <c r="G167" s="303" t="n">
        <v>0.9306</v>
      </c>
      <c r="H167" s="309" t="n">
        <v>0.9306</v>
      </c>
      <c r="J167" s="310" t="n">
        <f aca="false">A167</f>
        <v>41153</v>
      </c>
      <c r="K167" s="311" t="n">
        <f aca="false">K166+1</f>
        <v>165</v>
      </c>
    </row>
    <row r="168" customFormat="false" ht="12.75" hidden="false" customHeight="false" outlineLevel="0" collapsed="false">
      <c r="A168" s="308" t="n">
        <v>41183</v>
      </c>
      <c r="B168" s="303" t="n">
        <f aca="false">C168</f>
        <v>0.9306</v>
      </c>
      <c r="C168" s="303" t="n">
        <v>0.9306</v>
      </c>
      <c r="D168" s="303" t="n">
        <v>0.9306</v>
      </c>
      <c r="E168" s="303" t="n">
        <v>0.96</v>
      </c>
      <c r="F168" s="303" t="n">
        <v>0.9306</v>
      </c>
      <c r="G168" s="303" t="n">
        <v>0.9306</v>
      </c>
      <c r="H168" s="309" t="n">
        <v>0.9306</v>
      </c>
      <c r="J168" s="310" t="n">
        <f aca="false">A168</f>
        <v>41183</v>
      </c>
      <c r="K168" s="311" t="n">
        <f aca="false">K167+1</f>
        <v>166</v>
      </c>
    </row>
    <row r="169" customFormat="false" ht="12.75" hidden="false" customHeight="false" outlineLevel="0" collapsed="false">
      <c r="A169" s="308" t="n">
        <v>41214</v>
      </c>
      <c r="B169" s="303" t="n">
        <f aca="false">C169</f>
        <v>0.9306</v>
      </c>
      <c r="C169" s="303" t="n">
        <v>0.9306</v>
      </c>
      <c r="D169" s="303" t="n">
        <v>0.9306</v>
      </c>
      <c r="E169" s="303" t="n">
        <v>0.96</v>
      </c>
      <c r="F169" s="303" t="n">
        <v>0.9306</v>
      </c>
      <c r="G169" s="303" t="n">
        <v>0.9306</v>
      </c>
      <c r="H169" s="309" t="n">
        <v>0.9306</v>
      </c>
      <c r="J169" s="310" t="n">
        <f aca="false">A169</f>
        <v>41214</v>
      </c>
      <c r="K169" s="311" t="n">
        <f aca="false">K168+1</f>
        <v>167</v>
      </c>
    </row>
    <row r="170" customFormat="false" ht="12.75" hidden="false" customHeight="false" outlineLevel="0" collapsed="false">
      <c r="A170" s="308" t="n">
        <v>41244</v>
      </c>
      <c r="B170" s="303" t="n">
        <f aca="false">C170</f>
        <v>0.9306</v>
      </c>
      <c r="C170" s="303" t="n">
        <v>0.9306</v>
      </c>
      <c r="D170" s="303" t="n">
        <v>0.9306</v>
      </c>
      <c r="E170" s="303" t="n">
        <v>0.96</v>
      </c>
      <c r="F170" s="303" t="n">
        <v>0.9306</v>
      </c>
      <c r="G170" s="303" t="n">
        <v>0.9306</v>
      </c>
      <c r="H170" s="309" t="n">
        <v>0.9306</v>
      </c>
      <c r="J170" s="310" t="n">
        <f aca="false">A170</f>
        <v>41244</v>
      </c>
      <c r="K170" s="311" t="n">
        <f aca="false">K169+1</f>
        <v>168</v>
      </c>
    </row>
    <row r="171" customFormat="false" ht="12.75" hidden="false" customHeight="false" outlineLevel="0" collapsed="false">
      <c r="A171" s="308" t="n">
        <v>41275</v>
      </c>
      <c r="B171" s="303" t="n">
        <f aca="false">C171</f>
        <v>0.9306</v>
      </c>
      <c r="C171" s="303" t="n">
        <v>0.9306</v>
      </c>
      <c r="D171" s="303" t="n">
        <v>0.9306</v>
      </c>
      <c r="E171" s="303" t="n">
        <v>0.96</v>
      </c>
      <c r="F171" s="303" t="n">
        <v>0.9306</v>
      </c>
      <c r="G171" s="303" t="n">
        <v>0.9306</v>
      </c>
      <c r="H171" s="309" t="n">
        <v>0.9306</v>
      </c>
      <c r="J171" s="310" t="n">
        <f aca="false">A171</f>
        <v>41275</v>
      </c>
      <c r="K171" s="311" t="n">
        <f aca="false">K170+1</f>
        <v>169</v>
      </c>
    </row>
    <row r="172" customFormat="false" ht="12.75" hidden="false" customHeight="false" outlineLevel="0" collapsed="false">
      <c r="A172" s="308" t="n">
        <v>41306</v>
      </c>
      <c r="B172" s="303" t="n">
        <f aca="false">C172</f>
        <v>0.9306</v>
      </c>
      <c r="C172" s="303" t="n">
        <v>0.9306</v>
      </c>
      <c r="D172" s="303" t="n">
        <v>0.9306</v>
      </c>
      <c r="E172" s="303" t="n">
        <v>0.96</v>
      </c>
      <c r="F172" s="303" t="n">
        <v>0.9306</v>
      </c>
      <c r="G172" s="303" t="n">
        <v>0.9306</v>
      </c>
      <c r="H172" s="309" t="n">
        <v>0.9306</v>
      </c>
      <c r="J172" s="310" t="n">
        <f aca="false">A172</f>
        <v>41306</v>
      </c>
      <c r="K172" s="311" t="n">
        <f aca="false">K171+1</f>
        <v>170</v>
      </c>
    </row>
    <row r="173" customFormat="false" ht="12.75" hidden="false" customHeight="false" outlineLevel="0" collapsed="false">
      <c r="A173" s="308" t="n">
        <v>41334</v>
      </c>
      <c r="B173" s="303" t="n">
        <f aca="false">C173</f>
        <v>0.9306</v>
      </c>
      <c r="C173" s="303" t="n">
        <v>0.9306</v>
      </c>
      <c r="D173" s="303" t="n">
        <v>0.9306</v>
      </c>
      <c r="E173" s="303" t="n">
        <v>0.96</v>
      </c>
      <c r="F173" s="303" t="n">
        <v>0.9306</v>
      </c>
      <c r="G173" s="303" t="n">
        <v>0.9306</v>
      </c>
      <c r="H173" s="309" t="n">
        <v>0.9306</v>
      </c>
      <c r="J173" s="310" t="n">
        <f aca="false">A173</f>
        <v>41334</v>
      </c>
      <c r="K173" s="311" t="n">
        <f aca="false">K172+1</f>
        <v>171</v>
      </c>
    </row>
    <row r="174" customFormat="false" ht="12.75" hidden="false" customHeight="false" outlineLevel="0" collapsed="false">
      <c r="A174" s="308" t="n">
        <v>41365</v>
      </c>
      <c r="B174" s="303" t="n">
        <f aca="false">C174</f>
        <v>0.9306</v>
      </c>
      <c r="C174" s="303" t="n">
        <v>0.9306</v>
      </c>
      <c r="D174" s="303" t="n">
        <v>0.9306</v>
      </c>
      <c r="E174" s="303" t="n">
        <v>0.96</v>
      </c>
      <c r="F174" s="303" t="n">
        <v>0.9306</v>
      </c>
      <c r="G174" s="303" t="n">
        <v>0.9306</v>
      </c>
      <c r="H174" s="309" t="n">
        <v>0.9306</v>
      </c>
      <c r="J174" s="310" t="n">
        <f aca="false">A174</f>
        <v>41365</v>
      </c>
      <c r="K174" s="311" t="n">
        <f aca="false">K173+1</f>
        <v>172</v>
      </c>
    </row>
    <row r="175" customFormat="false" ht="12.75" hidden="false" customHeight="false" outlineLevel="0" collapsed="false">
      <c r="A175" s="308" t="n">
        <v>41395</v>
      </c>
      <c r="B175" s="303" t="n">
        <f aca="false">C175</f>
        <v>0.9306</v>
      </c>
      <c r="C175" s="303" t="n">
        <v>0.9306</v>
      </c>
      <c r="D175" s="303" t="n">
        <v>0.9306</v>
      </c>
      <c r="E175" s="303" t="n">
        <v>0.96</v>
      </c>
      <c r="F175" s="303" t="n">
        <v>0.9306</v>
      </c>
      <c r="G175" s="303" t="n">
        <v>0.9306</v>
      </c>
      <c r="H175" s="309" t="n">
        <v>0.9306</v>
      </c>
      <c r="J175" s="310" t="n">
        <f aca="false">A175</f>
        <v>41395</v>
      </c>
      <c r="K175" s="311" t="n">
        <f aca="false">K174+1</f>
        <v>173</v>
      </c>
    </row>
    <row r="176" customFormat="false" ht="12.75" hidden="false" customHeight="false" outlineLevel="0" collapsed="false">
      <c r="A176" s="308" t="n">
        <v>41426</v>
      </c>
      <c r="B176" s="303" t="n">
        <f aca="false">C176</f>
        <v>0.9306</v>
      </c>
      <c r="C176" s="303" t="n">
        <v>0.9306</v>
      </c>
      <c r="D176" s="303" t="n">
        <v>0.9306</v>
      </c>
      <c r="E176" s="303" t="n">
        <v>0.96</v>
      </c>
      <c r="F176" s="303" t="n">
        <v>0.9306</v>
      </c>
      <c r="G176" s="303" t="n">
        <v>0.9306</v>
      </c>
      <c r="H176" s="309" t="n">
        <v>0.9306</v>
      </c>
      <c r="J176" s="310" t="n">
        <f aca="false">A176</f>
        <v>41426</v>
      </c>
      <c r="K176" s="311" t="n">
        <f aca="false">K175+1</f>
        <v>174</v>
      </c>
    </row>
    <row r="177" customFormat="false" ht="12.75" hidden="false" customHeight="false" outlineLevel="0" collapsed="false">
      <c r="A177" s="308" t="n">
        <v>41456</v>
      </c>
      <c r="B177" s="303" t="n">
        <f aca="false">C177</f>
        <v>0.9306</v>
      </c>
      <c r="C177" s="303" t="n">
        <v>0.9306</v>
      </c>
      <c r="D177" s="303" t="n">
        <v>0.9306</v>
      </c>
      <c r="E177" s="303" t="n">
        <v>0.96</v>
      </c>
      <c r="F177" s="303" t="n">
        <v>0.9306</v>
      </c>
      <c r="G177" s="303" t="n">
        <v>0.9306</v>
      </c>
      <c r="H177" s="309" t="n">
        <v>0.9306</v>
      </c>
      <c r="J177" s="310" t="n">
        <f aca="false">A177</f>
        <v>41456</v>
      </c>
      <c r="K177" s="311" t="n">
        <f aca="false">K176+1</f>
        <v>175</v>
      </c>
    </row>
    <row r="178" customFormat="false" ht="12.75" hidden="false" customHeight="false" outlineLevel="0" collapsed="false">
      <c r="A178" s="308" t="n">
        <v>41487</v>
      </c>
      <c r="B178" s="303" t="n">
        <f aca="false">C178</f>
        <v>0.9306</v>
      </c>
      <c r="C178" s="303" t="n">
        <v>0.9306</v>
      </c>
      <c r="D178" s="303" t="n">
        <v>0.9306</v>
      </c>
      <c r="E178" s="303" t="n">
        <v>0.96</v>
      </c>
      <c r="F178" s="303" t="n">
        <v>0.9306</v>
      </c>
      <c r="G178" s="303" t="n">
        <v>0.9306</v>
      </c>
      <c r="H178" s="309" t="n">
        <v>0.9306</v>
      </c>
      <c r="J178" s="310" t="n">
        <f aca="false">A178</f>
        <v>41487</v>
      </c>
      <c r="K178" s="311" t="n">
        <f aca="false">K177+1</f>
        <v>176</v>
      </c>
    </row>
    <row r="179" customFormat="false" ht="12.75" hidden="false" customHeight="false" outlineLevel="0" collapsed="false">
      <c r="A179" s="308" t="n">
        <v>41518</v>
      </c>
      <c r="B179" s="303" t="n">
        <f aca="false">C179</f>
        <v>0.9306</v>
      </c>
      <c r="C179" s="303" t="n">
        <v>0.9306</v>
      </c>
      <c r="D179" s="303" t="n">
        <v>0.9306</v>
      </c>
      <c r="E179" s="303" t="n">
        <v>0.96</v>
      </c>
      <c r="F179" s="303" t="n">
        <v>0.9306</v>
      </c>
      <c r="G179" s="303" t="n">
        <v>0.9306</v>
      </c>
      <c r="H179" s="309" t="n">
        <v>0.9306</v>
      </c>
      <c r="J179" s="310" t="n">
        <f aca="false">A179</f>
        <v>41518</v>
      </c>
      <c r="K179" s="311" t="n">
        <f aca="false">K178+1</f>
        <v>177</v>
      </c>
    </row>
    <row r="180" customFormat="false" ht="12.75" hidden="false" customHeight="false" outlineLevel="0" collapsed="false">
      <c r="A180" s="308" t="n">
        <v>41548</v>
      </c>
      <c r="B180" s="303" t="n">
        <f aca="false">C180</f>
        <v>0.9306</v>
      </c>
      <c r="C180" s="303" t="n">
        <v>0.9306</v>
      </c>
      <c r="D180" s="303" t="n">
        <v>0.9306</v>
      </c>
      <c r="E180" s="303" t="n">
        <v>0.96</v>
      </c>
      <c r="F180" s="303" t="n">
        <v>0.9306</v>
      </c>
      <c r="G180" s="303" t="n">
        <v>0.9306</v>
      </c>
      <c r="H180" s="309" t="n">
        <v>0.9306</v>
      </c>
      <c r="J180" s="310" t="n">
        <f aca="false">A180</f>
        <v>41548</v>
      </c>
      <c r="K180" s="311" t="n">
        <f aca="false">K179+1</f>
        <v>178</v>
      </c>
    </row>
    <row r="181" customFormat="false" ht="12.75" hidden="false" customHeight="false" outlineLevel="0" collapsed="false">
      <c r="A181" s="308" t="n">
        <v>41579</v>
      </c>
      <c r="B181" s="303" t="n">
        <f aca="false">C181</f>
        <v>0.9306</v>
      </c>
      <c r="C181" s="303" t="n">
        <v>0.9306</v>
      </c>
      <c r="D181" s="303" t="n">
        <v>0.9306</v>
      </c>
      <c r="E181" s="303" t="n">
        <v>0.96</v>
      </c>
      <c r="F181" s="303" t="n">
        <v>0.9306</v>
      </c>
      <c r="G181" s="303" t="n">
        <v>0.9306</v>
      </c>
      <c r="H181" s="309" t="n">
        <v>0.9306</v>
      </c>
      <c r="J181" s="310" t="n">
        <f aca="false">A181</f>
        <v>41579</v>
      </c>
      <c r="K181" s="311" t="n">
        <f aca="false">K180+1</f>
        <v>179</v>
      </c>
    </row>
    <row r="182" customFormat="false" ht="12.75" hidden="false" customHeight="false" outlineLevel="0" collapsed="false">
      <c r="A182" s="308" t="n">
        <v>41609</v>
      </c>
      <c r="B182" s="303" t="n">
        <f aca="false">C182</f>
        <v>0.9306</v>
      </c>
      <c r="C182" s="303" t="n">
        <v>0.9306</v>
      </c>
      <c r="D182" s="303" t="n">
        <v>0.9306</v>
      </c>
      <c r="E182" s="303" t="n">
        <v>0.96</v>
      </c>
      <c r="F182" s="303" t="n">
        <v>0.9306</v>
      </c>
      <c r="G182" s="303" t="n">
        <v>0.9306</v>
      </c>
      <c r="H182" s="309" t="n">
        <v>0.9306</v>
      </c>
      <c r="J182" s="310" t="n">
        <f aca="false">A182</f>
        <v>41609</v>
      </c>
      <c r="K182" s="311" t="n">
        <f aca="false">K181+1</f>
        <v>180</v>
      </c>
    </row>
    <row r="183" customFormat="false" ht="12.75" hidden="false" customHeight="false" outlineLevel="0" collapsed="false">
      <c r="A183" s="308" t="n">
        <v>41640</v>
      </c>
      <c r="B183" s="303" t="n">
        <f aca="false">C183</f>
        <v>0.9306</v>
      </c>
      <c r="C183" s="303" t="n">
        <v>0.9306</v>
      </c>
      <c r="D183" s="303" t="n">
        <v>0.9306</v>
      </c>
      <c r="E183" s="303" t="n">
        <v>0.96</v>
      </c>
      <c r="F183" s="303" t="n">
        <v>0.9306</v>
      </c>
      <c r="G183" s="303" t="n">
        <v>0.9306</v>
      </c>
      <c r="H183" s="309" t="n">
        <v>0.9306</v>
      </c>
      <c r="J183" s="310" t="n">
        <f aca="false">A183</f>
        <v>41640</v>
      </c>
      <c r="K183" s="311" t="n">
        <f aca="false">K182+1</f>
        <v>181</v>
      </c>
    </row>
    <row r="184" customFormat="false" ht="12.75" hidden="false" customHeight="false" outlineLevel="0" collapsed="false">
      <c r="A184" s="308" t="n">
        <v>41671</v>
      </c>
      <c r="B184" s="303" t="n">
        <f aca="false">C184</f>
        <v>0.9306</v>
      </c>
      <c r="C184" s="303" t="n">
        <v>0.9306</v>
      </c>
      <c r="D184" s="303" t="n">
        <v>0.9306</v>
      </c>
      <c r="E184" s="303" t="n">
        <v>0.96</v>
      </c>
      <c r="F184" s="303" t="n">
        <v>0.9306</v>
      </c>
      <c r="G184" s="303" t="n">
        <v>0.9306</v>
      </c>
      <c r="H184" s="309" t="n">
        <v>0.9306</v>
      </c>
      <c r="J184" s="310" t="n">
        <f aca="false">A184</f>
        <v>41671</v>
      </c>
      <c r="K184" s="311" t="n">
        <f aca="false">K183+1</f>
        <v>182</v>
      </c>
    </row>
    <row r="185" customFormat="false" ht="12.75" hidden="false" customHeight="false" outlineLevel="0" collapsed="false">
      <c r="A185" s="308" t="n">
        <v>41699</v>
      </c>
      <c r="B185" s="303" t="n">
        <f aca="false">C185</f>
        <v>0.9306</v>
      </c>
      <c r="C185" s="303" t="n">
        <v>0.9306</v>
      </c>
      <c r="D185" s="303" t="n">
        <v>0.9306</v>
      </c>
      <c r="E185" s="303" t="n">
        <v>0.96</v>
      </c>
      <c r="F185" s="303" t="n">
        <v>0.9306</v>
      </c>
      <c r="G185" s="303" t="n">
        <v>0.9306</v>
      </c>
      <c r="H185" s="309" t="n">
        <v>0.9306</v>
      </c>
      <c r="J185" s="310" t="n">
        <f aca="false">A185</f>
        <v>41699</v>
      </c>
      <c r="K185" s="311" t="n">
        <f aca="false">K184+1</f>
        <v>183</v>
      </c>
    </row>
    <row r="186" customFormat="false" ht="12.75" hidden="false" customHeight="false" outlineLevel="0" collapsed="false">
      <c r="A186" s="308" t="n">
        <v>41730</v>
      </c>
      <c r="B186" s="303" t="n">
        <f aca="false">C186</f>
        <v>0.9306</v>
      </c>
      <c r="C186" s="303" t="n">
        <v>0.9306</v>
      </c>
      <c r="D186" s="303" t="n">
        <v>0.9306</v>
      </c>
      <c r="E186" s="303" t="n">
        <v>0.96</v>
      </c>
      <c r="F186" s="303" t="n">
        <v>0.9306</v>
      </c>
      <c r="G186" s="303" t="n">
        <v>0.9306</v>
      </c>
      <c r="H186" s="309" t="n">
        <v>0.9306</v>
      </c>
      <c r="J186" s="310" t="n">
        <f aca="false">A186</f>
        <v>41730</v>
      </c>
      <c r="K186" s="311" t="n">
        <f aca="false">K185+1</f>
        <v>184</v>
      </c>
    </row>
    <row r="187" customFormat="false" ht="12.75" hidden="false" customHeight="false" outlineLevel="0" collapsed="false">
      <c r="A187" s="308" t="n">
        <v>41760</v>
      </c>
      <c r="B187" s="303" t="n">
        <f aca="false">C187</f>
        <v>0.9306</v>
      </c>
      <c r="C187" s="303" t="n">
        <v>0.9306</v>
      </c>
      <c r="D187" s="303" t="n">
        <v>0.9306</v>
      </c>
      <c r="E187" s="303" t="n">
        <v>0.96</v>
      </c>
      <c r="F187" s="303" t="n">
        <v>0.9306</v>
      </c>
      <c r="G187" s="303" t="n">
        <v>0.9306</v>
      </c>
      <c r="H187" s="309" t="n">
        <v>0.9306</v>
      </c>
      <c r="J187" s="310" t="n">
        <f aca="false">A187</f>
        <v>41760</v>
      </c>
      <c r="K187" s="311" t="n">
        <f aca="false">K186+1</f>
        <v>185</v>
      </c>
    </row>
    <row r="188" customFormat="false" ht="12.75" hidden="false" customHeight="false" outlineLevel="0" collapsed="false">
      <c r="A188" s="308" t="n">
        <v>41791</v>
      </c>
      <c r="B188" s="303" t="n">
        <f aca="false">C188</f>
        <v>0.9306</v>
      </c>
      <c r="C188" s="303" t="n">
        <v>0.9306</v>
      </c>
      <c r="D188" s="303" t="n">
        <v>0.9306</v>
      </c>
      <c r="E188" s="303" t="n">
        <v>0.96</v>
      </c>
      <c r="F188" s="303" t="n">
        <v>0.9306</v>
      </c>
      <c r="G188" s="303" t="n">
        <v>0.9306</v>
      </c>
      <c r="H188" s="309" t="n">
        <v>0.9306</v>
      </c>
      <c r="J188" s="310" t="n">
        <f aca="false">A188</f>
        <v>41791</v>
      </c>
      <c r="K188" s="311" t="n">
        <f aca="false">K187+1</f>
        <v>186</v>
      </c>
    </row>
    <row r="189" customFormat="false" ht="12.75" hidden="false" customHeight="false" outlineLevel="0" collapsed="false">
      <c r="A189" s="308" t="n">
        <v>41821</v>
      </c>
      <c r="B189" s="303" t="n">
        <f aca="false">C189</f>
        <v>0.9306</v>
      </c>
      <c r="C189" s="303" t="n">
        <v>0.9306</v>
      </c>
      <c r="D189" s="303" t="n">
        <v>0.9306</v>
      </c>
      <c r="E189" s="303" t="n">
        <v>0.96</v>
      </c>
      <c r="F189" s="303" t="n">
        <v>0.9306</v>
      </c>
      <c r="G189" s="303" t="n">
        <v>0.9306</v>
      </c>
      <c r="H189" s="309" t="n">
        <v>0.9306</v>
      </c>
      <c r="J189" s="310" t="n">
        <f aca="false">A189</f>
        <v>41821</v>
      </c>
      <c r="K189" s="311" t="n">
        <f aca="false">K188+1</f>
        <v>187</v>
      </c>
    </row>
    <row r="190" customFormat="false" ht="12.75" hidden="false" customHeight="false" outlineLevel="0" collapsed="false">
      <c r="A190" s="308" t="n">
        <v>41852</v>
      </c>
      <c r="B190" s="303" t="n">
        <f aca="false">C190</f>
        <v>0.9306</v>
      </c>
      <c r="C190" s="303" t="n">
        <v>0.9306</v>
      </c>
      <c r="D190" s="303" t="n">
        <v>0.9306</v>
      </c>
      <c r="E190" s="303" t="n">
        <v>0.96</v>
      </c>
      <c r="F190" s="303" t="n">
        <v>0.9306</v>
      </c>
      <c r="G190" s="303" t="n">
        <v>0.9306</v>
      </c>
      <c r="H190" s="309" t="n">
        <v>0.9306</v>
      </c>
      <c r="J190" s="310" t="n">
        <f aca="false">A190</f>
        <v>41852</v>
      </c>
      <c r="K190" s="311" t="n">
        <f aca="false">K189+1</f>
        <v>188</v>
      </c>
    </row>
    <row r="191" customFormat="false" ht="12.75" hidden="false" customHeight="false" outlineLevel="0" collapsed="false">
      <c r="A191" s="308" t="n">
        <v>41883</v>
      </c>
      <c r="B191" s="303" t="n">
        <f aca="false">C191</f>
        <v>0.9306</v>
      </c>
      <c r="C191" s="303" t="n">
        <v>0.9306</v>
      </c>
      <c r="D191" s="303" t="n">
        <v>0.9306</v>
      </c>
      <c r="E191" s="303" t="n">
        <v>0.96</v>
      </c>
      <c r="F191" s="303" t="n">
        <v>0.9306</v>
      </c>
      <c r="G191" s="303" t="n">
        <v>0.9306</v>
      </c>
      <c r="H191" s="309" t="n">
        <v>0.9306</v>
      </c>
      <c r="J191" s="310" t="n">
        <f aca="false">A191</f>
        <v>41883</v>
      </c>
      <c r="K191" s="311" t="n">
        <f aca="false">K190+1</f>
        <v>189</v>
      </c>
    </row>
    <row r="192" customFormat="false" ht="12.75" hidden="false" customHeight="false" outlineLevel="0" collapsed="false">
      <c r="A192" s="308" t="n">
        <v>41913</v>
      </c>
      <c r="B192" s="303" t="n">
        <f aca="false">C192</f>
        <v>0.9306</v>
      </c>
      <c r="C192" s="303" t="n">
        <v>0.9306</v>
      </c>
      <c r="D192" s="303" t="n">
        <v>0.9306</v>
      </c>
      <c r="E192" s="303" t="n">
        <v>0.96</v>
      </c>
      <c r="F192" s="303" t="n">
        <v>0.9306</v>
      </c>
      <c r="G192" s="303" t="n">
        <v>0.9306</v>
      </c>
      <c r="H192" s="309" t="n">
        <v>0.9306</v>
      </c>
      <c r="J192" s="310" t="n">
        <f aca="false">A192</f>
        <v>41913</v>
      </c>
      <c r="K192" s="311" t="n">
        <f aca="false">K191+1</f>
        <v>190</v>
      </c>
    </row>
    <row r="193" customFormat="false" ht="12.75" hidden="false" customHeight="false" outlineLevel="0" collapsed="false">
      <c r="A193" s="308" t="n">
        <v>41944</v>
      </c>
      <c r="B193" s="303" t="n">
        <f aca="false">C193</f>
        <v>0.9306</v>
      </c>
      <c r="C193" s="303" t="n">
        <v>0.9306</v>
      </c>
      <c r="D193" s="303" t="n">
        <v>0.9306</v>
      </c>
      <c r="E193" s="303" t="n">
        <v>0.96</v>
      </c>
      <c r="F193" s="303" t="n">
        <v>0.9306</v>
      </c>
      <c r="G193" s="303" t="n">
        <v>0.9306</v>
      </c>
      <c r="H193" s="309" t="n">
        <v>0.9306</v>
      </c>
      <c r="J193" s="310" t="n">
        <f aca="false">A193</f>
        <v>41944</v>
      </c>
      <c r="K193" s="311" t="n">
        <f aca="false">K192+1</f>
        <v>191</v>
      </c>
    </row>
    <row r="194" customFormat="false" ht="12.75" hidden="false" customHeight="false" outlineLevel="0" collapsed="false">
      <c r="A194" s="308" t="n">
        <v>41974</v>
      </c>
      <c r="B194" s="303" t="n">
        <f aca="false">C194</f>
        <v>0.9306</v>
      </c>
      <c r="C194" s="303" t="n">
        <v>0.9306</v>
      </c>
      <c r="D194" s="303" t="n">
        <v>0.9306</v>
      </c>
      <c r="E194" s="303" t="n">
        <v>0.96</v>
      </c>
      <c r="F194" s="303" t="n">
        <v>0.9306</v>
      </c>
      <c r="G194" s="303" t="n">
        <v>0.9306</v>
      </c>
      <c r="H194" s="309" t="n">
        <v>0.9306</v>
      </c>
      <c r="J194" s="310" t="n">
        <f aca="false">A194</f>
        <v>41974</v>
      </c>
      <c r="K194" s="311" t="n">
        <f aca="false">K193+1</f>
        <v>192</v>
      </c>
    </row>
    <row r="195" customFormat="false" ht="12.75" hidden="false" customHeight="false" outlineLevel="0" collapsed="false">
      <c r="A195" s="308" t="n">
        <v>42005</v>
      </c>
      <c r="B195" s="303" t="n">
        <f aca="false">C195</f>
        <v>0.9306</v>
      </c>
      <c r="C195" s="303" t="n">
        <v>0.9306</v>
      </c>
      <c r="D195" s="303" t="n">
        <v>0.9306</v>
      </c>
      <c r="E195" s="303" t="n">
        <v>0.96</v>
      </c>
      <c r="F195" s="303" t="n">
        <v>0.9306</v>
      </c>
      <c r="G195" s="303" t="n">
        <v>0.9306</v>
      </c>
      <c r="H195" s="309" t="n">
        <v>0.9306</v>
      </c>
      <c r="J195" s="310" t="n">
        <f aca="false">A195</f>
        <v>42005</v>
      </c>
      <c r="K195" s="311" t="n">
        <f aca="false">K194+1</f>
        <v>193</v>
      </c>
    </row>
    <row r="196" customFormat="false" ht="12.75" hidden="false" customHeight="false" outlineLevel="0" collapsed="false">
      <c r="A196" s="308" t="n">
        <v>42036</v>
      </c>
      <c r="B196" s="303" t="n">
        <f aca="false">C196</f>
        <v>0.9306</v>
      </c>
      <c r="C196" s="303" t="n">
        <v>0.9306</v>
      </c>
      <c r="D196" s="303" t="n">
        <v>0.9306</v>
      </c>
      <c r="E196" s="303" t="n">
        <v>0.96</v>
      </c>
      <c r="F196" s="303" t="n">
        <v>0.9306</v>
      </c>
      <c r="G196" s="303" t="n">
        <v>0.9306</v>
      </c>
      <c r="H196" s="309" t="n">
        <v>0.9306</v>
      </c>
      <c r="J196" s="310" t="n">
        <f aca="false">A196</f>
        <v>42036</v>
      </c>
      <c r="K196" s="311" t="n">
        <f aca="false">K195+1</f>
        <v>194</v>
      </c>
    </row>
    <row r="197" customFormat="false" ht="12.75" hidden="false" customHeight="false" outlineLevel="0" collapsed="false">
      <c r="A197" s="308" t="n">
        <v>42064</v>
      </c>
      <c r="B197" s="303" t="n">
        <f aca="false">C197</f>
        <v>0.9306</v>
      </c>
      <c r="C197" s="303" t="n">
        <v>0.9306</v>
      </c>
      <c r="D197" s="303" t="n">
        <v>0.9306</v>
      </c>
      <c r="E197" s="303" t="n">
        <v>0.96</v>
      </c>
      <c r="F197" s="303" t="n">
        <v>0.9306</v>
      </c>
      <c r="G197" s="303" t="n">
        <v>0.9306</v>
      </c>
      <c r="H197" s="309" t="n">
        <v>0.9306</v>
      </c>
      <c r="J197" s="310" t="n">
        <f aca="false">A197</f>
        <v>42064</v>
      </c>
      <c r="K197" s="311" t="n">
        <f aca="false">K196+1</f>
        <v>195</v>
      </c>
    </row>
    <row r="198" customFormat="false" ht="12.75" hidden="false" customHeight="false" outlineLevel="0" collapsed="false">
      <c r="A198" s="308" t="n">
        <v>42095</v>
      </c>
      <c r="B198" s="303" t="n">
        <f aca="false">C198</f>
        <v>0.9306</v>
      </c>
      <c r="C198" s="303" t="n">
        <v>0.9306</v>
      </c>
      <c r="D198" s="303" t="n">
        <v>0.9306</v>
      </c>
      <c r="E198" s="303" t="n">
        <v>0.96</v>
      </c>
      <c r="F198" s="303" t="n">
        <v>0.9306</v>
      </c>
      <c r="G198" s="303" t="n">
        <v>0.9306</v>
      </c>
      <c r="H198" s="309" t="n">
        <v>0.9306</v>
      </c>
      <c r="J198" s="310" t="n">
        <f aca="false">A198</f>
        <v>42095</v>
      </c>
      <c r="K198" s="311" t="n">
        <f aca="false">K197+1</f>
        <v>196</v>
      </c>
    </row>
    <row r="199" customFormat="false" ht="12.75" hidden="false" customHeight="false" outlineLevel="0" collapsed="false">
      <c r="A199" s="308" t="n">
        <v>42125</v>
      </c>
      <c r="B199" s="303" t="n">
        <f aca="false">C199</f>
        <v>0.9306</v>
      </c>
      <c r="C199" s="303" t="n">
        <v>0.9306</v>
      </c>
      <c r="D199" s="303" t="n">
        <v>0.9306</v>
      </c>
      <c r="E199" s="303" t="n">
        <v>0.96</v>
      </c>
      <c r="F199" s="303" t="n">
        <v>0.9306</v>
      </c>
      <c r="G199" s="303" t="n">
        <v>0.9306</v>
      </c>
      <c r="H199" s="309" t="n">
        <v>0.9306</v>
      </c>
      <c r="J199" s="310" t="n">
        <f aca="false">A199</f>
        <v>42125</v>
      </c>
      <c r="K199" s="311" t="n">
        <f aca="false">K198+1</f>
        <v>197</v>
      </c>
    </row>
    <row r="200" customFormat="false" ht="12.75" hidden="false" customHeight="false" outlineLevel="0" collapsed="false">
      <c r="A200" s="308" t="n">
        <v>42156</v>
      </c>
      <c r="B200" s="303" t="n">
        <f aca="false">C200</f>
        <v>0.9306</v>
      </c>
      <c r="C200" s="303" t="n">
        <v>0.9306</v>
      </c>
      <c r="D200" s="303" t="n">
        <v>0.9306</v>
      </c>
      <c r="E200" s="303" t="n">
        <v>0.96</v>
      </c>
      <c r="F200" s="303" t="n">
        <v>0.9306</v>
      </c>
      <c r="G200" s="303" t="n">
        <v>0.9306</v>
      </c>
      <c r="H200" s="309" t="n">
        <v>0.9306</v>
      </c>
      <c r="J200" s="310" t="n">
        <f aca="false">A200</f>
        <v>42156</v>
      </c>
      <c r="K200" s="311" t="n">
        <f aca="false">K199+1</f>
        <v>198</v>
      </c>
    </row>
    <row r="201" customFormat="false" ht="12.75" hidden="false" customHeight="false" outlineLevel="0" collapsed="false">
      <c r="A201" s="308" t="n">
        <v>42186</v>
      </c>
      <c r="B201" s="303" t="n">
        <f aca="false">C201</f>
        <v>0.9306</v>
      </c>
      <c r="C201" s="303" t="n">
        <v>0.9306</v>
      </c>
      <c r="D201" s="303" t="n">
        <v>0.9306</v>
      </c>
      <c r="E201" s="303" t="n">
        <v>0.96</v>
      </c>
      <c r="F201" s="303" t="n">
        <v>0.9306</v>
      </c>
      <c r="G201" s="303" t="n">
        <v>0.9306</v>
      </c>
      <c r="H201" s="309" t="n">
        <v>0.9306</v>
      </c>
      <c r="J201" s="310" t="n">
        <f aca="false">A201</f>
        <v>42186</v>
      </c>
      <c r="K201" s="311" t="n">
        <f aca="false">K200+1</f>
        <v>199</v>
      </c>
    </row>
    <row r="202" customFormat="false" ht="12.75" hidden="false" customHeight="false" outlineLevel="0" collapsed="false">
      <c r="A202" s="308" t="n">
        <v>42217</v>
      </c>
      <c r="B202" s="303" t="n">
        <f aca="false">C202</f>
        <v>0.9306</v>
      </c>
      <c r="C202" s="303" t="n">
        <v>0.9306</v>
      </c>
      <c r="D202" s="303" t="n">
        <v>0.9306</v>
      </c>
      <c r="E202" s="303" t="n">
        <v>0.96</v>
      </c>
      <c r="F202" s="303" t="n">
        <v>0.9306</v>
      </c>
      <c r="G202" s="303" t="n">
        <v>0.9306</v>
      </c>
      <c r="H202" s="309" t="n">
        <v>0.9306</v>
      </c>
      <c r="J202" s="310" t="n">
        <f aca="false">A202</f>
        <v>42217</v>
      </c>
      <c r="K202" s="311" t="n">
        <f aca="false">K201+1</f>
        <v>200</v>
      </c>
    </row>
    <row r="203" customFormat="false" ht="12.75" hidden="false" customHeight="false" outlineLevel="0" collapsed="false">
      <c r="A203" s="308" t="n">
        <v>42248</v>
      </c>
      <c r="B203" s="303" t="n">
        <f aca="false">C203</f>
        <v>0.9306</v>
      </c>
      <c r="C203" s="303" t="n">
        <v>0.9306</v>
      </c>
      <c r="D203" s="303" t="n">
        <v>0.9306</v>
      </c>
      <c r="E203" s="303" t="n">
        <v>0.96</v>
      </c>
      <c r="F203" s="303" t="n">
        <v>0.9306</v>
      </c>
      <c r="G203" s="303" t="n">
        <v>0.9306</v>
      </c>
      <c r="H203" s="309" t="n">
        <v>0.9306</v>
      </c>
      <c r="J203" s="310" t="n">
        <f aca="false">A203</f>
        <v>42248</v>
      </c>
      <c r="K203" s="311" t="n">
        <f aca="false">K202+1</f>
        <v>201</v>
      </c>
    </row>
    <row r="204" customFormat="false" ht="12.75" hidden="false" customHeight="false" outlineLevel="0" collapsed="false">
      <c r="A204" s="308" t="n">
        <v>42278</v>
      </c>
      <c r="B204" s="303" t="n">
        <f aca="false">C204</f>
        <v>0.9306</v>
      </c>
      <c r="C204" s="303" t="n">
        <v>0.9306</v>
      </c>
      <c r="D204" s="303" t="n">
        <v>0.9306</v>
      </c>
      <c r="E204" s="303" t="n">
        <v>0.96</v>
      </c>
      <c r="F204" s="303" t="n">
        <v>0.9306</v>
      </c>
      <c r="G204" s="303" t="n">
        <v>0.9306</v>
      </c>
      <c r="H204" s="309" t="n">
        <v>0.9306</v>
      </c>
      <c r="J204" s="310" t="n">
        <f aca="false">A204</f>
        <v>42278</v>
      </c>
      <c r="K204" s="311" t="n">
        <f aca="false">K203+1</f>
        <v>202</v>
      </c>
    </row>
    <row r="205" customFormat="false" ht="12.75" hidden="false" customHeight="false" outlineLevel="0" collapsed="false">
      <c r="A205" s="308" t="n">
        <v>42309</v>
      </c>
      <c r="B205" s="303" t="n">
        <f aca="false">C205</f>
        <v>0.9306</v>
      </c>
      <c r="C205" s="303" t="n">
        <v>0.9306</v>
      </c>
      <c r="D205" s="303" t="n">
        <v>0.9306</v>
      </c>
      <c r="E205" s="303" t="n">
        <v>0.96</v>
      </c>
      <c r="F205" s="303" t="n">
        <v>0.9306</v>
      </c>
      <c r="G205" s="303" t="n">
        <v>0.9306</v>
      </c>
      <c r="H205" s="309" t="n">
        <v>0.9306</v>
      </c>
      <c r="J205" s="310" t="n">
        <f aca="false">A205</f>
        <v>42309</v>
      </c>
      <c r="K205" s="311" t="n">
        <f aca="false">K204+1</f>
        <v>203</v>
      </c>
    </row>
    <row r="206" customFormat="false" ht="12.75" hidden="false" customHeight="false" outlineLevel="0" collapsed="false">
      <c r="A206" s="308" t="n">
        <v>42339</v>
      </c>
      <c r="B206" s="303" t="n">
        <f aca="false">C206</f>
        <v>0.9306</v>
      </c>
      <c r="C206" s="303" t="n">
        <v>0.9306</v>
      </c>
      <c r="D206" s="303" t="n">
        <v>0.9306</v>
      </c>
      <c r="E206" s="303" t="n">
        <v>0.96</v>
      </c>
      <c r="F206" s="303" t="n">
        <v>0.9306</v>
      </c>
      <c r="G206" s="303" t="n">
        <v>0.9306</v>
      </c>
      <c r="H206" s="309" t="n">
        <v>0.9306</v>
      </c>
      <c r="J206" s="310" t="n">
        <f aca="false">A206</f>
        <v>42339</v>
      </c>
      <c r="K206" s="311" t="n">
        <f aca="false">K205+1</f>
        <v>204</v>
      </c>
    </row>
    <row r="207" customFormat="false" ht="12.75" hidden="false" customHeight="false" outlineLevel="0" collapsed="false">
      <c r="A207" s="308" t="n">
        <v>42370</v>
      </c>
      <c r="B207" s="303" t="n">
        <f aca="false">C207</f>
        <v>0.9306</v>
      </c>
      <c r="C207" s="303" t="n">
        <v>0.9306</v>
      </c>
      <c r="D207" s="303" t="n">
        <v>0.9306</v>
      </c>
      <c r="E207" s="303" t="n">
        <v>0.96</v>
      </c>
      <c r="F207" s="303" t="n">
        <v>0.9306</v>
      </c>
      <c r="G207" s="303" t="n">
        <v>0.9306</v>
      </c>
      <c r="H207" s="309" t="n">
        <v>0.9306</v>
      </c>
      <c r="J207" s="310" t="n">
        <f aca="false">A207</f>
        <v>42370</v>
      </c>
      <c r="K207" s="311" t="n">
        <f aca="false">K206+1</f>
        <v>205</v>
      </c>
    </row>
    <row r="208" customFormat="false" ht="12.75" hidden="false" customHeight="false" outlineLevel="0" collapsed="false">
      <c r="A208" s="308" t="n">
        <v>42401</v>
      </c>
      <c r="B208" s="303" t="n">
        <f aca="false">C208</f>
        <v>0.9306</v>
      </c>
      <c r="C208" s="303" t="n">
        <v>0.9306</v>
      </c>
      <c r="D208" s="303" t="n">
        <v>0.9306</v>
      </c>
      <c r="E208" s="303" t="n">
        <v>0.96</v>
      </c>
      <c r="F208" s="303" t="n">
        <v>0.9306</v>
      </c>
      <c r="G208" s="303" t="n">
        <v>0.9306</v>
      </c>
      <c r="H208" s="309" t="n">
        <v>0.9306</v>
      </c>
      <c r="J208" s="310" t="n">
        <f aca="false">A208</f>
        <v>42401</v>
      </c>
      <c r="K208" s="311" t="n">
        <f aca="false">K207+1</f>
        <v>206</v>
      </c>
    </row>
    <row r="209" customFormat="false" ht="12.75" hidden="false" customHeight="false" outlineLevel="0" collapsed="false">
      <c r="A209" s="308" t="n">
        <v>42430</v>
      </c>
      <c r="B209" s="303" t="n">
        <f aca="false">C209</f>
        <v>0.9306</v>
      </c>
      <c r="C209" s="303" t="n">
        <v>0.9306</v>
      </c>
      <c r="D209" s="303" t="n">
        <v>0.9306</v>
      </c>
      <c r="E209" s="303" t="n">
        <v>0.96</v>
      </c>
      <c r="F209" s="303" t="n">
        <v>0.9306</v>
      </c>
      <c r="G209" s="303" t="n">
        <v>0.9306</v>
      </c>
      <c r="H209" s="309" t="n">
        <v>0.9306</v>
      </c>
      <c r="J209" s="310" t="n">
        <f aca="false">A209</f>
        <v>42430</v>
      </c>
      <c r="K209" s="311" t="n">
        <f aca="false">K208+1</f>
        <v>207</v>
      </c>
    </row>
    <row r="210" customFormat="false" ht="12.75" hidden="false" customHeight="false" outlineLevel="0" collapsed="false">
      <c r="A210" s="308" t="n">
        <v>42461</v>
      </c>
      <c r="B210" s="303" t="n">
        <f aca="false">C210</f>
        <v>0.9306</v>
      </c>
      <c r="C210" s="303" t="n">
        <v>0.9306</v>
      </c>
      <c r="D210" s="303" t="n">
        <v>0.9306</v>
      </c>
      <c r="E210" s="303" t="n">
        <v>0.96</v>
      </c>
      <c r="F210" s="303" t="n">
        <v>0.9306</v>
      </c>
      <c r="G210" s="303" t="n">
        <v>0.9306</v>
      </c>
      <c r="H210" s="309" t="n">
        <v>0.9306</v>
      </c>
      <c r="J210" s="310" t="n">
        <f aca="false">A210</f>
        <v>42461</v>
      </c>
      <c r="K210" s="311" t="n">
        <f aca="false">K209+1</f>
        <v>208</v>
      </c>
    </row>
    <row r="211" customFormat="false" ht="12.75" hidden="false" customHeight="false" outlineLevel="0" collapsed="false">
      <c r="A211" s="308" t="n">
        <v>42491</v>
      </c>
      <c r="B211" s="303" t="n">
        <f aca="false">C211</f>
        <v>0.9306</v>
      </c>
      <c r="C211" s="303" t="n">
        <v>0.9306</v>
      </c>
      <c r="D211" s="303" t="n">
        <v>0.9306</v>
      </c>
      <c r="E211" s="303" t="n">
        <v>0.96</v>
      </c>
      <c r="F211" s="303" t="n">
        <v>0.9306</v>
      </c>
      <c r="G211" s="303" t="n">
        <v>0.9306</v>
      </c>
      <c r="H211" s="309" t="n">
        <v>0.9306</v>
      </c>
      <c r="J211" s="310" t="n">
        <f aca="false">A211</f>
        <v>42491</v>
      </c>
      <c r="K211" s="311" t="n">
        <f aca="false">K210+1</f>
        <v>209</v>
      </c>
    </row>
    <row r="212" customFormat="false" ht="12.75" hidden="false" customHeight="false" outlineLevel="0" collapsed="false">
      <c r="A212" s="308" t="n">
        <v>42522</v>
      </c>
      <c r="B212" s="303" t="n">
        <f aca="false">C212</f>
        <v>0.9306</v>
      </c>
      <c r="C212" s="303" t="n">
        <v>0.9306</v>
      </c>
      <c r="D212" s="303" t="n">
        <v>0.9306</v>
      </c>
      <c r="E212" s="303" t="n">
        <v>0.96</v>
      </c>
      <c r="F212" s="303" t="n">
        <v>0.9306</v>
      </c>
      <c r="G212" s="303" t="n">
        <v>0.9306</v>
      </c>
      <c r="H212" s="309" t="n">
        <v>0.9306</v>
      </c>
      <c r="J212" s="310" t="n">
        <f aca="false">A212</f>
        <v>42522</v>
      </c>
      <c r="K212" s="311" t="n">
        <f aca="false">K211+1</f>
        <v>210</v>
      </c>
    </row>
    <row r="213" customFormat="false" ht="12.75" hidden="false" customHeight="false" outlineLevel="0" collapsed="false">
      <c r="A213" s="308" t="n">
        <v>42552</v>
      </c>
      <c r="B213" s="303" t="n">
        <f aca="false">C213</f>
        <v>0.9306</v>
      </c>
      <c r="C213" s="303" t="n">
        <v>0.9306</v>
      </c>
      <c r="D213" s="303" t="n">
        <v>0.9306</v>
      </c>
      <c r="E213" s="303" t="n">
        <v>0.96</v>
      </c>
      <c r="F213" s="303" t="n">
        <v>0.9306</v>
      </c>
      <c r="G213" s="303" t="n">
        <v>0.9306</v>
      </c>
      <c r="H213" s="309" t="n">
        <v>0.9306</v>
      </c>
      <c r="J213" s="310" t="n">
        <f aca="false">A213</f>
        <v>42552</v>
      </c>
      <c r="K213" s="311" t="n">
        <f aca="false">K212+1</f>
        <v>211</v>
      </c>
    </row>
    <row r="214" customFormat="false" ht="12.75" hidden="false" customHeight="false" outlineLevel="0" collapsed="false">
      <c r="A214" s="308" t="n">
        <v>42583</v>
      </c>
      <c r="B214" s="303" t="n">
        <f aca="false">C214</f>
        <v>0.9306</v>
      </c>
      <c r="C214" s="303" t="n">
        <v>0.9306</v>
      </c>
      <c r="D214" s="303" t="n">
        <v>0.9306</v>
      </c>
      <c r="E214" s="303" t="n">
        <v>0.96</v>
      </c>
      <c r="F214" s="303" t="n">
        <v>0.9306</v>
      </c>
      <c r="G214" s="303" t="n">
        <v>0.9306</v>
      </c>
      <c r="H214" s="309" t="n">
        <v>0.9306</v>
      </c>
      <c r="J214" s="310" t="n">
        <f aca="false">A214</f>
        <v>42583</v>
      </c>
      <c r="K214" s="311" t="n">
        <f aca="false">K213+1</f>
        <v>212</v>
      </c>
    </row>
    <row r="215" customFormat="false" ht="12.75" hidden="false" customHeight="false" outlineLevel="0" collapsed="false">
      <c r="A215" s="308" t="n">
        <v>42614</v>
      </c>
      <c r="B215" s="303" t="n">
        <f aca="false">C215</f>
        <v>0.9306</v>
      </c>
      <c r="C215" s="303" t="n">
        <v>0.9306</v>
      </c>
      <c r="D215" s="303" t="n">
        <v>0.9306</v>
      </c>
      <c r="E215" s="303" t="n">
        <v>0.96</v>
      </c>
      <c r="F215" s="303" t="n">
        <v>0.9306</v>
      </c>
      <c r="G215" s="303" t="n">
        <v>0.9306</v>
      </c>
      <c r="H215" s="309" t="n">
        <v>0.9306</v>
      </c>
      <c r="J215" s="310" t="n">
        <f aca="false">A215</f>
        <v>42614</v>
      </c>
      <c r="K215" s="311" t="n">
        <f aca="false">K214+1</f>
        <v>213</v>
      </c>
    </row>
    <row r="216" customFormat="false" ht="12.75" hidden="false" customHeight="false" outlineLevel="0" collapsed="false">
      <c r="A216" s="308" t="n">
        <v>42644</v>
      </c>
      <c r="B216" s="303" t="n">
        <f aca="false">C216</f>
        <v>0.9306</v>
      </c>
      <c r="C216" s="303" t="n">
        <v>0.9306</v>
      </c>
      <c r="D216" s="303" t="n">
        <v>0.9306</v>
      </c>
      <c r="E216" s="303" t="n">
        <v>0.96</v>
      </c>
      <c r="F216" s="303" t="n">
        <v>0.9306</v>
      </c>
      <c r="G216" s="303" t="n">
        <v>0.9306</v>
      </c>
      <c r="H216" s="309" t="n">
        <v>0.9306</v>
      </c>
      <c r="J216" s="310" t="n">
        <f aca="false">A216</f>
        <v>42644</v>
      </c>
      <c r="K216" s="311" t="n">
        <f aca="false">K215+1</f>
        <v>214</v>
      </c>
    </row>
    <row r="217" customFormat="false" ht="12.75" hidden="false" customHeight="false" outlineLevel="0" collapsed="false">
      <c r="A217" s="308" t="n">
        <v>42675</v>
      </c>
      <c r="B217" s="303" t="n">
        <f aca="false">C217</f>
        <v>0.9306</v>
      </c>
      <c r="C217" s="303" t="n">
        <v>0.9306</v>
      </c>
      <c r="D217" s="303" t="n">
        <v>0.9306</v>
      </c>
      <c r="E217" s="303" t="n">
        <v>0.96</v>
      </c>
      <c r="F217" s="303" t="n">
        <v>0.9306</v>
      </c>
      <c r="G217" s="303" t="n">
        <v>0.9306</v>
      </c>
      <c r="H217" s="309" t="n">
        <v>0.9306</v>
      </c>
      <c r="J217" s="310" t="n">
        <f aca="false">A217</f>
        <v>42675</v>
      </c>
      <c r="K217" s="311" t="n">
        <f aca="false">K216+1</f>
        <v>215</v>
      </c>
    </row>
    <row r="218" customFormat="false" ht="12.75" hidden="false" customHeight="false" outlineLevel="0" collapsed="false">
      <c r="A218" s="308" t="n">
        <v>42705</v>
      </c>
      <c r="B218" s="303" t="n">
        <f aca="false">C218</f>
        <v>0.9306</v>
      </c>
      <c r="C218" s="303" t="n">
        <v>0.9306</v>
      </c>
      <c r="D218" s="303" t="n">
        <v>0.9306</v>
      </c>
      <c r="E218" s="303" t="n">
        <v>0.96</v>
      </c>
      <c r="F218" s="303" t="n">
        <v>0.9306</v>
      </c>
      <c r="G218" s="303" t="n">
        <v>0.9306</v>
      </c>
      <c r="H218" s="309" t="n">
        <v>0.9306</v>
      </c>
      <c r="J218" s="310" t="n">
        <f aca="false">A218</f>
        <v>42705</v>
      </c>
      <c r="K218" s="311" t="n">
        <f aca="false">K217+1</f>
        <v>216</v>
      </c>
    </row>
    <row r="219" customFormat="false" ht="12.75" hidden="false" customHeight="false" outlineLevel="0" collapsed="false">
      <c r="A219" s="308" t="n">
        <v>42736</v>
      </c>
      <c r="B219" s="303" t="n">
        <f aca="false">C219</f>
        <v>0.9306</v>
      </c>
      <c r="C219" s="303" t="n">
        <v>0.9306</v>
      </c>
      <c r="D219" s="303" t="n">
        <v>0.9306</v>
      </c>
      <c r="E219" s="303" t="n">
        <v>0.96</v>
      </c>
      <c r="F219" s="303" t="n">
        <v>0.9306</v>
      </c>
      <c r="G219" s="303" t="n">
        <v>0.9306</v>
      </c>
      <c r="H219" s="309" t="n">
        <v>0.9306</v>
      </c>
      <c r="J219" s="310" t="n">
        <f aca="false">A219</f>
        <v>42736</v>
      </c>
      <c r="K219" s="311" t="n">
        <f aca="false">K218+1</f>
        <v>217</v>
      </c>
    </row>
    <row r="220" customFormat="false" ht="12.75" hidden="false" customHeight="false" outlineLevel="0" collapsed="false">
      <c r="A220" s="308" t="n">
        <v>42767</v>
      </c>
      <c r="B220" s="303" t="n">
        <f aca="false">C220</f>
        <v>0.9306</v>
      </c>
      <c r="C220" s="303" t="n">
        <v>0.9306</v>
      </c>
      <c r="D220" s="303" t="n">
        <v>0.9306</v>
      </c>
      <c r="E220" s="303" t="n">
        <v>0.96</v>
      </c>
      <c r="F220" s="303" t="n">
        <v>0.9306</v>
      </c>
      <c r="G220" s="303" t="n">
        <v>0.9306</v>
      </c>
      <c r="H220" s="309" t="n">
        <v>0.9306</v>
      </c>
      <c r="J220" s="310" t="n">
        <f aca="false">A220</f>
        <v>42767</v>
      </c>
      <c r="K220" s="311" t="n">
        <f aca="false">K219+1</f>
        <v>218</v>
      </c>
    </row>
    <row r="221" customFormat="false" ht="12.75" hidden="false" customHeight="false" outlineLevel="0" collapsed="false">
      <c r="A221" s="308" t="n">
        <v>42795</v>
      </c>
      <c r="B221" s="303" t="n">
        <f aca="false">C221</f>
        <v>0.9306</v>
      </c>
      <c r="C221" s="303" t="n">
        <v>0.9306</v>
      </c>
      <c r="D221" s="303" t="n">
        <v>0.9306</v>
      </c>
      <c r="E221" s="303" t="n">
        <v>0.96</v>
      </c>
      <c r="F221" s="303" t="n">
        <v>0.9306</v>
      </c>
      <c r="G221" s="303" t="n">
        <v>0.9306</v>
      </c>
      <c r="H221" s="309" t="n">
        <v>0.9306</v>
      </c>
      <c r="J221" s="310" t="n">
        <f aca="false">A221</f>
        <v>42795</v>
      </c>
      <c r="K221" s="311" t="n">
        <f aca="false">K220+1</f>
        <v>219</v>
      </c>
    </row>
    <row r="222" customFormat="false" ht="12.75" hidden="false" customHeight="false" outlineLevel="0" collapsed="false">
      <c r="A222" s="308" t="n">
        <v>42826</v>
      </c>
      <c r="B222" s="303" t="n">
        <f aca="false">C222</f>
        <v>0.9306</v>
      </c>
      <c r="C222" s="303" t="n">
        <v>0.9306</v>
      </c>
      <c r="D222" s="303" t="n">
        <v>0.9306</v>
      </c>
      <c r="E222" s="303" t="n">
        <v>0.96</v>
      </c>
      <c r="F222" s="303" t="n">
        <v>0.9306</v>
      </c>
      <c r="G222" s="303" t="n">
        <v>0.9306</v>
      </c>
      <c r="H222" s="309" t="n">
        <v>0.9306</v>
      </c>
      <c r="J222" s="310" t="n">
        <f aca="false">A222</f>
        <v>42826</v>
      </c>
      <c r="K222" s="311" t="n">
        <f aca="false">K221+1</f>
        <v>220</v>
      </c>
    </row>
    <row r="223" customFormat="false" ht="12.75" hidden="false" customHeight="false" outlineLevel="0" collapsed="false">
      <c r="A223" s="308" t="n">
        <v>42856</v>
      </c>
      <c r="B223" s="303" t="n">
        <f aca="false">C223</f>
        <v>0.9306</v>
      </c>
      <c r="C223" s="303" t="n">
        <v>0.9306</v>
      </c>
      <c r="D223" s="303" t="n">
        <v>0.9306</v>
      </c>
      <c r="E223" s="303" t="n">
        <v>0.96</v>
      </c>
      <c r="F223" s="303" t="n">
        <v>0.9306</v>
      </c>
      <c r="G223" s="303" t="n">
        <v>0.9306</v>
      </c>
      <c r="H223" s="309" t="n">
        <v>0.9306</v>
      </c>
      <c r="J223" s="310" t="n">
        <f aca="false">A223</f>
        <v>42856</v>
      </c>
      <c r="K223" s="311" t="n">
        <f aca="false">K222+1</f>
        <v>221</v>
      </c>
    </row>
    <row r="224" customFormat="false" ht="12.75" hidden="false" customHeight="false" outlineLevel="0" collapsed="false">
      <c r="A224" s="308" t="n">
        <v>42887</v>
      </c>
      <c r="B224" s="303" t="n">
        <f aca="false">C224</f>
        <v>0.9306</v>
      </c>
      <c r="C224" s="303" t="n">
        <v>0.9306</v>
      </c>
      <c r="D224" s="303" t="n">
        <v>0.9306</v>
      </c>
      <c r="E224" s="303" t="n">
        <v>0.96</v>
      </c>
      <c r="F224" s="303" t="n">
        <v>0.9306</v>
      </c>
      <c r="G224" s="303" t="n">
        <v>0.9306</v>
      </c>
      <c r="H224" s="309" t="n">
        <v>0.9306</v>
      </c>
      <c r="J224" s="310" t="n">
        <f aca="false">A224</f>
        <v>42887</v>
      </c>
      <c r="K224" s="311" t="n">
        <f aca="false">K223+1</f>
        <v>222</v>
      </c>
    </row>
    <row r="225" customFormat="false" ht="12.75" hidden="false" customHeight="false" outlineLevel="0" collapsed="false">
      <c r="A225" s="308" t="n">
        <v>42917</v>
      </c>
      <c r="B225" s="303" t="n">
        <f aca="false">C225</f>
        <v>0.9306</v>
      </c>
      <c r="C225" s="303" t="n">
        <v>0.9306</v>
      </c>
      <c r="D225" s="303" t="n">
        <v>0.9306</v>
      </c>
      <c r="E225" s="303" t="n">
        <v>0.96</v>
      </c>
      <c r="F225" s="303" t="n">
        <v>0.9306</v>
      </c>
      <c r="G225" s="303" t="n">
        <v>0.9306</v>
      </c>
      <c r="H225" s="309" t="n">
        <v>0.9306</v>
      </c>
      <c r="J225" s="310" t="n">
        <f aca="false">A225</f>
        <v>42917</v>
      </c>
      <c r="K225" s="311" t="n">
        <f aca="false">K224+1</f>
        <v>223</v>
      </c>
    </row>
    <row r="226" customFormat="false" ht="12.75" hidden="false" customHeight="false" outlineLevel="0" collapsed="false">
      <c r="A226" s="308" t="n">
        <v>42948</v>
      </c>
      <c r="B226" s="303" t="n">
        <f aca="false">C226</f>
        <v>0.9306</v>
      </c>
      <c r="C226" s="303" t="n">
        <v>0.9306</v>
      </c>
      <c r="D226" s="303" t="n">
        <v>0.9306</v>
      </c>
      <c r="E226" s="303" t="n">
        <v>0.96</v>
      </c>
      <c r="F226" s="303" t="n">
        <v>0.9306</v>
      </c>
      <c r="G226" s="303" t="n">
        <v>0.9306</v>
      </c>
      <c r="H226" s="309" t="n">
        <v>0.9306</v>
      </c>
      <c r="J226" s="310" t="n">
        <f aca="false">A226</f>
        <v>42948</v>
      </c>
      <c r="K226" s="311" t="n">
        <f aca="false">K225+1</f>
        <v>224</v>
      </c>
    </row>
    <row r="227" customFormat="false" ht="12.75" hidden="false" customHeight="false" outlineLevel="0" collapsed="false">
      <c r="A227" s="308" t="n">
        <v>42979</v>
      </c>
      <c r="B227" s="303" t="n">
        <f aca="false">C227</f>
        <v>0.9306</v>
      </c>
      <c r="C227" s="303" t="n">
        <v>0.9306</v>
      </c>
      <c r="D227" s="303" t="n">
        <v>0.9306</v>
      </c>
      <c r="E227" s="303" t="n">
        <v>0.96</v>
      </c>
      <c r="F227" s="303" t="n">
        <v>0.9306</v>
      </c>
      <c r="G227" s="303" t="n">
        <v>0.9306</v>
      </c>
      <c r="H227" s="309" t="n">
        <v>0.9306</v>
      </c>
      <c r="J227" s="310" t="n">
        <f aca="false">A227</f>
        <v>42979</v>
      </c>
      <c r="K227" s="311" t="n">
        <f aca="false">K226+1</f>
        <v>225</v>
      </c>
    </row>
    <row r="228" customFormat="false" ht="12.75" hidden="false" customHeight="false" outlineLevel="0" collapsed="false">
      <c r="A228" s="308" t="n">
        <v>43009</v>
      </c>
      <c r="B228" s="303" t="n">
        <f aca="false">C228</f>
        <v>0.9306</v>
      </c>
      <c r="C228" s="303" t="n">
        <v>0.9306</v>
      </c>
      <c r="D228" s="303" t="n">
        <v>0.9306</v>
      </c>
      <c r="E228" s="303" t="n">
        <v>0.96</v>
      </c>
      <c r="F228" s="303" t="n">
        <v>0.9306</v>
      </c>
      <c r="G228" s="303" t="n">
        <v>0.9306</v>
      </c>
      <c r="H228" s="309" t="n">
        <v>0.9306</v>
      </c>
      <c r="J228" s="310" t="n">
        <f aca="false">A228</f>
        <v>43009</v>
      </c>
      <c r="K228" s="311" t="n">
        <f aca="false">K227+1</f>
        <v>226</v>
      </c>
    </row>
    <row r="229" customFormat="false" ht="12.75" hidden="false" customHeight="false" outlineLevel="0" collapsed="false">
      <c r="A229" s="314" t="n">
        <v>43040</v>
      </c>
      <c r="B229" s="315" t="n">
        <f aca="false">C229</f>
        <v>0.9306</v>
      </c>
      <c r="C229" s="315" t="n">
        <v>0.9306</v>
      </c>
      <c r="D229" s="315" t="n">
        <v>0.9306</v>
      </c>
      <c r="E229" s="303" t="n">
        <v>0.96</v>
      </c>
      <c r="F229" s="315" t="n">
        <v>0.9306</v>
      </c>
      <c r="G229" s="315" t="n">
        <v>0.9306</v>
      </c>
      <c r="H229" s="316" t="n">
        <v>0.9306</v>
      </c>
      <c r="J229" s="317" t="n">
        <f aca="false">A229</f>
        <v>43040</v>
      </c>
      <c r="K229" s="318" t="n">
        <f aca="false">K228+1</f>
        <v>227</v>
      </c>
    </row>
  </sheetData>
  <mergeCells count="2">
    <mergeCell ref="C2:H2"/>
    <mergeCell ref="J3:K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2:X272"/>
  <sheetViews>
    <sheetView showFormulas="false" showGridLines="true" showRowColHeaders="true" showZeros="true" rightToLeft="false" tabSelected="false" showOutlineSymbols="true" defaultGridColor="true" view="normal" topLeftCell="E3" colorId="64" zoomScale="100" zoomScaleNormal="100" zoomScalePageLayoutView="100" workbookViewId="0">
      <selection pane="topLeft" activeCell="M3" activeCellId="0" sqref="M3:N4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.13"/>
    <col collapsed="false" customWidth="true" hidden="false" outlineLevel="0" max="2" min="2" style="0" width="12.99"/>
    <col collapsed="false" customWidth="true" hidden="false" outlineLevel="0" max="3" min="3" style="0" width="15.28"/>
    <col collapsed="false" customWidth="true" hidden="false" outlineLevel="0" max="4" min="4" style="0" width="12.28"/>
    <col collapsed="false" customWidth="true" hidden="false" outlineLevel="0" max="5" min="5" style="0" width="14.56"/>
    <col collapsed="false" customWidth="true" hidden="false" outlineLevel="0" max="6" min="6" style="0" width="15.7"/>
    <col collapsed="false" customWidth="true" hidden="false" outlineLevel="0" max="8" min="7" style="0" width="14.56"/>
    <col collapsed="false" customWidth="true" hidden="false" outlineLevel="0" max="9" min="9" style="0" width="18.7"/>
    <col collapsed="false" customWidth="true" hidden="false" outlineLevel="0" max="10" min="10" style="0" width="13.14"/>
    <col collapsed="false" customWidth="true" hidden="false" outlineLevel="0" max="12" min="12" style="0" width="12.56"/>
    <col collapsed="false" customWidth="true" hidden="false" outlineLevel="0" max="14" min="14" style="0" width="16.28"/>
  </cols>
  <sheetData>
    <row r="2" customFormat="false" ht="13.5" hidden="false" customHeight="false" outlineLevel="0" collapsed="false">
      <c r="B2" s="106" t="s">
        <v>231</v>
      </c>
    </row>
    <row r="3" customFormat="false" ht="13.5" hidden="false" customHeight="false" outlineLevel="0" collapsed="false">
      <c r="B3" s="319"/>
      <c r="C3" s="320" t="s">
        <v>232</v>
      </c>
      <c r="D3" s="320"/>
      <c r="E3" s="320"/>
      <c r="F3" s="320"/>
      <c r="G3" s="320"/>
      <c r="H3" s="320"/>
      <c r="I3" s="320"/>
      <c r="J3" s="321" t="s">
        <v>210</v>
      </c>
      <c r="M3" s="322" t="s">
        <v>233</v>
      </c>
      <c r="N3" s="277"/>
    </row>
    <row r="4" customFormat="false" ht="13.5" hidden="false" customHeight="false" outlineLevel="0" collapsed="false">
      <c r="B4" s="323" t="s">
        <v>77</v>
      </c>
      <c r="C4" s="324" t="str">
        <f aca="false">'Extendible Collars'!AA6</f>
        <v>IF-PAN/TX/OK</v>
      </c>
      <c r="D4" s="324" t="str">
        <f aca="false">'Extendible Collars'!AB6</f>
        <v>IF-SONAT/LA</v>
      </c>
      <c r="E4" s="324" t="str">
        <f aca="false">'Extendible Collars'!AC6</f>
        <v>IF-COLGULF/LA</v>
      </c>
      <c r="F4" s="324" t="str">
        <f aca="false">'Extendible Collars'!AD6</f>
        <v>IF-TRANSCO/Z1</v>
      </c>
      <c r="G4" s="324" t="str">
        <f aca="false">'Extendible Collars'!AE6</f>
        <v>IF-TRANSCO/Z2</v>
      </c>
      <c r="H4" s="324" t="str">
        <f aca="false">'Extendible Collars'!AF6</f>
        <v>IF-TRANSCO/Z3</v>
      </c>
      <c r="I4" s="324" t="str">
        <f aca="false">'Extendible Collars'!AG6</f>
        <v>IF-HPL/SHPCHAN</v>
      </c>
      <c r="J4" s="325" t="s">
        <v>234</v>
      </c>
      <c r="M4" s="326"/>
      <c r="N4" s="327" t="s">
        <v>235</v>
      </c>
    </row>
    <row r="5" customFormat="false" ht="13.5" hidden="false" customHeight="false" outlineLevel="0" collapsed="false">
      <c r="B5" s="328" t="n">
        <f aca="false">'Extendible Collars'!Z16</f>
        <v>36465</v>
      </c>
      <c r="C5" s="329" t="n">
        <f aca="false">'Extendible Collars'!AA16/10000</f>
        <v>0</v>
      </c>
      <c r="D5" s="330" t="n">
        <f aca="false">'Extendible Collars'!AB16/10000</f>
        <v>0</v>
      </c>
      <c r="E5" s="330" t="n">
        <f aca="false">'Extendible Collars'!AC16/10000</f>
        <v>0</v>
      </c>
      <c r="F5" s="330" t="n">
        <f aca="false">'Extendible Collars'!AD16/10000</f>
        <v>0</v>
      </c>
      <c r="G5" s="330" t="n">
        <f aca="false">'Extendible Collars'!AE16/10000</f>
        <v>0</v>
      </c>
      <c r="H5" s="330" t="n">
        <f aca="false">'Extendible Collars'!AF16/10000</f>
        <v>0</v>
      </c>
      <c r="I5" s="330" t="n">
        <f aca="false">'Extendible Collars'!AG16/10000</f>
        <v>0</v>
      </c>
      <c r="J5" s="331" t="n">
        <f aca="false">SUM(C5:I5)</f>
        <v>0</v>
      </c>
      <c r="M5" s="274"/>
      <c r="N5" s="327" t="s">
        <v>236</v>
      </c>
      <c r="V5" s="106" t="s">
        <v>237</v>
      </c>
    </row>
    <row r="6" customFormat="false" ht="12.75" hidden="false" customHeight="false" outlineLevel="0" collapsed="false">
      <c r="B6" s="328" t="n">
        <f aca="false">'Extendible Collars'!Z17</f>
        <v>36495</v>
      </c>
      <c r="C6" s="329" t="n">
        <f aca="false">'Extendible Collars'!AA17/10000</f>
        <v>0</v>
      </c>
      <c r="D6" s="330" t="n">
        <f aca="false">'Extendible Collars'!AB17/10000</f>
        <v>0</v>
      </c>
      <c r="E6" s="330" t="n">
        <f aca="false">'Extendible Collars'!AC17/10000</f>
        <v>0</v>
      </c>
      <c r="F6" s="330" t="n">
        <f aca="false">'Extendible Collars'!AD17/10000</f>
        <v>0</v>
      </c>
      <c r="G6" s="330" t="n">
        <f aca="false">'Extendible Collars'!AE17/10000</f>
        <v>0</v>
      </c>
      <c r="H6" s="330" t="n">
        <f aca="false">'Extendible Collars'!AF17/10000</f>
        <v>0</v>
      </c>
      <c r="I6" s="330" t="n">
        <f aca="false">'Extendible Collars'!AG17/10000</f>
        <v>0</v>
      </c>
      <c r="J6" s="331" t="n">
        <f aca="false">SUM(C6:I6)</f>
        <v>0</v>
      </c>
      <c r="M6" s="332" t="n">
        <f aca="false">B41</f>
        <v>36586</v>
      </c>
      <c r="N6" s="333" t="n">
        <v>0</v>
      </c>
      <c r="V6" s="334" t="s">
        <v>238</v>
      </c>
      <c r="W6" s="335"/>
      <c r="X6" s="336" t="n">
        <f aca="false">COUNT(B5:J5)</f>
        <v>9</v>
      </c>
    </row>
    <row r="7" customFormat="false" ht="12.75" hidden="false" customHeight="false" outlineLevel="0" collapsed="false">
      <c r="B7" s="328" t="n">
        <f aca="false">'Extendible Collars'!Z18</f>
        <v>36526</v>
      </c>
      <c r="C7" s="329" t="n">
        <f aca="false">'Extendible Collars'!AA18/10000</f>
        <v>0</v>
      </c>
      <c r="D7" s="330" t="n">
        <f aca="false">'Extendible Collars'!AB18/10000</f>
        <v>0</v>
      </c>
      <c r="E7" s="330" t="n">
        <f aca="false">'Extendible Collars'!AC18/10000</f>
        <v>0</v>
      </c>
      <c r="F7" s="330" t="n">
        <f aca="false">'Extendible Collars'!AD18/10000</f>
        <v>0</v>
      </c>
      <c r="G7" s="330" t="n">
        <f aca="false">'Extendible Collars'!AE18/10000</f>
        <v>0</v>
      </c>
      <c r="H7" s="330" t="n">
        <f aca="false">'Extendible Collars'!AF18/10000</f>
        <v>0</v>
      </c>
      <c r="I7" s="330" t="n">
        <f aca="false">'Extendible Collars'!AG18/10000</f>
        <v>0</v>
      </c>
      <c r="J7" s="331" t="n">
        <f aca="false">SUM(C7:I7)</f>
        <v>0</v>
      </c>
      <c r="M7" s="332" t="n">
        <f aca="false">B42</f>
        <v>36617</v>
      </c>
      <c r="N7" s="333" t="n">
        <v>0</v>
      </c>
      <c r="V7" s="337" t="s">
        <v>239</v>
      </c>
      <c r="W7" s="338"/>
      <c r="X7" s="339" t="n">
        <f aca="false">COUNT(B36:I36)</f>
        <v>8</v>
      </c>
    </row>
    <row r="8" customFormat="false" ht="12.75" hidden="false" customHeight="false" outlineLevel="0" collapsed="false">
      <c r="B8" s="328" t="n">
        <f aca="false">'Extendible Collars'!Z19</f>
        <v>36557</v>
      </c>
      <c r="C8" s="329" t="n">
        <f aca="false">'Extendible Collars'!AA19/10000</f>
        <v>0</v>
      </c>
      <c r="D8" s="330" t="n">
        <f aca="false">'Extendible Collars'!AB19/10000</f>
        <v>0</v>
      </c>
      <c r="E8" s="330" t="n">
        <f aca="false">'Extendible Collars'!AC19/10000</f>
        <v>0</v>
      </c>
      <c r="F8" s="330" t="n">
        <f aca="false">'Extendible Collars'!AD19/10000</f>
        <v>0</v>
      </c>
      <c r="G8" s="330" t="n">
        <f aca="false">'Extendible Collars'!AE19/10000</f>
        <v>0</v>
      </c>
      <c r="H8" s="330" t="n">
        <f aca="false">'Extendible Collars'!AF19/10000</f>
        <v>0</v>
      </c>
      <c r="I8" s="330" t="n">
        <f aca="false">'Extendible Collars'!AG19/10000</f>
        <v>0</v>
      </c>
      <c r="J8" s="331" t="n">
        <f aca="false">SUM(C8:I8)</f>
        <v>0</v>
      </c>
      <c r="M8" s="332" t="n">
        <f aca="false">B43</f>
        <v>36647</v>
      </c>
      <c r="N8" s="333" t="e">
        <f aca="false">INDEX(extendiblecollarpos,MATCH(M8,extendiblecollarmonths),extdcollarcount)+INDEX(basisoptpos,MATCH(M8,basisoptmonths),basisoptcount)+INDEX(basketoptpos,MATCH(M8,basketoptmonths),basketoptcount)+INDEX(digitaloptpos,MATCH(M8,digitaloptmonths),digitaloptcount)</f>
        <v>#NAME?</v>
      </c>
      <c r="V8" s="337" t="s">
        <v>240</v>
      </c>
      <c r="W8" s="338"/>
      <c r="X8" s="339" t="n">
        <f aca="false">COUNT(B83:C83)</f>
        <v>2</v>
      </c>
    </row>
    <row r="9" customFormat="false" ht="13.5" hidden="false" customHeight="false" outlineLevel="0" collapsed="false">
      <c r="B9" s="328" t="n">
        <f aca="false">'Extendible Collars'!Z20</f>
        <v>36586</v>
      </c>
      <c r="C9" s="329" t="n">
        <f aca="false">'Extendible Collars'!AA20/10000</f>
        <v>0</v>
      </c>
      <c r="D9" s="330" t="n">
        <f aca="false">'Extendible Collars'!AB20/10000</f>
        <v>0</v>
      </c>
      <c r="E9" s="330" t="n">
        <f aca="false">'Extendible Collars'!AC20/10000</f>
        <v>0</v>
      </c>
      <c r="F9" s="330" t="n">
        <f aca="false">'Extendible Collars'!AD20/10000</f>
        <v>0</v>
      </c>
      <c r="G9" s="330" t="n">
        <f aca="false">'Extendible Collars'!AE20/10000</f>
        <v>0</v>
      </c>
      <c r="H9" s="330" t="n">
        <f aca="false">'Extendible Collars'!AF20/10000</f>
        <v>0</v>
      </c>
      <c r="I9" s="330" t="n">
        <f aca="false">'Extendible Collars'!AG20/10000</f>
        <v>0</v>
      </c>
      <c r="J9" s="331" t="n">
        <f aca="false">SUM(C9:I9)</f>
        <v>0</v>
      </c>
      <c r="M9" s="332" t="n">
        <f aca="false">B44</f>
        <v>36678</v>
      </c>
      <c r="N9" s="333" t="e">
        <f aca="false">INDEX(extendiblecollarpos,MATCH(M9,extendiblecollarmonths),extdcollarcount)+INDEX(basisoptpos,MATCH(M9,basisoptmonths),basisoptcount)+INDEX(basketoptpos,MATCH(M9,basketoptmonths),basketoptcount)+INDEX(digitaloptpos,MATCH(M9,digitaloptmonths),digitaloptcount)</f>
        <v>#NAME?</v>
      </c>
      <c r="V9" s="340" t="s">
        <v>241</v>
      </c>
      <c r="W9" s="341"/>
      <c r="X9" s="342" t="n">
        <f aca="false">COUNT(E83:I83)</f>
        <v>3</v>
      </c>
    </row>
    <row r="10" customFormat="false" ht="12.75" hidden="false" customHeight="false" outlineLevel="0" collapsed="false">
      <c r="B10" s="328" t="n">
        <f aca="false">'Extendible Collars'!Z21</f>
        <v>36617</v>
      </c>
      <c r="C10" s="329" t="n">
        <f aca="false">'Extendible Collars'!AA21/10000</f>
        <v>0</v>
      </c>
      <c r="D10" s="330" t="n">
        <f aca="false">'Extendible Collars'!AB21/10000</f>
        <v>0</v>
      </c>
      <c r="E10" s="330" t="n">
        <f aca="false">'Extendible Collars'!AC21/10000</f>
        <v>0</v>
      </c>
      <c r="F10" s="330" t="n">
        <f aca="false">'Extendible Collars'!AD21/10000</f>
        <v>0</v>
      </c>
      <c r="G10" s="330" t="n">
        <f aca="false">'Extendible Collars'!AE21/10000</f>
        <v>0</v>
      </c>
      <c r="H10" s="330" t="n">
        <f aca="false">'Extendible Collars'!AF21/10000</f>
        <v>0</v>
      </c>
      <c r="I10" s="330" t="n">
        <f aca="false">'Extendible Collars'!AG21/10000</f>
        <v>0</v>
      </c>
      <c r="J10" s="331" t="n">
        <f aca="false">SUM(C10:I10)</f>
        <v>0</v>
      </c>
      <c r="M10" s="332" t="n">
        <f aca="false">B45</f>
        <v>36708</v>
      </c>
      <c r="N10" s="333" t="e">
        <f aca="false">INDEX(extendiblecollarpos,MATCH(M10,extendiblecollarmonths),extdcollarcount)+INDEX(basisoptpos,MATCH(M10,basisoptmonths),basisoptcount)+INDEX(basketoptpos,MATCH(M10,basketoptmonths),basketoptcount)+INDEX(digitaloptpos,MATCH(M10,digitaloptmonths),digitaloptcount)</f>
        <v>#NAME?</v>
      </c>
    </row>
    <row r="11" customFormat="false" ht="12.75" hidden="false" customHeight="false" outlineLevel="0" collapsed="false">
      <c r="B11" s="328" t="n">
        <f aca="false">'Extendible Collars'!Z22</f>
        <v>36647</v>
      </c>
      <c r="C11" s="329" t="n">
        <f aca="false">'Extendible Collars'!AA22/10000</f>
        <v>0</v>
      </c>
      <c r="D11" s="330" t="n">
        <f aca="false">'Extendible Collars'!AB22/10000</f>
        <v>0</v>
      </c>
      <c r="E11" s="330" t="n">
        <f aca="false">'Extendible Collars'!AC22/10000</f>
        <v>0</v>
      </c>
      <c r="F11" s="330" t="n">
        <f aca="false">'Extendible Collars'!AD22/10000</f>
        <v>0</v>
      </c>
      <c r="G11" s="330" t="n">
        <f aca="false">'Extendible Collars'!AE22/10000</f>
        <v>0</v>
      </c>
      <c r="H11" s="330" t="n">
        <f aca="false">'Extendible Collars'!AF22/10000</f>
        <v>0</v>
      </c>
      <c r="I11" s="330" t="e">
        <f aca="false">'Extendible Collars'!AG22/10000</f>
        <v>#NAME?</v>
      </c>
      <c r="J11" s="331" t="e">
        <f aca="false">SUM(C11:I11)</f>
        <v>#NAME?</v>
      </c>
      <c r="M11" s="332" t="n">
        <f aca="false">B46</f>
        <v>36739</v>
      </c>
      <c r="N11" s="333" t="e">
        <f aca="false">INDEX(extendiblecollarpos,MATCH(M11,extendiblecollarmonths),extdcollarcount)+INDEX(basisoptpos,MATCH(M11,basisoptmonths),basisoptcount)+INDEX(basketoptpos,MATCH(M11,basketoptmonths),basketoptcount)+INDEX(digitaloptpos,MATCH(M11,digitaloptmonths),digitaloptcount)</f>
        <v>#NAME?</v>
      </c>
    </row>
    <row r="12" customFormat="false" ht="12.75" hidden="false" customHeight="false" outlineLevel="0" collapsed="false">
      <c r="B12" s="328" t="n">
        <f aca="false">'Extendible Collars'!Z23</f>
        <v>36678</v>
      </c>
      <c r="C12" s="329" t="n">
        <f aca="false">'Extendible Collars'!AA23/10000</f>
        <v>0</v>
      </c>
      <c r="D12" s="330" t="n">
        <f aca="false">'Extendible Collars'!AB23/10000</f>
        <v>0</v>
      </c>
      <c r="E12" s="330" t="n">
        <f aca="false">'Extendible Collars'!AC23/10000</f>
        <v>0</v>
      </c>
      <c r="F12" s="330" t="n">
        <f aca="false">'Extendible Collars'!AD23/10000</f>
        <v>0</v>
      </c>
      <c r="G12" s="330" t="n">
        <f aca="false">'Extendible Collars'!AE23/10000</f>
        <v>0</v>
      </c>
      <c r="H12" s="330" t="n">
        <f aca="false">'Extendible Collars'!AF23/10000</f>
        <v>0</v>
      </c>
      <c r="I12" s="330" t="e">
        <f aca="false">'Extendible Collars'!AG23/10000</f>
        <v>#NAME?</v>
      </c>
      <c r="J12" s="331" t="e">
        <f aca="false">SUM(C12:I12)</f>
        <v>#NAME?</v>
      </c>
      <c r="M12" s="332" t="n">
        <f aca="false">B47</f>
        <v>36770</v>
      </c>
      <c r="N12" s="333" t="e">
        <f aca="false">INDEX(extendiblecollarpos,MATCH(M12,extendiblecollarmonths),extdcollarcount)+INDEX(basisoptpos,MATCH(M12,basisoptmonths),basisoptcount)+INDEX(basketoptpos,MATCH(M12,basketoptmonths),basketoptcount)+INDEX(digitaloptpos,MATCH(M12,digitaloptmonths),digitaloptcount)</f>
        <v>#NAME?</v>
      </c>
    </row>
    <row r="13" customFormat="false" ht="12.75" hidden="false" customHeight="false" outlineLevel="0" collapsed="false">
      <c r="B13" s="328" t="n">
        <f aca="false">'Extendible Collars'!Z26</f>
        <v>36708</v>
      </c>
      <c r="C13" s="329" t="n">
        <f aca="false">'Extendible Collars'!AA26/10000</f>
        <v>0</v>
      </c>
      <c r="D13" s="330" t="n">
        <f aca="false">'Extendible Collars'!AB26/10000</f>
        <v>0</v>
      </c>
      <c r="E13" s="330" t="n">
        <f aca="false">'Extendible Collars'!AC26/10000</f>
        <v>0</v>
      </c>
      <c r="F13" s="330" t="n">
        <f aca="false">'Extendible Collars'!AD26/10000</f>
        <v>0</v>
      </c>
      <c r="G13" s="330" t="n">
        <f aca="false">'Extendible Collars'!AE26/10000</f>
        <v>0</v>
      </c>
      <c r="H13" s="330" t="n">
        <f aca="false">'Extendible Collars'!AF26/10000</f>
        <v>0</v>
      </c>
      <c r="I13" s="330" t="e">
        <f aca="false">'Extendible Collars'!AG26/10000</f>
        <v>#NAME?</v>
      </c>
      <c r="J13" s="331" t="e">
        <f aca="false">SUM(C13:I13)</f>
        <v>#NAME?</v>
      </c>
      <c r="M13" s="332" t="n">
        <f aca="false">B48</f>
        <v>36800</v>
      </c>
      <c r="N13" s="333" t="e">
        <f aca="false">INDEX(extendiblecollarpos,MATCH(M13,extendiblecollarmonths),extdcollarcount)+INDEX(basisoptpos,MATCH(M13,basisoptmonths),basisoptcount)+INDEX(basketoptpos,MATCH(M13,basketoptmonths),basketoptcount)+INDEX(digitaloptpos,MATCH(M13,digitaloptmonths),digitaloptcount)</f>
        <v>#NAME?</v>
      </c>
    </row>
    <row r="14" customFormat="false" ht="12.75" hidden="false" customHeight="false" outlineLevel="0" collapsed="false">
      <c r="B14" s="328" t="n">
        <f aca="false">'Extendible Collars'!Z27</f>
        <v>36739</v>
      </c>
      <c r="C14" s="329" t="n">
        <f aca="false">'Extendible Collars'!AA27/10000</f>
        <v>0</v>
      </c>
      <c r="D14" s="330" t="n">
        <f aca="false">'Extendible Collars'!AB27/10000</f>
        <v>0</v>
      </c>
      <c r="E14" s="330" t="n">
        <f aca="false">'Extendible Collars'!AC27/10000</f>
        <v>0</v>
      </c>
      <c r="F14" s="330" t="n">
        <f aca="false">'Extendible Collars'!AD27/10000</f>
        <v>0</v>
      </c>
      <c r="G14" s="330" t="n">
        <f aca="false">'Extendible Collars'!AE27/10000</f>
        <v>0</v>
      </c>
      <c r="H14" s="330" t="n">
        <f aca="false">'Extendible Collars'!AF27/10000</f>
        <v>0</v>
      </c>
      <c r="I14" s="330" t="e">
        <f aca="false">'Extendible Collars'!AG27/10000</f>
        <v>#NAME?</v>
      </c>
      <c r="J14" s="331" t="e">
        <f aca="false">SUM(C14:I14)</f>
        <v>#NAME?</v>
      </c>
      <c r="M14" s="332" t="n">
        <f aca="false">B49</f>
        <v>36831</v>
      </c>
      <c r="N14" s="333" t="e">
        <f aca="false">INDEX(extendiblecollarpos,MATCH(M14,extendiblecollarmonths),extdcollarcount)+INDEX(basisoptpos,MATCH(M14,basisoptmonths),basisoptcount)+INDEX(basketoptpos,MATCH(M14,basketoptmonths),basketoptcount)+INDEX(digitaloptpos,MATCH(M14,digitaloptmonths),digitaloptcount)</f>
        <v>#NAME?</v>
      </c>
    </row>
    <row r="15" customFormat="false" ht="12.75" hidden="false" customHeight="false" outlineLevel="0" collapsed="false">
      <c r="B15" s="328" t="n">
        <f aca="false">'Extendible Collars'!Z28</f>
        <v>36770</v>
      </c>
      <c r="C15" s="329" t="n">
        <f aca="false">'Extendible Collars'!AA28/10000</f>
        <v>0</v>
      </c>
      <c r="D15" s="330" t="n">
        <f aca="false">'Extendible Collars'!AB28/10000</f>
        <v>0</v>
      </c>
      <c r="E15" s="330" t="n">
        <f aca="false">'Extendible Collars'!AC28/10000</f>
        <v>0</v>
      </c>
      <c r="F15" s="330" t="n">
        <f aca="false">'Extendible Collars'!AD28/10000</f>
        <v>0</v>
      </c>
      <c r="G15" s="330" t="n">
        <f aca="false">'Extendible Collars'!AE28/10000</f>
        <v>0</v>
      </c>
      <c r="H15" s="330" t="n">
        <f aca="false">'Extendible Collars'!AF28/10000</f>
        <v>0</v>
      </c>
      <c r="I15" s="330" t="e">
        <f aca="false">'Extendible Collars'!AG28/10000</f>
        <v>#NAME?</v>
      </c>
      <c r="J15" s="331" t="e">
        <f aca="false">SUM(C15:I15)</f>
        <v>#NAME?</v>
      </c>
      <c r="M15" s="332" t="n">
        <f aca="false">B50</f>
        <v>36861</v>
      </c>
      <c r="N15" s="333" t="e">
        <f aca="false">INDEX(extendiblecollarpos,MATCH(M15,extendiblecollarmonths),extdcollarcount)+INDEX(basisoptpos,MATCH(M15,basisoptmonths),basisoptcount)+INDEX(basketoptpos,MATCH(M15,basketoptmonths),basketoptcount)+INDEX(digitaloptpos,MATCH(M15,digitaloptmonths),digitaloptcount)</f>
        <v>#NAME?</v>
      </c>
    </row>
    <row r="16" customFormat="false" ht="12.75" hidden="false" customHeight="false" outlineLevel="0" collapsed="false">
      <c r="B16" s="328" t="n">
        <f aca="false">'Extendible Collars'!Z29</f>
        <v>36800</v>
      </c>
      <c r="C16" s="329" t="n">
        <f aca="false">'Extendible Collars'!AA29/10000</f>
        <v>0</v>
      </c>
      <c r="D16" s="330" t="n">
        <f aca="false">'Extendible Collars'!AB29/10000</f>
        <v>0</v>
      </c>
      <c r="E16" s="330" t="n">
        <f aca="false">'Extendible Collars'!AC29/10000</f>
        <v>0</v>
      </c>
      <c r="F16" s="330" t="n">
        <f aca="false">'Extendible Collars'!AD29/10000</f>
        <v>0</v>
      </c>
      <c r="G16" s="330" t="n">
        <f aca="false">'Extendible Collars'!AE29/10000</f>
        <v>0</v>
      </c>
      <c r="H16" s="330" t="n">
        <f aca="false">'Extendible Collars'!AF29/10000</f>
        <v>0</v>
      </c>
      <c r="I16" s="330" t="e">
        <f aca="false">'Extendible Collars'!AG29/10000</f>
        <v>#NAME?</v>
      </c>
      <c r="J16" s="331" t="e">
        <f aca="false">SUM(C16:I16)</f>
        <v>#NAME?</v>
      </c>
      <c r="M16" s="332" t="n">
        <f aca="false">B51</f>
        <v>36892</v>
      </c>
      <c r="N16" s="333" t="e">
        <f aca="false">INDEX(extendiblecollarpos,MATCH(M16,extendiblecollarmonths),extdcollarcount)+INDEX(basisoptpos,MATCH(M16,basisoptmonths),basisoptcount)+INDEX(basketoptpos,MATCH(M16,basketoptmonths),basketoptcount)+INDEX(digitaloptpos,MATCH(M16,digitaloptmonths),digitaloptcount)</f>
        <v>#NAME?</v>
      </c>
    </row>
    <row r="17" customFormat="false" ht="12.75" hidden="false" customHeight="false" outlineLevel="0" collapsed="false">
      <c r="B17" s="328" t="n">
        <f aca="false">'Extendible Collars'!Z30</f>
        <v>36831</v>
      </c>
      <c r="C17" s="329" t="n">
        <f aca="false">'Extendible Collars'!AA30/10000</f>
        <v>0</v>
      </c>
      <c r="D17" s="330" t="n">
        <f aca="false">'Extendible Collars'!AB30/10000</f>
        <v>0</v>
      </c>
      <c r="E17" s="330" t="n">
        <f aca="false">'Extendible Collars'!AC30/10000</f>
        <v>0</v>
      </c>
      <c r="F17" s="330" t="n">
        <f aca="false">'Extendible Collars'!AD30/10000</f>
        <v>0</v>
      </c>
      <c r="G17" s="330" t="n">
        <f aca="false">'Extendible Collars'!AE30/10000</f>
        <v>0</v>
      </c>
      <c r="H17" s="330" t="n">
        <f aca="false">'Extendible Collars'!AF30/10000</f>
        <v>0</v>
      </c>
      <c r="I17" s="330" t="n">
        <f aca="false">'Extendible Collars'!AG30/10000</f>
        <v>0</v>
      </c>
      <c r="J17" s="331" t="n">
        <f aca="false">SUM(C17:I17)</f>
        <v>0</v>
      </c>
      <c r="M17" s="332" t="n">
        <f aca="false">B52</f>
        <v>36923</v>
      </c>
      <c r="N17" s="333" t="e">
        <f aca="false">INDEX(extendiblecollarpos,MATCH(M17,extendiblecollarmonths),extdcollarcount)+INDEX(basisoptpos,MATCH(M17,basisoptmonths),basisoptcount)+INDEX(basketoptpos,MATCH(M17,basketoptmonths),basketoptcount)+INDEX(digitaloptpos,MATCH(M17,digitaloptmonths),digitaloptcount)</f>
        <v>#NAME?</v>
      </c>
    </row>
    <row r="18" customFormat="false" ht="12.75" hidden="false" customHeight="false" outlineLevel="0" collapsed="false">
      <c r="B18" s="328" t="n">
        <f aca="false">'Extendible Collars'!Z31</f>
        <v>36861</v>
      </c>
      <c r="C18" s="329" t="n">
        <f aca="false">'Extendible Collars'!AA31/10000</f>
        <v>0</v>
      </c>
      <c r="D18" s="330" t="n">
        <f aca="false">'Extendible Collars'!AB31/10000</f>
        <v>0</v>
      </c>
      <c r="E18" s="330" t="n">
        <f aca="false">'Extendible Collars'!AC31/10000</f>
        <v>0</v>
      </c>
      <c r="F18" s="330" t="n">
        <f aca="false">'Extendible Collars'!AD31/10000</f>
        <v>0</v>
      </c>
      <c r="G18" s="330" t="n">
        <f aca="false">'Extendible Collars'!AE31/10000</f>
        <v>0</v>
      </c>
      <c r="H18" s="330" t="n">
        <f aca="false">'Extendible Collars'!AF31/10000</f>
        <v>0</v>
      </c>
      <c r="I18" s="330" t="n">
        <f aca="false">'Extendible Collars'!AG31/10000</f>
        <v>0</v>
      </c>
      <c r="J18" s="331" t="n">
        <f aca="false">SUM(C18:I18)</f>
        <v>0</v>
      </c>
      <c r="M18" s="332" t="n">
        <f aca="false">B53</f>
        <v>36951</v>
      </c>
      <c r="N18" s="333" t="e">
        <f aca="false">INDEX(extendiblecollarpos,MATCH(M18,extendiblecollarmonths),extdcollarcount)+INDEX(basisoptpos,MATCH(M18,basisoptmonths),basisoptcount)+INDEX(basketoptpos,MATCH(M18,basketoptmonths),basketoptcount)+INDEX(digitaloptpos,MATCH(M18,digitaloptmonths),digitaloptcount)</f>
        <v>#NAME?</v>
      </c>
    </row>
    <row r="19" customFormat="false" ht="12.75" hidden="false" customHeight="false" outlineLevel="0" collapsed="false">
      <c r="B19" s="328" t="n">
        <f aca="false">'Extendible Collars'!Z32</f>
        <v>36892</v>
      </c>
      <c r="C19" s="329" t="n">
        <f aca="false">'Extendible Collars'!AA32/10000</f>
        <v>0</v>
      </c>
      <c r="D19" s="330" t="n">
        <f aca="false">'Extendible Collars'!AB32/10000</f>
        <v>0</v>
      </c>
      <c r="E19" s="330" t="n">
        <f aca="false">'Extendible Collars'!AC32/10000</f>
        <v>0</v>
      </c>
      <c r="F19" s="330" t="n">
        <f aca="false">'Extendible Collars'!AD32/10000</f>
        <v>0</v>
      </c>
      <c r="G19" s="330" t="n">
        <f aca="false">'Extendible Collars'!AE32/10000</f>
        <v>0</v>
      </c>
      <c r="H19" s="330" t="n">
        <f aca="false">'Extendible Collars'!AF32/10000</f>
        <v>0</v>
      </c>
      <c r="I19" s="330" t="n">
        <f aca="false">'Extendible Collars'!AG32/10000</f>
        <v>0</v>
      </c>
      <c r="J19" s="331" t="n">
        <f aca="false">SUM(C19:I19)</f>
        <v>0</v>
      </c>
      <c r="M19" s="332" t="n">
        <f aca="false">B54</f>
        <v>36982</v>
      </c>
      <c r="N19" s="333" t="e">
        <f aca="false">INDEX(extendiblecollarpos,MATCH(M19,extendiblecollarmonths),extdcollarcount)+INDEX(basisoptpos,MATCH(M19,basisoptmonths),basisoptcount)+INDEX(basketoptpos,MATCH(M19,basketoptmonths),basketoptcount)+INDEX(digitaloptpos,MATCH(M19,digitaloptmonths),digitaloptcount)</f>
        <v>#NAME?</v>
      </c>
    </row>
    <row r="20" customFormat="false" ht="12.75" hidden="false" customHeight="false" outlineLevel="0" collapsed="false">
      <c r="B20" s="328" t="n">
        <f aca="false">'Extendible Collars'!Z33</f>
        <v>36923</v>
      </c>
      <c r="C20" s="329" t="n">
        <f aca="false">'Extendible Collars'!AA33/10000</f>
        <v>0</v>
      </c>
      <c r="D20" s="330" t="n">
        <f aca="false">'Extendible Collars'!AB33/10000</f>
        <v>0</v>
      </c>
      <c r="E20" s="330" t="n">
        <f aca="false">'Extendible Collars'!AC33/10000</f>
        <v>0</v>
      </c>
      <c r="F20" s="330" t="n">
        <f aca="false">'Extendible Collars'!AD33/10000</f>
        <v>0</v>
      </c>
      <c r="G20" s="330" t="n">
        <f aca="false">'Extendible Collars'!AE33/10000</f>
        <v>0</v>
      </c>
      <c r="H20" s="330" t="n">
        <f aca="false">'Extendible Collars'!AF33/10000</f>
        <v>0</v>
      </c>
      <c r="I20" s="330" t="n">
        <f aca="false">'Extendible Collars'!AG33/10000</f>
        <v>0</v>
      </c>
      <c r="J20" s="331" t="n">
        <f aca="false">SUM(C20:I20)</f>
        <v>0</v>
      </c>
      <c r="M20" s="332" t="n">
        <f aca="false">B55</f>
        <v>37012</v>
      </c>
      <c r="N20" s="333" t="e">
        <f aca="false">INDEX(extendiblecollarpos,MATCH(M20,extendiblecollarmonths),extdcollarcount)+INDEX(basisoptpos,MATCH(M20,basisoptmonths),basisoptcount)+INDEX(basketoptpos,MATCH(M20,basketoptmonths),basketoptcount)+INDEX(digitaloptpos,MATCH(M20,digitaloptmonths),digitaloptcount)</f>
        <v>#NAME?</v>
      </c>
    </row>
    <row r="21" customFormat="false" ht="12.75" hidden="false" customHeight="false" outlineLevel="0" collapsed="false">
      <c r="B21" s="328" t="n">
        <f aca="false">'Extendible Collars'!Z34</f>
        <v>36951</v>
      </c>
      <c r="C21" s="329" t="n">
        <f aca="false">'Extendible Collars'!AA34/10000</f>
        <v>0</v>
      </c>
      <c r="D21" s="330" t="n">
        <f aca="false">'Extendible Collars'!AB34/10000</f>
        <v>0</v>
      </c>
      <c r="E21" s="330" t="n">
        <f aca="false">'Extendible Collars'!AC34/10000</f>
        <v>0</v>
      </c>
      <c r="F21" s="330" t="n">
        <f aca="false">'Extendible Collars'!AD34/10000</f>
        <v>0</v>
      </c>
      <c r="G21" s="330" t="n">
        <f aca="false">'Extendible Collars'!AE34/10000</f>
        <v>0</v>
      </c>
      <c r="H21" s="330" t="n">
        <f aca="false">'Extendible Collars'!AF34/10000</f>
        <v>0</v>
      </c>
      <c r="I21" s="330" t="n">
        <f aca="false">'Extendible Collars'!AG34/10000</f>
        <v>0</v>
      </c>
      <c r="J21" s="331" t="n">
        <f aca="false">SUM(C21:I21)</f>
        <v>0</v>
      </c>
      <c r="M21" s="332" t="n">
        <f aca="false">B56</f>
        <v>37043</v>
      </c>
      <c r="N21" s="333" t="e">
        <f aca="false">INDEX(extendiblecollarpos,MATCH(M21,extendiblecollarmonths),extdcollarcount)+INDEX(basisoptpos,MATCH(M21,basisoptmonths),basisoptcount)+INDEX(basketoptpos,MATCH(M21,basketoptmonths),basketoptcount)+INDEX(digitaloptpos,MATCH(M21,digitaloptmonths),digitaloptcount)</f>
        <v>#NAME?</v>
      </c>
    </row>
    <row r="22" customFormat="false" ht="12.75" hidden="false" customHeight="false" outlineLevel="0" collapsed="false">
      <c r="B22" s="328" t="n">
        <f aca="false">'Extendible Collars'!Z35</f>
        <v>36982</v>
      </c>
      <c r="C22" s="329" t="n">
        <f aca="false">'Extendible Collars'!AA35/10000</f>
        <v>0</v>
      </c>
      <c r="D22" s="330" t="n">
        <f aca="false">'Extendible Collars'!AB35/10000</f>
        <v>0</v>
      </c>
      <c r="E22" s="330" t="n">
        <f aca="false">'Extendible Collars'!AC35/10000</f>
        <v>0</v>
      </c>
      <c r="F22" s="330" t="n">
        <f aca="false">'Extendible Collars'!AD35/10000</f>
        <v>0</v>
      </c>
      <c r="G22" s="330" t="n">
        <f aca="false">'Extendible Collars'!AE35/10000</f>
        <v>0</v>
      </c>
      <c r="H22" s="330" t="n">
        <f aca="false">'Extendible Collars'!AF35/10000</f>
        <v>0</v>
      </c>
      <c r="I22" s="330" t="n">
        <f aca="false">'Extendible Collars'!AG35/10000</f>
        <v>0</v>
      </c>
      <c r="J22" s="331" t="n">
        <f aca="false">SUM(C22:I22)</f>
        <v>0</v>
      </c>
      <c r="M22" s="332" t="n">
        <f aca="false">B57</f>
        <v>37073</v>
      </c>
      <c r="N22" s="333" t="e">
        <f aca="false">INDEX(extendiblecollarpos,MATCH(M22,extendiblecollarmonths),extdcollarcount)+INDEX(basisoptpos,MATCH(M22,basisoptmonths),basisoptcount)+INDEX(basketoptpos,MATCH(M22,basketoptmonths),basketoptcount)+INDEX(digitaloptpos,MATCH(M22,digitaloptmonths),digitaloptcount)</f>
        <v>#NAME?</v>
      </c>
    </row>
    <row r="23" customFormat="false" ht="12.75" hidden="false" customHeight="false" outlineLevel="0" collapsed="false">
      <c r="B23" s="328" t="n">
        <f aca="false">'Extendible Collars'!Z36</f>
        <v>37012</v>
      </c>
      <c r="C23" s="329" t="n">
        <f aca="false">'Extendible Collars'!AA36/10000</f>
        <v>0</v>
      </c>
      <c r="D23" s="330" t="n">
        <f aca="false">'Extendible Collars'!AB36/10000</f>
        <v>0</v>
      </c>
      <c r="E23" s="330" t="n">
        <f aca="false">'Extendible Collars'!AC36/10000</f>
        <v>0</v>
      </c>
      <c r="F23" s="330" t="n">
        <f aca="false">'Extendible Collars'!AD36/10000</f>
        <v>0</v>
      </c>
      <c r="G23" s="330" t="n">
        <f aca="false">'Extendible Collars'!AE36/10000</f>
        <v>0</v>
      </c>
      <c r="H23" s="330" t="n">
        <f aca="false">'Extendible Collars'!AF36/10000</f>
        <v>0</v>
      </c>
      <c r="I23" s="330" t="n">
        <f aca="false">'Extendible Collars'!AG36/10000</f>
        <v>0</v>
      </c>
      <c r="J23" s="331" t="n">
        <f aca="false">SUM(C23:I23)</f>
        <v>0</v>
      </c>
      <c r="M23" s="332" t="n">
        <f aca="false">B58</f>
        <v>37104</v>
      </c>
      <c r="N23" s="333" t="e">
        <f aca="false">INDEX(extendiblecollarpos,MATCH(M23,extendiblecollarmonths),extdcollarcount)+INDEX(basisoptpos,MATCH(M23,basisoptmonths),basisoptcount)+INDEX(basketoptpos,MATCH(M23,basketoptmonths),basketoptcount)+INDEX(digitaloptpos,MATCH(M23,digitaloptmonths),digitaloptcount)</f>
        <v>#NAME?</v>
      </c>
    </row>
    <row r="24" customFormat="false" ht="12.75" hidden="false" customHeight="false" outlineLevel="0" collapsed="false">
      <c r="B24" s="328" t="n">
        <f aca="false">'Extendible Collars'!Z37</f>
        <v>37043</v>
      </c>
      <c r="C24" s="329" t="n">
        <f aca="false">'Extendible Collars'!AA37/10000</f>
        <v>0</v>
      </c>
      <c r="D24" s="330" t="n">
        <f aca="false">'Extendible Collars'!AB37/10000</f>
        <v>0</v>
      </c>
      <c r="E24" s="330" t="n">
        <f aca="false">'Extendible Collars'!AC37/10000</f>
        <v>0</v>
      </c>
      <c r="F24" s="330" t="n">
        <f aca="false">'Extendible Collars'!AD37/10000</f>
        <v>0</v>
      </c>
      <c r="G24" s="330" t="n">
        <f aca="false">'Extendible Collars'!AE37/10000</f>
        <v>0</v>
      </c>
      <c r="H24" s="330" t="n">
        <f aca="false">'Extendible Collars'!AF37/10000</f>
        <v>0</v>
      </c>
      <c r="I24" s="330" t="n">
        <f aca="false">'Extendible Collars'!AG37/10000</f>
        <v>0</v>
      </c>
      <c r="J24" s="331" t="n">
        <f aca="false">SUM(C24:I24)</f>
        <v>0</v>
      </c>
      <c r="M24" s="332" t="n">
        <f aca="false">B59</f>
        <v>37135</v>
      </c>
      <c r="N24" s="333" t="e">
        <f aca="false">INDEX(extendiblecollarpos,MATCH(M24,extendiblecollarmonths),extdcollarcount)+INDEX(basisoptpos,MATCH(M24,basisoptmonths),basisoptcount)+INDEX(basketoptpos,MATCH(M24,basketoptmonths),basketoptcount)+INDEX(digitaloptpos,MATCH(M24,digitaloptmonths),digitaloptcount)</f>
        <v>#NAME?</v>
      </c>
    </row>
    <row r="25" customFormat="false" ht="12.75" hidden="false" customHeight="false" outlineLevel="0" collapsed="false">
      <c r="B25" s="328" t="n">
        <f aca="false">'Extendible Collars'!Z38</f>
        <v>37073</v>
      </c>
      <c r="C25" s="329" t="n">
        <f aca="false">'Extendible Collars'!AA38/10000</f>
        <v>0</v>
      </c>
      <c r="D25" s="330" t="n">
        <f aca="false">'Extendible Collars'!AB38/10000</f>
        <v>0</v>
      </c>
      <c r="E25" s="330" t="n">
        <f aca="false">'Extendible Collars'!AC38/10000</f>
        <v>0</v>
      </c>
      <c r="F25" s="330" t="n">
        <f aca="false">'Extendible Collars'!AD38/10000</f>
        <v>0</v>
      </c>
      <c r="G25" s="330" t="n">
        <f aca="false">'Extendible Collars'!AE38/10000</f>
        <v>0</v>
      </c>
      <c r="H25" s="330" t="n">
        <f aca="false">'Extendible Collars'!AF38/10000</f>
        <v>0</v>
      </c>
      <c r="I25" s="330" t="n">
        <f aca="false">'Extendible Collars'!AG38/10000</f>
        <v>0</v>
      </c>
      <c r="J25" s="331" t="n">
        <f aca="false">SUM(C25:I25)</f>
        <v>0</v>
      </c>
      <c r="M25" s="332" t="n">
        <f aca="false">B60</f>
        <v>37165</v>
      </c>
      <c r="N25" s="333" t="e">
        <f aca="false">INDEX(extendiblecollarpos,MATCH(M25,extendiblecollarmonths),extdcollarcount)+INDEX(basisoptpos,MATCH(M25,basisoptmonths),basisoptcount)+INDEX(basketoptpos,MATCH(M25,basketoptmonths),basketoptcount)+INDEX(digitaloptpos,MATCH(M25,digitaloptmonths),digitaloptcount)</f>
        <v>#NAME?</v>
      </c>
    </row>
    <row r="26" customFormat="false" ht="12.75" hidden="false" customHeight="false" outlineLevel="0" collapsed="false">
      <c r="B26" s="328" t="n">
        <f aca="false">'Extendible Collars'!Z39</f>
        <v>37104</v>
      </c>
      <c r="C26" s="329" t="n">
        <f aca="false">'Extendible Collars'!AA39/10000</f>
        <v>0</v>
      </c>
      <c r="D26" s="330" t="n">
        <f aca="false">'Extendible Collars'!AB39/10000</f>
        <v>0</v>
      </c>
      <c r="E26" s="330" t="n">
        <f aca="false">'Extendible Collars'!AC39/10000</f>
        <v>0</v>
      </c>
      <c r="F26" s="330" t="n">
        <f aca="false">'Extendible Collars'!AD39/10000</f>
        <v>0</v>
      </c>
      <c r="G26" s="330" t="n">
        <f aca="false">'Extendible Collars'!AE39/10000</f>
        <v>0</v>
      </c>
      <c r="H26" s="330" t="n">
        <f aca="false">'Extendible Collars'!AF39/10000</f>
        <v>0</v>
      </c>
      <c r="I26" s="330" t="n">
        <f aca="false">'Extendible Collars'!AG39/10000</f>
        <v>0</v>
      </c>
      <c r="J26" s="331" t="n">
        <f aca="false">SUM(C26:I26)</f>
        <v>0</v>
      </c>
      <c r="M26" s="332" t="n">
        <f aca="false">B61</f>
        <v>37196</v>
      </c>
      <c r="N26" s="333" t="e">
        <f aca="false">INDEX(extendiblecollarpos,MATCH(M26,extendiblecollarmonths),extdcollarcount)+INDEX(basisoptpos,MATCH(M26,basisoptmonths),basisoptcount)+INDEX(basketoptpos,MATCH(M26,basketoptmonths),basketoptcount)+INDEX(digitaloptpos,MATCH(M26,digitaloptmonths),digitaloptcount)</f>
        <v>#NAME?</v>
      </c>
    </row>
    <row r="27" customFormat="false" ht="12.75" hidden="false" customHeight="false" outlineLevel="0" collapsed="false">
      <c r="B27" s="328" t="n">
        <f aca="false">'Extendible Collars'!Z40</f>
        <v>37135</v>
      </c>
      <c r="C27" s="329" t="n">
        <f aca="false">'Extendible Collars'!AA40/10000</f>
        <v>0</v>
      </c>
      <c r="D27" s="330" t="n">
        <f aca="false">'Extendible Collars'!AB40/10000</f>
        <v>0</v>
      </c>
      <c r="E27" s="330" t="n">
        <f aca="false">'Extendible Collars'!AC40/10000</f>
        <v>0</v>
      </c>
      <c r="F27" s="330" t="n">
        <f aca="false">'Extendible Collars'!AD40/10000</f>
        <v>0</v>
      </c>
      <c r="G27" s="330" t="n">
        <f aca="false">'Extendible Collars'!AE40/10000</f>
        <v>0</v>
      </c>
      <c r="H27" s="330" t="n">
        <f aca="false">'Extendible Collars'!AF40/10000</f>
        <v>0</v>
      </c>
      <c r="I27" s="330" t="n">
        <f aca="false">'Extendible Collars'!AG40/10000</f>
        <v>0</v>
      </c>
      <c r="J27" s="331" t="n">
        <f aca="false">SUM(C27:I27)</f>
        <v>0</v>
      </c>
      <c r="M27" s="332" t="n">
        <f aca="false">B62</f>
        <v>37226</v>
      </c>
      <c r="N27" s="333" t="e">
        <f aca="false">INDEX(extendiblecollarpos,MATCH(M27,extendiblecollarmonths),extdcollarcount)+INDEX(basisoptpos,MATCH(M27,basisoptmonths),basisoptcount)+INDEX(basketoptpos,MATCH(M27,basketoptmonths),basketoptcount)+INDEX(digitaloptpos,MATCH(M27,digitaloptmonths),digitaloptcount)</f>
        <v>#NAME?</v>
      </c>
    </row>
    <row r="28" customFormat="false" ht="12.75" hidden="false" customHeight="false" outlineLevel="0" collapsed="false">
      <c r="B28" s="328" t="n">
        <f aca="false">'Extendible Collars'!Z41</f>
        <v>37165</v>
      </c>
      <c r="C28" s="329" t="n">
        <f aca="false">'Extendible Collars'!AA41/10000</f>
        <v>0</v>
      </c>
      <c r="D28" s="330" t="n">
        <f aca="false">'Extendible Collars'!AB41/10000</f>
        <v>0</v>
      </c>
      <c r="E28" s="330" t="n">
        <f aca="false">'Extendible Collars'!AC41/10000</f>
        <v>0</v>
      </c>
      <c r="F28" s="330" t="n">
        <f aca="false">'Extendible Collars'!AD41/10000</f>
        <v>0</v>
      </c>
      <c r="G28" s="330" t="n">
        <f aca="false">'Extendible Collars'!AE41/10000</f>
        <v>0</v>
      </c>
      <c r="H28" s="330" t="n">
        <f aca="false">'Extendible Collars'!AF41/10000</f>
        <v>0</v>
      </c>
      <c r="I28" s="330" t="n">
        <f aca="false">'Extendible Collars'!AG41/10000</f>
        <v>0</v>
      </c>
      <c r="J28" s="331" t="n">
        <f aca="false">SUM(C28:I28)</f>
        <v>0</v>
      </c>
      <c r="M28" s="332" t="n">
        <f aca="false">B63</f>
        <v>37257</v>
      </c>
      <c r="N28" s="333" t="e">
        <f aca="false">INDEX(extendiblecollarpos,MATCH(M28,extendiblecollarmonths),extdcollarcount)+INDEX(basisoptpos,MATCH(M28,basisoptmonths),basisoptcount)+INDEX(basketoptpos,MATCH(M28,basketoptmonths),basketoptcount)+INDEX(digitaloptpos,MATCH(M28,digitaloptmonths),digitaloptcount)</f>
        <v>#NAME?</v>
      </c>
    </row>
    <row r="29" customFormat="false" ht="12.75" hidden="false" customHeight="false" outlineLevel="0" collapsed="false">
      <c r="B29" s="328" t="n">
        <f aca="false">'Extendible Collars'!Z42</f>
        <v>37196</v>
      </c>
      <c r="C29" s="329" t="n">
        <f aca="false">'Extendible Collars'!AA42/10000</f>
        <v>0</v>
      </c>
      <c r="D29" s="330" t="n">
        <f aca="false">'Extendible Collars'!AB42/10000</f>
        <v>0</v>
      </c>
      <c r="E29" s="330" t="n">
        <f aca="false">'Extendible Collars'!AC42/10000</f>
        <v>0</v>
      </c>
      <c r="F29" s="330" t="n">
        <f aca="false">'Extendible Collars'!AD42/10000</f>
        <v>0</v>
      </c>
      <c r="G29" s="330" t="n">
        <f aca="false">'Extendible Collars'!AE42/10000</f>
        <v>0</v>
      </c>
      <c r="H29" s="330" t="n">
        <f aca="false">'Extendible Collars'!AF42/10000</f>
        <v>0</v>
      </c>
      <c r="I29" s="330" t="n">
        <f aca="false">'Extendible Collars'!AG42/10000</f>
        <v>0</v>
      </c>
      <c r="J29" s="331" t="n">
        <f aca="false">SUM(C29:I29)</f>
        <v>0</v>
      </c>
      <c r="M29" s="332" t="n">
        <f aca="false">B64</f>
        <v>37288</v>
      </c>
      <c r="N29" s="333" t="e">
        <f aca="false">INDEX(extendiblecollarpos,MATCH(M29,extendiblecollarmonths),extdcollarcount)+INDEX(basisoptpos,MATCH(M29,basisoptmonths),basisoptcount)+INDEX(basketoptpos,MATCH(M29,basketoptmonths),basketoptcount)+INDEX(digitaloptpos,MATCH(M29,digitaloptmonths),digitaloptcount)</f>
        <v>#NAME?</v>
      </c>
    </row>
    <row r="30" customFormat="false" ht="13.5" hidden="false" customHeight="false" outlineLevel="0" collapsed="false">
      <c r="B30" s="328" t="n">
        <f aca="false">'Extendible Collars'!Z43</f>
        <v>37226</v>
      </c>
      <c r="C30" s="343" t="n">
        <f aca="false">'Extendible Collars'!AA43/10000</f>
        <v>0</v>
      </c>
      <c r="D30" s="344" t="n">
        <f aca="false">'Extendible Collars'!AB43/10000</f>
        <v>0</v>
      </c>
      <c r="E30" s="344" t="n">
        <f aca="false">'Extendible Collars'!AC43/10000</f>
        <v>0</v>
      </c>
      <c r="F30" s="344" t="n">
        <f aca="false">'Extendible Collars'!AD43/10000</f>
        <v>0</v>
      </c>
      <c r="G30" s="344" t="n">
        <f aca="false">'Extendible Collars'!AE43/10000</f>
        <v>0</v>
      </c>
      <c r="H30" s="344" t="n">
        <f aca="false">'Extendible Collars'!AF43/10000</f>
        <v>0</v>
      </c>
      <c r="I30" s="344" t="n">
        <f aca="false">'Extendible Collars'!AG43/10000</f>
        <v>0</v>
      </c>
      <c r="J30" s="345" t="n">
        <f aca="false">SUM(C30:I30)</f>
        <v>0</v>
      </c>
      <c r="M30" s="332" t="n">
        <f aca="false">B65</f>
        <v>37316</v>
      </c>
      <c r="N30" s="333" t="e">
        <f aca="false">INDEX(extendiblecollarpos,MATCH(M30,extendiblecollarmonths),extdcollarcount)+INDEX(basisoptpos,MATCH(M30,basisoptmonths),basisoptcount)+INDEX(basketoptpos,MATCH(M30,basketoptmonths),basketoptcount)+INDEX(digitaloptpos,MATCH(M30,digitaloptmonths),digitaloptcount)</f>
        <v>#NAME?</v>
      </c>
    </row>
    <row r="31" customFormat="false" ht="13.5" hidden="false" customHeight="false" outlineLevel="0" collapsed="false">
      <c r="B31" s="346" t="s">
        <v>210</v>
      </c>
      <c r="C31" s="347" t="n">
        <f aca="false">SUM(C5:C30)</f>
        <v>0</v>
      </c>
      <c r="D31" s="348" t="n">
        <f aca="false">SUM(D5:D30)</f>
        <v>0</v>
      </c>
      <c r="E31" s="348" t="n">
        <f aca="false">SUM(E5:E30)</f>
        <v>0</v>
      </c>
      <c r="F31" s="348" t="n">
        <f aca="false">SUM(F5:F30)</f>
        <v>0</v>
      </c>
      <c r="G31" s="348" t="n">
        <f aca="false">SUM(G5:G30)</f>
        <v>0</v>
      </c>
      <c r="H31" s="348" t="n">
        <f aca="false">SUM(H5:H30)</f>
        <v>0</v>
      </c>
      <c r="I31" s="348" t="e">
        <f aca="false">SUM(I5:I30)</f>
        <v>#NAME?</v>
      </c>
      <c r="J31" s="349" t="e">
        <f aca="false">SUM(J5:J30)</f>
        <v>#NAME?</v>
      </c>
      <c r="M31" s="332" t="n">
        <f aca="false">B66</f>
        <v>37347</v>
      </c>
      <c r="N31" s="333" t="n">
        <f aca="false">INDEX(extendiblecollarpos,MATCH(M31,extendiblecollarmonths),extdcollarcount)+INDEX(basisoptpos,MATCH(M31,basisoptmonths),basisoptcount)+INDEX(basketoptpos,MATCH(M31,basketoptmonths),basketoptcount)+INDEX(digitaloptpos,MATCH(M31,digitaloptmonths),digitaloptcount)</f>
        <v>0</v>
      </c>
    </row>
    <row r="32" customFormat="false" ht="13.5" hidden="false" customHeight="false" outlineLevel="0" collapsed="false">
      <c r="M32" s="332" t="n">
        <f aca="false">B67</f>
        <v>37377</v>
      </c>
      <c r="N32" s="333" t="n">
        <f aca="false">INDEX(extendiblecollarpos,MATCH(M32,extendiblecollarmonths),extdcollarcount)+INDEX(basisoptpos,MATCH(M32,basisoptmonths),basisoptcount)+INDEX(basketoptpos,MATCH(M32,basketoptmonths),basketoptcount)+INDEX(digitaloptpos,MATCH(M32,digitaloptmonths),digitaloptcount)</f>
        <v>0</v>
      </c>
    </row>
    <row r="33" customFormat="false" ht="12.75" hidden="false" customHeight="false" outlineLevel="0" collapsed="false">
      <c r="B33" s="319" t="s">
        <v>129</v>
      </c>
      <c r="C33" s="320"/>
      <c r="D33" s="320"/>
      <c r="E33" s="320"/>
      <c r="F33" s="320"/>
      <c r="G33" s="320"/>
      <c r="H33" s="320"/>
      <c r="I33" s="321"/>
      <c r="M33" s="332" t="n">
        <f aca="false">B68</f>
        <v>37408</v>
      </c>
      <c r="N33" s="333" t="n">
        <f aca="false">INDEX(extendiblecollarpos,MATCH(M33,extendiblecollarmonths),extdcollarcount)+INDEX(basisoptpos,MATCH(M33,basisoptmonths),basisoptcount)+INDEX(basketoptpos,MATCH(M33,basketoptmonths),basketoptcount)+INDEX(digitaloptpos,MATCH(M33,digitaloptmonths),digitaloptcount)</f>
        <v>0</v>
      </c>
    </row>
    <row r="34" customFormat="false" ht="12.75" hidden="false" customHeight="false" outlineLevel="0" collapsed="false">
      <c r="B34" s="350"/>
      <c r="C34" s="351" t="s">
        <v>232</v>
      </c>
      <c r="D34" s="351"/>
      <c r="E34" s="351"/>
      <c r="F34" s="351"/>
      <c r="G34" s="351"/>
      <c r="H34" s="351"/>
      <c r="I34" s="327" t="s">
        <v>210</v>
      </c>
      <c r="M34" s="332" t="n">
        <f aca="false">B69</f>
        <v>37438</v>
      </c>
      <c r="N34" s="333" t="n">
        <f aca="false">INDEX(extendiblecollarpos,MATCH(M34,extendiblecollarmonths),extdcollarcount)+INDEX(basisoptpos,MATCH(M34,basisoptmonths),basisoptcount)+INDEX(basketoptpos,MATCH(M34,basketoptmonths),basketoptcount)+INDEX(digitaloptpos,MATCH(M34,digitaloptmonths),digitaloptcount)</f>
        <v>0</v>
      </c>
    </row>
    <row r="35" customFormat="false" ht="12.75" hidden="false" customHeight="true" outlineLevel="0" collapsed="false">
      <c r="B35" s="323" t="s">
        <v>77</v>
      </c>
      <c r="C35" s="324" t="str">
        <f aca="false">'Basis Options'!AB6</f>
        <v>IF-TRANSCO/Z6</v>
      </c>
      <c r="D35" s="324" t="str">
        <f aca="false">'Basis Options'!AC6</f>
        <v>IF-CGT/APPALAC</v>
      </c>
      <c r="E35" s="324" t="str">
        <f aca="false">'Basis Options'!AD6</f>
        <v>IF-NWPL_ROCKY_M</v>
      </c>
      <c r="F35" s="324" t="str">
        <f aca="false">'Basis Options'!AE6</f>
        <v>NGI/CHI. GATE</v>
      </c>
      <c r="G35" s="324" t="str">
        <f aca="false">'Basis Options'!AF6</f>
        <v>IF-HPL/SHPCHAN</v>
      </c>
      <c r="H35" s="106" t="s">
        <v>149</v>
      </c>
      <c r="I35" s="325" t="s">
        <v>234</v>
      </c>
      <c r="M35" s="332" t="n">
        <f aca="false">B70</f>
        <v>37469</v>
      </c>
      <c r="N35" s="333" t="n">
        <f aca="false">INDEX(extendiblecollarpos,MATCH(M35,extendiblecollarmonths),extdcollarcount)+INDEX(basisoptpos,MATCH(M35,basisoptmonths),basisoptcount)+INDEX(basketoptpos,MATCH(M35,basketoptmonths),basketoptcount)+INDEX(digitaloptpos,MATCH(M35,digitaloptmonths),digitaloptcount)</f>
        <v>0</v>
      </c>
    </row>
    <row r="36" customFormat="false" ht="12.75" hidden="false" customHeight="false" outlineLevel="0" collapsed="false">
      <c r="B36" s="328" t="n">
        <f aca="false">'Basis Options'!AK15</f>
        <v>36434</v>
      </c>
      <c r="C36" s="330" t="n">
        <f aca="false">'Basis Options'!AL15/10000</f>
        <v>0</v>
      </c>
      <c r="D36" s="330" t="n">
        <f aca="false">'Basis Options'!AM15/10000</f>
        <v>0</v>
      </c>
      <c r="E36" s="330" t="n">
        <f aca="false">'Basis Options'!AN15/10000</f>
        <v>0</v>
      </c>
      <c r="F36" s="330" t="n">
        <f aca="false">'Basis Options'!AO15/10000</f>
        <v>0</v>
      </c>
      <c r="G36" s="330" t="n">
        <f aca="false">'Basis Options'!AP15/10000</f>
        <v>0</v>
      </c>
      <c r="H36" s="330" t="n">
        <f aca="false">'Basis Options'!AQ15/10000</f>
        <v>0</v>
      </c>
      <c r="I36" s="331" t="n">
        <f aca="false">SUM(C36:H36)</f>
        <v>0</v>
      </c>
      <c r="M36" s="332" t="n">
        <f aca="false">B71</f>
        <v>37500</v>
      </c>
      <c r="N36" s="333" t="n">
        <f aca="false">INDEX(extendiblecollarpos,MATCH(M36,extendiblecollarmonths),extdcollarcount)+INDEX(basisoptpos,MATCH(M36,basisoptmonths),basisoptcount)+INDEX(basketoptpos,MATCH(M36,basketoptmonths),basketoptcount)+INDEX(digitaloptpos,MATCH(M36,digitaloptmonths),digitaloptcount)</f>
        <v>0</v>
      </c>
    </row>
    <row r="37" customFormat="false" ht="12.75" hidden="false" customHeight="false" outlineLevel="0" collapsed="false">
      <c r="B37" s="328" t="n">
        <f aca="false">'Basis Options'!AK16</f>
        <v>36465</v>
      </c>
      <c r="C37" s="330" t="n">
        <f aca="false">'Basis Options'!AL16/10000</f>
        <v>0</v>
      </c>
      <c r="D37" s="330" t="n">
        <f aca="false">'Basis Options'!AM16/10000</f>
        <v>0</v>
      </c>
      <c r="E37" s="330" t="n">
        <f aca="false">'Basis Options'!AN16/10000</f>
        <v>0</v>
      </c>
      <c r="F37" s="330" t="n">
        <f aca="false">'Basis Options'!AO16/10000</f>
        <v>0</v>
      </c>
      <c r="G37" s="330" t="n">
        <f aca="false">'Basis Options'!AP16/10000</f>
        <v>0</v>
      </c>
      <c r="H37" s="330" t="n">
        <f aca="false">'Basis Options'!AQ16/10000</f>
        <v>0</v>
      </c>
      <c r="I37" s="331" t="n">
        <f aca="false">SUM(C37:H37)</f>
        <v>0</v>
      </c>
      <c r="M37" s="332" t="n">
        <f aca="false">B72</f>
        <v>37530</v>
      </c>
      <c r="N37" s="333" t="n">
        <f aca="false">INDEX(extendiblecollarpos,MATCH(M37,extendiblecollarmonths),extdcollarcount)+INDEX(basisoptpos,MATCH(M37,basisoptmonths),basisoptcount)+INDEX(basketoptpos,MATCH(M37,basketoptmonths),basketoptcount)+INDEX(digitaloptpos,MATCH(M37,digitaloptmonths),digitaloptcount)</f>
        <v>0</v>
      </c>
    </row>
    <row r="38" customFormat="false" ht="12.75" hidden="false" customHeight="false" outlineLevel="0" collapsed="false">
      <c r="B38" s="328" t="n">
        <f aca="false">'Basis Options'!AK17</f>
        <v>36495</v>
      </c>
      <c r="C38" s="330" t="n">
        <f aca="false">'Basis Options'!AL17/10000</f>
        <v>0</v>
      </c>
      <c r="D38" s="330" t="n">
        <f aca="false">'Basis Options'!AM17/10000</f>
        <v>0</v>
      </c>
      <c r="E38" s="330" t="n">
        <f aca="false">'Basis Options'!AN17/10000</f>
        <v>0</v>
      </c>
      <c r="F38" s="330" t="n">
        <f aca="false">'Basis Options'!AO17/10000</f>
        <v>0</v>
      </c>
      <c r="G38" s="330" t="n">
        <f aca="false">'Basis Options'!AP17/10000</f>
        <v>0</v>
      </c>
      <c r="H38" s="330" t="n">
        <f aca="false">'Basis Options'!AQ17/10000</f>
        <v>0</v>
      </c>
      <c r="I38" s="331" t="n">
        <f aca="false">SUM(C38:H38)</f>
        <v>0</v>
      </c>
      <c r="M38" s="332" t="n">
        <f aca="false">B73</f>
        <v>37561</v>
      </c>
      <c r="N38" s="333" t="n">
        <f aca="false">INDEX(extendiblecollarpos,MATCH(M38,extendiblecollarmonths),extdcollarcount)+INDEX(basisoptpos,MATCH(M38,basisoptmonths),basisoptcount)+INDEX(basketoptpos,MATCH(M38,basketoptmonths),basketoptcount)+INDEX(digitaloptpos,MATCH(M38,digitaloptmonths),digitaloptcount)</f>
        <v>0</v>
      </c>
    </row>
    <row r="39" customFormat="false" ht="12.75" hidden="false" customHeight="false" outlineLevel="0" collapsed="false">
      <c r="B39" s="328" t="n">
        <f aca="false">'Basis Options'!AK18</f>
        <v>36526</v>
      </c>
      <c r="C39" s="330" t="n">
        <f aca="false">'Basis Options'!AL18/10000</f>
        <v>0</v>
      </c>
      <c r="D39" s="330" t="n">
        <f aca="false">'Basis Options'!AM18/10000</f>
        <v>0</v>
      </c>
      <c r="E39" s="330" t="n">
        <f aca="false">'Basis Options'!AN18/10000</f>
        <v>0</v>
      </c>
      <c r="F39" s="330" t="n">
        <f aca="false">'Basis Options'!AO18/10000</f>
        <v>0</v>
      </c>
      <c r="G39" s="330" t="n">
        <f aca="false">'Basis Options'!AP18/10000</f>
        <v>0</v>
      </c>
      <c r="H39" s="330" t="n">
        <f aca="false">'Basis Options'!AQ18/10000</f>
        <v>0</v>
      </c>
      <c r="I39" s="331" t="n">
        <f aca="false">SUM(C39:H39)</f>
        <v>0</v>
      </c>
      <c r="M39" s="332" t="n">
        <f aca="false">B74</f>
        <v>37591</v>
      </c>
      <c r="N39" s="333" t="n">
        <f aca="false">INDEX(extendiblecollarpos,MATCH(M39,extendiblecollarmonths),extdcollarcount)+INDEX(basisoptpos,MATCH(M39,basisoptmonths),basisoptcount)+INDEX(basketoptpos,MATCH(M39,basketoptmonths),basketoptcount)+INDEX(digitaloptpos,MATCH(M39,digitaloptmonths),digitaloptcount)</f>
        <v>0</v>
      </c>
    </row>
    <row r="40" customFormat="false" ht="12.75" hidden="false" customHeight="false" outlineLevel="0" collapsed="false">
      <c r="B40" s="328" t="n">
        <f aca="false">'Basis Options'!AK19</f>
        <v>36557</v>
      </c>
      <c r="C40" s="330" t="n">
        <f aca="false">'Basis Options'!AL19/10000</f>
        <v>0</v>
      </c>
      <c r="D40" s="330" t="n">
        <f aca="false">'Basis Options'!AM19/10000</f>
        <v>0</v>
      </c>
      <c r="E40" s="330" t="n">
        <f aca="false">'Basis Options'!AN19/10000</f>
        <v>0</v>
      </c>
      <c r="F40" s="330" t="n">
        <f aca="false">'Basis Options'!AO19/10000</f>
        <v>0</v>
      </c>
      <c r="G40" s="330" t="n">
        <f aca="false">'Basis Options'!AP19/10000</f>
        <v>0</v>
      </c>
      <c r="H40" s="330" t="n">
        <f aca="false">'Basis Options'!AQ19/10000</f>
        <v>0</v>
      </c>
      <c r="I40" s="331" t="n">
        <f aca="false">SUM(C40:H40)</f>
        <v>0</v>
      </c>
      <c r="M40" s="332" t="n">
        <f aca="false">B75</f>
        <v>37622</v>
      </c>
      <c r="N40" s="333" t="n">
        <f aca="false">INDEX(extendiblecollarpos,MATCH(M40,extendiblecollarmonths),extdcollarcount)+INDEX(basisoptpos,MATCH(M40,basisoptmonths),basisoptcount)+INDEX(basketoptpos,MATCH(M40,basketoptmonths),basketoptcount)+INDEX(digitaloptpos,MATCH(M40,digitaloptmonths),digitaloptcount)</f>
        <v>0</v>
      </c>
    </row>
    <row r="41" customFormat="false" ht="13.5" hidden="false" customHeight="false" outlineLevel="0" collapsed="false">
      <c r="B41" s="328" t="n">
        <f aca="false">'Basis Options'!AK20</f>
        <v>36586</v>
      </c>
      <c r="C41" s="330" t="n">
        <f aca="false">'Basis Options'!AL20/10000</f>
        <v>0</v>
      </c>
      <c r="D41" s="330" t="n">
        <f aca="false">'Basis Options'!AM20/10000</f>
        <v>0</v>
      </c>
      <c r="E41" s="330" t="n">
        <f aca="false">'Basis Options'!AN20/10000</f>
        <v>0</v>
      </c>
      <c r="F41" s="330" t="n">
        <f aca="false">'Basis Options'!AO20/10000</f>
        <v>0</v>
      </c>
      <c r="G41" s="330" t="n">
        <f aca="false">'Basis Options'!AP20/10000</f>
        <v>0</v>
      </c>
      <c r="H41" s="330" t="n">
        <f aca="false">'Basis Options'!AQ20/10000</f>
        <v>0</v>
      </c>
      <c r="I41" s="331" t="n">
        <f aca="false">SUM(C41:H41)</f>
        <v>0</v>
      </c>
      <c r="M41" s="332" t="n">
        <f aca="false">B76</f>
        <v>37653</v>
      </c>
      <c r="N41" s="333" t="n">
        <f aca="false">INDEX(extendiblecollarpos,MATCH(M41,extendiblecollarmonths),extdcollarcount)+INDEX(basisoptpos,MATCH(M41,basisoptmonths),basisoptcount)+INDEX(basketoptpos,MATCH(M41,basketoptmonths),basketoptcount)+INDEX(digitaloptpos,MATCH(M41,digitaloptmonths),digitaloptcount)</f>
        <v>0</v>
      </c>
    </row>
    <row r="42" customFormat="false" ht="13.5" hidden="false" customHeight="false" outlineLevel="0" collapsed="false">
      <c r="B42" s="328" t="n">
        <f aca="false">'Basis Options'!AK21</f>
        <v>36617</v>
      </c>
      <c r="C42" s="330" t="n">
        <f aca="false">'Basis Options'!AL21/10000</f>
        <v>0</v>
      </c>
      <c r="D42" s="330" t="n">
        <f aca="false">'Basis Options'!AM21/10000</f>
        <v>0</v>
      </c>
      <c r="E42" s="330" t="n">
        <f aca="false">'Basis Options'!AN21/10000</f>
        <v>0</v>
      </c>
      <c r="F42" s="330" t="n">
        <f aca="false">'Basis Options'!AO21/10000</f>
        <v>0</v>
      </c>
      <c r="G42" s="330" t="n">
        <f aca="false">'Basis Options'!AP21/10000</f>
        <v>0</v>
      </c>
      <c r="H42" s="330" t="n">
        <f aca="false">'Basis Options'!AQ21/10000</f>
        <v>0</v>
      </c>
      <c r="I42" s="331" t="n">
        <f aca="false">SUM(C42:H42)</f>
        <v>0</v>
      </c>
      <c r="M42" s="274" t="s">
        <v>210</v>
      </c>
      <c r="N42" s="352" t="e">
        <f aca="false">SUM(N6:N41)</f>
        <v>#NAME?</v>
      </c>
    </row>
    <row r="43" customFormat="false" ht="12.75" hidden="false" customHeight="false" outlineLevel="0" collapsed="false">
      <c r="B43" s="328" t="n">
        <f aca="false">'Basis Options'!AK22</f>
        <v>36647</v>
      </c>
      <c r="C43" s="330" t="e">
        <f aca="false">'Basis Options'!AL22/10000</f>
        <v>#NAME?</v>
      </c>
      <c r="D43" s="330" t="e">
        <f aca="false">'Basis Options'!AM22/10000</f>
        <v>#NAME?</v>
      </c>
      <c r="E43" s="330" t="e">
        <f aca="false">'Basis Options'!AN22/10000</f>
        <v>#NAME?</v>
      </c>
      <c r="F43" s="330" t="n">
        <f aca="false">'Basis Options'!AO22/10000</f>
        <v>0</v>
      </c>
      <c r="G43" s="330" t="n">
        <f aca="false">'Basis Options'!AP22/10000</f>
        <v>0</v>
      </c>
      <c r="H43" s="330" t="n">
        <f aca="false">'Basis Options'!AQ22/10000</f>
        <v>0</v>
      </c>
      <c r="I43" s="331" t="e">
        <f aca="false">SUM(C43:H43)</f>
        <v>#NAME?</v>
      </c>
    </row>
    <row r="44" customFormat="false" ht="12.75" hidden="false" customHeight="false" outlineLevel="0" collapsed="false">
      <c r="B44" s="328" t="n">
        <f aca="false">'Basis Options'!AK23</f>
        <v>36678</v>
      </c>
      <c r="C44" s="330" t="e">
        <f aca="false">'Basis Options'!AL23/10000</f>
        <v>#NAME?</v>
      </c>
      <c r="D44" s="330" t="e">
        <f aca="false">'Basis Options'!AM23/10000</f>
        <v>#NAME?</v>
      </c>
      <c r="E44" s="330" t="e">
        <f aca="false">'Basis Options'!AN23/10000</f>
        <v>#NAME?</v>
      </c>
      <c r="F44" s="330" t="n">
        <f aca="false">'Basis Options'!AO23/10000</f>
        <v>0</v>
      </c>
      <c r="G44" s="330" t="n">
        <f aca="false">'Basis Options'!AP23/10000</f>
        <v>0</v>
      </c>
      <c r="H44" s="330" t="n">
        <f aca="false">'Basis Options'!AQ23/10000</f>
        <v>0</v>
      </c>
      <c r="I44" s="331" t="e">
        <f aca="false">SUM(C44:H44)</f>
        <v>#NAME?</v>
      </c>
    </row>
    <row r="45" customFormat="false" ht="12.75" hidden="false" customHeight="false" outlineLevel="0" collapsed="false">
      <c r="B45" s="328" t="n">
        <f aca="false">'Basis Options'!AK24</f>
        <v>36708</v>
      </c>
      <c r="C45" s="330" t="e">
        <f aca="false">'Basis Options'!AL24/10000</f>
        <v>#NAME?</v>
      </c>
      <c r="D45" s="330" t="e">
        <f aca="false">'Basis Options'!AM24/10000</f>
        <v>#NAME?</v>
      </c>
      <c r="E45" s="330" t="e">
        <f aca="false">'Basis Options'!AN24/10000</f>
        <v>#NAME?</v>
      </c>
      <c r="F45" s="330" t="n">
        <f aca="false">'Basis Options'!AO24/10000</f>
        <v>0</v>
      </c>
      <c r="G45" s="330" t="n">
        <f aca="false">'Basis Options'!AP24/10000</f>
        <v>0</v>
      </c>
      <c r="H45" s="330" t="n">
        <f aca="false">'Basis Options'!AQ24/10000</f>
        <v>0</v>
      </c>
      <c r="I45" s="331" t="e">
        <f aca="false">SUM(C45:H45)</f>
        <v>#NAME?</v>
      </c>
    </row>
    <row r="46" customFormat="false" ht="12.75" hidden="false" customHeight="false" outlineLevel="0" collapsed="false">
      <c r="B46" s="328" t="n">
        <f aca="false">'Basis Options'!AK25</f>
        <v>36739</v>
      </c>
      <c r="C46" s="330" t="e">
        <f aca="false">'Basis Options'!AL25/10000</f>
        <v>#NAME?</v>
      </c>
      <c r="D46" s="330" t="e">
        <f aca="false">'Basis Options'!AM25/10000</f>
        <v>#NAME?</v>
      </c>
      <c r="E46" s="330" t="e">
        <f aca="false">'Basis Options'!AN25/10000</f>
        <v>#NAME?</v>
      </c>
      <c r="F46" s="330" t="n">
        <f aca="false">'Basis Options'!AO25/10000</f>
        <v>0</v>
      </c>
      <c r="G46" s="330" t="n">
        <f aca="false">'Basis Options'!AP25/10000</f>
        <v>0</v>
      </c>
      <c r="H46" s="330" t="n">
        <f aca="false">'Basis Options'!AQ25/10000</f>
        <v>0</v>
      </c>
      <c r="I46" s="331" t="e">
        <f aca="false">SUM(C46:H46)</f>
        <v>#NAME?</v>
      </c>
    </row>
    <row r="47" customFormat="false" ht="12.75" hidden="false" customHeight="false" outlineLevel="0" collapsed="false">
      <c r="B47" s="328" t="n">
        <f aca="false">'Basis Options'!AK26</f>
        <v>36770</v>
      </c>
      <c r="C47" s="330" t="e">
        <f aca="false">'Basis Options'!AL26/10000</f>
        <v>#NAME?</v>
      </c>
      <c r="D47" s="330" t="e">
        <f aca="false">'Basis Options'!AM26/10000</f>
        <v>#NAME?</v>
      </c>
      <c r="E47" s="330" t="e">
        <f aca="false">'Basis Options'!AN26/10000</f>
        <v>#NAME?</v>
      </c>
      <c r="F47" s="330" t="n">
        <f aca="false">'Basis Options'!AO26/10000</f>
        <v>0</v>
      </c>
      <c r="G47" s="330" t="n">
        <f aca="false">'Basis Options'!AP26/10000</f>
        <v>0</v>
      </c>
      <c r="H47" s="330" t="n">
        <f aca="false">'Basis Options'!AQ26/10000</f>
        <v>0</v>
      </c>
      <c r="I47" s="331" t="e">
        <f aca="false">SUM(C47:H47)</f>
        <v>#NAME?</v>
      </c>
    </row>
    <row r="48" customFormat="false" ht="12.75" hidden="false" customHeight="false" outlineLevel="0" collapsed="false">
      <c r="B48" s="328" t="n">
        <f aca="false">'Basis Options'!AK27</f>
        <v>36800</v>
      </c>
      <c r="C48" s="330" t="e">
        <f aca="false">'Basis Options'!AL27/10000</f>
        <v>#NAME?</v>
      </c>
      <c r="D48" s="330" t="e">
        <f aca="false">'Basis Options'!AM27/10000</f>
        <v>#NAME?</v>
      </c>
      <c r="E48" s="330" t="e">
        <f aca="false">'Basis Options'!AN27/10000</f>
        <v>#NAME?</v>
      </c>
      <c r="F48" s="330" t="n">
        <f aca="false">'Basis Options'!AO27/10000</f>
        <v>0</v>
      </c>
      <c r="G48" s="330" t="n">
        <f aca="false">'Basis Options'!AP27/10000</f>
        <v>0</v>
      </c>
      <c r="H48" s="330" t="n">
        <f aca="false">'Basis Options'!AQ27/10000</f>
        <v>0</v>
      </c>
      <c r="I48" s="331" t="e">
        <f aca="false">SUM(C48:H48)</f>
        <v>#NAME?</v>
      </c>
    </row>
    <row r="49" customFormat="false" ht="12.75" hidden="false" customHeight="false" outlineLevel="0" collapsed="false">
      <c r="B49" s="328" t="n">
        <f aca="false">'Basis Options'!AK28</f>
        <v>36831</v>
      </c>
      <c r="C49" s="330" t="e">
        <f aca="false">'Basis Options'!AL28/10000</f>
        <v>#NAME?</v>
      </c>
      <c r="D49" s="330" t="e">
        <f aca="false">'Basis Options'!AM28/10000</f>
        <v>#NAME?</v>
      </c>
      <c r="E49" s="330" t="n">
        <f aca="false">'Basis Options'!AN28/10000</f>
        <v>0</v>
      </c>
      <c r="F49" s="330" t="n">
        <f aca="false">'Basis Options'!AO28/10000</f>
        <v>0</v>
      </c>
      <c r="G49" s="330" t="n">
        <f aca="false">'Basis Options'!AP28/10000</f>
        <v>0</v>
      </c>
      <c r="H49" s="330" t="n">
        <f aca="false">'Basis Options'!AQ28/10000</f>
        <v>0</v>
      </c>
      <c r="I49" s="331" t="e">
        <f aca="false">SUM(C49:H49)</f>
        <v>#NAME?</v>
      </c>
    </row>
    <row r="50" customFormat="false" ht="12.75" hidden="false" customHeight="false" outlineLevel="0" collapsed="false">
      <c r="B50" s="328" t="n">
        <f aca="false">'Basis Options'!AK29</f>
        <v>36861</v>
      </c>
      <c r="C50" s="330" t="e">
        <f aca="false">'Basis Options'!AL29/10000</f>
        <v>#NAME?</v>
      </c>
      <c r="D50" s="330" t="e">
        <f aca="false">'Basis Options'!AM29/10000</f>
        <v>#NAME?</v>
      </c>
      <c r="E50" s="330" t="n">
        <f aca="false">'Basis Options'!AN29/10000</f>
        <v>0</v>
      </c>
      <c r="F50" s="330" t="n">
        <f aca="false">'Basis Options'!AO29/10000</f>
        <v>0</v>
      </c>
      <c r="G50" s="330" t="n">
        <f aca="false">'Basis Options'!AP29/10000</f>
        <v>0</v>
      </c>
      <c r="H50" s="330" t="n">
        <f aca="false">'Basis Options'!AQ29/10000</f>
        <v>0</v>
      </c>
      <c r="I50" s="331" t="e">
        <f aca="false">SUM(C50:H50)</f>
        <v>#NAME?</v>
      </c>
    </row>
    <row r="51" customFormat="false" ht="12.75" hidden="false" customHeight="false" outlineLevel="0" collapsed="false">
      <c r="B51" s="328" t="n">
        <f aca="false">'Basis Options'!AK30</f>
        <v>36892</v>
      </c>
      <c r="C51" s="330" t="e">
        <f aca="false">'Basis Options'!AL30/10000</f>
        <v>#NAME?</v>
      </c>
      <c r="D51" s="330" t="e">
        <f aca="false">'Basis Options'!AM30/10000</f>
        <v>#NAME?</v>
      </c>
      <c r="E51" s="330" t="n">
        <f aca="false">'Basis Options'!AN30/10000</f>
        <v>0</v>
      </c>
      <c r="F51" s="330" t="n">
        <f aca="false">'Basis Options'!AO30/10000</f>
        <v>0</v>
      </c>
      <c r="G51" s="330" t="n">
        <f aca="false">'Basis Options'!AP30/10000</f>
        <v>0</v>
      </c>
      <c r="H51" s="330" t="n">
        <f aca="false">'Basis Options'!AQ30/10000</f>
        <v>0</v>
      </c>
      <c r="I51" s="331" t="e">
        <f aca="false">SUM(C51:H51)</f>
        <v>#NAME?</v>
      </c>
    </row>
    <row r="52" customFormat="false" ht="12.75" hidden="false" customHeight="false" outlineLevel="0" collapsed="false">
      <c r="B52" s="328" t="n">
        <f aca="false">'Basis Options'!AK31</f>
        <v>36923</v>
      </c>
      <c r="C52" s="330" t="e">
        <f aca="false">'Basis Options'!AL31/10000</f>
        <v>#NAME?</v>
      </c>
      <c r="D52" s="330" t="e">
        <f aca="false">'Basis Options'!AM31/10000</f>
        <v>#NAME?</v>
      </c>
      <c r="E52" s="330" t="n">
        <f aca="false">'Basis Options'!AN31/10000</f>
        <v>0</v>
      </c>
      <c r="F52" s="330" t="n">
        <f aca="false">'Basis Options'!AO31/10000</f>
        <v>0</v>
      </c>
      <c r="G52" s="330" t="n">
        <f aca="false">'Basis Options'!AP31/10000</f>
        <v>0</v>
      </c>
      <c r="H52" s="330" t="n">
        <f aca="false">'Basis Options'!AQ31/10000</f>
        <v>0</v>
      </c>
      <c r="I52" s="331" t="e">
        <f aca="false">SUM(C52:H52)</f>
        <v>#NAME?</v>
      </c>
    </row>
    <row r="53" customFormat="false" ht="12.75" hidden="false" customHeight="false" outlineLevel="0" collapsed="false">
      <c r="B53" s="328" t="n">
        <f aca="false">'Basis Options'!AK32</f>
        <v>36951</v>
      </c>
      <c r="C53" s="330" t="e">
        <f aca="false">'Basis Options'!AL32/10000</f>
        <v>#NAME?</v>
      </c>
      <c r="D53" s="330" t="e">
        <f aca="false">'Basis Options'!AM32/10000</f>
        <v>#NAME?</v>
      </c>
      <c r="E53" s="330" t="n">
        <f aca="false">'Basis Options'!AN32/10000</f>
        <v>0</v>
      </c>
      <c r="F53" s="330" t="n">
        <f aca="false">'Basis Options'!AO32/10000</f>
        <v>0</v>
      </c>
      <c r="G53" s="330" t="n">
        <f aca="false">'Basis Options'!AP32/10000</f>
        <v>0</v>
      </c>
      <c r="H53" s="330" t="n">
        <f aca="false">'Basis Options'!AQ32/10000</f>
        <v>0</v>
      </c>
      <c r="I53" s="331" t="e">
        <f aca="false">SUM(C53:H53)</f>
        <v>#NAME?</v>
      </c>
    </row>
    <row r="54" customFormat="false" ht="12.75" hidden="false" customHeight="false" outlineLevel="0" collapsed="false">
      <c r="B54" s="328" t="n">
        <f aca="false">'Basis Options'!AK33</f>
        <v>36982</v>
      </c>
      <c r="C54" s="330" t="e">
        <f aca="false">'Basis Options'!AL33/10000</f>
        <v>#NAME?</v>
      </c>
      <c r="D54" s="330" t="n">
        <f aca="false">'Basis Options'!AM33/10000</f>
        <v>0</v>
      </c>
      <c r="E54" s="330" t="n">
        <f aca="false">'Basis Options'!AN33/10000</f>
        <v>0</v>
      </c>
      <c r="F54" s="330" t="n">
        <f aca="false">'Basis Options'!AO33/10000</f>
        <v>0</v>
      </c>
      <c r="G54" s="330" t="n">
        <f aca="false">'Basis Options'!AP33/10000</f>
        <v>0</v>
      </c>
      <c r="H54" s="330" t="n">
        <f aca="false">'Basis Options'!AQ33/10000</f>
        <v>0</v>
      </c>
      <c r="I54" s="331" t="e">
        <f aca="false">SUM(C54:H54)</f>
        <v>#NAME?</v>
      </c>
    </row>
    <row r="55" customFormat="false" ht="12.75" hidden="false" customHeight="false" outlineLevel="0" collapsed="false">
      <c r="B55" s="328" t="n">
        <f aca="false">'Basis Options'!AK34</f>
        <v>37012</v>
      </c>
      <c r="C55" s="330" t="e">
        <f aca="false">'Basis Options'!AL34/10000</f>
        <v>#NAME?</v>
      </c>
      <c r="D55" s="330" t="n">
        <f aca="false">'Basis Options'!AM34/10000</f>
        <v>0</v>
      </c>
      <c r="E55" s="330" t="n">
        <f aca="false">'Basis Options'!AN34/10000</f>
        <v>0</v>
      </c>
      <c r="F55" s="330" t="n">
        <f aca="false">'Basis Options'!AO34/10000</f>
        <v>0</v>
      </c>
      <c r="G55" s="330" t="n">
        <f aca="false">'Basis Options'!AP34/10000</f>
        <v>0</v>
      </c>
      <c r="H55" s="330" t="n">
        <f aca="false">'Basis Options'!AQ34/10000</f>
        <v>0</v>
      </c>
      <c r="I55" s="331" t="e">
        <f aca="false">SUM(C55:H55)</f>
        <v>#NAME?</v>
      </c>
    </row>
    <row r="56" customFormat="false" ht="12.75" hidden="false" customHeight="false" outlineLevel="0" collapsed="false">
      <c r="B56" s="328" t="n">
        <f aca="false">'Basis Options'!AK35</f>
        <v>37043</v>
      </c>
      <c r="C56" s="330" t="e">
        <f aca="false">'Basis Options'!AL35/10000</f>
        <v>#NAME?</v>
      </c>
      <c r="D56" s="330" t="n">
        <f aca="false">'Basis Options'!AM35/10000</f>
        <v>0</v>
      </c>
      <c r="E56" s="330" t="n">
        <f aca="false">'Basis Options'!AN35/10000</f>
        <v>0</v>
      </c>
      <c r="F56" s="330" t="n">
        <f aca="false">'Basis Options'!AO35/10000</f>
        <v>0</v>
      </c>
      <c r="G56" s="330" t="n">
        <f aca="false">'Basis Options'!AP35/10000</f>
        <v>0</v>
      </c>
      <c r="H56" s="330" t="n">
        <f aca="false">'Basis Options'!AQ35/10000</f>
        <v>0</v>
      </c>
      <c r="I56" s="331" t="e">
        <f aca="false">SUM(C56:H56)</f>
        <v>#NAME?</v>
      </c>
    </row>
    <row r="57" customFormat="false" ht="12.75" hidden="false" customHeight="false" outlineLevel="0" collapsed="false">
      <c r="B57" s="328" t="n">
        <f aca="false">'Basis Options'!AK36</f>
        <v>37073</v>
      </c>
      <c r="C57" s="330" t="e">
        <f aca="false">'Basis Options'!AL36/10000</f>
        <v>#NAME?</v>
      </c>
      <c r="D57" s="330" t="n">
        <f aca="false">'Basis Options'!AM36/10000</f>
        <v>0</v>
      </c>
      <c r="E57" s="330" t="n">
        <f aca="false">'Basis Options'!AN36/10000</f>
        <v>0</v>
      </c>
      <c r="F57" s="330" t="n">
        <f aca="false">'Basis Options'!AO36/10000</f>
        <v>0</v>
      </c>
      <c r="G57" s="330" t="n">
        <f aca="false">'Basis Options'!AP36/10000</f>
        <v>0</v>
      </c>
      <c r="H57" s="330" t="n">
        <f aca="false">'Basis Options'!AQ36/10000</f>
        <v>0</v>
      </c>
      <c r="I57" s="331" t="e">
        <f aca="false">SUM(C57:H57)</f>
        <v>#NAME?</v>
      </c>
    </row>
    <row r="58" customFormat="false" ht="12.75" hidden="false" customHeight="false" outlineLevel="0" collapsed="false">
      <c r="B58" s="328" t="n">
        <f aca="false">'Basis Options'!AK37</f>
        <v>37104</v>
      </c>
      <c r="C58" s="330" t="e">
        <f aca="false">'Basis Options'!AL37/10000</f>
        <v>#NAME?</v>
      </c>
      <c r="D58" s="330" t="n">
        <f aca="false">'Basis Options'!AM37/10000</f>
        <v>0</v>
      </c>
      <c r="E58" s="330" t="n">
        <f aca="false">'Basis Options'!AN37/10000</f>
        <v>0</v>
      </c>
      <c r="F58" s="330" t="n">
        <f aca="false">'Basis Options'!AO37/10000</f>
        <v>0</v>
      </c>
      <c r="G58" s="330" t="n">
        <f aca="false">'Basis Options'!AP37/10000</f>
        <v>0</v>
      </c>
      <c r="H58" s="330" t="n">
        <f aca="false">'Basis Options'!AQ37/10000</f>
        <v>0</v>
      </c>
      <c r="I58" s="331" t="e">
        <f aca="false">SUM(C58:H58)</f>
        <v>#NAME?</v>
      </c>
    </row>
    <row r="59" customFormat="false" ht="12.75" hidden="false" customHeight="false" outlineLevel="0" collapsed="false">
      <c r="B59" s="328" t="n">
        <f aca="false">'Basis Options'!AK38</f>
        <v>37135</v>
      </c>
      <c r="C59" s="330" t="e">
        <f aca="false">'Basis Options'!AL38/10000</f>
        <v>#NAME?</v>
      </c>
      <c r="D59" s="330" t="n">
        <f aca="false">'Basis Options'!AM38/10000</f>
        <v>0</v>
      </c>
      <c r="E59" s="330" t="n">
        <f aca="false">'Basis Options'!AN38/10000</f>
        <v>0</v>
      </c>
      <c r="F59" s="330" t="n">
        <f aca="false">'Basis Options'!AO38/10000</f>
        <v>0</v>
      </c>
      <c r="G59" s="330" t="n">
        <f aca="false">'Basis Options'!AP38/10000</f>
        <v>0</v>
      </c>
      <c r="H59" s="330" t="n">
        <f aca="false">'Basis Options'!AQ38/10000</f>
        <v>0</v>
      </c>
      <c r="I59" s="331" t="e">
        <f aca="false">SUM(C59:H59)</f>
        <v>#NAME?</v>
      </c>
    </row>
    <row r="60" customFormat="false" ht="12.75" hidden="false" customHeight="false" outlineLevel="0" collapsed="false">
      <c r="B60" s="328" t="n">
        <f aca="false">'Basis Options'!AK39</f>
        <v>37165</v>
      </c>
      <c r="C60" s="330" t="e">
        <f aca="false">'Basis Options'!AL39/10000</f>
        <v>#NAME?</v>
      </c>
      <c r="D60" s="330" t="n">
        <f aca="false">'Basis Options'!AM39/10000</f>
        <v>0</v>
      </c>
      <c r="E60" s="330" t="n">
        <f aca="false">'Basis Options'!AN39/10000</f>
        <v>0</v>
      </c>
      <c r="F60" s="330" t="n">
        <f aca="false">'Basis Options'!AO39/10000</f>
        <v>0</v>
      </c>
      <c r="G60" s="330" t="n">
        <f aca="false">'Basis Options'!AP39/10000</f>
        <v>0</v>
      </c>
      <c r="H60" s="330" t="n">
        <f aca="false">'Basis Options'!AQ39/10000</f>
        <v>0</v>
      </c>
      <c r="I60" s="331" t="e">
        <f aca="false">SUM(C60:H60)</f>
        <v>#NAME?</v>
      </c>
    </row>
    <row r="61" customFormat="false" ht="12.75" hidden="false" customHeight="false" outlineLevel="0" collapsed="false">
      <c r="B61" s="328" t="n">
        <f aca="false">'Basis Options'!AK40</f>
        <v>37196</v>
      </c>
      <c r="C61" s="330" t="e">
        <f aca="false">'Basis Options'!AL40/10000</f>
        <v>#NAME?</v>
      </c>
      <c r="D61" s="330" t="n">
        <f aca="false">'Basis Options'!AM40/10000</f>
        <v>0</v>
      </c>
      <c r="E61" s="330" t="n">
        <f aca="false">'Basis Options'!AN40/10000</f>
        <v>0</v>
      </c>
      <c r="F61" s="330" t="n">
        <f aca="false">'Basis Options'!AO40/10000</f>
        <v>0</v>
      </c>
      <c r="G61" s="330" t="n">
        <f aca="false">'Basis Options'!AP40/10000</f>
        <v>0</v>
      </c>
      <c r="H61" s="330" t="n">
        <f aca="false">'Basis Options'!AQ40/10000</f>
        <v>0</v>
      </c>
      <c r="I61" s="331" t="e">
        <f aca="false">SUM(C61:H61)</f>
        <v>#NAME?</v>
      </c>
    </row>
    <row r="62" customFormat="false" ht="12.75" hidden="false" customHeight="false" outlineLevel="0" collapsed="false">
      <c r="B62" s="328" t="n">
        <f aca="false">'Basis Options'!AK41</f>
        <v>37226</v>
      </c>
      <c r="C62" s="330" t="e">
        <f aca="false">'Basis Options'!AL41/10000</f>
        <v>#NAME?</v>
      </c>
      <c r="D62" s="330" t="n">
        <f aca="false">'Basis Options'!AM41/10000</f>
        <v>0</v>
      </c>
      <c r="E62" s="330" t="n">
        <f aca="false">'Basis Options'!AN41/10000</f>
        <v>0</v>
      </c>
      <c r="F62" s="330" t="n">
        <f aca="false">'Basis Options'!AO41/10000</f>
        <v>0</v>
      </c>
      <c r="G62" s="330" t="n">
        <f aca="false">'Basis Options'!AP41/10000</f>
        <v>0</v>
      </c>
      <c r="H62" s="330" t="n">
        <f aca="false">'Basis Options'!AQ41/10000</f>
        <v>0</v>
      </c>
      <c r="I62" s="331" t="e">
        <f aca="false">SUM(C62:H62)</f>
        <v>#NAME?</v>
      </c>
    </row>
    <row r="63" customFormat="false" ht="12.75" hidden="false" customHeight="false" outlineLevel="0" collapsed="false">
      <c r="B63" s="328" t="n">
        <f aca="false">'Basis Options'!AK42</f>
        <v>37257</v>
      </c>
      <c r="C63" s="330" t="e">
        <f aca="false">'Basis Options'!AL42/10000</f>
        <v>#NAME?</v>
      </c>
      <c r="D63" s="330" t="n">
        <f aca="false">'Basis Options'!AM42/10000</f>
        <v>0</v>
      </c>
      <c r="E63" s="330" t="n">
        <f aca="false">'Basis Options'!AN42/10000</f>
        <v>0</v>
      </c>
      <c r="F63" s="330" t="n">
        <f aca="false">'Basis Options'!AO42/10000</f>
        <v>0</v>
      </c>
      <c r="G63" s="330" t="n">
        <f aca="false">'Basis Options'!AP42/10000</f>
        <v>0</v>
      </c>
      <c r="H63" s="330" t="n">
        <f aca="false">'Basis Options'!AQ42/10000</f>
        <v>0</v>
      </c>
      <c r="I63" s="331" t="e">
        <f aca="false">SUM(C63:H63)</f>
        <v>#NAME?</v>
      </c>
    </row>
    <row r="64" customFormat="false" ht="12.75" hidden="false" customHeight="false" outlineLevel="0" collapsed="false">
      <c r="B64" s="328" t="n">
        <f aca="false">'Basis Options'!AK43</f>
        <v>37288</v>
      </c>
      <c r="C64" s="330" t="e">
        <f aca="false">'Basis Options'!AL43/10000</f>
        <v>#NAME?</v>
      </c>
      <c r="D64" s="330" t="n">
        <f aca="false">'Basis Options'!AM43/10000</f>
        <v>0</v>
      </c>
      <c r="E64" s="330" t="n">
        <f aca="false">'Basis Options'!AN43/10000</f>
        <v>0</v>
      </c>
      <c r="F64" s="330" t="n">
        <f aca="false">'Basis Options'!AO43/10000</f>
        <v>0</v>
      </c>
      <c r="G64" s="330" t="n">
        <f aca="false">'Basis Options'!AP43/10000</f>
        <v>0</v>
      </c>
      <c r="H64" s="330" t="n">
        <f aca="false">'Basis Options'!AQ43/10000</f>
        <v>0</v>
      </c>
      <c r="I64" s="331" t="e">
        <f aca="false">SUM(C64:H64)</f>
        <v>#NAME?</v>
      </c>
    </row>
    <row r="65" customFormat="false" ht="12.75" hidden="false" customHeight="false" outlineLevel="0" collapsed="false">
      <c r="B65" s="328" t="n">
        <f aca="false">'Basis Options'!AK44</f>
        <v>37316</v>
      </c>
      <c r="C65" s="330" t="e">
        <f aca="false">'Basis Options'!AL44/10000</f>
        <v>#NAME?</v>
      </c>
      <c r="D65" s="330" t="n">
        <f aca="false">'Basis Options'!AM44/10000</f>
        <v>0</v>
      </c>
      <c r="E65" s="330" t="n">
        <f aca="false">'Basis Options'!AN44/10000</f>
        <v>0</v>
      </c>
      <c r="F65" s="330" t="n">
        <f aca="false">'Basis Options'!AO44/10000</f>
        <v>0</v>
      </c>
      <c r="G65" s="330" t="n">
        <f aca="false">'Basis Options'!AP44/10000</f>
        <v>0</v>
      </c>
      <c r="H65" s="330" t="n">
        <f aca="false">'Basis Options'!AQ44/10000</f>
        <v>0</v>
      </c>
      <c r="I65" s="331" t="e">
        <f aca="false">SUM(C65:H65)</f>
        <v>#NAME?</v>
      </c>
    </row>
    <row r="66" customFormat="false" ht="12.75" hidden="false" customHeight="false" outlineLevel="0" collapsed="false">
      <c r="B66" s="328" t="n">
        <f aca="false">'Basis Options'!AK45</f>
        <v>37347</v>
      </c>
      <c r="C66" s="330" t="n">
        <f aca="false">'Basis Options'!AL45/10000</f>
        <v>0</v>
      </c>
      <c r="D66" s="330" t="n">
        <f aca="false">'Basis Options'!AM45/10000</f>
        <v>0</v>
      </c>
      <c r="E66" s="330" t="n">
        <f aca="false">'Basis Options'!AN45/10000</f>
        <v>0</v>
      </c>
      <c r="F66" s="330" t="n">
        <f aca="false">'Basis Options'!AO45/10000</f>
        <v>0</v>
      </c>
      <c r="G66" s="330" t="n">
        <f aca="false">'Basis Options'!AP45/10000</f>
        <v>0</v>
      </c>
      <c r="H66" s="330" t="n">
        <f aca="false">'Basis Options'!AQ45/10000</f>
        <v>0</v>
      </c>
      <c r="I66" s="331" t="n">
        <f aca="false">SUM(C66:H66)</f>
        <v>0</v>
      </c>
    </row>
    <row r="67" customFormat="false" ht="12.75" hidden="false" customHeight="false" outlineLevel="0" collapsed="false">
      <c r="B67" s="328" t="n">
        <f aca="false">'Basis Options'!AK46</f>
        <v>37377</v>
      </c>
      <c r="C67" s="330" t="n">
        <f aca="false">'Basis Options'!AL46/10000</f>
        <v>0</v>
      </c>
      <c r="D67" s="330" t="n">
        <f aca="false">'Basis Options'!AM46/10000</f>
        <v>0</v>
      </c>
      <c r="E67" s="330" t="n">
        <f aca="false">'Basis Options'!AN46/10000</f>
        <v>0</v>
      </c>
      <c r="F67" s="330" t="n">
        <f aca="false">'Basis Options'!AO46/10000</f>
        <v>0</v>
      </c>
      <c r="G67" s="330" t="n">
        <f aca="false">'Basis Options'!AP46/10000</f>
        <v>0</v>
      </c>
      <c r="H67" s="330" t="n">
        <f aca="false">'Basis Options'!AQ46/10000</f>
        <v>0</v>
      </c>
      <c r="I67" s="331" t="n">
        <f aca="false">SUM(C67:H67)</f>
        <v>0</v>
      </c>
    </row>
    <row r="68" customFormat="false" ht="12.75" hidden="false" customHeight="false" outlineLevel="0" collapsed="false">
      <c r="B68" s="328" t="n">
        <f aca="false">'Basis Options'!AK47</f>
        <v>37408</v>
      </c>
      <c r="C68" s="330" t="n">
        <f aca="false">'Basis Options'!AL47/10000</f>
        <v>0</v>
      </c>
      <c r="D68" s="330" t="n">
        <f aca="false">'Basis Options'!AM47/10000</f>
        <v>0</v>
      </c>
      <c r="E68" s="330" t="n">
        <f aca="false">'Basis Options'!AN47/10000</f>
        <v>0</v>
      </c>
      <c r="F68" s="330" t="n">
        <f aca="false">'Basis Options'!AO47/10000</f>
        <v>0</v>
      </c>
      <c r="G68" s="330" t="n">
        <f aca="false">'Basis Options'!AP47/10000</f>
        <v>0</v>
      </c>
      <c r="H68" s="330" t="n">
        <f aca="false">'Basis Options'!AQ47/10000</f>
        <v>0</v>
      </c>
      <c r="I68" s="331" t="n">
        <f aca="false">SUM(C68:H68)</f>
        <v>0</v>
      </c>
    </row>
    <row r="69" customFormat="false" ht="12.75" hidden="false" customHeight="false" outlineLevel="0" collapsed="false">
      <c r="B69" s="328" t="n">
        <f aca="false">'Basis Options'!AK48</f>
        <v>37438</v>
      </c>
      <c r="C69" s="330" t="n">
        <f aca="false">'Basis Options'!AL48/10000</f>
        <v>0</v>
      </c>
      <c r="D69" s="330" t="n">
        <f aca="false">'Basis Options'!AM48/10000</f>
        <v>0</v>
      </c>
      <c r="E69" s="330" t="n">
        <f aca="false">'Basis Options'!AN48/10000</f>
        <v>0</v>
      </c>
      <c r="F69" s="330" t="n">
        <f aca="false">'Basis Options'!AO48/10000</f>
        <v>0</v>
      </c>
      <c r="G69" s="330" t="n">
        <f aca="false">'Basis Options'!AP48/10000</f>
        <v>0</v>
      </c>
      <c r="H69" s="330" t="n">
        <f aca="false">'Basis Options'!AQ48/10000</f>
        <v>0</v>
      </c>
      <c r="I69" s="331" t="n">
        <f aca="false">SUM(C69:H69)</f>
        <v>0</v>
      </c>
    </row>
    <row r="70" customFormat="false" ht="12.75" hidden="false" customHeight="false" outlineLevel="0" collapsed="false">
      <c r="B70" s="328" t="n">
        <f aca="false">'Basis Options'!AK49</f>
        <v>37469</v>
      </c>
      <c r="C70" s="330" t="n">
        <f aca="false">'Basis Options'!AL49/10000</f>
        <v>0</v>
      </c>
      <c r="D70" s="330" t="n">
        <f aca="false">'Basis Options'!AM49/10000</f>
        <v>0</v>
      </c>
      <c r="E70" s="330" t="n">
        <f aca="false">'Basis Options'!AN49/10000</f>
        <v>0</v>
      </c>
      <c r="F70" s="330" t="n">
        <f aca="false">'Basis Options'!AO49/10000</f>
        <v>0</v>
      </c>
      <c r="G70" s="330" t="n">
        <f aca="false">'Basis Options'!AP49/10000</f>
        <v>0</v>
      </c>
      <c r="H70" s="330" t="n">
        <f aca="false">'Basis Options'!AQ49/10000</f>
        <v>0</v>
      </c>
      <c r="I70" s="331" t="n">
        <f aca="false">SUM(C70:H70)</f>
        <v>0</v>
      </c>
    </row>
    <row r="71" customFormat="false" ht="12.75" hidden="false" customHeight="false" outlineLevel="0" collapsed="false">
      <c r="B71" s="328" t="n">
        <f aca="false">'Basis Options'!AK50</f>
        <v>37500</v>
      </c>
      <c r="C71" s="330" t="n">
        <f aca="false">'Basis Options'!AL50/10000</f>
        <v>0</v>
      </c>
      <c r="D71" s="330" t="n">
        <f aca="false">'Basis Options'!AM50/10000</f>
        <v>0</v>
      </c>
      <c r="E71" s="330" t="n">
        <f aca="false">'Basis Options'!AN50/10000</f>
        <v>0</v>
      </c>
      <c r="F71" s="330" t="n">
        <f aca="false">'Basis Options'!AO50/10000</f>
        <v>0</v>
      </c>
      <c r="G71" s="330" t="n">
        <f aca="false">'Basis Options'!AP50/10000</f>
        <v>0</v>
      </c>
      <c r="H71" s="330" t="n">
        <f aca="false">'Basis Options'!AQ50/10000</f>
        <v>0</v>
      </c>
      <c r="I71" s="331" t="n">
        <f aca="false">SUM(C71:H71)</f>
        <v>0</v>
      </c>
    </row>
    <row r="72" customFormat="false" ht="12.75" hidden="false" customHeight="false" outlineLevel="0" collapsed="false">
      <c r="B72" s="328" t="n">
        <f aca="false">'Basis Options'!AK51</f>
        <v>37530</v>
      </c>
      <c r="C72" s="330" t="n">
        <f aca="false">'Basis Options'!AL51/10000</f>
        <v>0</v>
      </c>
      <c r="D72" s="330" t="n">
        <f aca="false">'Basis Options'!AM51/10000</f>
        <v>0</v>
      </c>
      <c r="E72" s="330" t="n">
        <f aca="false">'Basis Options'!AN51/10000</f>
        <v>0</v>
      </c>
      <c r="F72" s="330" t="n">
        <f aca="false">'Basis Options'!AO51/10000</f>
        <v>0</v>
      </c>
      <c r="G72" s="330" t="n">
        <f aca="false">'Basis Options'!AP51/10000</f>
        <v>0</v>
      </c>
      <c r="H72" s="330" t="n">
        <f aca="false">'Basis Options'!AQ51/10000</f>
        <v>0</v>
      </c>
      <c r="I72" s="331" t="n">
        <f aca="false">SUM(C72:H72)</f>
        <v>0</v>
      </c>
    </row>
    <row r="73" customFormat="false" ht="12.75" hidden="false" customHeight="false" outlineLevel="0" collapsed="false">
      <c r="B73" s="328" t="n">
        <f aca="false">'Basis Options'!AK52</f>
        <v>37561</v>
      </c>
      <c r="C73" s="330" t="n">
        <f aca="false">'Basis Options'!AL52/10000</f>
        <v>0</v>
      </c>
      <c r="D73" s="330" t="n">
        <f aca="false">'Basis Options'!AM52/10000</f>
        <v>0</v>
      </c>
      <c r="E73" s="330" t="n">
        <f aca="false">'Basis Options'!AN52/10000</f>
        <v>0</v>
      </c>
      <c r="F73" s="330" t="n">
        <f aca="false">'Basis Options'!AO52/10000</f>
        <v>0</v>
      </c>
      <c r="G73" s="330" t="n">
        <f aca="false">'Basis Options'!AP52/10000</f>
        <v>0</v>
      </c>
      <c r="H73" s="330" t="n">
        <f aca="false">'Basis Options'!AQ52/10000</f>
        <v>0</v>
      </c>
      <c r="I73" s="331" t="n">
        <f aca="false">SUM(C73:H73)</f>
        <v>0</v>
      </c>
    </row>
    <row r="74" customFormat="false" ht="12.75" hidden="false" customHeight="false" outlineLevel="0" collapsed="false">
      <c r="B74" s="328" t="n">
        <f aca="false">'Basis Options'!AK53</f>
        <v>37591</v>
      </c>
      <c r="C74" s="330" t="n">
        <f aca="false">'Basis Options'!AL53/10000</f>
        <v>0</v>
      </c>
      <c r="D74" s="330" t="n">
        <f aca="false">'Basis Options'!AM53/10000</f>
        <v>0</v>
      </c>
      <c r="E74" s="330" t="n">
        <f aca="false">'Basis Options'!AN53/10000</f>
        <v>0</v>
      </c>
      <c r="F74" s="330" t="n">
        <f aca="false">'Basis Options'!AO53/10000</f>
        <v>0</v>
      </c>
      <c r="G74" s="330" t="n">
        <f aca="false">'Basis Options'!AP53/10000</f>
        <v>0</v>
      </c>
      <c r="H74" s="330" t="n">
        <f aca="false">'Basis Options'!AQ53/10000</f>
        <v>0</v>
      </c>
      <c r="I74" s="331" t="n">
        <f aca="false">SUM(C74:H74)</f>
        <v>0</v>
      </c>
    </row>
    <row r="75" customFormat="false" ht="12.75" hidden="false" customHeight="false" outlineLevel="0" collapsed="false">
      <c r="B75" s="328" t="n">
        <f aca="false">'Basis Options'!AK54</f>
        <v>37622</v>
      </c>
      <c r="C75" s="330" t="n">
        <f aca="false">'Basis Options'!AL54/10000</f>
        <v>0</v>
      </c>
      <c r="D75" s="330" t="n">
        <f aca="false">'Basis Options'!AM54/10000</f>
        <v>0</v>
      </c>
      <c r="E75" s="330" t="n">
        <f aca="false">'Basis Options'!AN54/10000</f>
        <v>0</v>
      </c>
      <c r="F75" s="330" t="n">
        <f aca="false">'Basis Options'!AO54/10000</f>
        <v>0</v>
      </c>
      <c r="G75" s="330" t="n">
        <f aca="false">'Basis Options'!AP54/10000</f>
        <v>0</v>
      </c>
      <c r="H75" s="330" t="n">
        <f aca="false">'Basis Options'!AQ54/10000</f>
        <v>0</v>
      </c>
      <c r="I75" s="331" t="n">
        <f aca="false">SUM(C75:H75)</f>
        <v>0</v>
      </c>
    </row>
    <row r="76" customFormat="false" ht="12.75" hidden="false" customHeight="false" outlineLevel="0" collapsed="false">
      <c r="B76" s="328" t="n">
        <f aca="false">'Basis Options'!AK55</f>
        <v>37653</v>
      </c>
      <c r="C76" s="330" t="n">
        <f aca="false">'Basis Options'!AL55/10000</f>
        <v>0</v>
      </c>
      <c r="D76" s="330" t="n">
        <f aca="false">'Basis Options'!AM55/10000</f>
        <v>0</v>
      </c>
      <c r="E76" s="330" t="n">
        <f aca="false">'Basis Options'!AN55/10000</f>
        <v>0</v>
      </c>
      <c r="F76" s="330" t="n">
        <f aca="false">'Basis Options'!AO55/10000</f>
        <v>0</v>
      </c>
      <c r="G76" s="330" t="n">
        <f aca="false">'Basis Options'!AP55/10000</f>
        <v>0</v>
      </c>
      <c r="H76" s="330" t="n">
        <f aca="false">'Basis Options'!AQ55/10000</f>
        <v>0</v>
      </c>
      <c r="I76" s="331" t="n">
        <f aca="false">SUM(C76:H76)</f>
        <v>0</v>
      </c>
    </row>
    <row r="77" customFormat="false" ht="13.5" hidden="false" customHeight="false" outlineLevel="0" collapsed="false">
      <c r="B77" s="328" t="n">
        <f aca="false">'Basis Options'!AK56</f>
        <v>37681</v>
      </c>
      <c r="C77" s="330" t="n">
        <f aca="false">'Basis Options'!AL56/10000</f>
        <v>0</v>
      </c>
      <c r="D77" s="330" t="n">
        <f aca="false">'Basis Options'!AM56/10000</f>
        <v>0</v>
      </c>
      <c r="E77" s="330" t="n">
        <f aca="false">'Basis Options'!AN56/10000</f>
        <v>0</v>
      </c>
      <c r="F77" s="330" t="n">
        <f aca="false">'Basis Options'!AO56/10000</f>
        <v>0</v>
      </c>
      <c r="G77" s="330" t="n">
        <f aca="false">'Basis Options'!AP56/10000</f>
        <v>0</v>
      </c>
      <c r="H77" s="330" t="n">
        <f aca="false">'Basis Options'!AQ56/10000</f>
        <v>0</v>
      </c>
      <c r="I77" s="331" t="n">
        <f aca="false">SUM(C77:H77)</f>
        <v>0</v>
      </c>
    </row>
    <row r="78" customFormat="false" ht="13.5" hidden="false" customHeight="false" outlineLevel="0" collapsed="false">
      <c r="B78" s="353" t="s">
        <v>210</v>
      </c>
      <c r="C78" s="354" t="e">
        <f aca="false">SUM(C36:C77)</f>
        <v>#NAME?</v>
      </c>
      <c r="D78" s="354" t="e">
        <f aca="false">SUM(D36:D77)</f>
        <v>#NAME?</v>
      </c>
      <c r="E78" s="354" t="e">
        <f aca="false">SUM(E36:E77)</f>
        <v>#NAME?</v>
      </c>
      <c r="F78" s="354" t="n">
        <f aca="false">SUM(F36:F77)</f>
        <v>0</v>
      </c>
      <c r="G78" s="354" t="n">
        <f aca="false">SUM(G36:G77)</f>
        <v>0</v>
      </c>
      <c r="H78" s="354" t="n">
        <f aca="false">SUM(H36:H77)</f>
        <v>0</v>
      </c>
      <c r="I78" s="331" t="e">
        <f aca="false">SUM(C78:H78)</f>
        <v>#NAME?</v>
      </c>
    </row>
    <row r="79" customFormat="false" ht="13.5" hidden="false" customHeight="false" outlineLevel="0" collapsed="false">
      <c r="K79" s="355"/>
      <c r="L79" s="355"/>
    </row>
    <row r="80" customFormat="false" ht="12.75" hidden="false" customHeight="false" outlineLevel="0" collapsed="false">
      <c r="B80" s="319" t="s">
        <v>242</v>
      </c>
      <c r="C80" s="321"/>
      <c r="E80" s="319" t="s">
        <v>200</v>
      </c>
      <c r="F80" s="320"/>
      <c r="G80" s="320"/>
      <c r="H80" s="320"/>
      <c r="I80" s="321"/>
      <c r="K80" s="355"/>
      <c r="L80" s="355"/>
    </row>
    <row r="81" customFormat="false" ht="12.75" hidden="false" customHeight="false" outlineLevel="0" collapsed="false">
      <c r="B81" s="350"/>
      <c r="C81" s="327" t="s">
        <v>210</v>
      </c>
      <c r="E81" s="350"/>
      <c r="F81" s="351"/>
      <c r="G81" s="351"/>
      <c r="H81" s="351"/>
      <c r="I81" s="327"/>
      <c r="K81" s="356"/>
      <c r="L81" s="356"/>
    </row>
    <row r="82" customFormat="false" ht="13.5" hidden="false" customHeight="false" outlineLevel="0" collapsed="false">
      <c r="B82" s="323" t="s">
        <v>77</v>
      </c>
      <c r="C82" s="325" t="s">
        <v>234</v>
      </c>
      <c r="E82" s="323" t="s">
        <v>77</v>
      </c>
      <c r="F82" s="324" t="s">
        <v>208</v>
      </c>
      <c r="G82" s="324" t="s">
        <v>209</v>
      </c>
      <c r="H82" s="324" t="s">
        <v>126</v>
      </c>
      <c r="I82" s="325" t="s">
        <v>210</v>
      </c>
      <c r="K82" s="356"/>
      <c r="L82" s="356"/>
    </row>
    <row r="83" customFormat="false" ht="12.75" hidden="false" customHeight="false" outlineLevel="0" collapsed="false">
      <c r="B83" s="328" t="n">
        <f aca="false">'Basket Options'!S14</f>
        <v>36434</v>
      </c>
      <c r="C83" s="357" t="n">
        <f aca="false">'Basket Options'!T14/10000</f>
        <v>0</v>
      </c>
      <c r="E83" s="358" t="n">
        <f aca="false">Digital!W7</f>
        <v>36647</v>
      </c>
      <c r="F83" s="359" t="n">
        <f aca="false">Digital!X7/10000</f>
        <v>0</v>
      </c>
      <c r="G83" s="359" t="e">
        <f aca="false">Digital!Y7/10000</f>
        <v>#NAME?</v>
      </c>
      <c r="H83" s="360" t="n">
        <f aca="false">Digital!Z7/10000</f>
        <v>0</v>
      </c>
      <c r="I83" s="361" t="e">
        <f aca="false">SUM(F83:H83)</f>
        <v>#NAME?</v>
      </c>
      <c r="K83" s="356"/>
      <c r="L83" s="356"/>
    </row>
    <row r="84" customFormat="false" ht="12" hidden="false" customHeight="true" outlineLevel="0" collapsed="false">
      <c r="B84" s="328" t="n">
        <f aca="false">'Basket Options'!S15</f>
        <v>36465</v>
      </c>
      <c r="C84" s="357" t="n">
        <f aca="false">'Basket Options'!T15/10000</f>
        <v>0</v>
      </c>
      <c r="E84" s="358" t="n">
        <f aca="false">Digital!W8</f>
        <v>36678</v>
      </c>
      <c r="F84" s="359" t="n">
        <f aca="false">Digital!X8/10000</f>
        <v>0</v>
      </c>
      <c r="G84" s="359" t="n">
        <f aca="false">Digital!Y8/10000</f>
        <v>0</v>
      </c>
      <c r="H84" s="360" t="n">
        <f aca="false">Digital!Z8/10000</f>
        <v>0</v>
      </c>
      <c r="I84" s="361" t="n">
        <f aca="false">SUM(F84:H84)</f>
        <v>0</v>
      </c>
      <c r="K84" s="362"/>
      <c r="L84" s="363"/>
    </row>
    <row r="85" customFormat="false" ht="12.75" hidden="false" customHeight="false" outlineLevel="0" collapsed="false">
      <c r="B85" s="328" t="n">
        <f aca="false">'Basket Options'!S16</f>
        <v>36495</v>
      </c>
      <c r="C85" s="357" t="n">
        <f aca="false">'Basket Options'!T16/10000</f>
        <v>0</v>
      </c>
      <c r="E85" s="358" t="n">
        <f aca="false">Digital!W9</f>
        <v>36708</v>
      </c>
      <c r="F85" s="359" t="n">
        <f aca="false">Digital!X9/10000</f>
        <v>0</v>
      </c>
      <c r="G85" s="359" t="n">
        <f aca="false">Digital!Y9/10000</f>
        <v>0</v>
      </c>
      <c r="H85" s="360" t="n">
        <f aca="false">Digital!Z9/10000</f>
        <v>0</v>
      </c>
      <c r="I85" s="361" t="n">
        <f aca="false">SUM(F85:H85)</f>
        <v>0</v>
      </c>
      <c r="K85" s="362"/>
      <c r="L85" s="363"/>
    </row>
    <row r="86" customFormat="false" ht="12.75" hidden="false" customHeight="false" outlineLevel="0" collapsed="false">
      <c r="B86" s="328" t="n">
        <f aca="false">'Basket Options'!S17</f>
        <v>36526</v>
      </c>
      <c r="C86" s="357" t="n">
        <f aca="false">'Basket Options'!T17/10000</f>
        <v>0</v>
      </c>
      <c r="E86" s="358" t="n">
        <f aca="false">Digital!W10</f>
        <v>36739</v>
      </c>
      <c r="F86" s="359" t="n">
        <f aca="false">Digital!X10/10000</f>
        <v>0</v>
      </c>
      <c r="G86" s="359" t="n">
        <f aca="false">Digital!Y10/10000</f>
        <v>0</v>
      </c>
      <c r="H86" s="360" t="n">
        <f aca="false">Digital!Z10/10000</f>
        <v>0</v>
      </c>
      <c r="I86" s="361" t="n">
        <f aca="false">SUM(F86:H86)</f>
        <v>0</v>
      </c>
      <c r="K86" s="362"/>
      <c r="L86" s="363"/>
    </row>
    <row r="87" customFormat="false" ht="12.75" hidden="false" customHeight="false" outlineLevel="0" collapsed="false">
      <c r="B87" s="328" t="n">
        <f aca="false">'Basket Options'!S18</f>
        <v>36557</v>
      </c>
      <c r="C87" s="357" t="n">
        <f aca="false">'Basket Options'!T18/10000</f>
        <v>0</v>
      </c>
      <c r="E87" s="358" t="n">
        <f aca="false">Digital!W11</f>
        <v>36770</v>
      </c>
      <c r="F87" s="359" t="n">
        <f aca="false">Digital!X11/10000</f>
        <v>0</v>
      </c>
      <c r="G87" s="359" t="n">
        <f aca="false">Digital!Y11/10000</f>
        <v>0</v>
      </c>
      <c r="H87" s="360" t="n">
        <f aca="false">Digital!Z11/10000</f>
        <v>0</v>
      </c>
      <c r="I87" s="361" t="n">
        <f aca="false">SUM(F87:H87)</f>
        <v>0</v>
      </c>
      <c r="K87" s="362"/>
      <c r="L87" s="363"/>
    </row>
    <row r="88" customFormat="false" ht="12.75" hidden="false" customHeight="false" outlineLevel="0" collapsed="false">
      <c r="B88" s="328" t="n">
        <f aca="false">'Basket Options'!S19</f>
        <v>36586</v>
      </c>
      <c r="C88" s="357" t="n">
        <f aca="false">'Basket Options'!T19/10000</f>
        <v>0</v>
      </c>
      <c r="E88" s="358" t="n">
        <f aca="false">Digital!W12</f>
        <v>36800</v>
      </c>
      <c r="F88" s="359" t="n">
        <f aca="false">Digital!X12/10000</f>
        <v>0</v>
      </c>
      <c r="G88" s="359" t="n">
        <f aca="false">Digital!Y12/10000</f>
        <v>0</v>
      </c>
      <c r="H88" s="360" t="n">
        <f aca="false">Digital!Z12/10000</f>
        <v>0</v>
      </c>
      <c r="I88" s="361" t="n">
        <f aca="false">SUM(F88:H88)</f>
        <v>0</v>
      </c>
      <c r="K88" s="362"/>
      <c r="L88" s="363"/>
    </row>
    <row r="89" customFormat="false" ht="12.75" hidden="false" customHeight="false" outlineLevel="0" collapsed="false">
      <c r="B89" s="328" t="n">
        <f aca="false">'Basket Options'!S20</f>
        <v>36617</v>
      </c>
      <c r="C89" s="357" t="n">
        <f aca="false">'Basket Options'!T20/10000</f>
        <v>0</v>
      </c>
      <c r="E89" s="358" t="n">
        <f aca="false">Digital!W13</f>
        <v>36831</v>
      </c>
      <c r="F89" s="359" t="n">
        <f aca="false">Digital!X13/10000</f>
        <v>0</v>
      </c>
      <c r="G89" s="359" t="n">
        <f aca="false">Digital!Y13/10000</f>
        <v>0</v>
      </c>
      <c r="H89" s="360" t="n">
        <f aca="false">Digital!Z13/10000</f>
        <v>0</v>
      </c>
      <c r="I89" s="361" t="n">
        <f aca="false">SUM(F89:H89)</f>
        <v>0</v>
      </c>
      <c r="K89" s="362"/>
      <c r="L89" s="363"/>
    </row>
    <row r="90" customFormat="false" ht="12.75" hidden="false" customHeight="false" outlineLevel="0" collapsed="false">
      <c r="B90" s="328" t="n">
        <f aca="false">'Basket Options'!S21</f>
        <v>36647</v>
      </c>
      <c r="C90" s="357" t="e">
        <f aca="false">'Basket Options'!T21/10000</f>
        <v>#NAME?</v>
      </c>
      <c r="E90" s="358" t="n">
        <f aca="false">Digital!W14</f>
        <v>36861</v>
      </c>
      <c r="F90" s="359" t="n">
        <f aca="false">Digital!X14/10000</f>
        <v>0</v>
      </c>
      <c r="G90" s="359" t="n">
        <f aca="false">Digital!Y14/10000</f>
        <v>0</v>
      </c>
      <c r="H90" s="360" t="n">
        <f aca="false">Digital!Z14/10000</f>
        <v>0</v>
      </c>
      <c r="I90" s="361" t="n">
        <f aca="false">SUM(F90:H90)</f>
        <v>0</v>
      </c>
      <c r="K90" s="362"/>
      <c r="L90" s="363"/>
    </row>
    <row r="91" customFormat="false" ht="12.75" hidden="false" customHeight="false" outlineLevel="0" collapsed="false">
      <c r="B91" s="328" t="n">
        <f aca="false">'Basket Options'!S22</f>
        <v>36678</v>
      </c>
      <c r="C91" s="357" t="e">
        <f aca="false">'Basket Options'!T22/10000</f>
        <v>#NAME?</v>
      </c>
      <c r="E91" s="358" t="n">
        <f aca="false">Digital!W15</f>
        <v>36892</v>
      </c>
      <c r="F91" s="359" t="n">
        <f aca="false">Digital!X15/10000</f>
        <v>0</v>
      </c>
      <c r="G91" s="359" t="n">
        <f aca="false">Digital!Y15/10000</f>
        <v>0</v>
      </c>
      <c r="H91" s="360" t="n">
        <f aca="false">Digital!Z15/10000</f>
        <v>0</v>
      </c>
      <c r="I91" s="361" t="n">
        <f aca="false">SUM(F91:H91)</f>
        <v>0</v>
      </c>
      <c r="K91" s="362"/>
      <c r="L91" s="363"/>
    </row>
    <row r="92" customFormat="false" ht="12.75" hidden="false" customHeight="false" outlineLevel="0" collapsed="false">
      <c r="B92" s="328" t="n">
        <f aca="false">'Basket Options'!S23</f>
        <v>36708</v>
      </c>
      <c r="C92" s="357" t="n">
        <f aca="false">'Basket Options'!T23/10000</f>
        <v>0</v>
      </c>
      <c r="E92" s="358" t="n">
        <f aca="false">Digital!W16</f>
        <v>36923</v>
      </c>
      <c r="F92" s="359" t="n">
        <f aca="false">Digital!X16/10000</f>
        <v>0</v>
      </c>
      <c r="G92" s="359" t="n">
        <f aca="false">Digital!Y16/10000</f>
        <v>0</v>
      </c>
      <c r="H92" s="360" t="n">
        <f aca="false">Digital!Z16/10000</f>
        <v>0</v>
      </c>
      <c r="I92" s="361" t="n">
        <f aca="false">SUM(F92:H92)</f>
        <v>0</v>
      </c>
      <c r="K92" s="362"/>
      <c r="L92" s="363"/>
    </row>
    <row r="93" customFormat="false" ht="12.75" hidden="false" customHeight="false" outlineLevel="0" collapsed="false">
      <c r="B93" s="328" t="n">
        <f aca="false">'Basket Options'!S24</f>
        <v>36739</v>
      </c>
      <c r="C93" s="357" t="n">
        <f aca="false">'Basket Options'!T24/10000</f>
        <v>0</v>
      </c>
      <c r="E93" s="358" t="n">
        <f aca="false">Digital!W17</f>
        <v>36951</v>
      </c>
      <c r="F93" s="359" t="n">
        <f aca="false">Digital!X17/10000</f>
        <v>0</v>
      </c>
      <c r="G93" s="359" t="n">
        <f aca="false">Digital!Y17/10000</f>
        <v>0</v>
      </c>
      <c r="H93" s="360" t="n">
        <f aca="false">Digital!Z17/10000</f>
        <v>0</v>
      </c>
      <c r="I93" s="361" t="n">
        <f aca="false">SUM(F93:H93)</f>
        <v>0</v>
      </c>
      <c r="K93" s="362"/>
      <c r="L93" s="363"/>
    </row>
    <row r="94" customFormat="false" ht="12.75" hidden="false" customHeight="false" outlineLevel="0" collapsed="false">
      <c r="B94" s="328" t="n">
        <f aca="false">'Basket Options'!S25</f>
        <v>36770</v>
      </c>
      <c r="C94" s="357" t="n">
        <f aca="false">'Basket Options'!T25/10000</f>
        <v>0</v>
      </c>
      <c r="E94" s="358" t="n">
        <f aca="false">Digital!W18</f>
        <v>36982</v>
      </c>
      <c r="F94" s="359" t="n">
        <f aca="false">Digital!X18/10000</f>
        <v>0</v>
      </c>
      <c r="G94" s="359" t="n">
        <f aca="false">Digital!Y18/10000</f>
        <v>0</v>
      </c>
      <c r="H94" s="360" t="n">
        <f aca="false">Digital!Z18/10000</f>
        <v>0</v>
      </c>
      <c r="I94" s="361" t="n">
        <f aca="false">SUM(F94:H94)</f>
        <v>0</v>
      </c>
      <c r="K94" s="362"/>
      <c r="L94" s="363"/>
    </row>
    <row r="95" customFormat="false" ht="12.75" hidden="false" customHeight="false" outlineLevel="0" collapsed="false">
      <c r="B95" s="328" t="n">
        <f aca="false">'Basket Options'!S26</f>
        <v>36800</v>
      </c>
      <c r="C95" s="357" t="n">
        <f aca="false">'Basket Options'!T26/10000</f>
        <v>0</v>
      </c>
      <c r="E95" s="358" t="n">
        <f aca="false">Digital!W19</f>
        <v>37012</v>
      </c>
      <c r="F95" s="359" t="n">
        <f aca="false">Digital!X19/10000</f>
        <v>0</v>
      </c>
      <c r="G95" s="359" t="n">
        <f aca="false">Digital!Y19/10000</f>
        <v>0</v>
      </c>
      <c r="H95" s="360" t="n">
        <f aca="false">Digital!Z19/10000</f>
        <v>0</v>
      </c>
      <c r="I95" s="361" t="n">
        <f aca="false">SUM(F95:H95)</f>
        <v>0</v>
      </c>
      <c r="K95" s="362"/>
      <c r="L95" s="363"/>
    </row>
    <row r="96" customFormat="false" ht="12.75" hidden="false" customHeight="false" outlineLevel="0" collapsed="false">
      <c r="B96" s="328" t="n">
        <f aca="false">'Basket Options'!S27</f>
        <v>36831</v>
      </c>
      <c r="C96" s="357" t="n">
        <f aca="false">'Basket Options'!T27/10000</f>
        <v>0</v>
      </c>
      <c r="E96" s="358" t="n">
        <f aca="false">Digital!W20</f>
        <v>37043</v>
      </c>
      <c r="F96" s="359" t="n">
        <f aca="false">Digital!X20/10000</f>
        <v>0</v>
      </c>
      <c r="G96" s="359" t="n">
        <f aca="false">Digital!Y20/10000</f>
        <v>0</v>
      </c>
      <c r="H96" s="360" t="n">
        <f aca="false">Digital!Z20/10000</f>
        <v>0</v>
      </c>
      <c r="I96" s="361" t="n">
        <f aca="false">SUM(F96:H96)</f>
        <v>0</v>
      </c>
      <c r="K96" s="362"/>
      <c r="L96" s="363"/>
    </row>
    <row r="97" customFormat="false" ht="12.75" hidden="false" customHeight="false" outlineLevel="0" collapsed="false">
      <c r="B97" s="328" t="n">
        <f aca="false">'Basket Options'!S28</f>
        <v>36861</v>
      </c>
      <c r="C97" s="357" t="n">
        <f aca="false">'Basket Options'!T28/10000</f>
        <v>0</v>
      </c>
      <c r="E97" s="358"/>
      <c r="F97" s="359"/>
      <c r="G97" s="359"/>
      <c r="H97" s="360"/>
      <c r="I97" s="361"/>
      <c r="K97" s="362"/>
      <c r="L97" s="363"/>
    </row>
    <row r="98" customFormat="false" ht="12.75" hidden="false" customHeight="false" outlineLevel="0" collapsed="false">
      <c r="B98" s="328" t="n">
        <f aca="false">'Basket Options'!S29</f>
        <v>36892</v>
      </c>
      <c r="C98" s="357" t="n">
        <f aca="false">'Basket Options'!T29/10000</f>
        <v>0</v>
      </c>
      <c r="E98" s="358"/>
      <c r="F98" s="359"/>
      <c r="G98" s="359"/>
      <c r="H98" s="360"/>
      <c r="I98" s="361"/>
      <c r="K98" s="362"/>
      <c r="L98" s="363"/>
    </row>
    <row r="99" customFormat="false" ht="12.75" hidden="false" customHeight="false" outlineLevel="0" collapsed="false">
      <c r="B99" s="328" t="n">
        <f aca="false">'Basket Options'!S30</f>
        <v>36923</v>
      </c>
      <c r="C99" s="357" t="n">
        <f aca="false">'Basket Options'!T30/10000</f>
        <v>0</v>
      </c>
      <c r="E99" s="358"/>
      <c r="F99" s="359"/>
      <c r="G99" s="359"/>
      <c r="H99" s="360"/>
      <c r="I99" s="361"/>
      <c r="K99" s="362"/>
      <c r="L99" s="363"/>
    </row>
    <row r="100" customFormat="false" ht="12.75" hidden="false" customHeight="false" outlineLevel="0" collapsed="false">
      <c r="B100" s="328" t="n">
        <f aca="false">'Basket Options'!S31</f>
        <v>36951</v>
      </c>
      <c r="C100" s="357" t="n">
        <f aca="false">'Basket Options'!T31/10000</f>
        <v>0</v>
      </c>
      <c r="E100" s="358"/>
      <c r="F100" s="359"/>
      <c r="G100" s="359"/>
      <c r="H100" s="360"/>
      <c r="I100" s="361"/>
      <c r="K100" s="362"/>
      <c r="L100" s="363"/>
    </row>
    <row r="101" customFormat="false" ht="12.75" hidden="false" customHeight="false" outlineLevel="0" collapsed="false">
      <c r="B101" s="328" t="n">
        <f aca="false">'Basket Options'!S32</f>
        <v>36982</v>
      </c>
      <c r="C101" s="357" t="n">
        <f aca="false">'Basket Options'!T32/10000</f>
        <v>0</v>
      </c>
      <c r="E101" s="358"/>
      <c r="F101" s="359"/>
      <c r="G101" s="359"/>
      <c r="H101" s="360"/>
      <c r="I101" s="361"/>
      <c r="K101" s="362"/>
      <c r="L101" s="363"/>
    </row>
    <row r="102" customFormat="false" ht="12.75" hidden="false" customHeight="false" outlineLevel="0" collapsed="false">
      <c r="B102" s="328" t="n">
        <f aca="false">'Basket Options'!S33</f>
        <v>37012</v>
      </c>
      <c r="C102" s="357" t="n">
        <f aca="false">'Basket Options'!T33/10000</f>
        <v>0</v>
      </c>
      <c r="E102" s="358"/>
      <c r="F102" s="359"/>
      <c r="G102" s="359"/>
      <c r="H102" s="360"/>
      <c r="I102" s="361"/>
      <c r="K102" s="362"/>
      <c r="L102" s="363"/>
    </row>
    <row r="103" customFormat="false" ht="12.75" hidden="false" customHeight="false" outlineLevel="0" collapsed="false">
      <c r="B103" s="328" t="n">
        <f aca="false">'Basket Options'!S34</f>
        <v>37043</v>
      </c>
      <c r="C103" s="357" t="n">
        <f aca="false">'Basket Options'!T34/10000</f>
        <v>0</v>
      </c>
      <c r="E103" s="358"/>
      <c r="F103" s="359"/>
      <c r="G103" s="359"/>
      <c r="H103" s="360"/>
      <c r="I103" s="361"/>
      <c r="K103" s="362"/>
      <c r="L103" s="363"/>
    </row>
    <row r="104" customFormat="false" ht="12.75" hidden="false" customHeight="false" outlineLevel="0" collapsed="false">
      <c r="B104" s="328" t="n">
        <f aca="false">'Basket Options'!S35</f>
        <v>37073</v>
      </c>
      <c r="C104" s="357" t="n">
        <f aca="false">'Basket Options'!T35/10000</f>
        <v>0</v>
      </c>
      <c r="E104" s="358"/>
      <c r="F104" s="359"/>
      <c r="G104" s="359"/>
      <c r="H104" s="360"/>
      <c r="I104" s="361"/>
      <c r="K104" s="362"/>
      <c r="L104" s="363"/>
    </row>
    <row r="105" customFormat="false" ht="12.75" hidden="false" customHeight="false" outlineLevel="0" collapsed="false">
      <c r="B105" s="328" t="n">
        <f aca="false">'Basket Options'!S36</f>
        <v>37104</v>
      </c>
      <c r="C105" s="357" t="n">
        <f aca="false">'Basket Options'!T36/10000</f>
        <v>0</v>
      </c>
      <c r="E105" s="358"/>
      <c r="F105" s="359"/>
      <c r="G105" s="359"/>
      <c r="H105" s="360"/>
      <c r="I105" s="361"/>
      <c r="K105" s="362"/>
      <c r="L105" s="363"/>
    </row>
    <row r="106" customFormat="false" ht="12.75" hidden="false" customHeight="false" outlineLevel="0" collapsed="false">
      <c r="B106" s="328" t="n">
        <f aca="false">'Basket Options'!S37</f>
        <v>37135</v>
      </c>
      <c r="C106" s="357" t="n">
        <f aca="false">'Basket Options'!T37/10000</f>
        <v>0</v>
      </c>
      <c r="E106" s="358"/>
      <c r="F106" s="359"/>
      <c r="G106" s="359"/>
      <c r="H106" s="360"/>
      <c r="I106" s="361"/>
      <c r="K106" s="362"/>
      <c r="L106" s="363"/>
    </row>
    <row r="107" customFormat="false" ht="12.75" hidden="false" customHeight="false" outlineLevel="0" collapsed="false">
      <c r="B107" s="328" t="n">
        <f aca="false">'Basket Options'!S38</f>
        <v>37165</v>
      </c>
      <c r="C107" s="357" t="n">
        <f aca="false">'Basket Options'!T38/10000</f>
        <v>0</v>
      </c>
      <c r="E107" s="358"/>
      <c r="F107" s="359"/>
      <c r="G107" s="359"/>
      <c r="H107" s="360"/>
      <c r="I107" s="361"/>
      <c r="K107" s="362"/>
      <c r="L107" s="363"/>
    </row>
    <row r="108" customFormat="false" ht="12.75" hidden="false" customHeight="false" outlineLevel="0" collapsed="false">
      <c r="B108" s="328" t="n">
        <f aca="false">'Basket Options'!S39</f>
        <v>37196</v>
      </c>
      <c r="C108" s="357" t="n">
        <f aca="false">'Basket Options'!T39/10000</f>
        <v>0</v>
      </c>
      <c r="E108" s="358"/>
      <c r="F108" s="359"/>
      <c r="G108" s="359"/>
      <c r="H108" s="360"/>
      <c r="I108" s="361"/>
      <c r="K108" s="362"/>
      <c r="L108" s="363"/>
    </row>
    <row r="109" customFormat="false" ht="13.5" hidden="false" customHeight="false" outlineLevel="0" collapsed="false">
      <c r="B109" s="328" t="n">
        <f aca="false">'Basket Options'!S40</f>
        <v>37226</v>
      </c>
      <c r="C109" s="357" t="n">
        <f aca="false">'Basket Options'!T40/10000</f>
        <v>0</v>
      </c>
      <c r="E109" s="358"/>
      <c r="F109" s="359"/>
      <c r="G109" s="359"/>
      <c r="H109" s="364"/>
      <c r="I109" s="361"/>
      <c r="K109" s="362"/>
      <c r="L109" s="363"/>
    </row>
    <row r="110" customFormat="false" ht="13.5" hidden="false" customHeight="false" outlineLevel="0" collapsed="false">
      <c r="B110" s="365" t="s">
        <v>210</v>
      </c>
      <c r="C110" s="366" t="e">
        <f aca="false">SUM(C83:C109)</f>
        <v>#NAME?</v>
      </c>
      <c r="E110" s="322" t="s">
        <v>210</v>
      </c>
      <c r="F110" s="367" t="n">
        <f aca="false">SUM(F83:F109)</f>
        <v>0</v>
      </c>
      <c r="G110" s="367" t="e">
        <f aca="false">SUM(G83:G109)</f>
        <v>#NAME?</v>
      </c>
      <c r="H110" s="367"/>
      <c r="I110" s="368" t="e">
        <f aca="false">SUM(I83:I109)</f>
        <v>#NAME?</v>
      </c>
      <c r="K110" s="369"/>
      <c r="L110" s="370"/>
    </row>
    <row r="111" customFormat="false" ht="12.75" hidden="false" customHeight="false" outlineLevel="0" collapsed="false">
      <c r="K111" s="73"/>
      <c r="L111" s="224"/>
    </row>
    <row r="112" customFormat="false" ht="12.75" hidden="false" customHeight="false" outlineLevel="0" collapsed="false">
      <c r="K112" s="73"/>
      <c r="L112" s="224"/>
    </row>
    <row r="116" customFormat="false" ht="13.5" hidden="false" customHeight="false" outlineLevel="0" collapsed="false"/>
    <row r="117" customFormat="false" ht="13.5" hidden="false" customHeight="false" outlineLevel="0" collapsed="false">
      <c r="B117" s="322" t="s">
        <v>17</v>
      </c>
      <c r="C117" s="371" t="s">
        <v>46</v>
      </c>
    </row>
    <row r="118" customFormat="false" ht="12.75" hidden="false" customHeight="false" outlineLevel="0" collapsed="false">
      <c r="B118" s="332" t="n">
        <v>36434</v>
      </c>
      <c r="C118" s="372" t="n">
        <f aca="false">VLOOKUP(B118,TotalPos,9)</f>
        <v>0</v>
      </c>
    </row>
    <row r="119" customFormat="false" ht="12.75" hidden="false" customHeight="false" outlineLevel="0" collapsed="false">
      <c r="B119" s="332" t="n">
        <v>36465</v>
      </c>
      <c r="C119" s="372" t="n">
        <f aca="false">VLOOKUP(B119,TotalPos,9)</f>
        <v>0</v>
      </c>
    </row>
    <row r="120" customFormat="false" ht="12.75" hidden="false" customHeight="false" outlineLevel="0" collapsed="false">
      <c r="B120" s="332" t="n">
        <v>36495</v>
      </c>
      <c r="C120" s="372" t="n">
        <f aca="false">VLOOKUP(B120,TotalPos,9)</f>
        <v>0</v>
      </c>
    </row>
    <row r="121" customFormat="false" ht="12.75" hidden="false" customHeight="false" outlineLevel="0" collapsed="false">
      <c r="B121" s="332" t="n">
        <v>36526</v>
      </c>
      <c r="C121" s="372" t="n">
        <f aca="false">VLOOKUP(B121,TotalPos,9)</f>
        <v>0</v>
      </c>
    </row>
    <row r="122" customFormat="false" ht="12.75" hidden="false" customHeight="false" outlineLevel="0" collapsed="false">
      <c r="B122" s="332" t="n">
        <v>36557</v>
      </c>
      <c r="C122" s="372" t="n">
        <f aca="false">VLOOKUP(B122,TotalPos,9)</f>
        <v>0</v>
      </c>
    </row>
    <row r="123" customFormat="false" ht="12.75" hidden="false" customHeight="false" outlineLevel="0" collapsed="false">
      <c r="B123" s="332" t="n">
        <v>36586</v>
      </c>
      <c r="C123" s="372" t="n">
        <f aca="false">VLOOKUP(B123,TotalPos,9)</f>
        <v>0</v>
      </c>
    </row>
    <row r="124" customFormat="false" ht="12.75" hidden="false" customHeight="false" outlineLevel="0" collapsed="false">
      <c r="B124" s="332" t="n">
        <v>36617</v>
      </c>
      <c r="C124" s="372" t="n">
        <f aca="false">VLOOKUP(B124,TotalPos,9)</f>
        <v>0</v>
      </c>
    </row>
    <row r="125" customFormat="false" ht="12.75" hidden="false" customHeight="false" outlineLevel="0" collapsed="false">
      <c r="B125" s="332" t="n">
        <v>36647</v>
      </c>
      <c r="C125" s="372" t="e">
        <f aca="false">VLOOKUP(B125,TotalPos,9)</f>
        <v>#NAME?</v>
      </c>
    </row>
    <row r="126" customFormat="false" ht="12.75" hidden="false" customHeight="false" outlineLevel="0" collapsed="false">
      <c r="B126" s="332" t="n">
        <v>36678</v>
      </c>
      <c r="C126" s="372" t="e">
        <f aca="false">VLOOKUP(B126,TotalPos,9)</f>
        <v>#NAME?</v>
      </c>
    </row>
    <row r="127" customFormat="false" ht="12.75" hidden="false" customHeight="false" outlineLevel="0" collapsed="false">
      <c r="B127" s="332" t="n">
        <v>36708</v>
      </c>
      <c r="C127" s="372" t="e">
        <f aca="false">VLOOKUP(B127,TotalPos,9)</f>
        <v>#NAME?</v>
      </c>
    </row>
    <row r="128" customFormat="false" ht="12.75" hidden="false" customHeight="false" outlineLevel="0" collapsed="false">
      <c r="B128" s="332" t="n">
        <v>36739</v>
      </c>
      <c r="C128" s="372" t="e">
        <f aca="false">VLOOKUP(B128,TotalPos,9)</f>
        <v>#NAME?</v>
      </c>
    </row>
    <row r="129" customFormat="false" ht="12.75" hidden="false" customHeight="false" outlineLevel="0" collapsed="false">
      <c r="B129" s="332" t="n">
        <v>36770</v>
      </c>
      <c r="C129" s="372" t="e">
        <f aca="false">VLOOKUP(B129,TotalPos,9)</f>
        <v>#NAME?</v>
      </c>
    </row>
    <row r="130" customFormat="false" ht="12.75" hidden="false" customHeight="false" outlineLevel="0" collapsed="false">
      <c r="B130" s="332" t="n">
        <v>36800</v>
      </c>
      <c r="C130" s="372" t="e">
        <f aca="false">VLOOKUP(B130,TotalPos,9)</f>
        <v>#NAME?</v>
      </c>
    </row>
    <row r="131" customFormat="false" ht="12.75" hidden="false" customHeight="false" outlineLevel="0" collapsed="false">
      <c r="B131" s="332" t="n">
        <v>36831</v>
      </c>
      <c r="C131" s="372" t="e">
        <f aca="false">VLOOKUP(B131,TotalPos,9)</f>
        <v>#NAME?</v>
      </c>
    </row>
    <row r="132" customFormat="false" ht="12.75" hidden="false" customHeight="false" outlineLevel="0" collapsed="false">
      <c r="B132" s="332" t="n">
        <v>36861</v>
      </c>
      <c r="C132" s="372" t="e">
        <f aca="false">VLOOKUP(B132,TotalPos,9)</f>
        <v>#NAME?</v>
      </c>
    </row>
    <row r="133" customFormat="false" ht="12.75" hidden="false" customHeight="false" outlineLevel="0" collapsed="false">
      <c r="B133" s="332" t="n">
        <v>36892</v>
      </c>
      <c r="C133" s="372" t="e">
        <f aca="false">VLOOKUP(B133,TotalPos,9)</f>
        <v>#NAME?</v>
      </c>
    </row>
    <row r="134" customFormat="false" ht="12.75" hidden="false" customHeight="false" outlineLevel="0" collapsed="false">
      <c r="B134" s="332" t="n">
        <v>36923</v>
      </c>
      <c r="C134" s="372" t="e">
        <f aca="false">VLOOKUP(B134,TotalPos,9)</f>
        <v>#NAME?</v>
      </c>
    </row>
    <row r="135" customFormat="false" ht="12.75" hidden="false" customHeight="false" outlineLevel="0" collapsed="false">
      <c r="B135" s="332" t="n">
        <v>36951</v>
      </c>
      <c r="C135" s="372" t="e">
        <f aca="false">VLOOKUP(B135,TotalPos,9)</f>
        <v>#NAME?</v>
      </c>
    </row>
    <row r="136" customFormat="false" ht="12.75" hidden="false" customHeight="false" outlineLevel="0" collapsed="false">
      <c r="B136" s="332" t="n">
        <v>36982</v>
      </c>
      <c r="C136" s="372" t="e">
        <f aca="false">VLOOKUP(B136,TotalPos,9)</f>
        <v>#NAME?</v>
      </c>
    </row>
    <row r="137" customFormat="false" ht="12.75" hidden="false" customHeight="false" outlineLevel="0" collapsed="false">
      <c r="B137" s="332" t="n">
        <v>37012</v>
      </c>
      <c r="C137" s="372" t="e">
        <f aca="false">VLOOKUP(B137,TotalPos,9)</f>
        <v>#NAME?</v>
      </c>
    </row>
    <row r="138" customFormat="false" ht="12.75" hidden="false" customHeight="false" outlineLevel="0" collapsed="false">
      <c r="B138" s="332" t="n">
        <v>37043</v>
      </c>
      <c r="C138" s="372" t="e">
        <f aca="false">VLOOKUP(B138,TotalPos,9)</f>
        <v>#NAME?</v>
      </c>
    </row>
    <row r="139" customFormat="false" ht="12.75" hidden="false" customHeight="false" outlineLevel="0" collapsed="false">
      <c r="B139" s="332" t="n">
        <v>37073</v>
      </c>
      <c r="C139" s="372" t="e">
        <f aca="false">VLOOKUP(B139,TotalPos,9)</f>
        <v>#NAME?</v>
      </c>
    </row>
    <row r="140" customFormat="false" ht="12.75" hidden="false" customHeight="false" outlineLevel="0" collapsed="false">
      <c r="B140" s="332" t="n">
        <v>37104</v>
      </c>
      <c r="C140" s="372" t="e">
        <f aca="false">VLOOKUP(B140,TotalPos,9)</f>
        <v>#NAME?</v>
      </c>
    </row>
    <row r="141" customFormat="false" ht="12.75" hidden="false" customHeight="false" outlineLevel="0" collapsed="false">
      <c r="B141" s="332" t="n">
        <v>37135</v>
      </c>
      <c r="C141" s="372" t="e">
        <f aca="false">VLOOKUP(B141,TotalPos,9)</f>
        <v>#NAME?</v>
      </c>
    </row>
    <row r="142" customFormat="false" ht="12.75" hidden="false" customHeight="false" outlineLevel="0" collapsed="false">
      <c r="B142" s="332" t="n">
        <v>37165</v>
      </c>
      <c r="C142" s="372" t="e">
        <f aca="false">VLOOKUP(B142,TotalPos,9)</f>
        <v>#NAME?</v>
      </c>
    </row>
    <row r="143" customFormat="false" ht="12.75" hidden="false" customHeight="false" outlineLevel="0" collapsed="false">
      <c r="B143" s="332" t="n">
        <v>37196</v>
      </c>
      <c r="C143" s="372" t="e">
        <f aca="false">VLOOKUP(B143,TotalPos,9)</f>
        <v>#NAME?</v>
      </c>
    </row>
    <row r="144" customFormat="false" ht="12.75" hidden="false" customHeight="false" outlineLevel="0" collapsed="false">
      <c r="B144" s="332" t="n">
        <v>37226</v>
      </c>
      <c r="C144" s="372" t="e">
        <f aca="false">VLOOKUP(B144,TotalPos,9)</f>
        <v>#NAME?</v>
      </c>
    </row>
    <row r="145" customFormat="false" ht="12.75" hidden="false" customHeight="false" outlineLevel="0" collapsed="false">
      <c r="B145" s="332" t="n">
        <v>37257</v>
      </c>
      <c r="C145" s="372" t="e">
        <f aca="false">VLOOKUP(B145,TotalPos,9)</f>
        <v>#NAME?</v>
      </c>
    </row>
    <row r="146" customFormat="false" ht="12.75" hidden="false" customHeight="false" outlineLevel="0" collapsed="false">
      <c r="B146" s="332" t="n">
        <v>37288</v>
      </c>
      <c r="C146" s="372" t="e">
        <f aca="false">VLOOKUP(B146,TotalPos,9)</f>
        <v>#NAME?</v>
      </c>
    </row>
    <row r="147" customFormat="false" ht="12.75" hidden="false" customHeight="false" outlineLevel="0" collapsed="false">
      <c r="B147" s="332" t="n">
        <v>37316</v>
      </c>
      <c r="C147" s="372" t="e">
        <f aca="false">VLOOKUP(B147,TotalPos,9)</f>
        <v>#NAME?</v>
      </c>
    </row>
    <row r="148" customFormat="false" ht="12.75" hidden="false" customHeight="false" outlineLevel="0" collapsed="false">
      <c r="B148" s="332" t="n">
        <v>37347</v>
      </c>
      <c r="C148" s="372" t="n">
        <f aca="false">VLOOKUP(B148,TotalPos,9)</f>
        <v>0</v>
      </c>
    </row>
    <row r="149" customFormat="false" ht="12.75" hidden="false" customHeight="false" outlineLevel="0" collapsed="false">
      <c r="B149" s="332" t="n">
        <v>37377</v>
      </c>
      <c r="C149" s="372" t="n">
        <f aca="false">VLOOKUP(B149,TotalPos,9)</f>
        <v>0</v>
      </c>
    </row>
    <row r="150" customFormat="false" ht="12.75" hidden="false" customHeight="false" outlineLevel="0" collapsed="false">
      <c r="B150" s="332" t="n">
        <v>37408</v>
      </c>
      <c r="C150" s="372" t="n">
        <f aca="false">VLOOKUP(B150,TotalPos,9)</f>
        <v>0</v>
      </c>
    </row>
    <row r="151" customFormat="false" ht="12.75" hidden="false" customHeight="false" outlineLevel="0" collapsed="false">
      <c r="B151" s="332" t="n">
        <v>37438</v>
      </c>
      <c r="C151" s="372" t="n">
        <f aca="false">VLOOKUP(B151,TotalPos,9)</f>
        <v>0</v>
      </c>
    </row>
    <row r="152" customFormat="false" ht="12.75" hidden="false" customHeight="false" outlineLevel="0" collapsed="false">
      <c r="B152" s="332" t="n">
        <v>37469</v>
      </c>
      <c r="C152" s="372" t="n">
        <f aca="false">VLOOKUP(B152,TotalPos,9)</f>
        <v>0</v>
      </c>
    </row>
    <row r="153" customFormat="false" ht="12.75" hidden="false" customHeight="false" outlineLevel="0" collapsed="false">
      <c r="B153" s="332" t="n">
        <v>37500</v>
      </c>
      <c r="C153" s="372" t="n">
        <f aca="false">VLOOKUP(B153,TotalPos,9)</f>
        <v>0</v>
      </c>
    </row>
    <row r="154" customFormat="false" ht="12.75" hidden="false" customHeight="false" outlineLevel="0" collapsed="false">
      <c r="B154" s="332" t="n">
        <v>37530</v>
      </c>
      <c r="C154" s="372" t="n">
        <f aca="false">VLOOKUP(B154,TotalPos,9)</f>
        <v>0</v>
      </c>
    </row>
    <row r="155" customFormat="false" ht="12.75" hidden="false" customHeight="false" outlineLevel="0" collapsed="false">
      <c r="B155" s="332" t="n">
        <v>37561</v>
      </c>
      <c r="C155" s="372" t="n">
        <f aca="false">VLOOKUP(B155,TotalPos,9)</f>
        <v>0</v>
      </c>
    </row>
    <row r="156" customFormat="false" ht="12.75" hidden="false" customHeight="false" outlineLevel="0" collapsed="false">
      <c r="B156" s="332" t="n">
        <v>37591</v>
      </c>
      <c r="C156" s="372" t="n">
        <f aca="false">VLOOKUP(B156,TotalPos,9)</f>
        <v>0</v>
      </c>
    </row>
    <row r="157" customFormat="false" ht="12.75" hidden="false" customHeight="false" outlineLevel="0" collapsed="false">
      <c r="B157" s="332" t="n">
        <v>37622</v>
      </c>
      <c r="C157" s="372" t="n">
        <f aca="false">VLOOKUP(B157,TotalPos,9)</f>
        <v>0</v>
      </c>
    </row>
    <row r="158" customFormat="false" ht="12.75" hidden="false" customHeight="false" outlineLevel="0" collapsed="false">
      <c r="B158" s="332" t="n">
        <v>37653</v>
      </c>
      <c r="C158" s="372" t="n">
        <f aca="false">VLOOKUP(B158,TotalPos,9)</f>
        <v>0</v>
      </c>
    </row>
    <row r="159" customFormat="false" ht="12.75" hidden="false" customHeight="false" outlineLevel="0" collapsed="false">
      <c r="B159" s="332" t="n">
        <v>37681</v>
      </c>
      <c r="C159" s="372" t="n">
        <f aca="false">VLOOKUP(B159,TotalPos,9)</f>
        <v>0</v>
      </c>
    </row>
    <row r="160" customFormat="false" ht="12.75" hidden="false" customHeight="false" outlineLevel="0" collapsed="false">
      <c r="B160" s="332" t="n">
        <v>37712</v>
      </c>
      <c r="C160" s="372" t="n">
        <f aca="false">VLOOKUP(B160,TotalPos,9)</f>
        <v>0</v>
      </c>
    </row>
    <row r="161" customFormat="false" ht="12.75" hidden="false" customHeight="false" outlineLevel="0" collapsed="false">
      <c r="B161" s="332" t="n">
        <v>37742</v>
      </c>
      <c r="C161" s="372" t="n">
        <f aca="false">VLOOKUP(B161,TotalPos,9)</f>
        <v>0</v>
      </c>
    </row>
    <row r="162" customFormat="false" ht="12.75" hidden="false" customHeight="false" outlineLevel="0" collapsed="false">
      <c r="B162" s="332" t="n">
        <v>37773</v>
      </c>
      <c r="C162" s="372" t="n">
        <f aca="false">VLOOKUP(B162,TotalPos,9)</f>
        <v>0</v>
      </c>
    </row>
    <row r="163" customFormat="false" ht="12.75" hidden="false" customHeight="false" outlineLevel="0" collapsed="false">
      <c r="B163" s="332" t="n">
        <v>37803</v>
      </c>
      <c r="C163" s="372" t="n">
        <f aca="false">VLOOKUP(B163,TotalPos,9)</f>
        <v>0</v>
      </c>
    </row>
    <row r="164" customFormat="false" ht="12.75" hidden="false" customHeight="false" outlineLevel="0" collapsed="false">
      <c r="B164" s="332" t="n">
        <v>37834</v>
      </c>
      <c r="C164" s="372" t="n">
        <f aca="false">VLOOKUP(B164,TotalPos,9)</f>
        <v>0</v>
      </c>
    </row>
    <row r="165" customFormat="false" ht="12.75" hidden="false" customHeight="false" outlineLevel="0" collapsed="false">
      <c r="B165" s="332" t="n">
        <v>37865</v>
      </c>
      <c r="C165" s="372" t="n">
        <f aca="false">VLOOKUP(B165,TotalPos,9)</f>
        <v>0</v>
      </c>
    </row>
    <row r="166" customFormat="false" ht="12.75" hidden="false" customHeight="false" outlineLevel="0" collapsed="false">
      <c r="B166" s="332" t="n">
        <v>37895</v>
      </c>
      <c r="C166" s="372" t="n">
        <f aca="false">VLOOKUP(B166,TotalPos,9)</f>
        <v>0</v>
      </c>
    </row>
    <row r="167" customFormat="false" ht="12.75" hidden="false" customHeight="false" outlineLevel="0" collapsed="false">
      <c r="B167" s="332" t="n">
        <v>37926</v>
      </c>
      <c r="C167" s="372" t="n">
        <f aca="false">VLOOKUP(B167,TotalPos,9)</f>
        <v>0</v>
      </c>
    </row>
    <row r="168" customFormat="false" ht="12.75" hidden="false" customHeight="false" outlineLevel="0" collapsed="false">
      <c r="B168" s="332" t="n">
        <v>37956</v>
      </c>
      <c r="C168" s="372" t="n">
        <f aca="false">VLOOKUP(B168,TotalPos,9)</f>
        <v>0</v>
      </c>
    </row>
    <row r="169" customFormat="false" ht="12.75" hidden="false" customHeight="false" outlineLevel="0" collapsed="false">
      <c r="B169" s="332" t="n">
        <v>37987</v>
      </c>
      <c r="C169" s="372" t="n">
        <f aca="false">VLOOKUP(B169,TotalPos,9)</f>
        <v>0</v>
      </c>
    </row>
    <row r="170" customFormat="false" ht="12.75" hidden="false" customHeight="false" outlineLevel="0" collapsed="false">
      <c r="B170" s="332" t="n">
        <v>38018</v>
      </c>
      <c r="C170" s="372" t="n">
        <f aca="false">VLOOKUP(B170,TotalPos,9)</f>
        <v>0</v>
      </c>
    </row>
    <row r="171" customFormat="false" ht="12.75" hidden="false" customHeight="false" outlineLevel="0" collapsed="false">
      <c r="B171" s="332" t="n">
        <v>38047</v>
      </c>
      <c r="C171" s="372" t="n">
        <f aca="false">VLOOKUP(B171,TotalPos,9)</f>
        <v>0</v>
      </c>
    </row>
    <row r="172" customFormat="false" ht="12.75" hidden="false" customHeight="false" outlineLevel="0" collapsed="false">
      <c r="B172" s="332" t="n">
        <v>38078</v>
      </c>
      <c r="C172" s="372" t="n">
        <f aca="false">VLOOKUP(B172,TotalPos,9)</f>
        <v>0</v>
      </c>
    </row>
    <row r="173" customFormat="false" ht="12.75" hidden="false" customHeight="false" outlineLevel="0" collapsed="false">
      <c r="B173" s="332" t="n">
        <v>38108</v>
      </c>
      <c r="C173" s="372" t="n">
        <f aca="false">VLOOKUP(B173,TotalPos,9)</f>
        <v>0</v>
      </c>
    </row>
    <row r="174" customFormat="false" ht="12.75" hidden="false" customHeight="false" outlineLevel="0" collapsed="false">
      <c r="B174" s="332" t="n">
        <v>38139</v>
      </c>
      <c r="C174" s="372" t="n">
        <f aca="false">VLOOKUP(B174,TotalPos,9)</f>
        <v>0</v>
      </c>
    </row>
    <row r="175" customFormat="false" ht="12.75" hidden="false" customHeight="false" outlineLevel="0" collapsed="false">
      <c r="B175" s="332" t="n">
        <v>38169</v>
      </c>
      <c r="C175" s="372" t="n">
        <f aca="false">VLOOKUP(B175,TotalPos,9)</f>
        <v>0</v>
      </c>
    </row>
    <row r="176" customFormat="false" ht="12.75" hidden="false" customHeight="false" outlineLevel="0" collapsed="false">
      <c r="B176" s="332" t="n">
        <v>38200</v>
      </c>
      <c r="C176" s="372" t="n">
        <f aca="false">VLOOKUP(B176,TotalPos,9)</f>
        <v>0</v>
      </c>
    </row>
    <row r="177" customFormat="false" ht="12.75" hidden="false" customHeight="false" outlineLevel="0" collapsed="false">
      <c r="B177" s="332" t="n">
        <v>38231</v>
      </c>
      <c r="C177" s="372" t="n">
        <f aca="false">VLOOKUP(B177,TotalPos,9)</f>
        <v>0</v>
      </c>
    </row>
    <row r="178" customFormat="false" ht="12.75" hidden="false" customHeight="false" outlineLevel="0" collapsed="false">
      <c r="B178" s="332" t="n">
        <v>38261</v>
      </c>
      <c r="C178" s="372" t="n">
        <f aca="false">VLOOKUP(B178,TotalPos,9)</f>
        <v>0</v>
      </c>
    </row>
    <row r="179" customFormat="false" ht="12.75" hidden="false" customHeight="false" outlineLevel="0" collapsed="false">
      <c r="B179" s="332" t="n">
        <v>38292</v>
      </c>
      <c r="C179" s="372" t="n">
        <f aca="false">VLOOKUP(B179,TotalPos,9)</f>
        <v>0</v>
      </c>
    </row>
    <row r="180" customFormat="false" ht="12.75" hidden="false" customHeight="false" outlineLevel="0" collapsed="false">
      <c r="B180" s="332" t="n">
        <v>38322</v>
      </c>
      <c r="C180" s="372" t="n">
        <f aca="false">VLOOKUP(B180,TotalPos,9)</f>
        <v>0</v>
      </c>
    </row>
    <row r="181" customFormat="false" ht="12.75" hidden="false" customHeight="false" outlineLevel="0" collapsed="false">
      <c r="B181" s="332" t="n">
        <v>38353</v>
      </c>
      <c r="C181" s="372" t="n">
        <f aca="false">VLOOKUP(B181,TotalPos,9)</f>
        <v>0</v>
      </c>
    </row>
    <row r="182" customFormat="false" ht="12.75" hidden="false" customHeight="false" outlineLevel="0" collapsed="false">
      <c r="B182" s="332" t="n">
        <v>38384</v>
      </c>
      <c r="C182" s="372" t="n">
        <f aca="false">VLOOKUP(B182,TotalPos,9)</f>
        <v>0</v>
      </c>
    </row>
    <row r="183" customFormat="false" ht="12.75" hidden="false" customHeight="false" outlineLevel="0" collapsed="false">
      <c r="B183" s="332" t="n">
        <v>38412</v>
      </c>
      <c r="C183" s="372" t="n">
        <f aca="false">VLOOKUP(B183,TotalPos,9)</f>
        <v>0</v>
      </c>
    </row>
    <row r="184" customFormat="false" ht="12.75" hidden="false" customHeight="false" outlineLevel="0" collapsed="false">
      <c r="B184" s="332" t="n">
        <v>38443</v>
      </c>
      <c r="C184" s="372" t="n">
        <f aca="false">VLOOKUP(B184,TotalPos,9)</f>
        <v>0</v>
      </c>
    </row>
    <row r="185" customFormat="false" ht="12.75" hidden="false" customHeight="false" outlineLevel="0" collapsed="false">
      <c r="B185" s="332" t="n">
        <v>38473</v>
      </c>
      <c r="C185" s="372" t="n">
        <f aca="false">VLOOKUP(B185,TotalPos,9)</f>
        <v>0</v>
      </c>
    </row>
    <row r="186" customFormat="false" ht="12.75" hidden="false" customHeight="false" outlineLevel="0" collapsed="false">
      <c r="B186" s="332" t="n">
        <v>38504</v>
      </c>
      <c r="C186" s="372" t="n">
        <f aca="false">VLOOKUP(B186,TotalPos,9)</f>
        <v>0</v>
      </c>
    </row>
    <row r="187" customFormat="false" ht="12.75" hidden="false" customHeight="false" outlineLevel="0" collapsed="false">
      <c r="B187" s="332" t="n">
        <v>38534</v>
      </c>
      <c r="C187" s="372" t="n">
        <f aca="false">VLOOKUP(B187,TotalPos,9)</f>
        <v>0</v>
      </c>
    </row>
    <row r="188" customFormat="false" ht="12.75" hidden="false" customHeight="false" outlineLevel="0" collapsed="false">
      <c r="B188" s="332" t="n">
        <v>38565</v>
      </c>
      <c r="C188" s="372" t="n">
        <f aca="false">VLOOKUP(B188,TotalPos,9)</f>
        <v>0</v>
      </c>
    </row>
    <row r="189" customFormat="false" ht="12.75" hidden="false" customHeight="false" outlineLevel="0" collapsed="false">
      <c r="B189" s="332" t="n">
        <v>38596</v>
      </c>
      <c r="C189" s="372" t="n">
        <f aca="false">VLOOKUP(B189,TotalPos,9)</f>
        <v>0</v>
      </c>
    </row>
    <row r="190" customFormat="false" ht="12.75" hidden="false" customHeight="false" outlineLevel="0" collapsed="false">
      <c r="B190" s="332" t="n">
        <v>38626</v>
      </c>
      <c r="C190" s="372" t="n">
        <f aca="false">VLOOKUP(B190,TotalPos,9)</f>
        <v>0</v>
      </c>
    </row>
    <row r="191" customFormat="false" ht="12.75" hidden="false" customHeight="false" outlineLevel="0" collapsed="false">
      <c r="B191" s="332" t="n">
        <v>38657</v>
      </c>
      <c r="C191" s="372" t="n">
        <f aca="false">VLOOKUP(B191,TotalPos,9)</f>
        <v>0</v>
      </c>
    </row>
    <row r="192" customFormat="false" ht="12.75" hidden="false" customHeight="false" outlineLevel="0" collapsed="false">
      <c r="B192" s="332" t="n">
        <v>38687</v>
      </c>
      <c r="C192" s="372" t="n">
        <f aca="false">VLOOKUP(B192,TotalPos,9)</f>
        <v>0</v>
      </c>
    </row>
    <row r="193" customFormat="false" ht="12.75" hidden="false" customHeight="false" outlineLevel="0" collapsed="false">
      <c r="B193" s="332" t="n">
        <v>38718</v>
      </c>
      <c r="C193" s="372" t="n">
        <f aca="false">VLOOKUP(B193,TotalPos,9)</f>
        <v>0</v>
      </c>
    </row>
    <row r="194" customFormat="false" ht="12.75" hidden="false" customHeight="false" outlineLevel="0" collapsed="false">
      <c r="B194" s="332" t="n">
        <v>38749</v>
      </c>
      <c r="C194" s="372" t="n">
        <f aca="false">VLOOKUP(B194,TotalPos,9)</f>
        <v>0</v>
      </c>
    </row>
    <row r="195" customFormat="false" ht="12.75" hidden="false" customHeight="false" outlineLevel="0" collapsed="false">
      <c r="B195" s="332" t="n">
        <v>38777</v>
      </c>
      <c r="C195" s="372" t="n">
        <f aca="false">VLOOKUP(B195,TotalPos,9)</f>
        <v>0</v>
      </c>
    </row>
    <row r="196" customFormat="false" ht="12.75" hidden="false" customHeight="false" outlineLevel="0" collapsed="false">
      <c r="B196" s="332" t="n">
        <v>38808</v>
      </c>
      <c r="C196" s="372" t="n">
        <f aca="false">VLOOKUP(B196,TotalPos,9)</f>
        <v>0</v>
      </c>
    </row>
    <row r="197" customFormat="false" ht="12.75" hidden="false" customHeight="false" outlineLevel="0" collapsed="false">
      <c r="B197" s="332" t="n">
        <v>38838</v>
      </c>
      <c r="C197" s="372" t="n">
        <f aca="false">VLOOKUP(B197,TotalPos,9)</f>
        <v>0</v>
      </c>
    </row>
    <row r="198" customFormat="false" ht="12.75" hidden="false" customHeight="false" outlineLevel="0" collapsed="false">
      <c r="B198" s="332" t="n">
        <v>38869</v>
      </c>
      <c r="C198" s="372" t="n">
        <f aca="false">VLOOKUP(B198,TotalPos,9)</f>
        <v>0</v>
      </c>
    </row>
    <row r="199" customFormat="false" ht="12.75" hidden="false" customHeight="false" outlineLevel="0" collapsed="false">
      <c r="B199" s="332" t="n">
        <v>38899</v>
      </c>
      <c r="C199" s="372" t="n">
        <f aca="false">VLOOKUP(B199,TotalPos,9)</f>
        <v>0</v>
      </c>
    </row>
    <row r="200" customFormat="false" ht="12.75" hidden="false" customHeight="false" outlineLevel="0" collapsed="false">
      <c r="B200" s="332" t="n">
        <v>38930</v>
      </c>
      <c r="C200" s="372" t="n">
        <f aca="false">VLOOKUP(B200,TotalPos,9)</f>
        <v>0</v>
      </c>
    </row>
    <row r="201" customFormat="false" ht="12.75" hidden="false" customHeight="false" outlineLevel="0" collapsed="false">
      <c r="B201" s="332" t="n">
        <v>38961</v>
      </c>
      <c r="C201" s="372" t="n">
        <f aca="false">VLOOKUP(B201,TotalPos,9)</f>
        <v>0</v>
      </c>
    </row>
    <row r="202" customFormat="false" ht="12.75" hidden="false" customHeight="false" outlineLevel="0" collapsed="false">
      <c r="B202" s="332" t="n">
        <v>38991</v>
      </c>
      <c r="C202" s="372" t="n">
        <f aca="false">VLOOKUP(B202,TotalPos,9)</f>
        <v>0</v>
      </c>
    </row>
    <row r="203" customFormat="false" ht="12.75" hidden="false" customHeight="false" outlineLevel="0" collapsed="false">
      <c r="B203" s="332" t="n">
        <v>39022</v>
      </c>
      <c r="C203" s="372" t="n">
        <f aca="false">VLOOKUP(B203,TotalPos,9)</f>
        <v>0</v>
      </c>
    </row>
    <row r="204" customFormat="false" ht="12.75" hidden="false" customHeight="false" outlineLevel="0" collapsed="false">
      <c r="B204" s="332" t="n">
        <v>39052</v>
      </c>
      <c r="C204" s="372" t="n">
        <f aca="false">VLOOKUP(B204,TotalPos,9)</f>
        <v>0</v>
      </c>
    </row>
    <row r="205" customFormat="false" ht="12.75" hidden="false" customHeight="false" outlineLevel="0" collapsed="false">
      <c r="B205" s="332" t="n">
        <v>39083</v>
      </c>
      <c r="C205" s="372" t="n">
        <f aca="false">VLOOKUP(B205,TotalPos,9)</f>
        <v>0</v>
      </c>
    </row>
    <row r="206" customFormat="false" ht="12.75" hidden="false" customHeight="false" outlineLevel="0" collapsed="false">
      <c r="B206" s="332" t="n">
        <v>39114</v>
      </c>
      <c r="C206" s="372" t="n">
        <f aca="false">VLOOKUP(B206,TotalPos,9)</f>
        <v>0</v>
      </c>
    </row>
    <row r="207" customFormat="false" ht="12.75" hidden="false" customHeight="false" outlineLevel="0" collapsed="false">
      <c r="B207" s="332" t="n">
        <v>39142</v>
      </c>
      <c r="C207" s="372" t="n">
        <f aca="false">VLOOKUP(B207,TotalPos,9)</f>
        <v>0</v>
      </c>
    </row>
    <row r="208" customFormat="false" ht="12.75" hidden="false" customHeight="false" outlineLevel="0" collapsed="false">
      <c r="B208" s="332" t="n">
        <v>39173</v>
      </c>
      <c r="C208" s="372" t="n">
        <f aca="false">VLOOKUP(B208,TotalPos,9)</f>
        <v>0</v>
      </c>
    </row>
    <row r="209" customFormat="false" ht="12.75" hidden="false" customHeight="false" outlineLevel="0" collapsed="false">
      <c r="B209" s="332" t="n">
        <v>39203</v>
      </c>
      <c r="C209" s="372" t="n">
        <f aca="false">VLOOKUP(B209,TotalPos,9)</f>
        <v>0</v>
      </c>
    </row>
    <row r="210" customFormat="false" ht="12.75" hidden="false" customHeight="false" outlineLevel="0" collapsed="false">
      <c r="B210" s="332" t="n">
        <v>39234</v>
      </c>
      <c r="C210" s="372" t="n">
        <f aca="false">VLOOKUP(B210,TotalPos,9)</f>
        <v>0</v>
      </c>
    </row>
    <row r="211" customFormat="false" ht="12.75" hidden="false" customHeight="false" outlineLevel="0" collapsed="false">
      <c r="B211" s="332" t="n">
        <v>39264</v>
      </c>
      <c r="C211" s="372" t="n">
        <f aca="false">VLOOKUP(B211,TotalPos,9)</f>
        <v>0</v>
      </c>
    </row>
    <row r="212" customFormat="false" ht="12.75" hidden="false" customHeight="false" outlineLevel="0" collapsed="false">
      <c r="B212" s="332" t="n">
        <v>39295</v>
      </c>
      <c r="C212" s="372" t="n">
        <f aca="false">VLOOKUP(B212,TotalPos,9)</f>
        <v>0</v>
      </c>
    </row>
    <row r="213" customFormat="false" ht="12.75" hidden="false" customHeight="false" outlineLevel="0" collapsed="false">
      <c r="B213" s="332" t="n">
        <v>39326</v>
      </c>
      <c r="C213" s="372" t="n">
        <f aca="false">VLOOKUP(B213,TotalPos,9)</f>
        <v>0</v>
      </c>
    </row>
    <row r="214" customFormat="false" ht="12.75" hidden="false" customHeight="false" outlineLevel="0" collapsed="false">
      <c r="B214" s="332" t="n">
        <v>39356</v>
      </c>
      <c r="C214" s="372" t="n">
        <f aca="false">VLOOKUP(B214,TotalPos,9)</f>
        <v>0</v>
      </c>
    </row>
    <row r="215" customFormat="false" ht="12.75" hidden="false" customHeight="false" outlineLevel="0" collapsed="false">
      <c r="B215" s="332" t="n">
        <v>39387</v>
      </c>
      <c r="C215" s="372" t="n">
        <f aca="false">VLOOKUP(B215,TotalPos,9)</f>
        <v>0</v>
      </c>
    </row>
    <row r="216" customFormat="false" ht="12.75" hidden="false" customHeight="false" outlineLevel="0" collapsed="false">
      <c r="B216" s="332" t="n">
        <v>39417</v>
      </c>
      <c r="C216" s="372" t="n">
        <f aca="false">VLOOKUP(B216,TotalPos,9)</f>
        <v>0</v>
      </c>
    </row>
    <row r="217" customFormat="false" ht="12.75" hidden="false" customHeight="false" outlineLevel="0" collapsed="false">
      <c r="B217" s="332" t="n">
        <v>39448</v>
      </c>
      <c r="C217" s="372" t="n">
        <f aca="false">VLOOKUP(B217,TotalPos,9)</f>
        <v>0</v>
      </c>
    </row>
    <row r="218" customFormat="false" ht="12.75" hidden="false" customHeight="false" outlineLevel="0" collapsed="false">
      <c r="B218" s="332" t="n">
        <v>39479</v>
      </c>
      <c r="C218" s="372" t="n">
        <f aca="false">VLOOKUP(B218,TotalPos,9)</f>
        <v>0</v>
      </c>
    </row>
    <row r="219" customFormat="false" ht="12.75" hidden="false" customHeight="false" outlineLevel="0" collapsed="false">
      <c r="B219" s="332" t="n">
        <v>39508</v>
      </c>
      <c r="C219" s="372" t="n">
        <f aca="false">VLOOKUP(B219,TotalPos,9)</f>
        <v>0</v>
      </c>
    </row>
    <row r="220" customFormat="false" ht="12.75" hidden="false" customHeight="false" outlineLevel="0" collapsed="false">
      <c r="B220" s="332" t="n">
        <v>39539</v>
      </c>
      <c r="C220" s="372" t="n">
        <f aca="false">VLOOKUP(B220,TotalPos,9)</f>
        <v>0</v>
      </c>
    </row>
    <row r="221" customFormat="false" ht="12.75" hidden="false" customHeight="false" outlineLevel="0" collapsed="false">
      <c r="B221" s="332" t="n">
        <v>39569</v>
      </c>
      <c r="C221" s="372" t="n">
        <f aca="false">VLOOKUP(B221,TotalPos,9)</f>
        <v>0</v>
      </c>
    </row>
    <row r="222" customFormat="false" ht="12.75" hidden="false" customHeight="false" outlineLevel="0" collapsed="false">
      <c r="B222" s="332" t="n">
        <v>39600</v>
      </c>
      <c r="C222" s="372" t="n">
        <f aca="false">VLOOKUP(B222,TotalPos,9)</f>
        <v>0</v>
      </c>
    </row>
    <row r="223" customFormat="false" ht="12.75" hidden="false" customHeight="false" outlineLevel="0" collapsed="false">
      <c r="B223" s="332" t="n">
        <v>39630</v>
      </c>
      <c r="C223" s="372" t="n">
        <f aca="false">VLOOKUP(B223,TotalPos,9)</f>
        <v>0</v>
      </c>
    </row>
    <row r="224" customFormat="false" ht="12.75" hidden="false" customHeight="false" outlineLevel="0" collapsed="false">
      <c r="B224" s="332" t="n">
        <v>39661</v>
      </c>
      <c r="C224" s="372" t="n">
        <f aca="false">VLOOKUP(B224,TotalPos,9)</f>
        <v>0</v>
      </c>
    </row>
    <row r="225" customFormat="false" ht="12.75" hidden="false" customHeight="false" outlineLevel="0" collapsed="false">
      <c r="B225" s="332" t="n">
        <v>39692</v>
      </c>
      <c r="C225" s="372" t="n">
        <f aca="false">VLOOKUP(B225,TotalPos,9)</f>
        <v>0</v>
      </c>
    </row>
    <row r="226" customFormat="false" ht="12.75" hidden="false" customHeight="false" outlineLevel="0" collapsed="false">
      <c r="B226" s="332" t="n">
        <v>39722</v>
      </c>
      <c r="C226" s="372" t="n">
        <f aca="false">VLOOKUP(B226,TotalPos,9)</f>
        <v>0</v>
      </c>
    </row>
    <row r="227" customFormat="false" ht="12.75" hidden="false" customHeight="false" outlineLevel="0" collapsed="false">
      <c r="B227" s="332" t="n">
        <v>39753</v>
      </c>
      <c r="C227" s="372" t="n">
        <f aca="false">VLOOKUP(B227,TotalPos,9)</f>
        <v>0</v>
      </c>
    </row>
    <row r="228" customFormat="false" ht="12.75" hidden="false" customHeight="false" outlineLevel="0" collapsed="false">
      <c r="B228" s="332" t="n">
        <v>39783</v>
      </c>
      <c r="C228" s="372" t="n">
        <f aca="false">VLOOKUP(B228,TotalPos,9)</f>
        <v>0</v>
      </c>
    </row>
    <row r="229" customFormat="false" ht="12.75" hidden="false" customHeight="false" outlineLevel="0" collapsed="false">
      <c r="B229" s="332" t="n">
        <v>39814</v>
      </c>
      <c r="C229" s="372" t="n">
        <f aca="false">VLOOKUP(B229,TotalPos,9)</f>
        <v>0</v>
      </c>
    </row>
    <row r="230" customFormat="false" ht="12.75" hidden="false" customHeight="false" outlineLevel="0" collapsed="false">
      <c r="B230" s="332" t="n">
        <v>39845</v>
      </c>
      <c r="C230" s="372" t="n">
        <f aca="false">VLOOKUP(B230,TotalPos,9)</f>
        <v>0</v>
      </c>
    </row>
    <row r="231" customFormat="false" ht="12.75" hidden="false" customHeight="false" outlineLevel="0" collapsed="false">
      <c r="B231" s="332" t="n">
        <v>39873</v>
      </c>
      <c r="C231" s="372" t="n">
        <f aca="false">VLOOKUP(B231,TotalPos,9)</f>
        <v>0</v>
      </c>
    </row>
    <row r="232" customFormat="false" ht="12.75" hidden="false" customHeight="false" outlineLevel="0" collapsed="false">
      <c r="B232" s="332" t="n">
        <v>39904</v>
      </c>
      <c r="C232" s="372" t="n">
        <f aca="false">VLOOKUP(B232,TotalPos,9)</f>
        <v>0</v>
      </c>
    </row>
    <row r="233" customFormat="false" ht="12.75" hidden="false" customHeight="false" outlineLevel="0" collapsed="false">
      <c r="B233" s="332" t="n">
        <v>39934</v>
      </c>
      <c r="C233" s="372" t="n">
        <f aca="false">VLOOKUP(B233,TotalPos,9)</f>
        <v>0</v>
      </c>
    </row>
    <row r="234" customFormat="false" ht="12.75" hidden="false" customHeight="false" outlineLevel="0" collapsed="false">
      <c r="B234" s="332" t="n">
        <v>39965</v>
      </c>
      <c r="C234" s="372" t="n">
        <f aca="false">VLOOKUP(B234,TotalPos,9)</f>
        <v>0</v>
      </c>
    </row>
    <row r="235" customFormat="false" ht="12.75" hidden="false" customHeight="false" outlineLevel="0" collapsed="false">
      <c r="B235" s="332" t="n">
        <v>39995</v>
      </c>
      <c r="C235" s="372" t="n">
        <f aca="false">VLOOKUP(B235,TotalPos,9)</f>
        <v>0</v>
      </c>
    </row>
    <row r="236" customFormat="false" ht="12.75" hidden="false" customHeight="false" outlineLevel="0" collapsed="false">
      <c r="B236" s="332" t="n">
        <v>40026</v>
      </c>
      <c r="C236" s="372" t="n">
        <f aca="false">VLOOKUP(B236,TotalPos,9)</f>
        <v>0</v>
      </c>
    </row>
    <row r="237" customFormat="false" ht="12.75" hidden="false" customHeight="false" outlineLevel="0" collapsed="false">
      <c r="B237" s="332" t="n">
        <v>40057</v>
      </c>
      <c r="C237" s="372" t="n">
        <f aca="false">VLOOKUP(B237,TotalPos,9)</f>
        <v>0</v>
      </c>
    </row>
    <row r="238" customFormat="false" ht="12.75" hidden="false" customHeight="false" outlineLevel="0" collapsed="false">
      <c r="B238" s="332" t="n">
        <v>40087</v>
      </c>
      <c r="C238" s="372" t="n">
        <f aca="false">VLOOKUP(B238,TotalPos,9)</f>
        <v>0</v>
      </c>
    </row>
    <row r="239" customFormat="false" ht="12.75" hidden="false" customHeight="false" outlineLevel="0" collapsed="false">
      <c r="B239" s="332" t="n">
        <v>40118</v>
      </c>
      <c r="C239" s="372" t="n">
        <f aca="false">VLOOKUP(B239,TotalPos,9)</f>
        <v>0</v>
      </c>
    </row>
    <row r="240" customFormat="false" ht="12.75" hidden="false" customHeight="false" outlineLevel="0" collapsed="false">
      <c r="B240" s="332" t="n">
        <v>40148</v>
      </c>
      <c r="C240" s="372" t="n">
        <f aca="false">VLOOKUP(B240,TotalPos,9)</f>
        <v>0</v>
      </c>
    </row>
    <row r="241" customFormat="false" ht="12.75" hidden="false" customHeight="false" outlineLevel="0" collapsed="false">
      <c r="B241" s="332" t="n">
        <v>40179</v>
      </c>
      <c r="C241" s="372" t="n">
        <f aca="false">VLOOKUP(B241,TotalPos,9)</f>
        <v>0</v>
      </c>
    </row>
    <row r="242" customFormat="false" ht="12.75" hidden="false" customHeight="false" outlineLevel="0" collapsed="false">
      <c r="B242" s="332" t="n">
        <v>40210</v>
      </c>
      <c r="C242" s="372" t="n">
        <f aca="false">VLOOKUP(B242,TotalPos,9)</f>
        <v>0</v>
      </c>
    </row>
    <row r="243" customFormat="false" ht="12.75" hidden="false" customHeight="false" outlineLevel="0" collapsed="false">
      <c r="B243" s="332" t="n">
        <v>40238</v>
      </c>
      <c r="C243" s="372" t="n">
        <f aca="false">VLOOKUP(B243,TotalPos,9)</f>
        <v>0</v>
      </c>
    </row>
    <row r="244" customFormat="false" ht="12.75" hidden="false" customHeight="false" outlineLevel="0" collapsed="false">
      <c r="B244" s="332" t="n">
        <v>40269</v>
      </c>
      <c r="C244" s="372" t="n">
        <f aca="false">VLOOKUP(B244,TotalPos,9)</f>
        <v>0</v>
      </c>
    </row>
    <row r="245" customFormat="false" ht="12.75" hidden="false" customHeight="false" outlineLevel="0" collapsed="false">
      <c r="B245" s="332" t="n">
        <v>40299</v>
      </c>
      <c r="C245" s="372" t="n">
        <f aca="false">VLOOKUP(B245,TotalPos,9)</f>
        <v>0</v>
      </c>
    </row>
    <row r="246" customFormat="false" ht="12.75" hidden="false" customHeight="false" outlineLevel="0" collapsed="false">
      <c r="B246" s="332" t="n">
        <v>40330</v>
      </c>
      <c r="C246" s="372" t="n">
        <f aca="false">VLOOKUP(B246,TotalPos,9)</f>
        <v>0</v>
      </c>
    </row>
    <row r="247" customFormat="false" ht="12.75" hidden="false" customHeight="false" outlineLevel="0" collapsed="false">
      <c r="B247" s="332" t="n">
        <v>40360</v>
      </c>
      <c r="C247" s="372" t="n">
        <f aca="false">VLOOKUP(B247,TotalPos,9)</f>
        <v>0</v>
      </c>
    </row>
    <row r="248" customFormat="false" ht="12.75" hidden="false" customHeight="false" outlineLevel="0" collapsed="false">
      <c r="B248" s="332" t="n">
        <v>40391</v>
      </c>
      <c r="C248" s="372" t="n">
        <f aca="false">VLOOKUP(B248,TotalPos,9)</f>
        <v>0</v>
      </c>
    </row>
    <row r="249" customFormat="false" ht="12.75" hidden="false" customHeight="false" outlineLevel="0" collapsed="false">
      <c r="B249" s="332" t="n">
        <v>40422</v>
      </c>
      <c r="C249" s="372" t="n">
        <f aca="false">VLOOKUP(B249,TotalPos,9)</f>
        <v>0</v>
      </c>
    </row>
    <row r="250" customFormat="false" ht="12.75" hidden="false" customHeight="false" outlineLevel="0" collapsed="false">
      <c r="B250" s="332" t="n">
        <v>40452</v>
      </c>
      <c r="C250" s="372" t="n">
        <f aca="false">VLOOKUP(B250,TotalPos,9)</f>
        <v>0</v>
      </c>
    </row>
    <row r="251" customFormat="false" ht="12.75" hidden="false" customHeight="false" outlineLevel="0" collapsed="false">
      <c r="B251" s="332" t="n">
        <v>40483</v>
      </c>
      <c r="C251" s="372" t="n">
        <f aca="false">VLOOKUP(B251,TotalPos,9)</f>
        <v>0</v>
      </c>
    </row>
    <row r="252" customFormat="false" ht="12.75" hidden="false" customHeight="false" outlineLevel="0" collapsed="false">
      <c r="B252" s="332" t="n">
        <v>40513</v>
      </c>
      <c r="C252" s="372" t="n">
        <f aca="false">VLOOKUP(B252,TotalPos,9)</f>
        <v>0</v>
      </c>
    </row>
    <row r="253" customFormat="false" ht="12.75" hidden="false" customHeight="false" outlineLevel="0" collapsed="false">
      <c r="B253" s="332" t="n">
        <v>40544</v>
      </c>
      <c r="C253" s="372" t="n">
        <f aca="false">VLOOKUP(B253,TotalPos,9)</f>
        <v>0</v>
      </c>
    </row>
    <row r="254" customFormat="false" ht="12.75" hidden="false" customHeight="false" outlineLevel="0" collapsed="false">
      <c r="B254" s="332" t="n">
        <v>40575</v>
      </c>
      <c r="C254" s="372" t="n">
        <f aca="false">VLOOKUP(B254,TotalPos,9)</f>
        <v>0</v>
      </c>
    </row>
    <row r="255" customFormat="false" ht="12.75" hidden="false" customHeight="false" outlineLevel="0" collapsed="false">
      <c r="B255" s="332" t="n">
        <v>40603</v>
      </c>
      <c r="C255" s="372" t="n">
        <f aca="false">VLOOKUP(B255,TotalPos,9)</f>
        <v>0</v>
      </c>
    </row>
    <row r="256" customFormat="false" ht="12.75" hidden="false" customHeight="false" outlineLevel="0" collapsed="false">
      <c r="B256" s="332" t="n">
        <v>40634</v>
      </c>
      <c r="C256" s="372" t="n">
        <f aca="false">VLOOKUP(B256,TotalPos,9)</f>
        <v>0</v>
      </c>
    </row>
    <row r="257" customFormat="false" ht="12.75" hidden="false" customHeight="false" outlineLevel="0" collapsed="false">
      <c r="B257" s="332" t="n">
        <v>40664</v>
      </c>
      <c r="C257" s="372" t="n">
        <f aca="false">VLOOKUP(B257,TotalPos,9)</f>
        <v>0</v>
      </c>
    </row>
    <row r="258" customFormat="false" ht="12.75" hidden="false" customHeight="false" outlineLevel="0" collapsed="false">
      <c r="B258" s="332" t="n">
        <v>40695</v>
      </c>
      <c r="C258" s="372" t="n">
        <f aca="false">VLOOKUP(B258,TotalPos,9)</f>
        <v>0</v>
      </c>
    </row>
    <row r="259" customFormat="false" ht="12.75" hidden="false" customHeight="false" outlineLevel="0" collapsed="false">
      <c r="B259" s="332" t="n">
        <v>40725</v>
      </c>
      <c r="C259" s="372" t="n">
        <f aca="false">VLOOKUP(B259,TotalPos,9)</f>
        <v>0</v>
      </c>
    </row>
    <row r="260" customFormat="false" ht="12.75" hidden="false" customHeight="false" outlineLevel="0" collapsed="false">
      <c r="B260" s="332" t="n">
        <v>40756</v>
      </c>
      <c r="C260" s="372" t="n">
        <f aca="false">VLOOKUP(B260,TotalPos,9)</f>
        <v>0</v>
      </c>
    </row>
    <row r="261" customFormat="false" ht="12.75" hidden="false" customHeight="false" outlineLevel="0" collapsed="false">
      <c r="B261" s="332" t="n">
        <v>40787</v>
      </c>
      <c r="C261" s="372" t="n">
        <f aca="false">VLOOKUP(B261,TotalPos,9)</f>
        <v>0</v>
      </c>
    </row>
    <row r="262" customFormat="false" ht="12.75" hidden="false" customHeight="false" outlineLevel="0" collapsed="false">
      <c r="B262" s="332" t="n">
        <v>40817</v>
      </c>
      <c r="C262" s="372" t="n">
        <f aca="false">VLOOKUP(B262,TotalPos,9)</f>
        <v>0</v>
      </c>
    </row>
    <row r="263" customFormat="false" ht="12.75" hidden="false" customHeight="false" outlineLevel="0" collapsed="false">
      <c r="B263" s="332" t="n">
        <v>40848</v>
      </c>
      <c r="C263" s="372" t="n">
        <f aca="false">VLOOKUP(B263,TotalPos,9)</f>
        <v>0</v>
      </c>
    </row>
    <row r="264" customFormat="false" ht="12.75" hidden="false" customHeight="false" outlineLevel="0" collapsed="false">
      <c r="B264" s="332" t="n">
        <v>40878</v>
      </c>
      <c r="C264" s="372" t="n">
        <f aca="false">VLOOKUP(B264,TotalPos,9)</f>
        <v>0</v>
      </c>
    </row>
    <row r="265" customFormat="false" ht="12.75" hidden="false" customHeight="false" outlineLevel="0" collapsed="false">
      <c r="B265" s="332" t="n">
        <v>40909</v>
      </c>
      <c r="C265" s="372" t="n">
        <f aca="false">VLOOKUP(B265,TotalPos,9)</f>
        <v>0</v>
      </c>
    </row>
    <row r="266" customFormat="false" ht="12.75" hidden="false" customHeight="false" outlineLevel="0" collapsed="false">
      <c r="B266" s="332" t="n">
        <v>40940</v>
      </c>
      <c r="C266" s="372" t="n">
        <f aca="false">VLOOKUP(B266,TotalPos,9)</f>
        <v>0</v>
      </c>
    </row>
    <row r="267" customFormat="false" ht="12.75" hidden="false" customHeight="false" outlineLevel="0" collapsed="false">
      <c r="B267" s="332" t="n">
        <v>40969</v>
      </c>
      <c r="C267" s="372" t="n">
        <f aca="false">VLOOKUP(B267,TotalPos,9)</f>
        <v>0</v>
      </c>
    </row>
    <row r="268" customFormat="false" ht="12.75" hidden="false" customHeight="false" outlineLevel="0" collapsed="false">
      <c r="B268" s="332" t="n">
        <v>41000</v>
      </c>
      <c r="C268" s="372" t="n">
        <f aca="false">VLOOKUP(B268,TotalPos,9)</f>
        <v>0</v>
      </c>
    </row>
    <row r="269" customFormat="false" ht="12.75" hidden="false" customHeight="false" outlineLevel="0" collapsed="false">
      <c r="B269" s="332" t="n">
        <v>41030</v>
      </c>
      <c r="C269" s="372" t="n">
        <f aca="false">VLOOKUP(B269,TotalPos,9)</f>
        <v>0</v>
      </c>
    </row>
    <row r="270" customFormat="false" ht="12.75" hidden="false" customHeight="false" outlineLevel="0" collapsed="false">
      <c r="B270" s="332" t="n">
        <v>41061</v>
      </c>
      <c r="C270" s="372" t="n">
        <f aca="false">VLOOKUP(B270,TotalPos,9)</f>
        <v>0</v>
      </c>
    </row>
    <row r="271" customFormat="false" ht="12.75" hidden="false" customHeight="false" outlineLevel="0" collapsed="false">
      <c r="B271" s="332" t="n">
        <v>41091</v>
      </c>
      <c r="C271" s="372" t="n">
        <f aca="false">VLOOKUP(B271,TotalPos,9)</f>
        <v>0</v>
      </c>
    </row>
    <row r="272" customFormat="false" ht="13.5" hidden="false" customHeight="false" outlineLevel="0" collapsed="false">
      <c r="B272" s="373" t="n">
        <v>41122</v>
      </c>
      <c r="C272" s="372" t="n">
        <f aca="false">VLOOKUP(B272,TotalPos,9)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5">
              <controlPr defaultSize="0" print="false" autoFill="0" autoPict="0" macro="xls.Module2.PRINTEXOTIC">
                <anchor moveWithCells="true" sizeWithCells="false">
                  <from>
                    <xdr:col>15</xdr:col>
                    <xdr:colOff>438840</xdr:colOff>
                    <xdr:row>1</xdr:row>
                    <xdr:rowOff>114480</xdr:rowOff>
                  </from>
                  <to>
                    <xdr:col>18</xdr:col>
                    <xdr:colOff>379440</xdr:colOff>
                    <xdr:row>5</xdr:row>
                    <xdr:rowOff>9360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1998-06-22T17:55:36Z</dcterms:created>
  <dc:creator>Umbower, Denae</dc:creator>
  <dc:description/>
  <dc:language>en-US</dc:language>
  <cp:lastModifiedBy>Kyle Etter</cp:lastModifiedBy>
  <cp:lastPrinted>2000-04-17T19:41:57Z</cp:lastPrinted>
  <cp:revision>0</cp:revision>
  <dc:subject/>
  <dc:title/>
</cp:coreProperties>
</file>