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 Inclusive" sheetId="1" state="visible" r:id="rId3"/>
    <sheet name="January 2001" sheetId="2" state="visible" r:id="rId4"/>
    <sheet name="February 2001" sheetId="3" state="visible" r:id="rId5"/>
  </sheets>
  <definedNames>
    <definedName function="false" hidden="false" localSheetId="0" name="_xlnm.Print_Area" vbProcedure="false">'All Inclusive'!$B$493:$P$526</definedName>
    <definedName function="false" hidden="false" localSheetId="0" name="_xlnm.Print_Titles" vbProcedure="false">'All Inclusive'!$1:$16</definedName>
    <definedName function="false" hidden="false" localSheetId="2" name="_xlnm.Print_Area" vbProcedure="false">'February 2001'!$B$1:$P$32</definedName>
    <definedName function="false" hidden="false" localSheetId="1" name="_xlnm.Print_Area" vbProcedure="false">'January 2001'!$B$1:$P$32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<sst xmlns="http://schemas.openxmlformats.org/spreadsheetml/2006/main" count="537" uniqueCount="211">
  <si>
    <t xml:space="preserve">NORTHERN NATURAL GAS COMPANY</t>
  </si>
  <si>
    <t xml:space="preserve">Privileged and Confidential.  Prepared for</t>
  </si>
  <si>
    <t xml:space="preserve">System Levelized Account</t>
  </si>
  <si>
    <t xml:space="preserve">Settlement purposes only.</t>
  </si>
  <si>
    <t xml:space="preserve">September 1998 to February 2001</t>
  </si>
  <si>
    <t xml:space="preserve">SLA Account</t>
  </si>
  <si>
    <t xml:space="preserve">Total</t>
  </si>
  <si>
    <t xml:space="preserve">Cash Portion -</t>
  </si>
  <si>
    <t xml:space="preserve">Future</t>
  </si>
  <si>
    <t xml:space="preserve">Operational</t>
  </si>
  <si>
    <t xml:space="preserve">Cash Out/</t>
  </si>
  <si>
    <t xml:space="preserve">Liability</t>
  </si>
  <si>
    <t xml:space="preserve">Storage</t>
  </si>
  <si>
    <t xml:space="preserve">SLA Calculation</t>
  </si>
  <si>
    <t xml:space="preserve">(Cash In)</t>
  </si>
  <si>
    <t xml:space="preserve">Volumes</t>
  </si>
  <si>
    <t xml:space="preserve">Volume</t>
  </si>
  <si>
    <t xml:space="preserve">Dollar</t>
  </si>
  <si>
    <t xml:space="preserve">Net</t>
  </si>
  <si>
    <t xml:space="preserve">SLA Impact</t>
  </si>
  <si>
    <t xml:space="preserve">Col (e)*-1</t>
  </si>
  <si>
    <t xml:space="preserve">Col (d)*(g)</t>
  </si>
  <si>
    <t xml:space="preserve">Line</t>
  </si>
  <si>
    <t xml:space="preserve">(Over)/Under</t>
  </si>
  <si>
    <t xml:space="preserve">Valued</t>
  </si>
  <si>
    <t xml:space="preserve">Amount</t>
  </si>
  <si>
    <t xml:space="preserve">Cost</t>
  </si>
  <si>
    <t xml:space="preserve">Monthly</t>
  </si>
  <si>
    <t xml:space="preserve">Increase/</t>
  </si>
  <si>
    <t xml:space="preserve">No.</t>
  </si>
  <si>
    <t xml:space="preserve">Type of Volume</t>
  </si>
  <si>
    <t xml:space="preserve">14 Bcf</t>
  </si>
  <si>
    <t xml:space="preserve">(Cash Out)/</t>
  </si>
  <si>
    <t xml:space="preserve">Per Mcf</t>
  </si>
  <si>
    <t xml:space="preserve">MIP</t>
  </si>
  <si>
    <t xml:space="preserve">(Decrease)</t>
  </si>
  <si>
    <t xml:space="preserve">Col (c)+(d)</t>
  </si>
  <si>
    <t xml:space="preserve">Cash In</t>
  </si>
  <si>
    <t xml:space="preserve">Col (e)/(d)</t>
  </si>
  <si>
    <t xml:space="preserve">Col (g)-(f)</t>
  </si>
  <si>
    <t xml:space="preserve">Col (d)*(h)</t>
  </si>
  <si>
    <t xml:space="preserve">Column (a)</t>
  </si>
  <si>
    <t xml:space="preserve">(b)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</si>
  <si>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</si>
  <si>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</si>
  <si>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</si>
  <si>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</si>
  <si>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</si>
  <si>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(h)</t>
  </si>
  <si>
    <t xml:space="preserve">(i)</t>
  </si>
  <si>
    <t xml:space="preserve">(j)</t>
  </si>
  <si>
    <t xml:space="preserve">(k)</t>
  </si>
  <si>
    <t xml:space="preserve">September, 1998</t>
  </si>
  <si>
    <t xml:space="preserve">8/98 Balance Per Books:</t>
  </si>
  <si>
    <t xml:space="preserve">Revalue 8/98 Shortfall @ Current MIP:</t>
  </si>
  <si>
    <t xml:space="preserve">1/</t>
  </si>
  <si>
    <t xml:space="preserve">9/98 Activity</t>
  </si>
  <si>
    <t xml:space="preserve">Dollar Valued Imbalance </t>
  </si>
  <si>
    <t xml:space="preserve">Imbalance Tiering Gain</t>
  </si>
  <si>
    <t xml:space="preserve">Gas Purchases</t>
  </si>
  <si>
    <t xml:space="preserve">Miscellaneous</t>
  </si>
  <si>
    <t xml:space="preserve">  Net 9/98 Activity</t>
  </si>
  <si>
    <t xml:space="preserve">9/98 Balance Per Books:</t>
  </si>
  <si>
    <t xml:space="preserve">  1/  Prior Month's MIP</t>
  </si>
  <si>
    <t xml:space="preserve">October, 1998</t>
  </si>
  <si>
    <t xml:space="preserve">Revalue 9/98 Shortfall @ Current MIP:</t>
  </si>
  <si>
    <t xml:space="preserve">10/98 Activity</t>
  </si>
  <si>
    <t xml:space="preserve">  Net 10/98 Activity</t>
  </si>
  <si>
    <t xml:space="preserve">10/98 Balance Per Books:</t>
  </si>
  <si>
    <t xml:space="preserve">November, 1998</t>
  </si>
  <si>
    <t xml:space="preserve">Revalue 10/98 Shortfall @ Current MIP:</t>
  </si>
  <si>
    <t xml:space="preserve">11/98 Activity</t>
  </si>
  <si>
    <t xml:space="preserve">  Net 11/98 Activity</t>
  </si>
  <si>
    <t xml:space="preserve">11/98 Balance Per Books:</t>
  </si>
  <si>
    <t xml:space="preserve">December, 1998</t>
  </si>
  <si>
    <t xml:space="preserve">Revalue 11/98 Shortfall @ Current MIP:</t>
  </si>
  <si>
    <t xml:space="preserve">12/98 Activity</t>
  </si>
  <si>
    <t xml:space="preserve">  Net 12/98 Activity</t>
  </si>
  <si>
    <t xml:space="preserve">12/98 Balance Per Books:</t>
  </si>
  <si>
    <t xml:space="preserve">January, 1999</t>
  </si>
  <si>
    <t xml:space="preserve">Revalue 12/98 Shortfall @ Current MIP:</t>
  </si>
  <si>
    <t xml:space="preserve">1/99 Activity</t>
  </si>
  <si>
    <t xml:space="preserve">  Net 1/99 Activity</t>
  </si>
  <si>
    <t xml:space="preserve">1/99 Balance Per Books:</t>
  </si>
  <si>
    <t xml:space="preserve">February, 1999</t>
  </si>
  <si>
    <t xml:space="preserve">Revalue 1/99 Shortfall @ Current MIP:</t>
  </si>
  <si>
    <t xml:space="preserve">2/99 Activity</t>
  </si>
  <si>
    <t xml:space="preserve">  Net 2/99 Activity</t>
  </si>
  <si>
    <t xml:space="preserve">2/99 Balance Per Books:</t>
  </si>
  <si>
    <t xml:space="preserve">March, 1999</t>
  </si>
  <si>
    <t xml:space="preserve">Revalue 2/99 Shortfall @ Current MIP:</t>
  </si>
  <si>
    <t xml:space="preserve">3/99 Activity</t>
  </si>
  <si>
    <t xml:space="preserve">  Net 3/99 Activity</t>
  </si>
  <si>
    <t xml:space="preserve">3/99 Balance Per Books:</t>
  </si>
  <si>
    <t xml:space="preserve">April, 1999</t>
  </si>
  <si>
    <t xml:space="preserve">Revalue 3/99 Shortfall @ Current MIP:</t>
  </si>
  <si>
    <t xml:space="preserve">4/99 Activity</t>
  </si>
  <si>
    <t xml:space="preserve">  Net 4/99 Activity</t>
  </si>
  <si>
    <t xml:space="preserve">4/99 Balance Per Books:</t>
  </si>
  <si>
    <t xml:space="preserve">May, 1999</t>
  </si>
  <si>
    <t xml:space="preserve">Revalue 4/99 Shortfall @ Current MIP:</t>
  </si>
  <si>
    <t xml:space="preserve">5/99 Activity</t>
  </si>
  <si>
    <t xml:space="preserve">  Net 5/99 Activity</t>
  </si>
  <si>
    <t xml:space="preserve">5/99 Balance Per Books:</t>
  </si>
  <si>
    <t xml:space="preserve">June, 1999</t>
  </si>
  <si>
    <t xml:space="preserve">Revalue 5/99 Shortfall @ Current MIP:</t>
  </si>
  <si>
    <t xml:space="preserve">6/99 Activity</t>
  </si>
  <si>
    <t xml:space="preserve">  Net 6/99 Activity</t>
  </si>
  <si>
    <t xml:space="preserve">6/99 Balance Per Books:</t>
  </si>
  <si>
    <t xml:space="preserve">July, 1999</t>
  </si>
  <si>
    <t xml:space="preserve">Revalue 6/99 Shortfall @ Current MIP:</t>
  </si>
  <si>
    <t xml:space="preserve">7/99 Activity</t>
  </si>
  <si>
    <t xml:space="preserve">  Net 7/99 Activity</t>
  </si>
  <si>
    <t xml:space="preserve">7/99 Balance Per Books:</t>
  </si>
  <si>
    <t xml:space="preserve">August, 1999</t>
  </si>
  <si>
    <t xml:space="preserve">Revalue 7/99 Shortfall @ Current MIP:</t>
  </si>
  <si>
    <t xml:space="preserve">8/99 Activity</t>
  </si>
  <si>
    <t xml:space="preserve">  Net 8/99 Activity</t>
  </si>
  <si>
    <t xml:space="preserve">8/99 Balance Per Books:</t>
  </si>
  <si>
    <t xml:space="preserve">September, 1999</t>
  </si>
  <si>
    <t xml:space="preserve">Revalue 8/99 Shortfall @ Current MIP:</t>
  </si>
  <si>
    <t xml:space="preserve">9/99 Activity</t>
  </si>
  <si>
    <t xml:space="preserve">  Net 9/99 Activity</t>
  </si>
  <si>
    <t xml:space="preserve">9/99 Balance Per Books:</t>
  </si>
  <si>
    <t xml:space="preserve">October, 1999</t>
  </si>
  <si>
    <t xml:space="preserve">Revalue 9/99 Shortfall @ Current MIP:</t>
  </si>
  <si>
    <t xml:space="preserve">10/99 Activity</t>
  </si>
  <si>
    <t xml:space="preserve">  Net 10/99 Activity</t>
  </si>
  <si>
    <t xml:space="preserve">10/99 Balance Per Books:</t>
  </si>
  <si>
    <t xml:space="preserve">November, 1999</t>
  </si>
  <si>
    <t xml:space="preserve">Revalue 10/99 Shortfall @ Current MIP:</t>
  </si>
  <si>
    <t xml:space="preserve">11/99 Activity</t>
  </si>
  <si>
    <t xml:space="preserve">  Net 11/99 Activity</t>
  </si>
  <si>
    <t xml:space="preserve">11/99 Balance Per Books:</t>
  </si>
  <si>
    <t xml:space="preserve">December, 1999</t>
  </si>
  <si>
    <t xml:space="preserve">Revalue 11/99 Shortfall @ Current MIP:</t>
  </si>
  <si>
    <t xml:space="preserve">12/99 Activity</t>
  </si>
  <si>
    <t xml:space="preserve">  Net 12/99 Activity</t>
  </si>
  <si>
    <t xml:space="preserve">12/99 Balance Per Books:</t>
  </si>
  <si>
    <t xml:space="preserve">January, 2000</t>
  </si>
  <si>
    <t xml:space="preserve">Revalue 12/99 Shortfall @ Current MIP:</t>
  </si>
  <si>
    <t xml:space="preserve">01/00 Activity</t>
  </si>
  <si>
    <t xml:space="preserve">  Net 01/00 Activity</t>
  </si>
  <si>
    <t xml:space="preserve">01/00 Balance Per Books:</t>
  </si>
  <si>
    <t xml:space="preserve">February, 2000</t>
  </si>
  <si>
    <t xml:space="preserve">Revalue 01/00 Shortfall @ Current MIP:</t>
  </si>
  <si>
    <t xml:space="preserve">02/00 Activity</t>
  </si>
  <si>
    <t xml:space="preserve">  Net 02/00 Activity</t>
  </si>
  <si>
    <t xml:space="preserve">02/00 Balance Per Books:</t>
  </si>
  <si>
    <t xml:space="preserve">March, 2000</t>
  </si>
  <si>
    <t xml:space="preserve">Revalue 2/00 Shortfall @ Current MIP:</t>
  </si>
  <si>
    <t xml:space="preserve">03/00 Activity</t>
  </si>
  <si>
    <t xml:space="preserve">  Net 3/00 Activity</t>
  </si>
  <si>
    <t xml:space="preserve">03/00 Balance Per Books:</t>
  </si>
  <si>
    <t xml:space="preserve">April, 2000</t>
  </si>
  <si>
    <t xml:space="preserve">Revalue 3/00 Shortfall @ Current MIP:</t>
  </si>
  <si>
    <t xml:space="preserve">4/00 Activity</t>
  </si>
  <si>
    <t xml:space="preserve">  Net 4/00 Activity</t>
  </si>
  <si>
    <t xml:space="preserve">4/00 Balance Per Books:</t>
  </si>
  <si>
    <t xml:space="preserve">May, 2000</t>
  </si>
  <si>
    <t xml:space="preserve">Revalue 4/00 Shortfall @ Current MIP:</t>
  </si>
  <si>
    <t xml:space="preserve">5/00 Activity</t>
  </si>
  <si>
    <t xml:space="preserve">  Net 5/00 Activity</t>
  </si>
  <si>
    <t xml:space="preserve">5/00 Balance Per Books:</t>
  </si>
  <si>
    <t xml:space="preserve">June, 2000</t>
  </si>
  <si>
    <t xml:space="preserve">Revalue 5/00 Shortfall @ Current MIP:</t>
  </si>
  <si>
    <t xml:space="preserve">6/00 Activity</t>
  </si>
  <si>
    <t xml:space="preserve">  Net 6/00 Activity</t>
  </si>
  <si>
    <t xml:space="preserve">6/00 Balance Per Books:</t>
  </si>
  <si>
    <t xml:space="preserve">July, 2000</t>
  </si>
  <si>
    <t xml:space="preserve">Revalue 6/00 Shortfall @ Current MIP:</t>
  </si>
  <si>
    <t xml:space="preserve">7/00 Activity</t>
  </si>
  <si>
    <t xml:space="preserve">  Net 7/00 Activity</t>
  </si>
  <si>
    <t xml:space="preserve">7/00 Balance Per Books:</t>
  </si>
  <si>
    <t xml:space="preserve">August, 2000</t>
  </si>
  <si>
    <t xml:space="preserve">Revalue 7/00 Shortfall @ Current MIP:</t>
  </si>
  <si>
    <t xml:space="preserve">8/00 Activity</t>
  </si>
  <si>
    <t xml:space="preserve">  Net 8/00 Activity</t>
  </si>
  <si>
    <t xml:space="preserve">8/00 Balance Per Books:</t>
  </si>
  <si>
    <t xml:space="preserve">September, 2000</t>
  </si>
  <si>
    <t xml:space="preserve">Revalue 8/00 Shortfall @ Current MIP:</t>
  </si>
  <si>
    <t xml:space="preserve">9/00 Activity</t>
  </si>
  <si>
    <t xml:space="preserve">  Net 9/00 Activity</t>
  </si>
  <si>
    <t xml:space="preserve">9/00 Balance Per Books:</t>
  </si>
  <si>
    <t xml:space="preserve">October, 2000</t>
  </si>
  <si>
    <t xml:space="preserve">Revalue 9/00 Shortfall @ Current MIP:</t>
  </si>
  <si>
    <t xml:space="preserve">10/00 Activity</t>
  </si>
  <si>
    <t xml:space="preserve">  Net 10/00 Activity</t>
  </si>
  <si>
    <t xml:space="preserve">10/00 Balance Per Books:</t>
  </si>
  <si>
    <t xml:space="preserve">November, 2000</t>
  </si>
  <si>
    <t xml:space="preserve">Revalue 10/00 Shortfall @ Current MIP:</t>
  </si>
  <si>
    <t xml:space="preserve">11/00 Activity</t>
  </si>
  <si>
    <t xml:space="preserve">  Net 11/00 Activity</t>
  </si>
  <si>
    <t xml:space="preserve">11/00 Balance Per Books:</t>
  </si>
  <si>
    <t xml:space="preserve">December, 2000</t>
  </si>
  <si>
    <t xml:space="preserve">Revalue 11/00 Shortfall @ Current MIP:</t>
  </si>
  <si>
    <t xml:space="preserve">12/00 Activity</t>
  </si>
  <si>
    <t xml:space="preserve">  Net 12/00 Activity</t>
  </si>
  <si>
    <t xml:space="preserve">12/00 Balance Per Books:</t>
  </si>
  <si>
    <t xml:space="preserve">January, 2001</t>
  </si>
  <si>
    <t xml:space="preserve">Revalue 12/00 Shortfall @ Current MIP:</t>
  </si>
  <si>
    <t xml:space="preserve">01/01 Activity</t>
  </si>
  <si>
    <t xml:space="preserve">  Net 01/01 Activity</t>
  </si>
  <si>
    <t xml:space="preserve">01/01 Balance Per Books:</t>
  </si>
  <si>
    <t xml:space="preserve">February, 2001</t>
  </si>
  <si>
    <t xml:space="preserve">Revalue 01/01 Shortfall @ Current MIP:</t>
  </si>
  <si>
    <t xml:space="preserve">02/01 Activity</t>
  </si>
  <si>
    <t xml:space="preserve">  Net 02/01 Activity</t>
  </si>
  <si>
    <t xml:space="preserve">02/01 Balance Per Books:</t>
  </si>
  <si>
    <t xml:space="preserve">January 2001</t>
  </si>
  <si>
    <t xml:space="preserve">February 2001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</si>
</sst>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* #,##0.0000_);_(* \(#,##0.0000\);_(* \-??_);_(@_)"/>
    <numFmt numFmtId="168" formatCode="_(\$* #,##0_);_(\$* \(#,##0\);_(\$* \-_);_(@_)"/>
    <numFmt numFmtId="169" formatCode="@"/>
    <numFmt numFmtId="170" formatCode="_(\$* #,##0.00_);_(\$* \(#,##0.00\);_(\$* \-??_);_(@_)"/>
    <numFmt numFmtId="171" formatCode="_(\$* #,##0_);_(\$* \(#,##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4.71"/>
    <col collapsed="false" customWidth="true" hidden="false" outlineLevel="0" max="3" min="3" style="2" width="14.56"/>
    <col collapsed="false" customWidth="true" hidden="false" outlineLevel="0" max="5" min="4" style="2" width="11.7"/>
    <col collapsed="false" customWidth="true" hidden="false" outlineLevel="0" max="6" min="6" style="2" width="13.56"/>
    <col collapsed="false" customWidth="true" hidden="false" outlineLevel="0" max="7" min="7" style="3" width="12.56"/>
    <col collapsed="false" customWidth="true" hidden="false" outlineLevel="0" max="8" min="8" style="3" width="3.7"/>
    <col collapsed="false" customWidth="true" hidden="false" outlineLevel="0" max="9" min="9" style="3" width="9.85"/>
    <col collapsed="false" customWidth="true" hidden="false" outlineLevel="0" max="10" min="10" style="3" width="12.14"/>
    <col collapsed="false" customWidth="true" hidden="false" outlineLevel="0" max="11" min="11" style="3" width="1.7"/>
    <col collapsed="false" customWidth="true" hidden="false" outlineLevel="0" max="12" min="12" style="2" width="13.7"/>
    <col collapsed="false" customWidth="true" hidden="false" outlineLevel="0" max="13" min="13" style="0" width="1.7"/>
    <col collapsed="false" customWidth="true" hidden="false" outlineLevel="0" max="14" min="14" style="4" width="16.13"/>
    <col collapsed="false" customWidth="true" hidden="false" outlineLevel="0" max="15" min="15" style="4" width="1.7"/>
    <col collapsed="false" customWidth="true" hidden="false" outlineLevel="0" max="16" min="16" style="4" width="12.7"/>
    <col collapsed="false" customWidth="true" hidden="false" outlineLevel="0" max="17" min="17" style="0" width="17.7"/>
  </cols>
  <sheetData>
    <row r="1" customFormat="false" ht="12.75" hidden="false" customHeight="false" outlineLevel="0" collapsed="false">
      <c r="B1" s="5" t="s">
        <v>0</v>
      </c>
      <c r="C1" s="5"/>
      <c r="D1" s="5"/>
      <c r="E1" s="5"/>
      <c r="F1" s="6" t="s">
        <v>1</v>
      </c>
      <c r="G1" s="7"/>
      <c r="H1" s="7"/>
      <c r="I1" s="8"/>
      <c r="J1" s="9"/>
      <c r="K1" s="9"/>
      <c r="L1" s="10"/>
    </row>
    <row r="2" customFormat="false" ht="12.75" hidden="false" customHeight="false" outlineLevel="0" collapsed="false">
      <c r="B2" s="5" t="s">
        <v>2</v>
      </c>
      <c r="C2" s="5"/>
      <c r="D2" s="5"/>
      <c r="F2" s="11" t="s">
        <v>3</v>
      </c>
      <c r="G2" s="12"/>
      <c r="H2" s="12"/>
      <c r="I2" s="13"/>
      <c r="J2" s="9"/>
      <c r="K2" s="9"/>
      <c r="L2" s="10"/>
    </row>
    <row r="3" customFormat="false" ht="12.75" hidden="false" customHeight="false" outlineLevel="0" collapsed="false">
      <c r="B3" s="5" t="s">
        <v>4</v>
      </c>
      <c r="C3" s="5"/>
      <c r="D3" s="5"/>
      <c r="I3" s="9"/>
      <c r="J3" s="9"/>
      <c r="K3" s="9"/>
      <c r="L3" s="10"/>
    </row>
    <row r="4" customFormat="false" ht="12.75" hidden="false" customHeight="false" outlineLevel="0" collapsed="false">
      <c r="B4" s="5"/>
      <c r="C4" s="5"/>
      <c r="D4" s="5"/>
      <c r="I4" s="9"/>
      <c r="J4" s="9"/>
      <c r="K4" s="9"/>
      <c r="L4" s="10"/>
    </row>
    <row r="5" customFormat="false" ht="12.75" hidden="false" customHeight="false" outlineLevel="0" collapsed="false">
      <c r="B5" s="5"/>
      <c r="C5" s="5"/>
      <c r="D5" s="5"/>
      <c r="I5" s="9"/>
      <c r="J5" s="9"/>
      <c r="K5" s="9"/>
      <c r="L5" s="14" t="s">
        <v>5</v>
      </c>
      <c r="M5" s="14"/>
      <c r="N5" s="14"/>
      <c r="O5" s="14"/>
      <c r="P5" s="14"/>
    </row>
    <row r="6" customFormat="false" ht="12.75" hidden="false" customHeight="false" outlineLevel="0" collapsed="false">
      <c r="B6" s="5"/>
      <c r="C6" s="5"/>
      <c r="D6" s="5"/>
      <c r="I6" s="9"/>
      <c r="J6" s="9"/>
      <c r="K6" s="9"/>
      <c r="L6" s="15" t="s">
        <v>6</v>
      </c>
      <c r="M6" s="16"/>
      <c r="N6" s="17" t="s">
        <v>7</v>
      </c>
      <c r="O6" s="17"/>
      <c r="P6" s="17" t="s">
        <v>8</v>
      </c>
    </row>
    <row r="7" customFormat="false" ht="12.75" hidden="false" customHeight="false" outlineLevel="0" collapsed="false">
      <c r="C7" s="18" t="s">
        <v>9</v>
      </c>
      <c r="N7" s="17" t="s">
        <v>10</v>
      </c>
      <c r="O7" s="17"/>
      <c r="P7" s="17" t="s">
        <v>11</v>
      </c>
    </row>
    <row r="8" customFormat="false" ht="12.75" hidden="false" customHeight="false" outlineLevel="0" collapsed="false">
      <c r="C8" s="18" t="s">
        <v>12</v>
      </c>
      <c r="E8" s="19" t="s">
        <v>13</v>
      </c>
      <c r="F8" s="19"/>
      <c r="G8" s="19"/>
      <c r="H8" s="19"/>
      <c r="I8" s="19"/>
      <c r="J8" s="19"/>
      <c r="K8" s="19"/>
      <c r="L8" s="19"/>
      <c r="N8" s="17" t="s">
        <v>14</v>
      </c>
      <c r="O8" s="17"/>
      <c r="P8" s="17"/>
    </row>
    <row r="9" customFormat="false" ht="12.75" hidden="false" customHeight="false" outlineLevel="0" collapsed="false">
      <c r="B9" s="20"/>
      <c r="C9" s="18" t="s">
        <v>15</v>
      </c>
      <c r="D9" s="18" t="s">
        <v>16</v>
      </c>
      <c r="E9" s="18" t="s">
        <v>17</v>
      </c>
      <c r="F9" s="18" t="s">
        <v>17</v>
      </c>
      <c r="J9" s="21" t="s">
        <v>18</v>
      </c>
      <c r="K9" s="21"/>
      <c r="L9" s="18" t="s">
        <v>19</v>
      </c>
      <c r="N9" s="17" t="s">
        <v>20</v>
      </c>
      <c r="O9" s="17"/>
      <c r="P9" s="17" t="s">
        <v>21</v>
      </c>
    </row>
    <row r="10" customFormat="false" ht="12.75" hidden="false" customHeight="false" outlineLevel="0" collapsed="false">
      <c r="A10" s="22" t="s">
        <v>22</v>
      </c>
      <c r="B10" s="23"/>
      <c r="C10" s="18" t="s">
        <v>23</v>
      </c>
      <c r="D10" s="18" t="s">
        <v>24</v>
      </c>
      <c r="E10" s="18" t="s">
        <v>24</v>
      </c>
      <c r="F10" s="18" t="s">
        <v>25</v>
      </c>
      <c r="G10" s="21" t="s">
        <v>26</v>
      </c>
      <c r="H10" s="21"/>
      <c r="I10" s="21" t="s">
        <v>27</v>
      </c>
      <c r="J10" s="21" t="s">
        <v>26</v>
      </c>
      <c r="K10" s="21"/>
      <c r="L10" s="18" t="s">
        <v>28</v>
      </c>
      <c r="M10" s="24"/>
      <c r="N10" s="25"/>
      <c r="O10" s="25"/>
      <c r="P10" s="25"/>
    </row>
    <row r="11" customFormat="false" ht="12.75" hidden="false" customHeight="false" outlineLevel="0" collapsed="false">
      <c r="A11" s="22" t="s">
        <v>29</v>
      </c>
      <c r="B11" s="23" t="s">
        <v>30</v>
      </c>
      <c r="C11" s="18" t="s">
        <v>31</v>
      </c>
      <c r="D11" s="18" t="s">
        <v>15</v>
      </c>
      <c r="E11" s="18" t="s">
        <v>15</v>
      </c>
      <c r="F11" s="15" t="s">
        <v>32</v>
      </c>
      <c r="G11" s="21" t="s">
        <v>33</v>
      </c>
      <c r="H11" s="21"/>
      <c r="I11" s="21" t="s">
        <v>34</v>
      </c>
      <c r="J11" s="21" t="s">
        <v>33</v>
      </c>
      <c r="K11" s="26"/>
      <c r="L11" s="18" t="s">
        <v>35</v>
      </c>
      <c r="M11" s="24"/>
      <c r="N11" s="27"/>
      <c r="O11" s="27"/>
      <c r="P11" s="27"/>
    </row>
    <row r="12" customFormat="false" ht="12.75" hidden="false" customHeight="false" outlineLevel="0" collapsed="false">
      <c r="A12" s="22"/>
      <c r="B12" s="23"/>
      <c r="C12" s="18" t="s">
        <v>36</v>
      </c>
      <c r="D12" s="18"/>
      <c r="E12" s="18"/>
      <c r="F12" s="15" t="s">
        <v>37</v>
      </c>
      <c r="G12" s="21" t="s">
        <v>38</v>
      </c>
      <c r="H12" s="21"/>
      <c r="I12" s="21"/>
      <c r="J12" s="21" t="s">
        <v>39</v>
      </c>
      <c r="K12" s="21"/>
      <c r="L12" s="18" t="s">
        <v>40</v>
      </c>
      <c r="M12" s="28"/>
      <c r="N12" s="27"/>
      <c r="O12" s="27"/>
      <c r="P12" s="27"/>
      <c r="Q12" s="28"/>
    </row>
    <row r="13" customFormat="false" ht="12.75" hidden="false" customHeight="false" outlineLevel="0" collapsed="false">
      <c r="A13" s="29"/>
      <c r="B13" s="30" t="s">
        <v>41</v>
      </c>
      <c r="C13" s="31" t="s">
        <v>42</v>
      </c>
      <c r="D13" s="32" t="s">
        <v>43</v>
      </c>
      <c r="E13" s="31" t="s">
        <v>44</v>
      </c>
      <c r="F13" s="31" t="s">
        <v>45</v>
      </c>
      <c r="G13" s="33" t="s">
        <v>46</v>
      </c>
      <c r="H13" s="33"/>
      <c r="I13" s="33" t="s">
        <v>47</v>
      </c>
      <c r="J13" s="33" t="s">
        <v>48</v>
      </c>
      <c r="K13" s="33"/>
      <c r="L13" s="31" t="s">
        <v>49</v>
      </c>
      <c r="M13" s="34"/>
      <c r="N13" s="25" t="s">
        <v>50</v>
      </c>
      <c r="O13" s="25"/>
      <c r="P13" s="25" t="s">
        <v>51</v>
      </c>
      <c r="Q13" s="34"/>
    </row>
    <row r="14" customFormat="false" ht="12.75" hidden="false" customHeight="false" outlineLevel="0" collapsed="false">
      <c r="A14" s="29"/>
      <c r="B14" s="30"/>
      <c r="C14" s="31"/>
      <c r="D14" s="32"/>
      <c r="E14" s="31"/>
      <c r="F14" s="31"/>
      <c r="G14" s="33"/>
      <c r="H14" s="33"/>
      <c r="I14" s="33"/>
      <c r="J14" s="33"/>
      <c r="K14" s="33"/>
      <c r="L14" s="31"/>
      <c r="M14" s="34"/>
      <c r="N14" s="27"/>
      <c r="O14" s="27"/>
      <c r="P14" s="27"/>
      <c r="Q14" s="34"/>
    </row>
    <row r="15" customFormat="false" ht="12.75" hidden="false" customHeight="false" outlineLevel="0" collapsed="false">
      <c r="A15" s="29"/>
      <c r="B15" s="30"/>
      <c r="C15" s="31"/>
      <c r="D15" s="32"/>
      <c r="E15" s="31"/>
      <c r="F15" s="31"/>
      <c r="G15" s="33"/>
      <c r="H15" s="33"/>
      <c r="I15" s="33"/>
      <c r="J15" s="33"/>
      <c r="K15" s="33"/>
      <c r="L15" s="31"/>
      <c r="M15" s="34"/>
      <c r="N15" s="35"/>
      <c r="O15" s="35"/>
      <c r="P15" s="35"/>
      <c r="Q15" s="34"/>
    </row>
    <row r="16" customFormat="false" ht="12.75" hidden="false" customHeight="false" outlineLevel="0" collapsed="false">
      <c r="A16" s="29"/>
      <c r="B16" s="30"/>
      <c r="C16" s="31"/>
      <c r="D16" s="32"/>
      <c r="E16" s="31"/>
      <c r="F16" s="31"/>
      <c r="G16" s="33"/>
      <c r="H16" s="33"/>
      <c r="I16" s="33"/>
      <c r="J16" s="33"/>
      <c r="K16" s="33"/>
      <c r="L16" s="31"/>
      <c r="M16" s="34"/>
      <c r="N16" s="35"/>
      <c r="O16" s="35"/>
      <c r="P16" s="35"/>
      <c r="Q16" s="34"/>
    </row>
    <row r="17" customFormat="false" ht="12.75" hidden="true" customHeight="false" outlineLevel="0" collapsed="false">
      <c r="B17" s="36" t="s">
        <v>52</v>
      </c>
      <c r="C17" s="18"/>
      <c r="D17" s="18"/>
      <c r="E17" s="18"/>
      <c r="F17" s="18"/>
      <c r="G17" s="21"/>
      <c r="H17" s="21"/>
      <c r="I17" s="21"/>
      <c r="J17" s="21"/>
      <c r="K17" s="21"/>
      <c r="L17" s="18"/>
    </row>
    <row r="18" customFormat="false" ht="12.75" hidden="true" customHeight="false" outlineLevel="0" collapsed="false">
      <c r="B18" s="23"/>
      <c r="C18" s="18"/>
      <c r="D18" s="18"/>
      <c r="E18" s="18"/>
      <c r="F18" s="18"/>
      <c r="G18" s="21"/>
      <c r="H18" s="21"/>
      <c r="I18" s="21"/>
      <c r="J18" s="21"/>
      <c r="K18" s="21"/>
      <c r="L18" s="18"/>
    </row>
    <row r="19" customFormat="false" ht="12.75" hidden="true" customHeight="false" outlineLevel="0" collapsed="false">
      <c r="A19" s="1" t="n">
        <v>1</v>
      </c>
      <c r="B19" s="37" t="s">
        <v>53</v>
      </c>
      <c r="C19" s="38" t="n">
        <f aca="false">D19+E19</f>
        <v>1540868</v>
      </c>
      <c r="D19" s="39" t="n">
        <v>-5981599</v>
      </c>
      <c r="E19" s="38" t="n">
        <v>7522467</v>
      </c>
      <c r="F19" s="38"/>
      <c r="G19" s="40"/>
      <c r="H19" s="40"/>
      <c r="I19" s="40"/>
      <c r="J19" s="40"/>
      <c r="K19" s="40"/>
      <c r="L19" s="41" t="n">
        <v>11208742</v>
      </c>
    </row>
    <row r="20" customFormat="false" ht="12.75" hidden="true" customHeight="false" outlineLevel="0" collapsed="false">
      <c r="B20" s="23"/>
      <c r="C20" s="18"/>
      <c r="D20" s="18"/>
      <c r="E20" s="18"/>
      <c r="F20" s="18"/>
      <c r="G20" s="21"/>
      <c r="H20" s="21"/>
      <c r="I20" s="21"/>
      <c r="J20" s="21"/>
      <c r="K20" s="21"/>
      <c r="L20" s="18"/>
    </row>
    <row r="21" customFormat="false" ht="12.75" hidden="true" customHeight="false" outlineLevel="0" collapsed="false">
      <c r="A21" s="1" t="n">
        <v>2</v>
      </c>
      <c r="B21" s="42" t="s">
        <v>54</v>
      </c>
      <c r="C21" s="5"/>
      <c r="D21" s="5"/>
      <c r="E21" s="2" t="n">
        <v>7522467</v>
      </c>
      <c r="G21" s="3" t="n">
        <v>1.7024</v>
      </c>
      <c r="H21" s="3" t="s">
        <v>55</v>
      </c>
      <c r="I21" s="3" t="n">
        <v>1.7767</v>
      </c>
      <c r="J21" s="3" t="n">
        <f aca="false">I21-G21</f>
        <v>0.0743</v>
      </c>
      <c r="L21" s="2" t="n">
        <f aca="false">E21*J21</f>
        <v>558919.2981</v>
      </c>
    </row>
    <row r="22" customFormat="false" ht="12.75" hidden="true" customHeight="false" outlineLevel="0" collapsed="false">
      <c r="B22" s="20"/>
    </row>
    <row r="23" customFormat="false" ht="12.75" hidden="true" customHeight="false" outlineLevel="0" collapsed="false">
      <c r="A23" s="1" t="n">
        <v>3</v>
      </c>
      <c r="B23" s="42" t="s">
        <v>56</v>
      </c>
      <c r="C23" s="5"/>
      <c r="D23" s="5"/>
    </row>
    <row r="24" customFormat="false" ht="12.75" hidden="true" customHeight="false" outlineLevel="0" collapsed="false">
      <c r="A24" s="1" t="n">
        <v>4</v>
      </c>
      <c r="B24" s="20" t="s">
        <v>57</v>
      </c>
      <c r="E24" s="2" t="n">
        <v>1243020</v>
      </c>
      <c r="F24" s="2" t="n">
        <v>1947010</v>
      </c>
      <c r="G24" s="3" t="n">
        <f aca="false">F24/E24</f>
        <v>1.56635452366012</v>
      </c>
      <c r="I24" s="3" t="n">
        <v>1.7767</v>
      </c>
      <c r="J24" s="3" t="n">
        <f aca="false">I24-G24</f>
        <v>0.210345476339882</v>
      </c>
      <c r="L24" s="2" t="n">
        <f aca="false">E24*J24</f>
        <v>261463.634</v>
      </c>
    </row>
    <row r="25" customFormat="false" ht="12.75" hidden="true" customHeight="false" outlineLevel="0" collapsed="false">
      <c r="A25" s="1" t="n">
        <v>5</v>
      </c>
      <c r="B25" s="20" t="s">
        <v>58</v>
      </c>
      <c r="L25" s="2" t="n">
        <f aca="false">-F25</f>
        <v>-0</v>
      </c>
    </row>
    <row r="26" customFormat="false" ht="12.75" hidden="true" customHeight="false" outlineLevel="0" collapsed="false">
      <c r="A26" s="1" t="n">
        <v>6</v>
      </c>
      <c r="B26" s="20" t="s">
        <v>59</v>
      </c>
      <c r="E26" s="2" t="n">
        <v>-530550</v>
      </c>
      <c r="F26" s="2" t="n">
        <v>-1115055</v>
      </c>
      <c r="G26" s="3" t="n">
        <f aca="false">F26/E26</f>
        <v>2.10169635284139</v>
      </c>
      <c r="I26" s="3" t="n">
        <v>1.7767</v>
      </c>
      <c r="J26" s="3" t="n">
        <f aca="false">I26-G26</f>
        <v>-0.324996352841391</v>
      </c>
      <c r="L26" s="2" t="n">
        <f aca="false">E26*J26</f>
        <v>172426.815</v>
      </c>
    </row>
    <row r="27" customFormat="false" ht="12.75" hidden="true" customHeight="false" outlineLevel="0" collapsed="false">
      <c r="A27" s="1" t="n">
        <v>7</v>
      </c>
      <c r="B27" s="20" t="s">
        <v>60</v>
      </c>
      <c r="C27" s="43"/>
      <c r="D27" s="43"/>
      <c r="E27" s="43" t="n">
        <v>174059</v>
      </c>
      <c r="F27" s="43" t="n">
        <v>304359</v>
      </c>
      <c r="G27" s="3" t="n">
        <f aca="false">F27/E27</f>
        <v>1.7485967401858</v>
      </c>
      <c r="I27" s="3" t="n">
        <v>1.7767</v>
      </c>
      <c r="J27" s="3" t="n">
        <f aca="false">I27-G27</f>
        <v>0.0281032598142008</v>
      </c>
      <c r="L27" s="43" t="n">
        <f aca="false">E27*J27-1</f>
        <v>4890.62529999998</v>
      </c>
    </row>
    <row r="28" customFormat="false" ht="12.75" hidden="true" customHeight="false" outlineLevel="0" collapsed="false">
      <c r="A28" s="1" t="n">
        <v>8</v>
      </c>
      <c r="B28" s="20" t="s">
        <v>61</v>
      </c>
      <c r="C28" s="2" t="n">
        <f aca="false">D28+E28</f>
        <v>548539</v>
      </c>
      <c r="D28" s="2" t="n">
        <v>-337990</v>
      </c>
      <c r="E28" s="2" t="n">
        <f aca="false">SUM(E24:E27)</f>
        <v>886529</v>
      </c>
      <c r="F28" s="2" t="n">
        <f aca="false">SUM(F24:F27)</f>
        <v>1136314</v>
      </c>
      <c r="L28" s="2" t="n">
        <f aca="false">SUM(L24:L27)</f>
        <v>438781.0743</v>
      </c>
    </row>
    <row r="29" customFormat="false" ht="12.75" hidden="true" customHeight="false" outlineLevel="0" collapsed="false"/>
    <row r="30" customFormat="false" ht="12.75" hidden="true" customHeight="false" outlineLevel="0" collapsed="false">
      <c r="A30" s="1" t="n">
        <v>9</v>
      </c>
      <c r="B30" s="37" t="s">
        <v>62</v>
      </c>
      <c r="C30" s="39" t="n">
        <f aca="false">C19+C28</f>
        <v>2089407</v>
      </c>
      <c r="D30" s="39" t="n">
        <f aca="false">D19+D28</f>
        <v>-6319589</v>
      </c>
      <c r="E30" s="38" t="n">
        <f aca="false">E19+E28</f>
        <v>8408996</v>
      </c>
      <c r="F30" s="38"/>
      <c r="G30" s="40"/>
      <c r="H30" s="40"/>
      <c r="I30" s="40"/>
      <c r="J30" s="40"/>
      <c r="K30" s="40"/>
      <c r="L30" s="41" t="n">
        <f aca="false">L19+L21+L28</f>
        <v>12206442.3724</v>
      </c>
    </row>
    <row r="31" customFormat="false" ht="12.75" hidden="true" customHeight="false" outlineLevel="0" collapsed="false">
      <c r="B31" s="42"/>
      <c r="C31" s="10"/>
      <c r="D31" s="10"/>
      <c r="L31" s="44"/>
    </row>
    <row r="32" customFormat="false" ht="12.75" hidden="true" customHeight="false" outlineLevel="0" collapsed="false">
      <c r="B32" s="45" t="s">
        <v>63</v>
      </c>
      <c r="C32" s="10"/>
      <c r="D32" s="10"/>
      <c r="L32" s="44"/>
    </row>
    <row r="33" customFormat="false" ht="12.75" hidden="true" customHeight="false" outlineLevel="0" collapsed="false">
      <c r="A33" s="29"/>
      <c r="B33" s="30"/>
      <c r="C33" s="31"/>
      <c r="D33" s="32"/>
      <c r="E33" s="31"/>
      <c r="F33" s="31"/>
      <c r="G33" s="33"/>
      <c r="H33" s="33"/>
      <c r="I33" s="33"/>
      <c r="J33" s="33"/>
      <c r="K33" s="33"/>
      <c r="L33" s="31"/>
      <c r="M33" s="34"/>
      <c r="N33" s="46"/>
      <c r="O33" s="46"/>
      <c r="P33" s="46"/>
      <c r="Q33" s="34"/>
    </row>
    <row r="34" customFormat="false" ht="12.75" hidden="true" customHeight="false" outlineLevel="0" collapsed="false">
      <c r="B34" s="36" t="s">
        <v>64</v>
      </c>
      <c r="C34" s="18"/>
      <c r="D34" s="18"/>
      <c r="E34" s="18"/>
      <c r="F34" s="18"/>
      <c r="G34" s="21"/>
      <c r="H34" s="21"/>
      <c r="I34" s="21"/>
      <c r="J34" s="21"/>
      <c r="K34" s="21"/>
      <c r="L34" s="18"/>
    </row>
    <row r="35" customFormat="false" ht="12.75" hidden="true" customHeight="false" outlineLevel="0" collapsed="false">
      <c r="B35" s="23"/>
      <c r="C35" s="18"/>
      <c r="D35" s="18"/>
      <c r="E35" s="18"/>
      <c r="F35" s="18"/>
      <c r="G35" s="21"/>
      <c r="H35" s="21"/>
      <c r="I35" s="21"/>
      <c r="J35" s="21"/>
      <c r="K35" s="21"/>
      <c r="L35" s="18"/>
    </row>
    <row r="36" customFormat="false" ht="12.75" hidden="true" customHeight="false" outlineLevel="0" collapsed="false">
      <c r="A36" s="1" t="n">
        <v>1</v>
      </c>
      <c r="B36" s="37" t="s">
        <v>62</v>
      </c>
      <c r="C36" s="38" t="n">
        <f aca="false">C30</f>
        <v>2089407</v>
      </c>
      <c r="D36" s="39" t="n">
        <f aca="false">D30</f>
        <v>-6319589</v>
      </c>
      <c r="E36" s="38" t="n">
        <f aca="false">E30</f>
        <v>8408996</v>
      </c>
      <c r="F36" s="38"/>
      <c r="G36" s="40"/>
      <c r="H36" s="40"/>
      <c r="I36" s="40"/>
      <c r="J36" s="40"/>
      <c r="K36" s="40"/>
      <c r="L36" s="41" t="n">
        <f aca="false">L30</f>
        <v>12206442.3724</v>
      </c>
    </row>
    <row r="37" customFormat="false" ht="12.75" hidden="true" customHeight="false" outlineLevel="0" collapsed="false">
      <c r="B37" s="23"/>
      <c r="C37" s="18"/>
      <c r="D37" s="18"/>
      <c r="E37" s="18"/>
      <c r="F37" s="18"/>
      <c r="G37" s="21"/>
      <c r="H37" s="21"/>
      <c r="I37" s="21"/>
      <c r="J37" s="21"/>
      <c r="K37" s="21"/>
      <c r="L37" s="18"/>
    </row>
    <row r="38" customFormat="false" ht="12.75" hidden="true" customHeight="false" outlineLevel="0" collapsed="false">
      <c r="A38" s="1" t="n">
        <v>2</v>
      </c>
      <c r="B38" s="42" t="s">
        <v>65</v>
      </c>
      <c r="C38" s="5"/>
      <c r="D38" s="5"/>
      <c r="E38" s="2" t="n">
        <v>8408996</v>
      </c>
      <c r="G38" s="3" t="n">
        <v>1.7767</v>
      </c>
      <c r="H38" s="3" t="s">
        <v>55</v>
      </c>
      <c r="I38" s="3" t="n">
        <v>1.7614</v>
      </c>
      <c r="J38" s="3" t="n">
        <f aca="false">I38-G38</f>
        <v>-0.0152999999999999</v>
      </c>
      <c r="L38" s="2" t="n">
        <f aca="false">E38*J38</f>
        <v>-128657.638799999</v>
      </c>
    </row>
    <row r="39" customFormat="false" ht="12.75" hidden="true" customHeight="false" outlineLevel="0" collapsed="false">
      <c r="B39" s="20"/>
    </row>
    <row r="40" customFormat="false" ht="12.75" hidden="true" customHeight="false" outlineLevel="0" collapsed="false">
      <c r="A40" s="1" t="n">
        <v>3</v>
      </c>
      <c r="B40" s="42" t="s">
        <v>66</v>
      </c>
      <c r="C40" s="5"/>
      <c r="D40" s="5"/>
    </row>
    <row r="41" customFormat="false" ht="12.75" hidden="true" customHeight="false" outlineLevel="0" collapsed="false">
      <c r="A41" s="1" t="n">
        <v>4</v>
      </c>
      <c r="B41" s="20" t="s">
        <v>57</v>
      </c>
      <c r="E41" s="2" t="n">
        <v>503523</v>
      </c>
      <c r="F41" s="2" t="n">
        <v>661339</v>
      </c>
      <c r="G41" s="3" t="n">
        <f aca="false">F41/E41</f>
        <v>1.31342361719326</v>
      </c>
      <c r="I41" s="3" t="n">
        <v>1.7614</v>
      </c>
      <c r="J41" s="3" t="n">
        <f aca="false">I41-G41</f>
        <v>0.447976382806744</v>
      </c>
      <c r="L41" s="2" t="n">
        <f aca="false">E41*J41</f>
        <v>225566.4122</v>
      </c>
    </row>
    <row r="42" customFormat="false" ht="12.75" hidden="true" customHeight="false" outlineLevel="0" collapsed="false">
      <c r="A42" s="1" t="n">
        <v>5</v>
      </c>
      <c r="B42" s="20" t="s">
        <v>58</v>
      </c>
      <c r="L42" s="2" t="n">
        <f aca="false">-F42</f>
        <v>-0</v>
      </c>
    </row>
    <row r="43" customFormat="false" ht="12.75" hidden="true" customHeight="false" outlineLevel="0" collapsed="false">
      <c r="A43" s="1" t="n">
        <v>6</v>
      </c>
      <c r="B43" s="20" t="s">
        <v>59</v>
      </c>
      <c r="E43" s="2" t="n">
        <v>-1242455</v>
      </c>
      <c r="F43" s="2" t="n">
        <v>-2272631</v>
      </c>
      <c r="G43" s="3" t="n">
        <f aca="false">F43/E43</f>
        <v>1.82914552237304</v>
      </c>
      <c r="I43" s="3" t="n">
        <v>1.7614</v>
      </c>
      <c r="J43" s="3" t="n">
        <f aca="false">I43-G43</f>
        <v>-0.0677455223730437</v>
      </c>
      <c r="L43" s="2" t="n">
        <f aca="false">E43*J43</f>
        <v>84170.763</v>
      </c>
    </row>
    <row r="44" customFormat="false" ht="12.75" hidden="true" customHeight="false" outlineLevel="0" collapsed="false">
      <c r="A44" s="1" t="n">
        <v>7</v>
      </c>
      <c r="B44" s="20" t="s">
        <v>60</v>
      </c>
      <c r="C44" s="43"/>
      <c r="D44" s="43"/>
      <c r="E44" s="43" t="n">
        <v>94400</v>
      </c>
      <c r="F44" s="43" t="n">
        <v>173380</v>
      </c>
      <c r="G44" s="3" t="n">
        <f aca="false">F44/E44</f>
        <v>1.83665254237288</v>
      </c>
      <c r="I44" s="3" t="n">
        <v>1.7614</v>
      </c>
      <c r="J44" s="3" t="n">
        <f aca="false">I44-G44</f>
        <v>-0.0752525423728814</v>
      </c>
      <c r="L44" s="43" t="n">
        <f aca="false">E44*J44</f>
        <v>-7103.84</v>
      </c>
    </row>
    <row r="45" customFormat="false" ht="12.75" hidden="true" customHeight="false" outlineLevel="0" collapsed="false">
      <c r="A45" s="1" t="n">
        <v>8</v>
      </c>
      <c r="B45" s="20" t="s">
        <v>67</v>
      </c>
      <c r="C45" s="2" t="n">
        <f aca="false">D45+E45</f>
        <v>-1147056</v>
      </c>
      <c r="D45" s="2" t="n">
        <v>-502524</v>
      </c>
      <c r="E45" s="2" t="n">
        <f aca="false">SUM(E41:E44)</f>
        <v>-644532</v>
      </c>
      <c r="F45" s="2" t="n">
        <f aca="false">SUM(F41:F44)</f>
        <v>-1437912</v>
      </c>
      <c r="L45" s="2" t="n">
        <f aca="false">SUM(L41:L44)</f>
        <v>302633.3352</v>
      </c>
    </row>
    <row r="46" customFormat="false" ht="12.75" hidden="true" customHeight="false" outlineLevel="0" collapsed="false"/>
    <row r="47" customFormat="false" ht="12.75" hidden="true" customHeight="false" outlineLevel="0" collapsed="false">
      <c r="A47" s="1" t="n">
        <v>9</v>
      </c>
      <c r="B47" s="37" t="s">
        <v>68</v>
      </c>
      <c r="C47" s="39" t="n">
        <f aca="false">C36+C45</f>
        <v>942351</v>
      </c>
      <c r="D47" s="39" t="n">
        <f aca="false">D36+D45</f>
        <v>-6822113</v>
      </c>
      <c r="E47" s="38" t="n">
        <f aca="false">E36+E45</f>
        <v>7764464</v>
      </c>
      <c r="F47" s="38"/>
      <c r="G47" s="40"/>
      <c r="H47" s="40"/>
      <c r="I47" s="40"/>
      <c r="J47" s="40"/>
      <c r="K47" s="40"/>
      <c r="L47" s="41" t="n">
        <f aca="false">L36+L38+L45</f>
        <v>12380418.0688</v>
      </c>
    </row>
    <row r="48" customFormat="false" ht="12.75" hidden="true" customHeight="false" outlineLevel="0" collapsed="false">
      <c r="B48" s="42"/>
      <c r="C48" s="10"/>
      <c r="D48" s="10"/>
      <c r="L48" s="44"/>
    </row>
    <row r="49" customFormat="false" ht="12.75" hidden="true" customHeight="false" outlineLevel="0" collapsed="false">
      <c r="B49" s="45" t="s">
        <v>63</v>
      </c>
      <c r="C49" s="10"/>
      <c r="D49" s="10"/>
      <c r="L49" s="44"/>
    </row>
    <row r="50" customFormat="false" ht="12.75" hidden="true" customHeight="false" outlineLevel="0" collapsed="false">
      <c r="B50" s="45"/>
      <c r="C50" s="10"/>
      <c r="D50" s="10"/>
      <c r="L50" s="44"/>
    </row>
    <row r="51" customFormat="false" ht="12.75" hidden="true" customHeight="false" outlineLevel="0" collapsed="false">
      <c r="B51" s="36" t="s">
        <v>69</v>
      </c>
      <c r="C51" s="18"/>
      <c r="D51" s="18"/>
      <c r="E51" s="18"/>
      <c r="F51" s="18"/>
      <c r="G51" s="21"/>
      <c r="H51" s="21"/>
      <c r="I51" s="21"/>
      <c r="J51" s="21"/>
      <c r="K51" s="21"/>
      <c r="L51" s="18"/>
    </row>
    <row r="52" customFormat="false" ht="12.75" hidden="true" customHeight="false" outlineLevel="0" collapsed="false">
      <c r="B52" s="23"/>
      <c r="C52" s="18"/>
      <c r="D52" s="18"/>
      <c r="E52" s="18"/>
      <c r="F52" s="18"/>
      <c r="G52" s="21"/>
      <c r="H52" s="21"/>
      <c r="I52" s="21"/>
      <c r="J52" s="21"/>
      <c r="K52" s="21"/>
      <c r="L52" s="18"/>
    </row>
    <row r="53" customFormat="false" ht="12.75" hidden="true" customHeight="false" outlineLevel="0" collapsed="false">
      <c r="A53" s="1" t="n">
        <v>1</v>
      </c>
      <c r="B53" s="37" t="s">
        <v>68</v>
      </c>
      <c r="C53" s="38" t="n">
        <f aca="false">C47</f>
        <v>942351</v>
      </c>
      <c r="D53" s="39" t="n">
        <f aca="false">D47</f>
        <v>-6822113</v>
      </c>
      <c r="E53" s="38" t="n">
        <f aca="false">E47</f>
        <v>7764464</v>
      </c>
      <c r="F53" s="38"/>
      <c r="G53" s="40"/>
      <c r="H53" s="40"/>
      <c r="I53" s="40"/>
      <c r="J53" s="40"/>
      <c r="K53" s="40"/>
      <c r="L53" s="41" t="n">
        <f aca="false">L47</f>
        <v>12380418.0688</v>
      </c>
    </row>
    <row r="54" customFormat="false" ht="12.75" hidden="true" customHeight="false" outlineLevel="0" collapsed="false">
      <c r="B54" s="23"/>
      <c r="C54" s="18"/>
      <c r="D54" s="18"/>
      <c r="E54" s="18"/>
      <c r="F54" s="18"/>
      <c r="G54" s="21"/>
      <c r="H54" s="21"/>
      <c r="I54" s="21"/>
      <c r="J54" s="21"/>
      <c r="K54" s="21"/>
      <c r="L54" s="18"/>
    </row>
    <row r="55" customFormat="false" ht="12.75" hidden="true" customHeight="false" outlineLevel="0" collapsed="false">
      <c r="A55" s="1" t="n">
        <v>2</v>
      </c>
      <c r="B55" s="42" t="s">
        <v>70</v>
      </c>
      <c r="C55" s="5"/>
      <c r="D55" s="5"/>
      <c r="E55" s="2" t="n">
        <v>7764464</v>
      </c>
      <c r="G55" s="3" t="n">
        <v>1.7614</v>
      </c>
      <c r="H55" s="3" t="s">
        <v>55</v>
      </c>
      <c r="I55" s="3" t="n">
        <v>2.0207</v>
      </c>
      <c r="J55" s="3" t="n">
        <f aca="false">I55-G55</f>
        <v>0.2593</v>
      </c>
      <c r="L55" s="2" t="n">
        <f aca="false">E55*J55</f>
        <v>2013325.5152</v>
      </c>
    </row>
    <row r="56" customFormat="false" ht="12.75" hidden="true" customHeight="false" outlineLevel="0" collapsed="false">
      <c r="B56" s="20"/>
    </row>
    <row r="57" customFormat="false" ht="12.75" hidden="true" customHeight="false" outlineLevel="0" collapsed="false">
      <c r="A57" s="1" t="n">
        <v>3</v>
      </c>
      <c r="B57" s="42" t="s">
        <v>71</v>
      </c>
      <c r="C57" s="5"/>
      <c r="D57" s="5"/>
    </row>
    <row r="58" customFormat="false" ht="12.75" hidden="true" customHeight="false" outlineLevel="0" collapsed="false">
      <c r="A58" s="1" t="n">
        <v>4</v>
      </c>
      <c r="B58" s="20" t="s">
        <v>57</v>
      </c>
      <c r="E58" s="2" t="n">
        <v>-1947698</v>
      </c>
      <c r="F58" s="2" t="n">
        <v>-4226041</v>
      </c>
      <c r="G58" s="3" t="n">
        <f aca="false">F58/E58</f>
        <v>2.16976194461359</v>
      </c>
      <c r="I58" s="3" t="n">
        <v>2.0207</v>
      </c>
      <c r="J58" s="3" t="n">
        <f aca="false">I58-G58</f>
        <v>-0.14906194461359</v>
      </c>
      <c r="L58" s="2" t="n">
        <f aca="false">E58*J58</f>
        <v>290327.651399999</v>
      </c>
    </row>
    <row r="59" customFormat="false" ht="12.75" hidden="true" customHeight="false" outlineLevel="0" collapsed="false">
      <c r="A59" s="1" t="n">
        <v>5</v>
      </c>
      <c r="B59" s="20" t="s">
        <v>58</v>
      </c>
      <c r="L59" s="2" t="n">
        <f aca="false">-F59</f>
        <v>-0</v>
      </c>
    </row>
    <row r="60" customFormat="false" ht="12.75" hidden="true" customHeight="false" outlineLevel="0" collapsed="false">
      <c r="A60" s="1" t="n">
        <v>6</v>
      </c>
      <c r="B60" s="20" t="s">
        <v>59</v>
      </c>
      <c r="E60" s="2" t="n">
        <v>-199670</v>
      </c>
      <c r="F60" s="2" t="n">
        <v>-405398</v>
      </c>
      <c r="G60" s="3" t="n">
        <f aca="false">F60/E60</f>
        <v>2.03034006110082</v>
      </c>
      <c r="I60" s="3" t="n">
        <v>2.0207</v>
      </c>
      <c r="J60" s="3" t="n">
        <f aca="false">I60-G60</f>
        <v>-0.00964006110081606</v>
      </c>
      <c r="L60" s="2" t="n">
        <f aca="false">E60*J60</f>
        <v>1924.83099999994</v>
      </c>
    </row>
    <row r="61" customFormat="false" ht="12.75" hidden="true" customHeight="false" outlineLevel="0" collapsed="false">
      <c r="A61" s="1" t="n">
        <v>7</v>
      </c>
      <c r="B61" s="20" t="s">
        <v>60</v>
      </c>
      <c r="C61" s="43"/>
      <c r="D61" s="43"/>
      <c r="E61" s="43" t="n">
        <v>253429</v>
      </c>
      <c r="F61" s="43" t="n">
        <v>457798</v>
      </c>
      <c r="G61" s="3" t="n">
        <f aca="false">F61/E61</f>
        <v>1.80641520899345</v>
      </c>
      <c r="I61" s="3" t="n">
        <v>2.0207</v>
      </c>
      <c r="J61" s="3" t="n">
        <f aca="false">I61-G61</f>
        <v>0.214284791006554</v>
      </c>
      <c r="L61" s="43" t="n">
        <f aca="false">E61*J61</f>
        <v>54305.9803</v>
      </c>
    </row>
    <row r="62" customFormat="false" ht="12.75" hidden="true" customHeight="false" outlineLevel="0" collapsed="false">
      <c r="A62" s="1" t="n">
        <v>8</v>
      </c>
      <c r="B62" s="20" t="s">
        <v>72</v>
      </c>
      <c r="C62" s="2" t="n">
        <f aca="false">D62+E62</f>
        <v>-1614266</v>
      </c>
      <c r="D62" s="2" t="n">
        <v>279673</v>
      </c>
      <c r="E62" s="2" t="n">
        <f aca="false">SUM(E58:E61)</f>
        <v>-1893939</v>
      </c>
      <c r="F62" s="2" t="n">
        <f aca="false">SUM(F58:F61)</f>
        <v>-4173641</v>
      </c>
      <c r="L62" s="2" t="n">
        <f aca="false">SUM(L58:L61)</f>
        <v>346558.462699999</v>
      </c>
    </row>
    <row r="63" customFormat="false" ht="12.75" hidden="true" customHeight="false" outlineLevel="0" collapsed="false"/>
    <row r="64" customFormat="false" ht="12.75" hidden="true" customHeight="false" outlineLevel="0" collapsed="false">
      <c r="A64" s="1" t="n">
        <v>9</v>
      </c>
      <c r="B64" s="37" t="s">
        <v>73</v>
      </c>
      <c r="C64" s="39" t="n">
        <f aca="false">C53+C62</f>
        <v>-671915</v>
      </c>
      <c r="D64" s="39" t="n">
        <f aca="false">D53+D62</f>
        <v>-6542440</v>
      </c>
      <c r="E64" s="38" t="n">
        <f aca="false">E53+E62</f>
        <v>5870525</v>
      </c>
      <c r="F64" s="38"/>
      <c r="G64" s="40"/>
      <c r="H64" s="40"/>
      <c r="I64" s="40"/>
      <c r="J64" s="40"/>
      <c r="K64" s="40"/>
      <c r="L64" s="41" t="n">
        <f aca="false">L53+L55+L62</f>
        <v>14740302.0467</v>
      </c>
    </row>
    <row r="65" customFormat="false" ht="12.75" hidden="true" customHeight="false" outlineLevel="0" collapsed="false">
      <c r="B65" s="42"/>
      <c r="C65" s="10"/>
      <c r="D65" s="10"/>
      <c r="L65" s="44"/>
    </row>
    <row r="66" customFormat="false" ht="12.75" hidden="true" customHeight="false" outlineLevel="0" collapsed="false">
      <c r="B66" s="45" t="s">
        <v>63</v>
      </c>
      <c r="C66" s="10"/>
      <c r="D66" s="10"/>
      <c r="L66" s="44"/>
    </row>
    <row r="67" customFormat="false" ht="12.75" hidden="true" customHeight="false" outlineLevel="0" collapsed="false">
      <c r="B67" s="45"/>
      <c r="C67" s="10"/>
      <c r="D67" s="10"/>
      <c r="L67" s="44"/>
    </row>
    <row r="68" customFormat="false" ht="12.75" hidden="true" customHeight="false" outlineLevel="0" collapsed="false">
      <c r="B68" s="36" t="s">
        <v>74</v>
      </c>
      <c r="C68" s="18"/>
      <c r="D68" s="18"/>
      <c r="E68" s="18"/>
      <c r="F68" s="18"/>
      <c r="G68" s="21"/>
      <c r="H68" s="21"/>
      <c r="I68" s="21"/>
      <c r="J68" s="21"/>
      <c r="K68" s="21"/>
      <c r="L68" s="18"/>
    </row>
    <row r="69" customFormat="false" ht="12.75" hidden="true" customHeight="false" outlineLevel="0" collapsed="false">
      <c r="B69" s="23"/>
      <c r="C69" s="18"/>
      <c r="D69" s="18"/>
      <c r="E69" s="18"/>
      <c r="F69" s="18"/>
      <c r="G69" s="21"/>
      <c r="H69" s="21"/>
      <c r="I69" s="21"/>
      <c r="J69" s="21"/>
      <c r="K69" s="21"/>
      <c r="L69" s="18"/>
    </row>
    <row r="70" customFormat="false" ht="12.75" hidden="true" customHeight="false" outlineLevel="0" collapsed="false">
      <c r="A70" s="1" t="n">
        <v>1</v>
      </c>
      <c r="B70" s="37" t="s">
        <v>73</v>
      </c>
      <c r="C70" s="38" t="n">
        <f aca="false">C64</f>
        <v>-671915</v>
      </c>
      <c r="D70" s="39" t="n">
        <f aca="false">D64</f>
        <v>-6542440</v>
      </c>
      <c r="E70" s="38" t="n">
        <f aca="false">E64</f>
        <v>5870525</v>
      </c>
      <c r="F70" s="38"/>
      <c r="G70" s="40"/>
      <c r="H70" s="40"/>
      <c r="I70" s="40"/>
      <c r="J70" s="40"/>
      <c r="K70" s="40"/>
      <c r="L70" s="41" t="n">
        <f aca="false">L64</f>
        <v>14740302.0467</v>
      </c>
    </row>
    <row r="71" customFormat="false" ht="12.75" hidden="true" customHeight="false" outlineLevel="0" collapsed="false">
      <c r="B71" s="23"/>
      <c r="C71" s="18"/>
      <c r="D71" s="18"/>
      <c r="E71" s="18"/>
      <c r="F71" s="18"/>
      <c r="G71" s="21"/>
      <c r="H71" s="21"/>
      <c r="I71" s="21"/>
      <c r="J71" s="21"/>
      <c r="K71" s="21"/>
      <c r="L71" s="18"/>
    </row>
    <row r="72" customFormat="false" ht="12.75" hidden="true" customHeight="false" outlineLevel="0" collapsed="false">
      <c r="A72" s="1" t="n">
        <v>2</v>
      </c>
      <c r="B72" s="42" t="s">
        <v>75</v>
      </c>
      <c r="C72" s="5"/>
      <c r="D72" s="5"/>
      <c r="E72" s="2" t="n">
        <v>5870525</v>
      </c>
      <c r="G72" s="3" t="n">
        <v>2.0207</v>
      </c>
      <c r="H72" s="3" t="s">
        <v>55</v>
      </c>
      <c r="I72" s="3" t="n">
        <v>1.6813</v>
      </c>
      <c r="J72" s="3" t="n">
        <f aca="false">I72-G72</f>
        <v>-0.3394</v>
      </c>
      <c r="L72" s="2" t="n">
        <f aca="false">E72*J72</f>
        <v>-1992456.185</v>
      </c>
    </row>
    <row r="73" customFormat="false" ht="12.75" hidden="true" customHeight="false" outlineLevel="0" collapsed="false">
      <c r="B73" s="20"/>
    </row>
    <row r="74" customFormat="false" ht="12.75" hidden="true" customHeight="false" outlineLevel="0" collapsed="false">
      <c r="A74" s="1" t="n">
        <v>3</v>
      </c>
      <c r="B74" s="42" t="s">
        <v>76</v>
      </c>
      <c r="C74" s="5"/>
      <c r="D74" s="5"/>
    </row>
    <row r="75" customFormat="false" ht="12.75" hidden="true" customHeight="false" outlineLevel="0" collapsed="false">
      <c r="A75" s="1" t="n">
        <v>4</v>
      </c>
      <c r="B75" s="20" t="s">
        <v>57</v>
      </c>
      <c r="E75" s="2" t="n">
        <v>544946</v>
      </c>
      <c r="F75" s="2" t="n">
        <v>903461</v>
      </c>
      <c r="G75" s="3" t="n">
        <f aca="false">F75/E75</f>
        <v>1.65789087359114</v>
      </c>
      <c r="I75" s="3" t="n">
        <v>1.6813</v>
      </c>
      <c r="J75" s="3" t="n">
        <f aca="false">I75-G75</f>
        <v>0.0234091264088552</v>
      </c>
      <c r="L75" s="2" t="n">
        <f aca="false">E75*J75</f>
        <v>12756.7098</v>
      </c>
    </row>
    <row r="76" customFormat="false" ht="12.75" hidden="true" customHeight="false" outlineLevel="0" collapsed="false">
      <c r="A76" s="1" t="n">
        <v>5</v>
      </c>
      <c r="B76" s="20" t="s">
        <v>58</v>
      </c>
      <c r="F76" s="2" t="n">
        <v>177638</v>
      </c>
      <c r="L76" s="2" t="n">
        <f aca="false">-F76</f>
        <v>-177638</v>
      </c>
    </row>
    <row r="77" customFormat="false" ht="12.75" hidden="true" customHeight="false" outlineLevel="0" collapsed="false">
      <c r="A77" s="1" t="n">
        <v>6</v>
      </c>
      <c r="B77" s="20" t="s">
        <v>59</v>
      </c>
      <c r="E77" s="2" t="n">
        <v>-15491</v>
      </c>
      <c r="F77" s="2" t="n">
        <v>-90906</v>
      </c>
      <c r="G77" s="3" t="n">
        <f aca="false">F77/E77</f>
        <v>5.86831063197986</v>
      </c>
      <c r="I77" s="3" t="n">
        <v>1.6813</v>
      </c>
      <c r="J77" s="3" t="n">
        <f aca="false">I77-G77</f>
        <v>-4.18701063197986</v>
      </c>
      <c r="L77" s="2" t="n">
        <f aca="false">E77*J77</f>
        <v>64860.9817</v>
      </c>
    </row>
    <row r="78" customFormat="false" ht="12.75" hidden="true" customHeight="false" outlineLevel="0" collapsed="false">
      <c r="A78" s="1" t="n">
        <v>7</v>
      </c>
      <c r="B78" s="20" t="s">
        <v>60</v>
      </c>
      <c r="C78" s="43"/>
      <c r="D78" s="43"/>
      <c r="E78" s="43" t="n">
        <v>207215</v>
      </c>
      <c r="F78" s="43" t="n">
        <v>415788</v>
      </c>
      <c r="G78" s="3" t="n">
        <f aca="false">F78/E78</f>
        <v>2.00655357961538</v>
      </c>
      <c r="I78" s="3" t="n">
        <v>1.6813</v>
      </c>
      <c r="J78" s="3" t="n">
        <f aca="false">I78-G78</f>
        <v>-0.325253579615376</v>
      </c>
      <c r="L78" s="43" t="n">
        <f aca="false">E78*J78</f>
        <v>-67397.4205</v>
      </c>
    </row>
    <row r="79" customFormat="false" ht="12.75" hidden="true" customHeight="false" outlineLevel="0" collapsed="false">
      <c r="A79" s="1" t="n">
        <v>8</v>
      </c>
      <c r="B79" s="20" t="s">
        <v>77</v>
      </c>
      <c r="C79" s="2" t="n">
        <f aca="false">D79+E79</f>
        <v>1006781</v>
      </c>
      <c r="D79" s="2" t="n">
        <v>270111</v>
      </c>
      <c r="E79" s="2" t="n">
        <f aca="false">SUM(E75:E78)</f>
        <v>736670</v>
      </c>
      <c r="F79" s="2" t="n">
        <f aca="false">SUM(F75:F78)</f>
        <v>1405981</v>
      </c>
      <c r="L79" s="2" t="n">
        <f aca="false">SUM(L75:L78)</f>
        <v>-167417.729</v>
      </c>
    </row>
    <row r="80" customFormat="false" ht="12.75" hidden="true" customHeight="false" outlineLevel="0" collapsed="false"/>
    <row r="81" customFormat="false" ht="12.75" hidden="true" customHeight="false" outlineLevel="0" collapsed="false">
      <c r="A81" s="1" t="n">
        <v>9</v>
      </c>
      <c r="B81" s="37" t="s">
        <v>78</v>
      </c>
      <c r="C81" s="39" t="n">
        <f aca="false">C70+C79</f>
        <v>334866</v>
      </c>
      <c r="D81" s="39" t="n">
        <f aca="false">D70+D79</f>
        <v>-6272329</v>
      </c>
      <c r="E81" s="38" t="n">
        <f aca="false">E70+E79</f>
        <v>6607195</v>
      </c>
      <c r="F81" s="38"/>
      <c r="G81" s="40"/>
      <c r="H81" s="40"/>
      <c r="I81" s="40"/>
      <c r="J81" s="40"/>
      <c r="K81" s="40"/>
      <c r="L81" s="41" t="n">
        <f aca="false">L70+L72+L79+1</f>
        <v>12580429.1327</v>
      </c>
    </row>
    <row r="82" customFormat="false" ht="12.75" hidden="true" customHeight="false" outlineLevel="0" collapsed="false">
      <c r="B82" s="42"/>
      <c r="C82" s="10"/>
      <c r="D82" s="10"/>
      <c r="L82" s="44"/>
    </row>
    <row r="83" customFormat="false" ht="12.75" hidden="true" customHeight="false" outlineLevel="0" collapsed="false">
      <c r="B83" s="45" t="s">
        <v>63</v>
      </c>
      <c r="C83" s="10"/>
      <c r="D83" s="10"/>
      <c r="L83" s="44"/>
    </row>
    <row r="84" customFormat="false" ht="12.75" hidden="true" customHeight="false" outlineLevel="0" collapsed="false">
      <c r="B84" s="45"/>
      <c r="C84" s="10"/>
      <c r="D84" s="10"/>
      <c r="L84" s="44"/>
    </row>
    <row r="85" customFormat="false" ht="12.75" hidden="true" customHeight="false" outlineLevel="0" collapsed="false">
      <c r="B85" s="36" t="s">
        <v>79</v>
      </c>
      <c r="C85" s="18"/>
      <c r="D85" s="18"/>
      <c r="E85" s="18"/>
      <c r="F85" s="18"/>
      <c r="G85" s="21"/>
      <c r="H85" s="21"/>
      <c r="I85" s="21"/>
      <c r="J85" s="21"/>
      <c r="K85" s="21"/>
      <c r="L85" s="18"/>
    </row>
    <row r="86" customFormat="false" ht="12.75" hidden="true" customHeight="false" outlineLevel="0" collapsed="false">
      <c r="B86" s="23"/>
      <c r="C86" s="18"/>
      <c r="D86" s="18"/>
      <c r="E86" s="18"/>
      <c r="F86" s="18"/>
      <c r="G86" s="21"/>
      <c r="H86" s="21"/>
      <c r="I86" s="21"/>
      <c r="J86" s="21"/>
      <c r="K86" s="21"/>
      <c r="L86" s="18"/>
    </row>
    <row r="87" customFormat="false" ht="12.75" hidden="true" customHeight="false" outlineLevel="0" collapsed="false">
      <c r="A87" s="1" t="n">
        <v>1</v>
      </c>
      <c r="B87" s="37" t="s">
        <v>78</v>
      </c>
      <c r="C87" s="38" t="n">
        <f aca="false">C81</f>
        <v>334866</v>
      </c>
      <c r="D87" s="39" t="n">
        <f aca="false">D81</f>
        <v>-6272329</v>
      </c>
      <c r="E87" s="38" t="n">
        <f aca="false">E81</f>
        <v>6607195</v>
      </c>
      <c r="F87" s="38"/>
      <c r="G87" s="40"/>
      <c r="H87" s="40"/>
      <c r="I87" s="40"/>
      <c r="J87" s="40"/>
      <c r="K87" s="40"/>
      <c r="L87" s="41" t="n">
        <f aca="false">L81</f>
        <v>12580429.1327</v>
      </c>
    </row>
    <row r="88" customFormat="false" ht="12.75" hidden="true" customHeight="false" outlineLevel="0" collapsed="false">
      <c r="B88" s="23"/>
      <c r="C88" s="18"/>
      <c r="D88" s="18"/>
      <c r="E88" s="18"/>
      <c r="F88" s="18"/>
      <c r="G88" s="21"/>
      <c r="H88" s="21"/>
      <c r="I88" s="21"/>
      <c r="J88" s="21"/>
      <c r="K88" s="21"/>
      <c r="L88" s="18"/>
    </row>
    <row r="89" customFormat="false" ht="12.75" hidden="true" customHeight="false" outlineLevel="0" collapsed="false">
      <c r="A89" s="1" t="n">
        <v>2</v>
      </c>
      <c r="B89" s="42" t="s">
        <v>80</v>
      </c>
      <c r="C89" s="5"/>
      <c r="D89" s="5"/>
      <c r="E89" s="2" t="n">
        <v>6607195</v>
      </c>
      <c r="G89" s="3" t="n">
        <v>1.6813</v>
      </c>
      <c r="H89" s="3" t="s">
        <v>55</v>
      </c>
      <c r="I89" s="3" t="n">
        <v>1.8315</v>
      </c>
      <c r="J89" s="3" t="n">
        <f aca="false">I89-G89</f>
        <v>0.1502</v>
      </c>
      <c r="L89" s="2" t="n">
        <f aca="false">E89*J89</f>
        <v>992400.688999999</v>
      </c>
    </row>
    <row r="90" customFormat="false" ht="12.75" hidden="true" customHeight="false" outlineLevel="0" collapsed="false">
      <c r="B90" s="20"/>
    </row>
    <row r="91" customFormat="false" ht="12.75" hidden="true" customHeight="false" outlineLevel="0" collapsed="false">
      <c r="A91" s="1" t="n">
        <v>3</v>
      </c>
      <c r="B91" s="42" t="s">
        <v>81</v>
      </c>
      <c r="C91" s="5"/>
      <c r="D91" s="5"/>
    </row>
    <row r="92" customFormat="false" ht="12.75" hidden="true" customHeight="false" outlineLevel="0" collapsed="false">
      <c r="A92" s="1" t="n">
        <v>4</v>
      </c>
      <c r="B92" s="20" t="s">
        <v>57</v>
      </c>
      <c r="E92" s="2" t="n">
        <v>-1293415</v>
      </c>
      <c r="F92" s="2" t="n">
        <v>-2365958</v>
      </c>
      <c r="G92" s="3" t="n">
        <f aca="false">F92/E92</f>
        <v>1.8292334633509</v>
      </c>
      <c r="I92" s="3" t="n">
        <v>1.8315</v>
      </c>
      <c r="J92" s="3" t="n">
        <f aca="false">I92-G92</f>
        <v>0.00226653664910326</v>
      </c>
      <c r="L92" s="2" t="n">
        <f aca="false">E92*J92</f>
        <v>-2931.57249999989</v>
      </c>
    </row>
    <row r="93" customFormat="false" ht="12.75" hidden="true" customHeight="false" outlineLevel="0" collapsed="false">
      <c r="A93" s="1" t="n">
        <v>5</v>
      </c>
      <c r="B93" s="20" t="s">
        <v>58</v>
      </c>
      <c r="F93" s="2" t="n">
        <v>206648</v>
      </c>
      <c r="L93" s="2" t="n">
        <f aca="false">-F93</f>
        <v>-206648</v>
      </c>
    </row>
    <row r="94" customFormat="false" ht="12.75" hidden="true" customHeight="false" outlineLevel="0" collapsed="false">
      <c r="A94" s="1" t="n">
        <v>6</v>
      </c>
      <c r="B94" s="20" t="s">
        <v>59</v>
      </c>
      <c r="E94" s="2" t="n">
        <v>-23647</v>
      </c>
      <c r="F94" s="2" t="n">
        <v>-53442</v>
      </c>
      <c r="G94" s="3" t="n">
        <f aca="false">F94/E94</f>
        <v>2.25999069649427</v>
      </c>
      <c r="I94" s="3" t="n">
        <v>1.8315</v>
      </c>
      <c r="J94" s="3" t="n">
        <f aca="false">I94-G94</f>
        <v>-0.42849069649427</v>
      </c>
      <c r="L94" s="2" t="n">
        <f aca="false">E94*J94</f>
        <v>10132.5195</v>
      </c>
    </row>
    <row r="95" customFormat="false" ht="12.75" hidden="true" customHeight="false" outlineLevel="0" collapsed="false">
      <c r="A95" s="1" t="n">
        <v>7</v>
      </c>
      <c r="B95" s="20" t="s">
        <v>60</v>
      </c>
      <c r="C95" s="43"/>
      <c r="D95" s="43"/>
      <c r="E95" s="43" t="n">
        <v>161704</v>
      </c>
      <c r="F95" s="43" t="n">
        <v>287023</v>
      </c>
      <c r="G95" s="3" t="n">
        <f aca="false">F95/E95</f>
        <v>1.77499010537773</v>
      </c>
      <c r="I95" s="3" t="n">
        <v>1.8315</v>
      </c>
      <c r="J95" s="3" t="n">
        <f aca="false">I95-G95</f>
        <v>0.0565098946222726</v>
      </c>
      <c r="L95" s="43" t="n">
        <f aca="false">E95*J95</f>
        <v>9137.87599999997</v>
      </c>
    </row>
    <row r="96" customFormat="false" ht="12.75" hidden="true" customHeight="false" outlineLevel="0" collapsed="false">
      <c r="A96" s="1" t="n">
        <v>8</v>
      </c>
      <c r="B96" s="20" t="s">
        <v>82</v>
      </c>
      <c r="C96" s="2" t="n">
        <f aca="false">D96+E96</f>
        <v>-884411</v>
      </c>
      <c r="D96" s="2" t="n">
        <v>270947</v>
      </c>
      <c r="E96" s="2" t="n">
        <f aca="false">SUM(E92:E95)</f>
        <v>-1155358</v>
      </c>
      <c r="F96" s="2" t="n">
        <f aca="false">SUM(F92:F95)</f>
        <v>-1925729</v>
      </c>
      <c r="L96" s="2" t="n">
        <f aca="false">SUM(L92:L95)</f>
        <v>-190309.177</v>
      </c>
    </row>
    <row r="97" customFormat="false" ht="12.75" hidden="true" customHeight="false" outlineLevel="0" collapsed="false"/>
    <row r="98" customFormat="false" ht="12.75" hidden="true" customHeight="false" outlineLevel="0" collapsed="false">
      <c r="A98" s="1" t="n">
        <v>9</v>
      </c>
      <c r="B98" s="37" t="s">
        <v>83</v>
      </c>
      <c r="C98" s="39" t="n">
        <f aca="false">C87+C96</f>
        <v>-549545</v>
      </c>
      <c r="D98" s="39" t="n">
        <f aca="false">D87+D96</f>
        <v>-6001382</v>
      </c>
      <c r="E98" s="38" t="n">
        <f aca="false">E87+E96</f>
        <v>5451837</v>
      </c>
      <c r="F98" s="38"/>
      <c r="G98" s="40"/>
      <c r="H98" s="40"/>
      <c r="I98" s="40"/>
      <c r="J98" s="40"/>
      <c r="K98" s="40"/>
      <c r="L98" s="41" t="n">
        <f aca="false">L87+L89+L96+1</f>
        <v>13382521.6447</v>
      </c>
    </row>
    <row r="99" customFormat="false" ht="12.75" hidden="true" customHeight="false" outlineLevel="0" collapsed="false">
      <c r="B99" s="42"/>
      <c r="C99" s="10"/>
      <c r="D99" s="10"/>
      <c r="L99" s="44"/>
    </row>
    <row r="100" customFormat="false" ht="12.75" hidden="true" customHeight="false" outlineLevel="0" collapsed="false">
      <c r="B100" s="45" t="s">
        <v>63</v>
      </c>
      <c r="C100" s="10"/>
      <c r="D100" s="10"/>
      <c r="L100" s="44"/>
    </row>
    <row r="101" customFormat="false" ht="12.75" hidden="true" customHeight="false" outlineLevel="0" collapsed="false">
      <c r="B101" s="45"/>
      <c r="C101" s="10"/>
      <c r="D101" s="10"/>
      <c r="L101" s="44"/>
    </row>
    <row r="102" customFormat="false" ht="12.75" hidden="true" customHeight="false" outlineLevel="0" collapsed="false">
      <c r="B102" s="36" t="s">
        <v>84</v>
      </c>
      <c r="C102" s="18"/>
      <c r="D102" s="18"/>
      <c r="E102" s="18"/>
      <c r="F102" s="18"/>
      <c r="G102" s="21"/>
      <c r="H102" s="21"/>
      <c r="I102" s="21"/>
      <c r="J102" s="21"/>
      <c r="K102" s="21"/>
      <c r="L102" s="18"/>
    </row>
    <row r="103" customFormat="false" ht="12.75" hidden="true" customHeight="false" outlineLevel="0" collapsed="false">
      <c r="B103" s="23"/>
      <c r="C103" s="18"/>
      <c r="D103" s="18"/>
      <c r="E103" s="18"/>
      <c r="F103" s="18"/>
      <c r="G103" s="21"/>
      <c r="H103" s="21"/>
      <c r="I103" s="21"/>
      <c r="J103" s="21"/>
      <c r="K103" s="21"/>
      <c r="L103" s="18"/>
    </row>
    <row r="104" customFormat="false" ht="12.75" hidden="true" customHeight="false" outlineLevel="0" collapsed="false">
      <c r="A104" s="1" t="n">
        <v>1</v>
      </c>
      <c r="B104" s="37" t="s">
        <v>83</v>
      </c>
      <c r="C104" s="38" t="n">
        <f aca="false">C98</f>
        <v>-549545</v>
      </c>
      <c r="D104" s="39" t="n">
        <f aca="false">D98</f>
        <v>-6001382</v>
      </c>
      <c r="E104" s="38" t="n">
        <f aca="false">E98</f>
        <v>5451837</v>
      </c>
      <c r="F104" s="38"/>
      <c r="G104" s="40"/>
      <c r="H104" s="40"/>
      <c r="I104" s="40"/>
      <c r="J104" s="40"/>
      <c r="K104" s="40"/>
      <c r="L104" s="41" t="n">
        <f aca="false">L98</f>
        <v>13382521.6447</v>
      </c>
    </row>
    <row r="105" customFormat="false" ht="12.75" hidden="true" customHeight="false" outlineLevel="0" collapsed="false">
      <c r="B105" s="23"/>
      <c r="C105" s="18"/>
      <c r="D105" s="18"/>
      <c r="E105" s="18"/>
      <c r="F105" s="18"/>
      <c r="G105" s="21"/>
      <c r="H105" s="21"/>
      <c r="I105" s="21"/>
      <c r="J105" s="21"/>
      <c r="K105" s="21"/>
      <c r="L105" s="18"/>
    </row>
    <row r="106" customFormat="false" ht="12.75" hidden="true" customHeight="false" outlineLevel="0" collapsed="false">
      <c r="A106" s="1" t="n">
        <v>2</v>
      </c>
      <c r="B106" s="42" t="s">
        <v>85</v>
      </c>
      <c r="C106" s="5"/>
      <c r="D106" s="5"/>
      <c r="E106" s="2" t="n">
        <v>5451837</v>
      </c>
      <c r="G106" s="3" t="n">
        <v>1.8315</v>
      </c>
      <c r="H106" s="3" t="s">
        <v>55</v>
      </c>
      <c r="I106" s="3" t="n">
        <v>1.6851</v>
      </c>
      <c r="J106" s="3" t="n">
        <f aca="false">I106-G106</f>
        <v>-0.1464</v>
      </c>
      <c r="L106" s="2" t="n">
        <f aca="false">E106*J106</f>
        <v>-798148.936799999</v>
      </c>
    </row>
    <row r="107" customFormat="false" ht="12.75" hidden="true" customHeight="false" outlineLevel="0" collapsed="false">
      <c r="B107" s="20"/>
    </row>
    <row r="108" customFormat="false" ht="12.75" hidden="true" customHeight="false" outlineLevel="0" collapsed="false">
      <c r="A108" s="1" t="n">
        <v>3</v>
      </c>
      <c r="B108" s="42" t="s">
        <v>86</v>
      </c>
      <c r="C108" s="5"/>
      <c r="D108" s="5"/>
    </row>
    <row r="109" customFormat="false" ht="12.75" hidden="true" customHeight="false" outlineLevel="0" collapsed="false">
      <c r="A109" s="1" t="n">
        <v>4</v>
      </c>
      <c r="B109" s="20" t="s">
        <v>57</v>
      </c>
      <c r="E109" s="2" t="n">
        <v>-51679</v>
      </c>
      <c r="F109" s="2" t="n">
        <v>83766</v>
      </c>
      <c r="G109" s="3" t="n">
        <f aca="false">F109/E109</f>
        <v>-1.62089049710714</v>
      </c>
      <c r="I109" s="3" t="n">
        <v>1.6851</v>
      </c>
      <c r="J109" s="3" t="n">
        <f aca="false">I109-G109</f>
        <v>3.30599049710714</v>
      </c>
      <c r="L109" s="2" t="n">
        <f aca="false">E109*J109</f>
        <v>-170850.2829</v>
      </c>
    </row>
    <row r="110" customFormat="false" ht="12.75" hidden="true" customHeight="false" outlineLevel="0" collapsed="false">
      <c r="A110" s="1" t="n">
        <v>5</v>
      </c>
      <c r="B110" s="20" t="s">
        <v>58</v>
      </c>
      <c r="F110" s="2" t="n">
        <v>-48667</v>
      </c>
      <c r="L110" s="2" t="n">
        <f aca="false">-F110</f>
        <v>48667</v>
      </c>
    </row>
    <row r="111" customFormat="false" ht="12.75" hidden="true" customHeight="false" outlineLevel="0" collapsed="false">
      <c r="A111" s="1" t="n">
        <v>6</v>
      </c>
      <c r="B111" s="20" t="s">
        <v>59</v>
      </c>
      <c r="E111" s="2" t="n">
        <v>0</v>
      </c>
      <c r="F111" s="2" t="n">
        <v>0</v>
      </c>
      <c r="G111" s="3" t="n">
        <v>0</v>
      </c>
      <c r="I111" s="3" t="n">
        <v>1.6851</v>
      </c>
      <c r="J111" s="3" t="n">
        <f aca="false">I111-G111</f>
        <v>1.6851</v>
      </c>
      <c r="L111" s="2" t="n">
        <f aca="false">E111*J111</f>
        <v>0</v>
      </c>
    </row>
    <row r="112" customFormat="false" ht="12.75" hidden="true" customHeight="false" outlineLevel="0" collapsed="false">
      <c r="A112" s="1" t="n">
        <v>7</v>
      </c>
      <c r="B112" s="20" t="s">
        <v>60</v>
      </c>
      <c r="C112" s="43"/>
      <c r="D112" s="43"/>
      <c r="E112" s="43" t="n">
        <v>177495</v>
      </c>
      <c r="F112" s="43" t="n">
        <v>316457</v>
      </c>
      <c r="G112" s="3" t="n">
        <f aca="false">F112/E112</f>
        <v>1.78290656074819</v>
      </c>
      <c r="I112" s="3" t="n">
        <v>1.6851</v>
      </c>
      <c r="J112" s="3" t="n">
        <f aca="false">I112-G112</f>
        <v>-0.0978065607481899</v>
      </c>
      <c r="L112" s="43" t="n">
        <f aca="false">E112*J112</f>
        <v>-17360.1755</v>
      </c>
    </row>
    <row r="113" customFormat="false" ht="12.75" hidden="true" customHeight="false" outlineLevel="0" collapsed="false">
      <c r="A113" s="1" t="n">
        <v>8</v>
      </c>
      <c r="B113" s="20" t="s">
        <v>87</v>
      </c>
      <c r="C113" s="2" t="n">
        <f aca="false">D113+E113</f>
        <v>-191264</v>
      </c>
      <c r="D113" s="2" t="n">
        <v>-317080</v>
      </c>
      <c r="E113" s="2" t="n">
        <f aca="false">SUM(E109:E112)</f>
        <v>125816</v>
      </c>
      <c r="F113" s="2" t="n">
        <f aca="false">SUM(F109:F112)</f>
        <v>351556</v>
      </c>
      <c r="L113" s="2" t="n">
        <f aca="false">SUM(L109:L112)</f>
        <v>-139543.4584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A115" s="1" t="n">
        <v>9</v>
      </c>
      <c r="B115" s="37" t="s">
        <v>88</v>
      </c>
      <c r="C115" s="39" t="n">
        <f aca="false">C104+C113</f>
        <v>-740809</v>
      </c>
      <c r="D115" s="39" t="n">
        <f aca="false">D104+D113</f>
        <v>-6318462</v>
      </c>
      <c r="E115" s="38" t="n">
        <f aca="false">E104+E113</f>
        <v>5577653</v>
      </c>
      <c r="F115" s="38"/>
      <c r="G115" s="40"/>
      <c r="H115" s="40"/>
      <c r="I115" s="40"/>
      <c r="J115" s="40"/>
      <c r="K115" s="40"/>
      <c r="L115" s="41" t="n">
        <f aca="false">L104+L106+L113</f>
        <v>12444829.2495</v>
      </c>
    </row>
    <row r="116" customFormat="false" ht="12.75" hidden="true" customHeight="false" outlineLevel="0" collapsed="false">
      <c r="B116" s="42"/>
      <c r="C116" s="10"/>
      <c r="D116" s="10"/>
      <c r="L116" s="44"/>
    </row>
    <row r="117" customFormat="false" ht="12.75" hidden="true" customHeight="false" outlineLevel="0" collapsed="false">
      <c r="B117" s="45" t="s">
        <v>63</v>
      </c>
      <c r="C117" s="10"/>
      <c r="D117" s="10"/>
      <c r="L117" s="44"/>
    </row>
    <row r="118" customFormat="false" ht="12.75" hidden="true" customHeight="false" outlineLevel="0" collapsed="false">
      <c r="B118" s="45"/>
      <c r="C118" s="10"/>
      <c r="D118" s="10"/>
      <c r="L118" s="44"/>
    </row>
    <row r="119" customFormat="false" ht="12.75" hidden="true" customHeight="false" outlineLevel="0" collapsed="false">
      <c r="B119" s="36" t="s">
        <v>89</v>
      </c>
      <c r="C119" s="18"/>
      <c r="D119" s="18"/>
      <c r="E119" s="18"/>
      <c r="F119" s="18"/>
      <c r="G119" s="21"/>
      <c r="H119" s="21"/>
      <c r="I119" s="21"/>
      <c r="J119" s="21"/>
      <c r="K119" s="21"/>
      <c r="L119" s="18"/>
    </row>
    <row r="120" customFormat="false" ht="12.75" hidden="true" customHeight="false" outlineLevel="0" collapsed="false">
      <c r="B120" s="23"/>
      <c r="C120" s="18"/>
      <c r="D120" s="18"/>
      <c r="E120" s="18"/>
      <c r="F120" s="18"/>
      <c r="G120" s="21"/>
      <c r="H120" s="21"/>
      <c r="I120" s="21"/>
      <c r="J120" s="21"/>
      <c r="K120" s="21"/>
      <c r="L120" s="18"/>
    </row>
    <row r="121" customFormat="false" ht="12.75" hidden="true" customHeight="false" outlineLevel="0" collapsed="false">
      <c r="A121" s="1" t="n">
        <v>1</v>
      </c>
      <c r="B121" s="37" t="s">
        <v>88</v>
      </c>
      <c r="C121" s="38" t="n">
        <f aca="false">C115</f>
        <v>-740809</v>
      </c>
      <c r="D121" s="39" t="n">
        <f aca="false">D115</f>
        <v>-6318462</v>
      </c>
      <c r="E121" s="38" t="n">
        <f aca="false">E115</f>
        <v>5577653</v>
      </c>
      <c r="F121" s="38"/>
      <c r="G121" s="40"/>
      <c r="H121" s="40"/>
      <c r="I121" s="40"/>
      <c r="J121" s="40"/>
      <c r="K121" s="40"/>
      <c r="L121" s="41" t="n">
        <f aca="false">L115</f>
        <v>12444829.2495</v>
      </c>
    </row>
    <row r="122" customFormat="false" ht="12.75" hidden="true" customHeight="false" outlineLevel="0" collapsed="false">
      <c r="B122" s="23"/>
      <c r="C122" s="18"/>
      <c r="D122" s="18"/>
      <c r="E122" s="18"/>
      <c r="F122" s="18"/>
      <c r="G122" s="21"/>
      <c r="H122" s="21"/>
      <c r="I122" s="21"/>
      <c r="J122" s="21"/>
      <c r="K122" s="21"/>
      <c r="L122" s="18"/>
    </row>
    <row r="123" customFormat="false" ht="12.75" hidden="true" customHeight="false" outlineLevel="0" collapsed="false">
      <c r="A123" s="1" t="n">
        <v>2</v>
      </c>
      <c r="B123" s="42" t="s">
        <v>90</v>
      </c>
      <c r="C123" s="5"/>
      <c r="D123" s="5"/>
      <c r="E123" s="2" t="n">
        <v>5577653</v>
      </c>
      <c r="G123" s="3" t="n">
        <v>1.6851</v>
      </c>
      <c r="H123" s="3" t="s">
        <v>55</v>
      </c>
      <c r="I123" s="3" t="n">
        <v>1.6441</v>
      </c>
      <c r="J123" s="3" t="n">
        <f aca="false">I123-G123</f>
        <v>-0.0410000000000002</v>
      </c>
      <c r="L123" s="2" t="n">
        <f aca="false">E123*J123</f>
        <v>-228683.773000001</v>
      </c>
    </row>
    <row r="124" customFormat="false" ht="12.75" hidden="true" customHeight="false" outlineLevel="0" collapsed="false">
      <c r="B124" s="20"/>
    </row>
    <row r="125" customFormat="false" ht="12.75" hidden="true" customHeight="false" outlineLevel="0" collapsed="false">
      <c r="A125" s="1" t="n">
        <v>3</v>
      </c>
      <c r="B125" s="42" t="s">
        <v>91</v>
      </c>
      <c r="C125" s="5"/>
      <c r="D125" s="5"/>
    </row>
    <row r="126" customFormat="false" ht="12.75" hidden="true" customHeight="false" outlineLevel="0" collapsed="false">
      <c r="A126" s="1" t="n">
        <v>4</v>
      </c>
      <c r="B126" s="20" t="s">
        <v>57</v>
      </c>
      <c r="E126" s="2" t="n">
        <v>653254</v>
      </c>
      <c r="F126" s="2" t="n">
        <v>956084</v>
      </c>
      <c r="G126" s="3" t="n">
        <f aca="false">F126/E126</f>
        <v>1.46357159695922</v>
      </c>
      <c r="I126" s="3" t="n">
        <v>1.6441</v>
      </c>
      <c r="J126" s="3" t="n">
        <f aca="false">I126-G126</f>
        <v>0.180528403040777</v>
      </c>
      <c r="L126" s="2" t="n">
        <f aca="false">E126*J126</f>
        <v>117930.9014</v>
      </c>
    </row>
    <row r="127" customFormat="false" ht="12.75" hidden="true" customHeight="false" outlineLevel="0" collapsed="false">
      <c r="A127" s="1" t="n">
        <v>5</v>
      </c>
      <c r="B127" s="20" t="s">
        <v>58</v>
      </c>
      <c r="F127" s="2" t="n">
        <v>46742</v>
      </c>
      <c r="L127" s="2" t="n">
        <f aca="false">-F127</f>
        <v>-46742</v>
      </c>
    </row>
    <row r="128" customFormat="false" ht="12.75" hidden="true" customHeight="false" outlineLevel="0" collapsed="false">
      <c r="A128" s="1" t="n">
        <v>6</v>
      </c>
      <c r="B128" s="20" t="s">
        <v>59</v>
      </c>
      <c r="E128" s="2" t="n">
        <v>0</v>
      </c>
      <c r="F128" s="2" t="n">
        <v>0</v>
      </c>
      <c r="G128" s="3" t="n">
        <v>0</v>
      </c>
      <c r="I128" s="3" t="n">
        <v>1.6441</v>
      </c>
      <c r="J128" s="3" t="n">
        <f aca="false">I128-G128</f>
        <v>1.6441</v>
      </c>
      <c r="L128" s="2" t="n">
        <f aca="false">E128*J128</f>
        <v>0</v>
      </c>
    </row>
    <row r="129" customFormat="false" ht="12.75" hidden="true" customHeight="false" outlineLevel="0" collapsed="false">
      <c r="A129" s="1" t="n">
        <v>7</v>
      </c>
      <c r="B129" s="20" t="s">
        <v>60</v>
      </c>
      <c r="C129" s="43"/>
      <c r="D129" s="43"/>
      <c r="E129" s="43" t="n">
        <v>382630</v>
      </c>
      <c r="F129" s="43" t="n">
        <v>639765</v>
      </c>
      <c r="G129" s="3" t="n">
        <f aca="false">F129/E129</f>
        <v>1.67201996707002</v>
      </c>
      <c r="I129" s="3" t="n">
        <v>1.6441</v>
      </c>
      <c r="J129" s="3" t="n">
        <f aca="false">I129-G129</f>
        <v>-0.0279199670700154</v>
      </c>
      <c r="L129" s="43" t="n">
        <f aca="false">E129*J129</f>
        <v>-10683.017</v>
      </c>
    </row>
    <row r="130" customFormat="false" ht="12.75" hidden="true" customHeight="false" outlineLevel="0" collapsed="false">
      <c r="A130" s="1" t="n">
        <v>8</v>
      </c>
      <c r="B130" s="20" t="s">
        <v>92</v>
      </c>
      <c r="C130" s="2" t="n">
        <f aca="false">D130+E130</f>
        <v>823238</v>
      </c>
      <c r="D130" s="2" t="n">
        <v>-212646</v>
      </c>
      <c r="E130" s="2" t="n">
        <f aca="false">SUM(E126:E129)</f>
        <v>1035884</v>
      </c>
      <c r="F130" s="2" t="n">
        <f aca="false">SUM(F126:F129)</f>
        <v>1642591</v>
      </c>
      <c r="L130" s="2" t="n">
        <f aca="false">SUM(L126:L129)</f>
        <v>60505.8843999999</v>
      </c>
    </row>
    <row r="131" customFormat="false" ht="12.75" hidden="true" customHeight="false" outlineLevel="0" collapsed="false"/>
    <row r="132" customFormat="false" ht="12.75" hidden="true" customHeight="false" outlineLevel="0" collapsed="false">
      <c r="A132" s="1" t="n">
        <v>9</v>
      </c>
      <c r="B132" s="37" t="s">
        <v>93</v>
      </c>
      <c r="C132" s="39" t="n">
        <f aca="false">C121+C130</f>
        <v>82429</v>
      </c>
      <c r="D132" s="39" t="n">
        <f aca="false">D121+D130</f>
        <v>-6531108</v>
      </c>
      <c r="E132" s="38" t="n">
        <f aca="false">E121+E130</f>
        <v>6613537</v>
      </c>
      <c r="F132" s="38"/>
      <c r="G132" s="40"/>
      <c r="H132" s="40"/>
      <c r="I132" s="40"/>
      <c r="J132" s="40"/>
      <c r="K132" s="40"/>
      <c r="L132" s="41" t="n">
        <f aca="false">L121+L123+L130</f>
        <v>12276651.3609</v>
      </c>
    </row>
    <row r="133" customFormat="false" ht="12.75" hidden="true" customHeight="false" outlineLevel="0" collapsed="false">
      <c r="B133" s="42"/>
      <c r="C133" s="10"/>
      <c r="D133" s="10"/>
      <c r="L133" s="44"/>
    </row>
    <row r="134" customFormat="false" ht="12.75" hidden="true" customHeight="false" outlineLevel="0" collapsed="false">
      <c r="B134" s="45" t="s">
        <v>63</v>
      </c>
      <c r="C134" s="10"/>
      <c r="D134" s="10"/>
      <c r="L134" s="44"/>
    </row>
    <row r="135" customFormat="false" ht="12.75" hidden="true" customHeight="false" outlineLevel="0" collapsed="false">
      <c r="B135" s="23"/>
      <c r="C135" s="18"/>
      <c r="D135" s="18"/>
      <c r="E135" s="18"/>
      <c r="F135" s="18"/>
      <c r="G135" s="21"/>
      <c r="H135" s="21"/>
      <c r="I135" s="21"/>
      <c r="J135" s="21"/>
      <c r="K135" s="21"/>
      <c r="L135" s="18"/>
    </row>
    <row r="136" customFormat="false" ht="12.75" hidden="true" customHeight="false" outlineLevel="0" collapsed="false">
      <c r="B136" s="36" t="s">
        <v>94</v>
      </c>
      <c r="C136" s="18"/>
      <c r="D136" s="18"/>
      <c r="E136" s="18"/>
      <c r="F136" s="18"/>
      <c r="G136" s="21"/>
      <c r="H136" s="21"/>
      <c r="I136" s="21"/>
      <c r="J136" s="21"/>
      <c r="K136" s="21"/>
      <c r="L136" s="18"/>
    </row>
    <row r="137" customFormat="false" ht="12.75" hidden="true" customHeight="false" outlineLevel="0" collapsed="false">
      <c r="B137" s="23"/>
      <c r="C137" s="18"/>
      <c r="D137" s="18"/>
      <c r="E137" s="18"/>
      <c r="F137" s="18"/>
      <c r="G137" s="21"/>
      <c r="H137" s="21"/>
      <c r="I137" s="21"/>
      <c r="J137" s="21"/>
      <c r="K137" s="21"/>
      <c r="L137" s="18"/>
    </row>
    <row r="138" customFormat="false" ht="12.75" hidden="true" customHeight="false" outlineLevel="0" collapsed="false">
      <c r="A138" s="1" t="n">
        <v>1</v>
      </c>
      <c r="B138" s="37" t="s">
        <v>93</v>
      </c>
      <c r="C138" s="38" t="n">
        <f aca="false">C132</f>
        <v>82429</v>
      </c>
      <c r="D138" s="39" t="n">
        <f aca="false">D132</f>
        <v>-6531108</v>
      </c>
      <c r="E138" s="38" t="n">
        <f aca="false">E132</f>
        <v>6613537</v>
      </c>
      <c r="F138" s="38"/>
      <c r="G138" s="40"/>
      <c r="H138" s="40"/>
      <c r="I138" s="40"/>
      <c r="J138" s="40"/>
      <c r="K138" s="40"/>
      <c r="L138" s="41" t="n">
        <f aca="false">L132</f>
        <v>12276651.3609</v>
      </c>
    </row>
    <row r="139" customFormat="false" ht="12.75" hidden="true" customHeight="false" outlineLevel="0" collapsed="false">
      <c r="B139" s="23"/>
      <c r="C139" s="18"/>
      <c r="D139" s="18"/>
      <c r="E139" s="18"/>
      <c r="F139" s="18"/>
      <c r="G139" s="21"/>
      <c r="H139" s="21"/>
      <c r="I139" s="21"/>
      <c r="J139" s="21"/>
      <c r="K139" s="21"/>
      <c r="L139" s="18"/>
    </row>
    <row r="140" customFormat="false" ht="12.75" hidden="true" customHeight="false" outlineLevel="0" collapsed="false">
      <c r="A140" s="1" t="n">
        <v>2</v>
      </c>
      <c r="B140" s="42" t="s">
        <v>95</v>
      </c>
      <c r="C140" s="5"/>
      <c r="D140" s="5"/>
      <c r="E140" s="2" t="n">
        <v>6613537</v>
      </c>
      <c r="G140" s="3" t="n">
        <v>1.6441</v>
      </c>
      <c r="H140" s="3" t="s">
        <v>55</v>
      </c>
      <c r="I140" s="3" t="n">
        <v>1.9838</v>
      </c>
      <c r="J140" s="3" t="n">
        <f aca="false">I140-G140</f>
        <v>0.3397</v>
      </c>
      <c r="L140" s="2" t="n">
        <f aca="false">E140*J140</f>
        <v>2246618.5189</v>
      </c>
    </row>
    <row r="141" customFormat="false" ht="12.75" hidden="true" customHeight="false" outlineLevel="0" collapsed="false">
      <c r="B141" s="20"/>
    </row>
    <row r="142" customFormat="false" ht="12.75" hidden="true" customHeight="false" outlineLevel="0" collapsed="false">
      <c r="A142" s="1" t="n">
        <v>3</v>
      </c>
      <c r="B142" s="42" t="s">
        <v>96</v>
      </c>
      <c r="C142" s="5"/>
      <c r="D142" s="5"/>
    </row>
    <row r="143" customFormat="false" ht="12.75" hidden="true" customHeight="false" outlineLevel="0" collapsed="false">
      <c r="A143" s="1" t="n">
        <v>4</v>
      </c>
      <c r="B143" s="20" t="s">
        <v>57</v>
      </c>
      <c r="E143" s="2" t="n">
        <v>949234</v>
      </c>
      <c r="F143" s="2" t="n">
        <v>1977836</v>
      </c>
      <c r="G143" s="3" t="n">
        <f aca="false">F143/E143</f>
        <v>2.08361268138309</v>
      </c>
      <c r="I143" s="3" t="n">
        <v>1.9838</v>
      </c>
      <c r="J143" s="3" t="n">
        <f aca="false">I143-G143</f>
        <v>-0.099812681383094</v>
      </c>
      <c r="L143" s="2" t="n">
        <f aca="false">E143*J143</f>
        <v>-94745.5907999998</v>
      </c>
    </row>
    <row r="144" customFormat="false" ht="12.75" hidden="true" customHeight="false" outlineLevel="0" collapsed="false">
      <c r="A144" s="1" t="n">
        <v>5</v>
      </c>
      <c r="B144" s="20" t="s">
        <v>58</v>
      </c>
      <c r="F144" s="2" t="n">
        <v>18530</v>
      </c>
      <c r="L144" s="2" t="n">
        <f aca="false">-F144</f>
        <v>-18530</v>
      </c>
    </row>
    <row r="145" customFormat="false" ht="12.75" hidden="true" customHeight="false" outlineLevel="0" collapsed="false">
      <c r="A145" s="1" t="n">
        <v>6</v>
      </c>
      <c r="B145" s="20" t="s">
        <v>59</v>
      </c>
      <c r="E145" s="2" t="n">
        <v>0</v>
      </c>
      <c r="F145" s="2" t="n">
        <v>0</v>
      </c>
      <c r="G145" s="3" t="n">
        <v>0</v>
      </c>
      <c r="I145" s="3" t="n">
        <v>1.9838</v>
      </c>
      <c r="J145" s="3" t="n">
        <f aca="false">I145-G145</f>
        <v>1.9838</v>
      </c>
      <c r="L145" s="2" t="n">
        <f aca="false">E145*J145</f>
        <v>0</v>
      </c>
    </row>
    <row r="146" customFormat="false" ht="12.75" hidden="true" customHeight="false" outlineLevel="0" collapsed="false">
      <c r="A146" s="1" t="n">
        <v>7</v>
      </c>
      <c r="B146" s="20" t="s">
        <v>60</v>
      </c>
      <c r="C146" s="43"/>
      <c r="D146" s="43"/>
      <c r="E146" s="43" t="n">
        <v>963090</v>
      </c>
      <c r="F146" s="43" t="n">
        <v>1836591</v>
      </c>
      <c r="G146" s="3" t="n">
        <f aca="false">F146/E146</f>
        <v>1.90697754103978</v>
      </c>
      <c r="I146" s="3" t="n">
        <v>1.9838</v>
      </c>
      <c r="J146" s="3" t="n">
        <f aca="false">I146-G146</f>
        <v>0.0768224589602218</v>
      </c>
      <c r="L146" s="43" t="n">
        <f aca="false">E146*J146</f>
        <v>73986.942</v>
      </c>
    </row>
    <row r="147" customFormat="false" ht="12.75" hidden="true" customHeight="false" outlineLevel="0" collapsed="false">
      <c r="A147" s="1" t="n">
        <v>8</v>
      </c>
      <c r="B147" s="20" t="s">
        <v>97</v>
      </c>
      <c r="C147" s="2" t="n">
        <f aca="false">D147+E147</f>
        <v>1259585</v>
      </c>
      <c r="D147" s="2" t="n">
        <v>-652739</v>
      </c>
      <c r="E147" s="2" t="n">
        <f aca="false">SUM(E143:E146)</f>
        <v>1912324</v>
      </c>
      <c r="F147" s="2" t="n">
        <f aca="false">SUM(F143:F146)</f>
        <v>3832957</v>
      </c>
      <c r="L147" s="2" t="n">
        <f aca="false">SUM(L143:L146)</f>
        <v>-39288.6487999998</v>
      </c>
    </row>
    <row r="148" customFormat="false" ht="12.75" hidden="true" customHeight="false" outlineLevel="0" collapsed="false"/>
    <row r="149" customFormat="false" ht="12.75" hidden="true" customHeight="false" outlineLevel="0" collapsed="false">
      <c r="A149" s="1" t="n">
        <v>9</v>
      </c>
      <c r="B149" s="37" t="s">
        <v>98</v>
      </c>
      <c r="C149" s="39" t="n">
        <f aca="false">C138+C147</f>
        <v>1342014</v>
      </c>
      <c r="D149" s="39" t="n">
        <f aca="false">D138+D147</f>
        <v>-7183847</v>
      </c>
      <c r="E149" s="38" t="n">
        <f aca="false">E138+E147</f>
        <v>8525861</v>
      </c>
      <c r="F149" s="38"/>
      <c r="G149" s="40"/>
      <c r="H149" s="40"/>
      <c r="I149" s="40"/>
      <c r="J149" s="40"/>
      <c r="K149" s="40"/>
      <c r="L149" s="41" t="n">
        <f aca="false">L138+L140+L147</f>
        <v>14483981.231</v>
      </c>
    </row>
    <row r="150" customFormat="false" ht="12.75" hidden="true" customHeight="false" outlineLevel="0" collapsed="false">
      <c r="B150" s="42"/>
      <c r="C150" s="10"/>
      <c r="D150" s="10"/>
      <c r="L150" s="44"/>
    </row>
    <row r="151" customFormat="false" ht="12.75" hidden="true" customHeight="false" outlineLevel="0" collapsed="false">
      <c r="B151" s="45" t="s">
        <v>63</v>
      </c>
      <c r="C151" s="10"/>
      <c r="D151" s="10"/>
      <c r="L151" s="44"/>
    </row>
    <row r="152" customFormat="false" ht="12.75" hidden="true" customHeight="false" outlineLevel="0" collapsed="false">
      <c r="B152" s="42"/>
      <c r="C152" s="10"/>
      <c r="D152" s="10"/>
      <c r="L152" s="44"/>
    </row>
    <row r="153" customFormat="false" ht="12.75" hidden="true" customHeight="false" outlineLevel="0" collapsed="false">
      <c r="B153" s="47" t="s">
        <v>99</v>
      </c>
      <c r="C153" s="10"/>
      <c r="D153" s="10"/>
      <c r="L153" s="44"/>
    </row>
    <row r="154" customFormat="false" ht="12.75" hidden="true" customHeight="false" outlineLevel="0" collapsed="false">
      <c r="B154" s="47"/>
      <c r="C154" s="10"/>
      <c r="D154" s="10"/>
      <c r="L154" s="44"/>
    </row>
    <row r="155" customFormat="false" ht="12.75" hidden="true" customHeight="false" outlineLevel="0" collapsed="false">
      <c r="A155" s="1" t="n">
        <v>1</v>
      </c>
      <c r="B155" s="37" t="str">
        <f aca="false">B149</f>
        <v>4/99 Balance Per Books:</v>
      </c>
      <c r="C155" s="39" t="n">
        <f aca="false">C149</f>
        <v>1342014</v>
      </c>
      <c r="D155" s="39" t="n">
        <f aca="false">D149</f>
        <v>-7183847</v>
      </c>
      <c r="E155" s="39" t="n">
        <f aca="false">E149</f>
        <v>8525861</v>
      </c>
      <c r="F155" s="38"/>
      <c r="G155" s="40"/>
      <c r="H155" s="40"/>
      <c r="I155" s="40"/>
      <c r="J155" s="40"/>
      <c r="K155" s="40"/>
      <c r="L155" s="48" t="n">
        <f aca="false">L149</f>
        <v>14483981.231</v>
      </c>
    </row>
    <row r="156" customFormat="false" ht="12.75" hidden="true" customHeight="false" outlineLevel="0" collapsed="false">
      <c r="B156" s="23"/>
      <c r="C156" s="18"/>
      <c r="D156" s="18"/>
      <c r="E156" s="18"/>
      <c r="F156" s="18"/>
      <c r="G156" s="21"/>
      <c r="H156" s="21"/>
      <c r="I156" s="21"/>
      <c r="J156" s="21"/>
      <c r="K156" s="21"/>
      <c r="L156" s="18"/>
    </row>
    <row r="157" customFormat="false" ht="12.75" hidden="true" customHeight="false" outlineLevel="0" collapsed="false">
      <c r="A157" s="1" t="n">
        <v>2</v>
      </c>
      <c r="B157" s="42" t="s">
        <v>100</v>
      </c>
      <c r="C157" s="5"/>
      <c r="D157" s="5"/>
      <c r="E157" s="2" t="n">
        <v>8525861</v>
      </c>
      <c r="G157" s="3" t="n">
        <v>1.9838</v>
      </c>
      <c r="H157" s="3" t="s">
        <v>55</v>
      </c>
      <c r="I157" s="3" t="n">
        <v>2.1251</v>
      </c>
      <c r="J157" s="3" t="n">
        <f aca="false">I157-G157</f>
        <v>0.1413</v>
      </c>
      <c r="L157" s="2" t="n">
        <f aca="false">E157*J157</f>
        <v>1204704.1593</v>
      </c>
    </row>
    <row r="158" customFormat="false" ht="12.75" hidden="true" customHeight="false" outlineLevel="0" collapsed="false">
      <c r="B158" s="20"/>
    </row>
    <row r="159" customFormat="false" ht="12.75" hidden="true" customHeight="false" outlineLevel="0" collapsed="false">
      <c r="A159" s="1" t="n">
        <v>3</v>
      </c>
      <c r="B159" s="42" t="s">
        <v>101</v>
      </c>
      <c r="C159" s="5"/>
      <c r="D159" s="5"/>
    </row>
    <row r="160" customFormat="false" ht="12.75" hidden="true" customHeight="false" outlineLevel="0" collapsed="false">
      <c r="A160" s="1" t="n">
        <v>4</v>
      </c>
      <c r="B160" s="20" t="s">
        <v>57</v>
      </c>
      <c r="E160" s="2" t="n">
        <v>-290403</v>
      </c>
      <c r="F160" s="2" t="n">
        <v>-677014</v>
      </c>
      <c r="G160" s="3" t="n">
        <f aca="false">F160/E160</f>
        <v>2.33129134340899</v>
      </c>
      <c r="I160" s="3" t="n">
        <v>2.1251</v>
      </c>
      <c r="J160" s="3" t="n">
        <f aca="false">I160-G160</f>
        <v>-0.206191343408987</v>
      </c>
      <c r="L160" s="2" t="n">
        <f aca="false">E160*J160</f>
        <v>59878.5846999999</v>
      </c>
    </row>
    <row r="161" customFormat="false" ht="12.75" hidden="true" customHeight="false" outlineLevel="0" collapsed="false">
      <c r="A161" s="1" t="n">
        <v>5</v>
      </c>
      <c r="B161" s="20" t="s">
        <v>58</v>
      </c>
      <c r="F161" s="2" t="n">
        <v>47618</v>
      </c>
      <c r="L161" s="2" t="n">
        <f aca="false">-F161</f>
        <v>-47618</v>
      </c>
    </row>
    <row r="162" customFormat="false" ht="12.75" hidden="true" customHeight="false" outlineLevel="0" collapsed="false">
      <c r="A162" s="1" t="n">
        <v>6</v>
      </c>
      <c r="B162" s="20" t="s">
        <v>59</v>
      </c>
      <c r="E162" s="2" t="n">
        <v>0</v>
      </c>
      <c r="F162" s="2" t="n">
        <v>0</v>
      </c>
      <c r="G162" s="3" t="n">
        <v>0</v>
      </c>
      <c r="I162" s="3" t="n">
        <v>2.1251</v>
      </c>
      <c r="J162" s="3" t="n">
        <f aca="false">I162-G162</f>
        <v>2.1251</v>
      </c>
      <c r="L162" s="2" t="n">
        <f aca="false">E162*J162</f>
        <v>0</v>
      </c>
    </row>
    <row r="163" customFormat="false" ht="12.75" hidden="true" customHeight="false" outlineLevel="0" collapsed="false">
      <c r="A163" s="1" t="n">
        <v>7</v>
      </c>
      <c r="B163" s="20" t="s">
        <v>60</v>
      </c>
      <c r="C163" s="43"/>
      <c r="D163" s="43"/>
      <c r="E163" s="43" t="n">
        <v>78133</v>
      </c>
      <c r="F163" s="43" t="n">
        <v>207484</v>
      </c>
      <c r="G163" s="3" t="n">
        <f aca="false">F163/E163</f>
        <v>2.6555232744167</v>
      </c>
      <c r="I163" s="3" t="n">
        <v>2.1251</v>
      </c>
      <c r="J163" s="3" t="n">
        <f aca="false">I163-G163</f>
        <v>-0.5304232744167</v>
      </c>
      <c r="L163" s="43" t="n">
        <f aca="false">E163*J163</f>
        <v>-41443.5617</v>
      </c>
    </row>
    <row r="164" customFormat="false" ht="12.75" hidden="true" customHeight="false" outlineLevel="0" collapsed="false">
      <c r="A164" s="1" t="n">
        <v>8</v>
      </c>
      <c r="B164" s="20" t="s">
        <v>102</v>
      </c>
      <c r="C164" s="2" t="n">
        <f aca="false">D164+E164</f>
        <v>3143</v>
      </c>
      <c r="D164" s="2" t="n">
        <v>215413</v>
      </c>
      <c r="E164" s="2" t="n">
        <f aca="false">SUM(E160:E163)</f>
        <v>-212270</v>
      </c>
      <c r="F164" s="2" t="n">
        <f aca="false">SUM(F160:F163)</f>
        <v>-421912</v>
      </c>
      <c r="L164" s="2" t="n">
        <f aca="false">SUM(L160:L163)</f>
        <v>-29182.977</v>
      </c>
    </row>
    <row r="165" customFormat="false" ht="12.75" hidden="true" customHeight="false" outlineLevel="0" collapsed="false"/>
    <row r="166" customFormat="false" ht="12.75" hidden="true" customHeight="false" outlineLevel="0" collapsed="false">
      <c r="A166" s="1" t="n">
        <v>9</v>
      </c>
      <c r="B166" s="37" t="s">
        <v>103</v>
      </c>
      <c r="C166" s="39" t="n">
        <f aca="false">C149+C164</f>
        <v>1345157</v>
      </c>
      <c r="D166" s="39" t="n">
        <f aca="false">D149+D164</f>
        <v>-6968434</v>
      </c>
      <c r="E166" s="38" t="n">
        <f aca="false">E149+E164</f>
        <v>8313591</v>
      </c>
      <c r="F166" s="38"/>
      <c r="G166" s="40"/>
      <c r="H166" s="40"/>
      <c r="I166" s="40"/>
      <c r="J166" s="40"/>
      <c r="K166" s="40"/>
      <c r="L166" s="41" t="n">
        <f aca="false">L149+L157+L164</f>
        <v>15659502.4133</v>
      </c>
    </row>
    <row r="167" customFormat="false" ht="12.75" hidden="true" customHeight="false" outlineLevel="0" collapsed="false">
      <c r="B167" s="42"/>
      <c r="C167" s="10"/>
      <c r="D167" s="10"/>
      <c r="L167" s="44"/>
    </row>
    <row r="168" customFormat="false" ht="12.75" hidden="true" customHeight="false" outlineLevel="0" collapsed="false">
      <c r="B168" s="45" t="s">
        <v>63</v>
      </c>
      <c r="C168" s="10"/>
      <c r="D168" s="10"/>
      <c r="L168" s="44"/>
    </row>
    <row r="169" customFormat="false" ht="12.75" hidden="true" customHeight="false" outlineLevel="0" collapsed="false">
      <c r="B169" s="42"/>
      <c r="C169" s="10"/>
      <c r="D169" s="10"/>
      <c r="L169" s="44"/>
    </row>
    <row r="170" customFormat="false" ht="12.75" hidden="true" customHeight="false" outlineLevel="0" collapsed="false">
      <c r="B170" s="47" t="s">
        <v>104</v>
      </c>
      <c r="C170" s="10"/>
      <c r="D170" s="10"/>
      <c r="L170" s="44"/>
    </row>
    <row r="171" customFormat="false" ht="12.75" hidden="true" customHeight="false" outlineLevel="0" collapsed="false">
      <c r="B171" s="47"/>
      <c r="C171" s="10"/>
      <c r="D171" s="10"/>
      <c r="L171" s="44"/>
    </row>
    <row r="172" customFormat="false" ht="12.75" hidden="true" customHeight="false" outlineLevel="0" collapsed="false">
      <c r="A172" s="1" t="n">
        <v>1</v>
      </c>
      <c r="B172" s="37" t="str">
        <f aca="false">B166</f>
        <v>5/99 Balance Per Books:</v>
      </c>
      <c r="C172" s="39" t="n">
        <f aca="false">C166</f>
        <v>1345157</v>
      </c>
      <c r="D172" s="39" t="n">
        <f aca="false">D166</f>
        <v>-6968434</v>
      </c>
      <c r="E172" s="39" t="n">
        <f aca="false">E166</f>
        <v>8313591</v>
      </c>
      <c r="F172" s="38"/>
      <c r="G172" s="40"/>
      <c r="H172" s="40"/>
      <c r="I172" s="40"/>
      <c r="J172" s="40"/>
      <c r="K172" s="40"/>
      <c r="L172" s="48" t="n">
        <f aca="false">L166</f>
        <v>15659502.4133</v>
      </c>
    </row>
    <row r="173" customFormat="false" ht="12.75" hidden="true" customHeight="false" outlineLevel="0" collapsed="false">
      <c r="B173" s="23"/>
      <c r="C173" s="18"/>
      <c r="D173" s="18"/>
      <c r="E173" s="18"/>
      <c r="F173" s="18"/>
      <c r="G173" s="21"/>
      <c r="H173" s="21"/>
      <c r="I173" s="21"/>
      <c r="J173" s="21"/>
      <c r="K173" s="21"/>
      <c r="L173" s="18"/>
    </row>
    <row r="174" customFormat="false" ht="12.75" hidden="true" customHeight="false" outlineLevel="0" collapsed="false">
      <c r="A174" s="1" t="n">
        <v>2</v>
      </c>
      <c r="B174" s="42" t="s">
        <v>105</v>
      </c>
      <c r="C174" s="5"/>
      <c r="D174" s="5"/>
      <c r="E174" s="2" t="n">
        <v>8313591</v>
      </c>
      <c r="G174" s="3" t="n">
        <v>2.1251</v>
      </c>
      <c r="H174" s="3" t="s">
        <v>55</v>
      </c>
      <c r="I174" s="3" t="n">
        <v>2.1593</v>
      </c>
      <c r="J174" s="3" t="n">
        <f aca="false">I174-G174</f>
        <v>0.0341999999999998</v>
      </c>
      <c r="L174" s="2" t="n">
        <f aca="false">E174*J174</f>
        <v>284324.812199998</v>
      </c>
    </row>
    <row r="175" customFormat="false" ht="12.75" hidden="true" customHeight="false" outlineLevel="0" collapsed="false">
      <c r="B175" s="20"/>
    </row>
    <row r="176" customFormat="false" ht="12.75" hidden="true" customHeight="false" outlineLevel="0" collapsed="false">
      <c r="A176" s="1" t="n">
        <v>3</v>
      </c>
      <c r="B176" s="42" t="s">
        <v>106</v>
      </c>
      <c r="C176" s="5"/>
      <c r="D176" s="5"/>
    </row>
    <row r="177" customFormat="false" ht="12.75" hidden="true" customHeight="false" outlineLevel="0" collapsed="false">
      <c r="A177" s="1" t="n">
        <v>4</v>
      </c>
      <c r="B177" s="20" t="s">
        <v>57</v>
      </c>
      <c r="E177" s="2" t="n">
        <v>357832</v>
      </c>
      <c r="F177" s="2" t="n">
        <v>689902</v>
      </c>
      <c r="G177" s="3" t="n">
        <f aca="false">F177/E177</f>
        <v>1.92800532093273</v>
      </c>
      <c r="I177" s="3" t="n">
        <v>2.1593</v>
      </c>
      <c r="J177" s="3" t="n">
        <f aca="false">I177-G177</f>
        <v>0.231294679067272</v>
      </c>
      <c r="L177" s="2" t="n">
        <f aca="false">E177*J177</f>
        <v>82764.6376</v>
      </c>
    </row>
    <row r="178" customFormat="false" ht="12.75" hidden="true" customHeight="false" outlineLevel="0" collapsed="false">
      <c r="A178" s="1" t="n">
        <v>5</v>
      </c>
      <c r="B178" s="20" t="s">
        <v>58</v>
      </c>
      <c r="F178" s="2" t="n">
        <v>21702</v>
      </c>
      <c r="L178" s="2" t="n">
        <f aca="false">-F178</f>
        <v>-21702</v>
      </c>
    </row>
    <row r="179" customFormat="false" ht="12.75" hidden="true" customHeight="false" outlineLevel="0" collapsed="false">
      <c r="A179" s="1" t="n">
        <v>6</v>
      </c>
      <c r="B179" s="20" t="s">
        <v>59</v>
      </c>
      <c r="E179" s="2" t="n">
        <v>0</v>
      </c>
      <c r="F179" s="2" t="n">
        <v>0</v>
      </c>
      <c r="G179" s="3" t="n">
        <v>0</v>
      </c>
      <c r="I179" s="3" t="n">
        <v>2.1593</v>
      </c>
      <c r="J179" s="3" t="n">
        <f aca="false">I179-G179</f>
        <v>2.1593</v>
      </c>
      <c r="L179" s="2" t="n">
        <f aca="false">E179*J179</f>
        <v>0</v>
      </c>
    </row>
    <row r="180" customFormat="false" ht="12.75" hidden="true" customHeight="false" outlineLevel="0" collapsed="false">
      <c r="A180" s="1" t="n">
        <v>7</v>
      </c>
      <c r="B180" s="20" t="s">
        <v>60</v>
      </c>
      <c r="C180" s="43"/>
      <c r="D180" s="43"/>
      <c r="E180" s="43" t="n">
        <v>249041</v>
      </c>
      <c r="F180" s="43" t="n">
        <v>542192</v>
      </c>
      <c r="G180" s="3" t="n">
        <f aca="false">F180/E180</f>
        <v>2.17711943013399</v>
      </c>
      <c r="I180" s="3" t="n">
        <v>2.1593</v>
      </c>
      <c r="J180" s="3" t="n">
        <f aca="false">I180-G180</f>
        <v>-0.017819430133994</v>
      </c>
      <c r="L180" s="43" t="n">
        <f aca="false">E180*J180</f>
        <v>-4437.7687</v>
      </c>
    </row>
    <row r="181" customFormat="false" ht="12.75" hidden="true" customHeight="false" outlineLevel="0" collapsed="false">
      <c r="A181" s="1" t="n">
        <v>8</v>
      </c>
      <c r="B181" s="20" t="s">
        <v>107</v>
      </c>
      <c r="C181" s="2" t="n">
        <f aca="false">D181+E181</f>
        <v>633131</v>
      </c>
      <c r="D181" s="2" t="n">
        <v>26258</v>
      </c>
      <c r="E181" s="2" t="n">
        <f aca="false">SUM(E177:E180)</f>
        <v>606873</v>
      </c>
      <c r="F181" s="2" t="n">
        <f aca="false">SUM(F177:F180)</f>
        <v>1253796</v>
      </c>
      <c r="L181" s="2" t="n">
        <f aca="false">SUM(L177:L180)</f>
        <v>56624.8689</v>
      </c>
    </row>
    <row r="182" customFormat="false" ht="12.75" hidden="true" customHeight="false" outlineLevel="0" collapsed="false"/>
    <row r="183" customFormat="false" ht="12.75" hidden="true" customHeight="false" outlineLevel="0" collapsed="false">
      <c r="A183" s="1" t="n">
        <v>9</v>
      </c>
      <c r="B183" s="37" t="s">
        <v>108</v>
      </c>
      <c r="C183" s="39" t="n">
        <f aca="false">C166+C181</f>
        <v>1978288</v>
      </c>
      <c r="D183" s="39" t="n">
        <f aca="false">D166+D181</f>
        <v>-6942176</v>
      </c>
      <c r="E183" s="38" t="n">
        <f aca="false">E166+E181</f>
        <v>8920464</v>
      </c>
      <c r="F183" s="38"/>
      <c r="G183" s="40"/>
      <c r="H183" s="40"/>
      <c r="I183" s="40"/>
      <c r="J183" s="40"/>
      <c r="K183" s="40"/>
      <c r="L183" s="41" t="n">
        <f aca="false">L166+L174+L181-1</f>
        <v>16000451.0944</v>
      </c>
    </row>
    <row r="184" customFormat="false" ht="12.75" hidden="true" customHeight="false" outlineLevel="0" collapsed="false">
      <c r="B184" s="42"/>
      <c r="C184" s="10"/>
      <c r="D184" s="10"/>
      <c r="L184" s="44"/>
    </row>
    <row r="185" customFormat="false" ht="12.75" hidden="true" customHeight="false" outlineLevel="0" collapsed="false">
      <c r="B185" s="45" t="s">
        <v>63</v>
      </c>
      <c r="C185" s="10"/>
      <c r="D185" s="10"/>
      <c r="L185" s="44"/>
    </row>
    <row r="186" customFormat="false" ht="12.75" hidden="true" customHeight="false" outlineLevel="0" collapsed="false">
      <c r="B186" s="42"/>
      <c r="C186" s="10"/>
      <c r="D186" s="10"/>
      <c r="L186" s="44"/>
    </row>
    <row r="187" customFormat="false" ht="12.75" hidden="true" customHeight="false" outlineLevel="0" collapsed="false">
      <c r="B187" s="47" t="s">
        <v>109</v>
      </c>
      <c r="C187" s="10"/>
      <c r="D187" s="10"/>
      <c r="L187" s="44"/>
    </row>
    <row r="188" customFormat="false" ht="12.75" hidden="true" customHeight="false" outlineLevel="0" collapsed="false">
      <c r="B188" s="47"/>
      <c r="C188" s="10"/>
      <c r="D188" s="10"/>
      <c r="L188" s="44"/>
    </row>
    <row r="189" customFormat="false" ht="12.75" hidden="true" customHeight="false" outlineLevel="0" collapsed="false">
      <c r="A189" s="1" t="n">
        <v>1</v>
      </c>
      <c r="B189" s="37" t="str">
        <f aca="false">B183</f>
        <v>6/99 Balance Per Books:</v>
      </c>
      <c r="C189" s="39" t="n">
        <f aca="false">C183</f>
        <v>1978288</v>
      </c>
      <c r="D189" s="39" t="n">
        <f aca="false">D183</f>
        <v>-6942176</v>
      </c>
      <c r="E189" s="39" t="n">
        <f aca="false">E183</f>
        <v>8920464</v>
      </c>
      <c r="F189" s="38"/>
      <c r="G189" s="40"/>
      <c r="H189" s="40"/>
      <c r="I189" s="40"/>
      <c r="J189" s="40"/>
      <c r="K189" s="40"/>
      <c r="L189" s="48" t="n">
        <f aca="false">L183</f>
        <v>16000451.0944</v>
      </c>
    </row>
    <row r="190" customFormat="false" ht="12.75" hidden="true" customHeight="false" outlineLevel="0" collapsed="false">
      <c r="B190" s="23"/>
      <c r="C190" s="18"/>
      <c r="D190" s="18"/>
      <c r="E190" s="18"/>
      <c r="F190" s="18"/>
      <c r="G190" s="21"/>
      <c r="H190" s="21"/>
      <c r="I190" s="21"/>
      <c r="J190" s="21"/>
      <c r="K190" s="21"/>
      <c r="L190" s="18"/>
    </row>
    <row r="191" customFormat="false" ht="12.75" hidden="true" customHeight="false" outlineLevel="0" collapsed="false">
      <c r="A191" s="1" t="n">
        <v>2</v>
      </c>
      <c r="B191" s="42" t="s">
        <v>110</v>
      </c>
      <c r="C191" s="5"/>
      <c r="D191" s="5"/>
      <c r="E191" s="2" t="n">
        <v>8920464</v>
      </c>
      <c r="G191" s="3" t="n">
        <v>2.1593</v>
      </c>
      <c r="H191" s="3" t="s">
        <v>55</v>
      </c>
      <c r="I191" s="3" t="n">
        <v>2.2046</v>
      </c>
      <c r="J191" s="3" t="n">
        <f aca="false">I191-G191</f>
        <v>0.0453000000000001</v>
      </c>
      <c r="L191" s="2" t="n">
        <f aca="false">E191*J191</f>
        <v>404097.019200001</v>
      </c>
    </row>
    <row r="192" customFormat="false" ht="12.75" hidden="true" customHeight="false" outlineLevel="0" collapsed="false">
      <c r="B192" s="20"/>
    </row>
    <row r="193" customFormat="false" ht="12.75" hidden="true" customHeight="false" outlineLevel="0" collapsed="false">
      <c r="A193" s="1" t="n">
        <v>3</v>
      </c>
      <c r="B193" s="42" t="s">
        <v>111</v>
      </c>
      <c r="C193" s="5"/>
      <c r="D193" s="5"/>
    </row>
    <row r="194" customFormat="false" ht="12.75" hidden="true" customHeight="false" outlineLevel="0" collapsed="false">
      <c r="A194" s="1" t="n">
        <v>4</v>
      </c>
      <c r="B194" s="20" t="s">
        <v>57</v>
      </c>
      <c r="E194" s="2" t="n">
        <v>2641498</v>
      </c>
      <c r="F194" s="2" t="n">
        <v>5715313</v>
      </c>
      <c r="G194" s="3" t="n">
        <f aca="false">F194/E194</f>
        <v>2.16366357271518</v>
      </c>
      <c r="I194" s="3" t="n">
        <v>2.2046</v>
      </c>
      <c r="J194" s="3" t="n">
        <f aca="false">I194-G194</f>
        <v>0.0409364272848212</v>
      </c>
      <c r="L194" s="2" t="n">
        <f aca="false">E194*J194</f>
        <v>108133.490800001</v>
      </c>
    </row>
    <row r="195" customFormat="false" ht="12.75" hidden="true" customHeight="false" outlineLevel="0" collapsed="false">
      <c r="A195" s="1" t="n">
        <v>5</v>
      </c>
      <c r="B195" s="20" t="s">
        <v>58</v>
      </c>
      <c r="F195" s="2" t="n">
        <v>-73194</v>
      </c>
      <c r="L195" s="2" t="n">
        <f aca="false">-F195</f>
        <v>73194</v>
      </c>
    </row>
    <row r="196" customFormat="false" ht="12.75" hidden="true" customHeight="false" outlineLevel="0" collapsed="false">
      <c r="A196" s="1" t="n">
        <v>6</v>
      </c>
      <c r="B196" s="20" t="s">
        <v>59</v>
      </c>
      <c r="E196" s="2" t="n">
        <v>0</v>
      </c>
      <c r="F196" s="2" t="n">
        <v>0</v>
      </c>
      <c r="G196" s="3" t="n">
        <v>0</v>
      </c>
      <c r="I196" s="3" t="n">
        <v>2.2046</v>
      </c>
      <c r="J196" s="3" t="n">
        <f aca="false">I196-G196</f>
        <v>2.2046</v>
      </c>
      <c r="L196" s="2" t="n">
        <f aca="false">E196*J196</f>
        <v>0</v>
      </c>
    </row>
    <row r="197" customFormat="false" ht="12.75" hidden="true" customHeight="false" outlineLevel="0" collapsed="false">
      <c r="A197" s="1" t="n">
        <v>7</v>
      </c>
      <c r="B197" s="20" t="s">
        <v>60</v>
      </c>
      <c r="C197" s="43"/>
      <c r="D197" s="43"/>
      <c r="E197" s="43" t="n">
        <v>-11526</v>
      </c>
      <c r="F197" s="43" t="n">
        <v>-40771</v>
      </c>
      <c r="G197" s="3" t="n">
        <f aca="false">F197/E197</f>
        <v>3.5373069581815</v>
      </c>
      <c r="I197" s="3" t="n">
        <v>2.2046</v>
      </c>
      <c r="J197" s="3" t="n">
        <f aca="false">I197-G197</f>
        <v>-1.3327069581815</v>
      </c>
      <c r="L197" s="43" t="n">
        <f aca="false">E197*J197</f>
        <v>15360.7804</v>
      </c>
    </row>
    <row r="198" customFormat="false" ht="12.75" hidden="true" customHeight="false" outlineLevel="0" collapsed="false">
      <c r="A198" s="1" t="n">
        <v>8</v>
      </c>
      <c r="B198" s="20" t="s">
        <v>112</v>
      </c>
      <c r="C198" s="2" t="n">
        <f aca="false">D198+E198</f>
        <v>3117707</v>
      </c>
      <c r="D198" s="2" t="n">
        <v>487735</v>
      </c>
      <c r="E198" s="2" t="n">
        <f aca="false">SUM(E194:E197)</f>
        <v>2629972</v>
      </c>
      <c r="F198" s="2" t="n">
        <f aca="false">SUM(F194:F197)</f>
        <v>5601348</v>
      </c>
      <c r="L198" s="2" t="n">
        <f aca="false">SUM(L194:L197)</f>
        <v>196688.271200001</v>
      </c>
    </row>
    <row r="199" customFormat="false" ht="12.75" hidden="true" customHeight="false" outlineLevel="0" collapsed="false"/>
    <row r="200" customFormat="false" ht="12.75" hidden="true" customHeight="false" outlineLevel="0" collapsed="false">
      <c r="A200" s="1" t="n">
        <v>9</v>
      </c>
      <c r="B200" s="37" t="s">
        <v>113</v>
      </c>
      <c r="C200" s="39" t="n">
        <f aca="false">C183+C198</f>
        <v>5095995</v>
      </c>
      <c r="D200" s="39" t="n">
        <f aca="false">D183+D198</f>
        <v>-6454441</v>
      </c>
      <c r="E200" s="38" t="n">
        <f aca="false">E183+E198</f>
        <v>11550436</v>
      </c>
      <c r="F200" s="38"/>
      <c r="G200" s="40"/>
      <c r="H200" s="40"/>
      <c r="I200" s="40"/>
      <c r="J200" s="40"/>
      <c r="K200" s="40"/>
      <c r="L200" s="41" t="n">
        <f aca="false">L183+L191+L198</f>
        <v>16601236.3848</v>
      </c>
    </row>
    <row r="201" customFormat="false" ht="12.75" hidden="true" customHeight="false" outlineLevel="0" collapsed="false">
      <c r="B201" s="42"/>
      <c r="C201" s="10"/>
      <c r="D201" s="10"/>
      <c r="L201" s="44"/>
    </row>
    <row r="202" customFormat="false" ht="12.75" hidden="true" customHeight="false" outlineLevel="0" collapsed="false">
      <c r="B202" s="45" t="s">
        <v>63</v>
      </c>
      <c r="C202" s="10"/>
      <c r="D202" s="10"/>
      <c r="L202" s="44"/>
    </row>
    <row r="203" customFormat="false" ht="12.75" hidden="true" customHeight="false" outlineLevel="0" collapsed="false">
      <c r="B203" s="42"/>
      <c r="C203" s="10"/>
      <c r="D203" s="10"/>
      <c r="L203" s="44"/>
    </row>
    <row r="204" customFormat="false" ht="12.75" hidden="true" customHeight="false" outlineLevel="0" collapsed="false">
      <c r="B204" s="47" t="s">
        <v>114</v>
      </c>
      <c r="C204" s="10"/>
      <c r="D204" s="10"/>
      <c r="L204" s="44"/>
    </row>
    <row r="205" customFormat="false" ht="12.75" hidden="true" customHeight="false" outlineLevel="0" collapsed="false">
      <c r="B205" s="47"/>
      <c r="C205" s="10"/>
      <c r="D205" s="10"/>
      <c r="L205" s="44"/>
    </row>
    <row r="206" customFormat="false" ht="12.75" hidden="true" customHeight="false" outlineLevel="0" collapsed="false">
      <c r="A206" s="1" t="n">
        <v>1</v>
      </c>
      <c r="B206" s="37" t="str">
        <f aca="false">B200</f>
        <v>7/99 Balance Per Books:</v>
      </c>
      <c r="C206" s="39" t="n">
        <f aca="false">C200</f>
        <v>5095995</v>
      </c>
      <c r="D206" s="39" t="n">
        <f aca="false">D200</f>
        <v>-6454441</v>
      </c>
      <c r="E206" s="39" t="n">
        <f aca="false">E200</f>
        <v>11550436</v>
      </c>
      <c r="F206" s="38"/>
      <c r="G206" s="40"/>
      <c r="H206" s="40"/>
      <c r="I206" s="40"/>
      <c r="J206" s="40"/>
      <c r="K206" s="40"/>
      <c r="L206" s="48" t="n">
        <f aca="false">L200</f>
        <v>16601236.3848</v>
      </c>
    </row>
    <row r="207" customFormat="false" ht="12.75" hidden="true" customHeight="false" outlineLevel="0" collapsed="false">
      <c r="B207" s="23"/>
      <c r="C207" s="18"/>
      <c r="D207" s="18"/>
      <c r="E207" s="18"/>
      <c r="F207" s="18"/>
      <c r="G207" s="21"/>
      <c r="H207" s="21"/>
      <c r="I207" s="21"/>
      <c r="J207" s="21"/>
      <c r="K207" s="21"/>
      <c r="L207" s="18"/>
    </row>
    <row r="208" customFormat="false" ht="12.75" hidden="true" customHeight="false" outlineLevel="0" collapsed="false">
      <c r="A208" s="1" t="n">
        <v>2</v>
      </c>
      <c r="B208" s="42" t="s">
        <v>115</v>
      </c>
      <c r="C208" s="5"/>
      <c r="D208" s="5"/>
      <c r="E208" s="2" t="n">
        <v>11550436</v>
      </c>
      <c r="G208" s="3" t="n">
        <v>2.2046</v>
      </c>
      <c r="H208" s="3" t="s">
        <v>55</v>
      </c>
      <c r="I208" s="3" t="n">
        <v>2.6523</v>
      </c>
      <c r="J208" s="3" t="n">
        <f aca="false">I208-G208</f>
        <v>0.4477</v>
      </c>
      <c r="L208" s="2" t="n">
        <f aca="false">E208*J208</f>
        <v>5171130.1972</v>
      </c>
    </row>
    <row r="209" customFormat="false" ht="12.75" hidden="true" customHeight="false" outlineLevel="0" collapsed="false">
      <c r="B209" s="20"/>
    </row>
    <row r="210" customFormat="false" ht="12.75" hidden="true" customHeight="false" outlineLevel="0" collapsed="false">
      <c r="A210" s="1" t="n">
        <v>3</v>
      </c>
      <c r="B210" s="42" t="s">
        <v>116</v>
      </c>
      <c r="C210" s="5"/>
      <c r="D210" s="5"/>
    </row>
    <row r="211" customFormat="false" ht="12.75" hidden="true" customHeight="false" outlineLevel="0" collapsed="false">
      <c r="A211" s="1" t="n">
        <v>4</v>
      </c>
      <c r="B211" s="20" t="s">
        <v>57</v>
      </c>
      <c r="E211" s="2" t="n">
        <v>746951</v>
      </c>
      <c r="F211" s="2" t="n">
        <v>1223615</v>
      </c>
      <c r="G211" s="3" t="n">
        <f aca="false">F211/E211</f>
        <v>1.63814627733278</v>
      </c>
      <c r="I211" s="3" t="n">
        <v>2.6523</v>
      </c>
      <c r="J211" s="3" t="n">
        <f aca="false">I211-G211</f>
        <v>1.01415372266722</v>
      </c>
      <c r="L211" s="2" t="n">
        <f aca="false">E211*J211</f>
        <v>757523.1373</v>
      </c>
    </row>
    <row r="212" customFormat="false" ht="12.75" hidden="true" customHeight="false" outlineLevel="0" collapsed="false">
      <c r="A212" s="1" t="n">
        <v>5</v>
      </c>
      <c r="B212" s="20" t="s">
        <v>58</v>
      </c>
      <c r="F212" s="2" t="n">
        <v>19313</v>
      </c>
      <c r="L212" s="2" t="n">
        <f aca="false">-F212</f>
        <v>-19313</v>
      </c>
    </row>
    <row r="213" customFormat="false" ht="12.75" hidden="true" customHeight="false" outlineLevel="0" collapsed="false">
      <c r="A213" s="1" t="n">
        <v>6</v>
      </c>
      <c r="B213" s="20" t="s">
        <v>59</v>
      </c>
      <c r="E213" s="2" t="n">
        <v>-150000</v>
      </c>
      <c r="F213" s="2" t="n">
        <v>-443505</v>
      </c>
      <c r="G213" s="3" t="n">
        <f aca="false">F213/E213</f>
        <v>2.9567</v>
      </c>
      <c r="I213" s="3" t="n">
        <v>2.6523</v>
      </c>
      <c r="J213" s="3" t="n">
        <f aca="false">I213-G213</f>
        <v>-0.3044</v>
      </c>
      <c r="L213" s="2" t="n">
        <f aca="false">E213*J213</f>
        <v>45660</v>
      </c>
    </row>
    <row r="214" customFormat="false" ht="12.75" hidden="true" customHeight="false" outlineLevel="0" collapsed="false">
      <c r="A214" s="1" t="n">
        <v>7</v>
      </c>
      <c r="B214" s="20" t="s">
        <v>60</v>
      </c>
      <c r="C214" s="43"/>
      <c r="D214" s="43"/>
      <c r="E214" s="43" t="n">
        <v>110543</v>
      </c>
      <c r="F214" s="43" t="n">
        <v>240573</v>
      </c>
      <c r="G214" s="3" t="n">
        <f aca="false">F214/E214</f>
        <v>2.17628434183983</v>
      </c>
      <c r="I214" s="3" t="n">
        <v>2.6523</v>
      </c>
      <c r="J214" s="3" t="n">
        <f aca="false">I214-G214</f>
        <v>0.476015658160173</v>
      </c>
      <c r="L214" s="43" t="n">
        <f aca="false">E214*J214</f>
        <v>52620.1989</v>
      </c>
    </row>
    <row r="215" customFormat="false" ht="12.75" hidden="true" customHeight="false" outlineLevel="0" collapsed="false">
      <c r="A215" s="1" t="n">
        <v>8</v>
      </c>
      <c r="B215" s="20" t="s">
        <v>117</v>
      </c>
      <c r="C215" s="2" t="n">
        <f aca="false">D215+E215</f>
        <v>2395570</v>
      </c>
      <c r="D215" s="2" t="n">
        <v>1688076</v>
      </c>
      <c r="E215" s="2" t="n">
        <f aca="false">SUM(E211:E214)</f>
        <v>707494</v>
      </c>
      <c r="F215" s="2" t="n">
        <f aca="false">SUM(F211:F214)</f>
        <v>1039996</v>
      </c>
      <c r="L215" s="2" t="n">
        <f aca="false">SUM(L211:L214)</f>
        <v>836490.3362</v>
      </c>
    </row>
    <row r="216" customFormat="false" ht="12.75" hidden="true" customHeight="false" outlineLevel="0" collapsed="false"/>
    <row r="217" customFormat="false" ht="12.75" hidden="true" customHeight="false" outlineLevel="0" collapsed="false">
      <c r="A217" s="1" t="n">
        <v>9</v>
      </c>
      <c r="B217" s="37" t="s">
        <v>118</v>
      </c>
      <c r="C217" s="39" t="n">
        <f aca="false">C200+C215</f>
        <v>7491565</v>
      </c>
      <c r="D217" s="39" t="n">
        <f aca="false">D200+D215</f>
        <v>-4766365</v>
      </c>
      <c r="E217" s="38" t="n">
        <f aca="false">E200+E215</f>
        <v>12257930</v>
      </c>
      <c r="F217" s="38"/>
      <c r="G217" s="40"/>
      <c r="H217" s="40"/>
      <c r="I217" s="40"/>
      <c r="J217" s="40"/>
      <c r="K217" s="40"/>
      <c r="L217" s="41" t="n">
        <f aca="false">L200+L208+L215-1</f>
        <v>22608855.9182</v>
      </c>
    </row>
    <row r="218" customFormat="false" ht="12.75" hidden="true" customHeight="false" outlineLevel="0" collapsed="false">
      <c r="B218" s="42"/>
      <c r="C218" s="10"/>
      <c r="D218" s="10"/>
      <c r="L218" s="44"/>
    </row>
    <row r="219" customFormat="false" ht="12.75" hidden="true" customHeight="false" outlineLevel="0" collapsed="false">
      <c r="B219" s="45" t="s">
        <v>63</v>
      </c>
      <c r="C219" s="10"/>
      <c r="D219" s="10"/>
      <c r="L219" s="44"/>
    </row>
    <row r="220" customFormat="false" ht="12.75" hidden="true" customHeight="false" outlineLevel="0" collapsed="false">
      <c r="B220" s="42"/>
      <c r="C220" s="10"/>
      <c r="D220" s="10"/>
      <c r="L220" s="44"/>
    </row>
    <row r="221" customFormat="false" ht="12.75" hidden="true" customHeight="false" outlineLevel="0" collapsed="false">
      <c r="B221" s="47" t="s">
        <v>119</v>
      </c>
      <c r="C221" s="10"/>
      <c r="D221" s="10"/>
      <c r="L221" s="44"/>
    </row>
    <row r="222" customFormat="false" ht="12.75" hidden="true" customHeight="false" outlineLevel="0" collapsed="false">
      <c r="B222" s="47"/>
      <c r="C222" s="10"/>
      <c r="D222" s="10"/>
      <c r="L222" s="44"/>
    </row>
    <row r="223" customFormat="false" ht="12.75" hidden="true" customHeight="false" outlineLevel="0" collapsed="false">
      <c r="A223" s="1" t="n">
        <v>1</v>
      </c>
      <c r="B223" s="37" t="str">
        <f aca="false">B217</f>
        <v>8/99 Balance Per Books:</v>
      </c>
      <c r="C223" s="39" t="n">
        <f aca="false">C217</f>
        <v>7491565</v>
      </c>
      <c r="D223" s="39" t="n">
        <f aca="false">D217</f>
        <v>-4766365</v>
      </c>
      <c r="E223" s="39" t="n">
        <f aca="false">E217</f>
        <v>12257930</v>
      </c>
      <c r="F223" s="38"/>
      <c r="G223" s="40"/>
      <c r="H223" s="40"/>
      <c r="I223" s="40"/>
      <c r="J223" s="40"/>
      <c r="K223" s="40"/>
      <c r="L223" s="48" t="n">
        <f aca="false">L217</f>
        <v>22608855.9182</v>
      </c>
    </row>
    <row r="224" customFormat="false" ht="12.75" hidden="true" customHeight="false" outlineLevel="0" collapsed="false">
      <c r="B224" s="23"/>
      <c r="C224" s="18"/>
      <c r="D224" s="18"/>
      <c r="E224" s="18"/>
      <c r="F224" s="18"/>
      <c r="G224" s="21"/>
      <c r="H224" s="21"/>
      <c r="I224" s="21"/>
      <c r="J224" s="21"/>
      <c r="K224" s="21"/>
      <c r="L224" s="18"/>
    </row>
    <row r="225" customFormat="false" ht="12.75" hidden="true" customHeight="false" outlineLevel="0" collapsed="false">
      <c r="A225" s="1" t="n">
        <v>2</v>
      </c>
      <c r="B225" s="42" t="s">
        <v>120</v>
      </c>
      <c r="C225" s="5"/>
      <c r="D225" s="5"/>
      <c r="E225" s="2" t="n">
        <v>12257930</v>
      </c>
      <c r="G225" s="3" t="n">
        <v>2.6523</v>
      </c>
      <c r="H225" s="3" t="s">
        <v>55</v>
      </c>
      <c r="I225" s="3" t="n">
        <v>2.4742</v>
      </c>
      <c r="J225" s="3" t="n">
        <f aca="false">I225-G225</f>
        <v>-0.1781</v>
      </c>
      <c r="L225" s="2" t="n">
        <f aca="false">E225*J225</f>
        <v>-2183137.333</v>
      </c>
    </row>
    <row r="226" customFormat="false" ht="12.75" hidden="true" customHeight="false" outlineLevel="0" collapsed="false">
      <c r="B226" s="20"/>
    </row>
    <row r="227" customFormat="false" ht="12.75" hidden="true" customHeight="false" outlineLevel="0" collapsed="false">
      <c r="A227" s="1" t="n">
        <v>3</v>
      </c>
      <c r="B227" s="42" t="s">
        <v>121</v>
      </c>
      <c r="C227" s="5"/>
      <c r="D227" s="5"/>
    </row>
    <row r="228" customFormat="false" ht="12.75" hidden="true" customHeight="false" outlineLevel="0" collapsed="false">
      <c r="A228" s="1" t="n">
        <v>4</v>
      </c>
      <c r="B228" s="20" t="s">
        <v>57</v>
      </c>
      <c r="E228" s="2" t="n">
        <v>1165147</v>
      </c>
      <c r="F228" s="2" t="n">
        <v>3010189</v>
      </c>
      <c r="G228" s="3" t="n">
        <f aca="false">F228/E228</f>
        <v>2.58352722875311</v>
      </c>
      <c r="I228" s="3" t="n">
        <v>2.4742</v>
      </c>
      <c r="J228" s="3" t="n">
        <f aca="false">I228-G228</f>
        <v>-0.10932722875311</v>
      </c>
      <c r="L228" s="2" t="n">
        <f aca="false">E228*J228</f>
        <v>-127382.2926</v>
      </c>
    </row>
    <row r="229" customFormat="false" ht="12.75" hidden="true" customHeight="false" outlineLevel="0" collapsed="false">
      <c r="A229" s="1" t="n">
        <v>5</v>
      </c>
      <c r="B229" s="20" t="s">
        <v>58</v>
      </c>
      <c r="F229" s="2" t="n">
        <v>33057</v>
      </c>
      <c r="L229" s="2" t="n">
        <f aca="false">-F229</f>
        <v>-33057</v>
      </c>
    </row>
    <row r="230" customFormat="false" ht="12.75" hidden="true" customHeight="false" outlineLevel="0" collapsed="false">
      <c r="A230" s="1" t="n">
        <v>6</v>
      </c>
      <c r="B230" s="20" t="s">
        <v>59</v>
      </c>
      <c r="E230" s="2" t="n">
        <v>-900000</v>
      </c>
      <c r="F230" s="2" t="n">
        <v>-2505370</v>
      </c>
      <c r="G230" s="3" t="n">
        <f aca="false">F230/E230</f>
        <v>2.78374444444444</v>
      </c>
      <c r="I230" s="3" t="n">
        <v>2.4742</v>
      </c>
      <c r="J230" s="3" t="n">
        <f aca="false">I230-G230</f>
        <v>-0.309544444444444</v>
      </c>
      <c r="L230" s="2" t="n">
        <f aca="false">E230*J230</f>
        <v>278590</v>
      </c>
    </row>
    <row r="231" customFormat="false" ht="12.75" hidden="true" customHeight="false" outlineLevel="0" collapsed="false">
      <c r="A231" s="1" t="n">
        <v>7</v>
      </c>
      <c r="B231" s="20" t="s">
        <v>60</v>
      </c>
      <c r="C231" s="43"/>
      <c r="D231" s="43"/>
      <c r="E231" s="43" t="n">
        <v>106285</v>
      </c>
      <c r="F231" s="43" t="n">
        <v>278710</v>
      </c>
      <c r="G231" s="3" t="n">
        <f aca="false">F231/E231</f>
        <v>2.62228912828715</v>
      </c>
      <c r="I231" s="3" t="n">
        <v>2.4742</v>
      </c>
      <c r="J231" s="3" t="n">
        <f aca="false">I231-G231</f>
        <v>-0.148089128287152</v>
      </c>
      <c r="L231" s="43" t="n">
        <f aca="false">E231*J231</f>
        <v>-15739.653</v>
      </c>
    </row>
    <row r="232" customFormat="false" ht="12.75" hidden="true" customHeight="false" outlineLevel="0" collapsed="false">
      <c r="A232" s="1" t="n">
        <v>8</v>
      </c>
      <c r="B232" s="20" t="s">
        <v>122</v>
      </c>
      <c r="C232" s="2" t="n">
        <f aca="false">D232+E232</f>
        <v>-281863</v>
      </c>
      <c r="D232" s="2" t="n">
        <v>-653295</v>
      </c>
      <c r="E232" s="2" t="n">
        <f aca="false">SUM(E228:E231)</f>
        <v>371432</v>
      </c>
      <c r="F232" s="2" t="n">
        <f aca="false">SUM(F228:F231)</f>
        <v>816586</v>
      </c>
      <c r="L232" s="2" t="n">
        <f aca="false">SUM(L228:L231)</f>
        <v>102411.0544</v>
      </c>
    </row>
    <row r="233" customFormat="false" ht="12.75" hidden="true" customHeight="false" outlineLevel="0" collapsed="false"/>
    <row r="234" customFormat="false" ht="12.75" hidden="true" customHeight="false" outlineLevel="0" collapsed="false">
      <c r="A234" s="1" t="n">
        <v>9</v>
      </c>
      <c r="B234" s="37" t="s">
        <v>123</v>
      </c>
      <c r="C234" s="39" t="n">
        <f aca="false">C217+C232</f>
        <v>7209702</v>
      </c>
      <c r="D234" s="39" t="n">
        <f aca="false">D217+D232</f>
        <v>-5419660</v>
      </c>
      <c r="E234" s="38" t="n">
        <f aca="false">E217+E232</f>
        <v>12629362</v>
      </c>
      <c r="F234" s="38"/>
      <c r="G234" s="40"/>
      <c r="H234" s="40"/>
      <c r="I234" s="40"/>
      <c r="J234" s="40"/>
      <c r="K234" s="40"/>
      <c r="L234" s="41" t="n">
        <f aca="false">L217+L225+L232+1</f>
        <v>20528130.6396</v>
      </c>
    </row>
    <row r="235" customFormat="false" ht="12.75" hidden="true" customHeight="false" outlineLevel="0" collapsed="false">
      <c r="B235" s="42"/>
      <c r="C235" s="10"/>
      <c r="D235" s="10"/>
      <c r="L235" s="44"/>
    </row>
    <row r="236" customFormat="false" ht="12.75" hidden="true" customHeight="false" outlineLevel="0" collapsed="false">
      <c r="B236" s="45" t="s">
        <v>63</v>
      </c>
      <c r="C236" s="10"/>
      <c r="D236" s="10"/>
      <c r="L236" s="44"/>
    </row>
    <row r="237" customFormat="false" ht="12.75" hidden="true" customHeight="false" outlineLevel="0" collapsed="false">
      <c r="B237" s="42"/>
      <c r="C237" s="10"/>
      <c r="D237" s="10"/>
      <c r="L237" s="44"/>
    </row>
    <row r="238" customFormat="false" ht="12.75" hidden="true" customHeight="false" outlineLevel="0" collapsed="false">
      <c r="B238" s="47" t="s">
        <v>124</v>
      </c>
      <c r="C238" s="10"/>
      <c r="D238" s="10"/>
      <c r="L238" s="44"/>
    </row>
    <row r="239" customFormat="false" ht="12.75" hidden="true" customHeight="false" outlineLevel="0" collapsed="false">
      <c r="B239" s="47"/>
      <c r="C239" s="10"/>
      <c r="D239" s="10"/>
      <c r="L239" s="44"/>
    </row>
    <row r="240" customFormat="false" ht="12.75" hidden="true" customHeight="false" outlineLevel="0" collapsed="false">
      <c r="A240" s="1" t="n">
        <v>1</v>
      </c>
      <c r="B240" s="37" t="str">
        <f aca="false">B234</f>
        <v>9/99 Balance Per Books:</v>
      </c>
      <c r="C240" s="39" t="n">
        <f aca="false">C234</f>
        <v>7209702</v>
      </c>
      <c r="D240" s="39" t="n">
        <f aca="false">D234</f>
        <v>-5419660</v>
      </c>
      <c r="E240" s="39" t="n">
        <f aca="false">E234</f>
        <v>12629362</v>
      </c>
      <c r="F240" s="38"/>
      <c r="G240" s="40"/>
      <c r="H240" s="40"/>
      <c r="I240" s="40"/>
      <c r="J240" s="40"/>
      <c r="K240" s="40"/>
      <c r="L240" s="48" t="n">
        <f aca="false">L234</f>
        <v>20528130.6396</v>
      </c>
    </row>
    <row r="241" customFormat="false" ht="12.75" hidden="true" customHeight="false" outlineLevel="0" collapsed="false">
      <c r="B241" s="23"/>
      <c r="C241" s="18"/>
      <c r="D241" s="18"/>
      <c r="E241" s="18"/>
      <c r="F241" s="18"/>
      <c r="G241" s="21"/>
      <c r="H241" s="21"/>
      <c r="I241" s="21"/>
      <c r="J241" s="21"/>
      <c r="K241" s="21"/>
      <c r="L241" s="18"/>
    </row>
    <row r="242" customFormat="false" ht="12.75" hidden="true" customHeight="false" outlineLevel="0" collapsed="false">
      <c r="A242" s="1" t="n">
        <v>2</v>
      </c>
      <c r="B242" s="42" t="s">
        <v>125</v>
      </c>
      <c r="C242" s="5"/>
      <c r="D242" s="5"/>
      <c r="E242" s="2" t="n">
        <v>12629362</v>
      </c>
      <c r="G242" s="3" t="n">
        <v>2.4742</v>
      </c>
      <c r="H242" s="3" t="s">
        <v>55</v>
      </c>
      <c r="I242" s="3" t="n">
        <v>2.6734</v>
      </c>
      <c r="J242" s="3" t="n">
        <f aca="false">I242-G242</f>
        <v>0.1992</v>
      </c>
      <c r="L242" s="2" t="n">
        <f aca="false">E242*J242</f>
        <v>2515768.9104</v>
      </c>
    </row>
    <row r="243" customFormat="false" ht="12.75" hidden="true" customHeight="false" outlineLevel="0" collapsed="false">
      <c r="B243" s="20"/>
    </row>
    <row r="244" customFormat="false" ht="12.75" hidden="true" customHeight="false" outlineLevel="0" collapsed="false">
      <c r="A244" s="1" t="n">
        <v>3</v>
      </c>
      <c r="B244" s="42" t="s">
        <v>126</v>
      </c>
      <c r="C244" s="5"/>
      <c r="D244" s="5"/>
    </row>
    <row r="245" customFormat="false" ht="12.75" hidden="true" customHeight="false" outlineLevel="0" collapsed="false">
      <c r="A245" s="1" t="n">
        <v>4</v>
      </c>
      <c r="B245" s="20" t="s">
        <v>57</v>
      </c>
      <c r="E245" s="2" t="n">
        <v>-396685</v>
      </c>
      <c r="F245" s="2" t="n">
        <v>-24124</v>
      </c>
      <c r="G245" s="3" t="n">
        <f aca="false">F245/E245</f>
        <v>0.0608139959917819</v>
      </c>
      <c r="I245" s="3" t="n">
        <v>2.6734</v>
      </c>
      <c r="J245" s="3" t="n">
        <f aca="false">I245-G245</f>
        <v>2.61258600400822</v>
      </c>
      <c r="L245" s="2" t="n">
        <f aca="false">E245*J245</f>
        <v>-1036373.679</v>
      </c>
    </row>
    <row r="246" customFormat="false" ht="12.75" hidden="true" customHeight="false" outlineLevel="0" collapsed="false">
      <c r="A246" s="1" t="n">
        <v>5</v>
      </c>
      <c r="B246" s="20" t="s">
        <v>58</v>
      </c>
      <c r="F246" s="2" t="n">
        <v>22428</v>
      </c>
      <c r="L246" s="2" t="n">
        <f aca="false">-F246</f>
        <v>-22428</v>
      </c>
    </row>
    <row r="247" customFormat="false" ht="12.75" hidden="true" customHeight="false" outlineLevel="0" collapsed="false">
      <c r="A247" s="1" t="n">
        <v>6</v>
      </c>
      <c r="B247" s="20" t="s">
        <v>59</v>
      </c>
      <c r="E247" s="2" t="n">
        <v>1917</v>
      </c>
      <c r="F247" s="2" t="n">
        <v>5344</v>
      </c>
      <c r="G247" s="3" t="n">
        <f aca="false">F247/E247</f>
        <v>2.78768909754825</v>
      </c>
      <c r="I247" s="3" t="n">
        <v>2.6734</v>
      </c>
      <c r="J247" s="3" t="n">
        <f aca="false">I247-G247</f>
        <v>-0.114289097548252</v>
      </c>
      <c r="L247" s="2" t="n">
        <f aca="false">E247*J247</f>
        <v>-219.0922</v>
      </c>
    </row>
    <row r="248" customFormat="false" ht="12.75" hidden="true" customHeight="false" outlineLevel="0" collapsed="false">
      <c r="A248" s="1" t="n">
        <v>7</v>
      </c>
      <c r="B248" s="20" t="s">
        <v>60</v>
      </c>
      <c r="C248" s="43"/>
      <c r="D248" s="43"/>
      <c r="E248" s="43" t="n">
        <v>107907</v>
      </c>
      <c r="F248" s="43" t="n">
        <v>262049</v>
      </c>
      <c r="G248" s="3" t="n">
        <f aca="false">F248/E248</f>
        <v>2.42847081282957</v>
      </c>
      <c r="I248" s="3" t="n">
        <v>2.6734</v>
      </c>
      <c r="J248" s="3" t="n">
        <f aca="false">I248-G248</f>
        <v>0.244929187170434</v>
      </c>
      <c r="L248" s="43" t="n">
        <f aca="false">E248*J248</f>
        <v>26429.5738</v>
      </c>
    </row>
    <row r="249" customFormat="false" ht="12.75" hidden="true" customHeight="false" outlineLevel="0" collapsed="false">
      <c r="A249" s="1" t="n">
        <v>8</v>
      </c>
      <c r="B249" s="20" t="s">
        <v>127</v>
      </c>
      <c r="C249" s="2" t="n">
        <f aca="false">D249+E249</f>
        <v>1446767</v>
      </c>
      <c r="D249" s="2" t="n">
        <v>1733628</v>
      </c>
      <c r="E249" s="2" t="n">
        <f aca="false">SUM(E245:E248)</f>
        <v>-286861</v>
      </c>
      <c r="F249" s="2" t="n">
        <f aca="false">SUM(F245:F248)</f>
        <v>265697</v>
      </c>
      <c r="L249" s="2" t="n">
        <f aca="false">SUM(L245:L248)</f>
        <v>-1032591.1974</v>
      </c>
    </row>
    <row r="250" customFormat="false" ht="12.75" hidden="true" customHeight="false" outlineLevel="0" collapsed="false"/>
    <row r="251" customFormat="false" ht="12.75" hidden="true" customHeight="false" outlineLevel="0" collapsed="false">
      <c r="A251" s="1" t="n">
        <v>9</v>
      </c>
      <c r="B251" s="37" t="s">
        <v>128</v>
      </c>
      <c r="C251" s="39" t="n">
        <f aca="false">C234+C249</f>
        <v>8656469</v>
      </c>
      <c r="D251" s="39" t="n">
        <f aca="false">D234+D249</f>
        <v>-3686032</v>
      </c>
      <c r="E251" s="38" t="n">
        <f aca="false">E234+E249</f>
        <v>12342501</v>
      </c>
      <c r="F251" s="38"/>
      <c r="G251" s="40"/>
      <c r="H251" s="40"/>
      <c r="I251" s="40"/>
      <c r="J251" s="40"/>
      <c r="K251" s="40"/>
      <c r="L251" s="41" t="n">
        <f aca="false">L234+L242+L249</f>
        <v>22011308.3526</v>
      </c>
    </row>
    <row r="252" customFormat="false" ht="12.75" hidden="true" customHeight="false" outlineLevel="0" collapsed="false">
      <c r="B252" s="42"/>
      <c r="C252" s="10"/>
      <c r="D252" s="10"/>
      <c r="L252" s="44"/>
    </row>
    <row r="253" customFormat="false" ht="12.75" hidden="true" customHeight="false" outlineLevel="0" collapsed="false">
      <c r="B253" s="45" t="s">
        <v>63</v>
      </c>
      <c r="C253" s="10"/>
      <c r="D253" s="10"/>
      <c r="L253" s="44"/>
    </row>
    <row r="254" customFormat="false" ht="12.75" hidden="true" customHeight="false" outlineLevel="0" collapsed="false">
      <c r="B254" s="42"/>
      <c r="C254" s="10"/>
      <c r="D254" s="10"/>
      <c r="L254" s="44"/>
    </row>
    <row r="255" customFormat="false" ht="12.75" hidden="true" customHeight="false" outlineLevel="0" collapsed="false">
      <c r="B255" s="47" t="s">
        <v>129</v>
      </c>
      <c r="C255" s="10"/>
      <c r="D255" s="10"/>
      <c r="L255" s="44"/>
    </row>
    <row r="256" customFormat="false" ht="12.75" hidden="true" customHeight="false" outlineLevel="0" collapsed="false">
      <c r="B256" s="47"/>
      <c r="C256" s="10"/>
      <c r="D256" s="10"/>
      <c r="L256" s="44"/>
    </row>
    <row r="257" customFormat="false" ht="12.75" hidden="true" customHeight="false" outlineLevel="0" collapsed="false">
      <c r="A257" s="1" t="n">
        <v>1</v>
      </c>
      <c r="B257" s="37" t="str">
        <f aca="false">B251</f>
        <v>10/99 Balance Per Books:</v>
      </c>
      <c r="C257" s="39" t="n">
        <f aca="false">C251</f>
        <v>8656469</v>
      </c>
      <c r="D257" s="39" t="n">
        <f aca="false">D251</f>
        <v>-3686032</v>
      </c>
      <c r="E257" s="39" t="n">
        <f aca="false">E251</f>
        <v>12342501</v>
      </c>
      <c r="F257" s="38"/>
      <c r="G257" s="40"/>
      <c r="H257" s="40"/>
      <c r="I257" s="40"/>
      <c r="J257" s="40"/>
      <c r="K257" s="40"/>
      <c r="L257" s="48" t="n">
        <f aca="false">L251</f>
        <v>22011308.3526</v>
      </c>
    </row>
    <row r="258" customFormat="false" ht="12.75" hidden="true" customHeight="false" outlineLevel="0" collapsed="false">
      <c r="B258" s="23"/>
      <c r="C258" s="18"/>
      <c r="D258" s="18"/>
      <c r="E258" s="18"/>
      <c r="F258" s="18"/>
      <c r="G258" s="21"/>
      <c r="H258" s="21"/>
      <c r="I258" s="21"/>
      <c r="J258" s="21"/>
      <c r="K258" s="21"/>
      <c r="L258" s="18"/>
    </row>
    <row r="259" customFormat="false" ht="12.75" hidden="true" customHeight="false" outlineLevel="0" collapsed="false">
      <c r="A259" s="1" t="n">
        <v>2</v>
      </c>
      <c r="B259" s="42" t="s">
        <v>130</v>
      </c>
      <c r="C259" s="5"/>
      <c r="D259" s="5"/>
      <c r="E259" s="2" t="n">
        <v>12342501</v>
      </c>
      <c r="G259" s="3" t="n">
        <v>2.6734</v>
      </c>
      <c r="H259" s="3" t="s">
        <v>55</v>
      </c>
      <c r="I259" s="3" t="n">
        <v>2.2852</v>
      </c>
      <c r="J259" s="3" t="n">
        <f aca="false">I259-G259</f>
        <v>-0.3882</v>
      </c>
      <c r="L259" s="2" t="n">
        <f aca="false">E259*J259</f>
        <v>-4791358.8882</v>
      </c>
    </row>
    <row r="260" customFormat="false" ht="12.75" hidden="true" customHeight="false" outlineLevel="0" collapsed="false">
      <c r="B260" s="20"/>
    </row>
    <row r="261" customFormat="false" ht="12.75" hidden="true" customHeight="false" outlineLevel="0" collapsed="false">
      <c r="A261" s="1" t="n">
        <v>3</v>
      </c>
      <c r="B261" s="42" t="s">
        <v>131</v>
      </c>
      <c r="C261" s="5"/>
      <c r="D261" s="5"/>
    </row>
    <row r="262" customFormat="false" ht="12.75" hidden="true" customHeight="false" outlineLevel="0" collapsed="false">
      <c r="A262" s="1" t="n">
        <v>4</v>
      </c>
      <c r="B262" s="20" t="s">
        <v>57</v>
      </c>
      <c r="E262" s="2" t="n">
        <v>-1568900</v>
      </c>
      <c r="F262" s="2" t="n">
        <v>-3459124</v>
      </c>
      <c r="G262" s="3" t="n">
        <f aca="false">F262/E262</f>
        <v>2.20480846452929</v>
      </c>
      <c r="I262" s="3" t="n">
        <v>2.2852</v>
      </c>
      <c r="J262" s="3" t="n">
        <f aca="false">I262-G262</f>
        <v>0.0803915354707119</v>
      </c>
      <c r="L262" s="2" t="n">
        <f aca="false">E262*J262</f>
        <v>-126126.28</v>
      </c>
    </row>
    <row r="263" customFormat="false" ht="12.75" hidden="true" customHeight="false" outlineLevel="0" collapsed="false">
      <c r="A263" s="1" t="n">
        <v>5</v>
      </c>
      <c r="B263" s="20" t="s">
        <v>58</v>
      </c>
      <c r="F263" s="2" t="n">
        <v>13662</v>
      </c>
      <c r="L263" s="2" t="n">
        <f aca="false">-F263</f>
        <v>-13662</v>
      </c>
      <c r="M263" s="49"/>
    </row>
    <row r="264" customFormat="false" ht="12.75" hidden="true" customHeight="false" outlineLevel="0" collapsed="false">
      <c r="A264" s="1" t="n">
        <v>6</v>
      </c>
      <c r="B264" s="20" t="s">
        <v>59</v>
      </c>
      <c r="E264" s="2" t="n">
        <v>-2970000</v>
      </c>
      <c r="F264" s="2" t="n">
        <v>-9126900</v>
      </c>
      <c r="G264" s="3" t="n">
        <f aca="false">F264/E264</f>
        <v>3.0730303030303</v>
      </c>
      <c r="I264" s="3" t="n">
        <v>2.2852</v>
      </c>
      <c r="J264" s="3" t="n">
        <f aca="false">I264-G264</f>
        <v>-0.787830303030303</v>
      </c>
      <c r="L264" s="2" t="n">
        <f aca="false">E264*J264</f>
        <v>2339856</v>
      </c>
    </row>
    <row r="265" customFormat="false" ht="12.75" hidden="true" customHeight="false" outlineLevel="0" collapsed="false">
      <c r="A265" s="1" t="n">
        <v>7</v>
      </c>
      <c r="B265" s="20" t="s">
        <v>60</v>
      </c>
      <c r="C265" s="43"/>
      <c r="D265" s="43"/>
      <c r="E265" s="43" t="n">
        <v>322470</v>
      </c>
      <c r="F265" s="43" t="n">
        <v>761583</v>
      </c>
      <c r="G265" s="3" t="n">
        <f aca="false">F265/E265</f>
        <v>2.36171736905759</v>
      </c>
      <c r="I265" s="3" t="n">
        <v>2.2852</v>
      </c>
      <c r="J265" s="3" t="n">
        <f aca="false">I265-G265</f>
        <v>-0.0765173690575867</v>
      </c>
      <c r="L265" s="43" t="n">
        <f aca="false">E265*J265-1</f>
        <v>-24675.556</v>
      </c>
    </row>
    <row r="266" customFormat="false" ht="12.75" hidden="true" customHeight="false" outlineLevel="0" collapsed="false">
      <c r="A266" s="1" t="n">
        <v>8</v>
      </c>
      <c r="B266" s="20" t="s">
        <v>132</v>
      </c>
      <c r="C266" s="2" t="n">
        <f aca="false">D266+E266</f>
        <v>-4337078</v>
      </c>
      <c r="D266" s="2" t="n">
        <v>-120648</v>
      </c>
      <c r="E266" s="2" t="n">
        <f aca="false">SUM(E262:E265)</f>
        <v>-4216430</v>
      </c>
      <c r="F266" s="2" t="n">
        <f aca="false">SUM(F262:F265)</f>
        <v>-11810779</v>
      </c>
      <c r="L266" s="2" t="n">
        <f aca="false">SUM(L262:L265)</f>
        <v>2175392.164</v>
      </c>
    </row>
    <row r="267" customFormat="false" ht="12.75" hidden="true" customHeight="false" outlineLevel="0" collapsed="false"/>
    <row r="268" customFormat="false" ht="12.75" hidden="true" customHeight="false" outlineLevel="0" collapsed="false">
      <c r="A268" s="1" t="n">
        <v>9</v>
      </c>
      <c r="B268" s="37" t="s">
        <v>133</v>
      </c>
      <c r="C268" s="38" t="n">
        <f aca="false">C251+C266</f>
        <v>4319391</v>
      </c>
      <c r="D268" s="38" t="n">
        <f aca="false">D251+D266</f>
        <v>-3806680</v>
      </c>
      <c r="E268" s="38" t="n">
        <f aca="false">E251+E266</f>
        <v>8126071</v>
      </c>
      <c r="F268" s="38"/>
      <c r="G268" s="40"/>
      <c r="H268" s="40"/>
      <c r="I268" s="40"/>
      <c r="J268" s="40"/>
      <c r="K268" s="40"/>
      <c r="L268" s="41" t="n">
        <f aca="false">L251+L259+L266+1</f>
        <v>19395342.6284</v>
      </c>
    </row>
    <row r="269" customFormat="false" ht="12.75" hidden="true" customHeight="false" outlineLevel="0" collapsed="false">
      <c r="B269" s="42"/>
      <c r="L269" s="44"/>
    </row>
    <row r="270" customFormat="false" ht="12.75" hidden="true" customHeight="false" outlineLevel="0" collapsed="false">
      <c r="B270" s="45" t="s">
        <v>63</v>
      </c>
      <c r="L270" s="44"/>
    </row>
    <row r="271" customFormat="false" ht="12.75" hidden="true" customHeight="false" outlineLevel="0" collapsed="false">
      <c r="B271" s="42"/>
      <c r="L271" s="44"/>
    </row>
    <row r="272" customFormat="false" ht="12.75" hidden="true" customHeight="false" outlineLevel="0" collapsed="false">
      <c r="B272" s="47" t="s">
        <v>134</v>
      </c>
      <c r="L272" s="44"/>
    </row>
    <row r="273" customFormat="false" ht="12.75" hidden="true" customHeight="false" outlineLevel="0" collapsed="false">
      <c r="B273" s="47"/>
      <c r="L273" s="44"/>
    </row>
    <row r="274" customFormat="false" ht="12.75" hidden="true" customHeight="false" outlineLevel="0" collapsed="false">
      <c r="A274" s="1" t="n">
        <v>1</v>
      </c>
      <c r="B274" s="37" t="str">
        <f aca="false">B268</f>
        <v>11/99 Balance Per Books:</v>
      </c>
      <c r="C274" s="38" t="n">
        <f aca="false">C268</f>
        <v>4319391</v>
      </c>
      <c r="D274" s="38" t="n">
        <f aca="false">D268</f>
        <v>-3806680</v>
      </c>
      <c r="E274" s="38" t="n">
        <f aca="false">E268</f>
        <v>8126071</v>
      </c>
      <c r="F274" s="38"/>
      <c r="G274" s="40"/>
      <c r="H274" s="40"/>
      <c r="I274" s="40"/>
      <c r="J274" s="40"/>
      <c r="K274" s="40"/>
      <c r="L274" s="41" t="n">
        <f aca="false">L268</f>
        <v>19395342.6284</v>
      </c>
    </row>
    <row r="275" customFormat="false" ht="12.75" hidden="true" customHeight="false" outlineLevel="0" collapsed="false">
      <c r="B275" s="42"/>
      <c r="C275" s="5"/>
      <c r="D275" s="5"/>
    </row>
    <row r="276" customFormat="false" ht="12.75" hidden="true" customHeight="false" outlineLevel="0" collapsed="false">
      <c r="A276" s="1" t="n">
        <v>2</v>
      </c>
      <c r="B276" s="42" t="s">
        <v>135</v>
      </c>
      <c r="C276" s="5"/>
      <c r="D276" s="5"/>
      <c r="E276" s="2" t="n">
        <v>8126071</v>
      </c>
      <c r="G276" s="3" t="n">
        <v>2.2852</v>
      </c>
      <c r="H276" s="3" t="s">
        <v>55</v>
      </c>
      <c r="I276" s="3" t="n">
        <v>2.2651</v>
      </c>
      <c r="J276" s="3" t="n">
        <f aca="false">I276-G276</f>
        <v>-0.0201000000000002</v>
      </c>
      <c r="L276" s="2" t="n">
        <f aca="false">E276*J276</f>
        <v>-163334.027100002</v>
      </c>
    </row>
    <row r="277" customFormat="false" ht="12.75" hidden="true" customHeight="false" outlineLevel="0" collapsed="false">
      <c r="B277" s="20"/>
    </row>
    <row r="278" customFormat="false" ht="12.75" hidden="true" customHeight="false" outlineLevel="0" collapsed="false">
      <c r="A278" s="1" t="n">
        <v>3</v>
      </c>
      <c r="B278" s="42" t="s">
        <v>136</v>
      </c>
      <c r="C278" s="5"/>
      <c r="D278" s="5"/>
    </row>
    <row r="279" customFormat="false" ht="12.75" hidden="true" customHeight="false" outlineLevel="0" collapsed="false">
      <c r="A279" s="1" t="n">
        <v>4</v>
      </c>
      <c r="B279" s="20" t="s">
        <v>57</v>
      </c>
      <c r="E279" s="2" t="n">
        <v>1477065</v>
      </c>
      <c r="F279" s="2" t="n">
        <v>3544814</v>
      </c>
      <c r="G279" s="3" t="n">
        <f aca="false">F279/E279</f>
        <v>2.39990386340479</v>
      </c>
      <c r="I279" s="3" t="n">
        <v>2.2651</v>
      </c>
      <c r="J279" s="3" t="n">
        <f aca="false">I279-G279</f>
        <v>-0.134803863404793</v>
      </c>
      <c r="L279" s="2" t="n">
        <f aca="false">E279*J279</f>
        <v>-199114.0685</v>
      </c>
    </row>
    <row r="280" customFormat="false" ht="12.75" hidden="true" customHeight="false" outlineLevel="0" collapsed="false">
      <c r="A280" s="1" t="n">
        <v>5</v>
      </c>
      <c r="B280" s="20" t="s">
        <v>58</v>
      </c>
      <c r="F280" s="2" t="n">
        <v>43596</v>
      </c>
      <c r="L280" s="2" t="n">
        <f aca="false">-F280</f>
        <v>-43596</v>
      </c>
    </row>
    <row r="281" customFormat="false" ht="12.75" hidden="true" customHeight="false" outlineLevel="0" collapsed="false">
      <c r="A281" s="1" t="n">
        <v>6</v>
      </c>
      <c r="B281" s="20" t="s">
        <v>59</v>
      </c>
      <c r="E281" s="2" t="n">
        <v>-1378331</v>
      </c>
      <c r="F281" s="2" t="n">
        <v>-2909366</v>
      </c>
      <c r="G281" s="3" t="n">
        <f aca="false">F281/E281</f>
        <v>2.11078906300446</v>
      </c>
      <c r="I281" s="3" t="n">
        <v>2.2651</v>
      </c>
      <c r="J281" s="3" t="n">
        <f aca="false">I281-G281</f>
        <v>0.15431093699554</v>
      </c>
      <c r="L281" s="2" t="n">
        <f aca="false">E281*J281</f>
        <v>-212691.5481</v>
      </c>
    </row>
    <row r="282" customFormat="false" ht="12.75" hidden="true" customHeight="false" outlineLevel="0" collapsed="false">
      <c r="A282" s="1" t="n">
        <v>7</v>
      </c>
      <c r="B282" s="20" t="s">
        <v>60</v>
      </c>
      <c r="C282" s="43"/>
      <c r="D282" s="43"/>
      <c r="E282" s="43" t="n">
        <v>133758</v>
      </c>
      <c r="F282" s="43" t="n">
        <v>302384</v>
      </c>
      <c r="G282" s="3" t="n">
        <f aca="false">F282/E282</f>
        <v>2.26067973504389</v>
      </c>
      <c r="I282" s="3" t="n">
        <v>2.2651</v>
      </c>
      <c r="J282" s="3" t="n">
        <f aca="false">I282-G282</f>
        <v>0.00442026495611447</v>
      </c>
      <c r="L282" s="43" t="n">
        <f aca="false">E282*J282</f>
        <v>591.24579999996</v>
      </c>
    </row>
    <row r="283" customFormat="false" ht="12.75" hidden="true" customHeight="false" outlineLevel="0" collapsed="false">
      <c r="A283" s="1" t="n">
        <v>8</v>
      </c>
      <c r="B283" s="20" t="s">
        <v>137</v>
      </c>
      <c r="C283" s="2" t="n">
        <f aca="false">D283+E283</f>
        <v>168800</v>
      </c>
      <c r="D283" s="2" t="n">
        <v>-63692</v>
      </c>
      <c r="E283" s="2" t="n">
        <f aca="false">SUM(E279:E282)</f>
        <v>232492</v>
      </c>
      <c r="F283" s="2" t="n">
        <f aca="false">SUM(F279:F282)</f>
        <v>981428</v>
      </c>
      <c r="L283" s="2" t="n">
        <f aca="false">SUM(L279:L282)</f>
        <v>-454810.3708</v>
      </c>
    </row>
    <row r="284" customFormat="false" ht="12.75" hidden="true" customHeight="false" outlineLevel="0" collapsed="false"/>
    <row r="285" customFormat="false" ht="12.75" hidden="true" customHeight="false" outlineLevel="0" collapsed="false">
      <c r="A285" s="1" t="n">
        <v>9</v>
      </c>
      <c r="B285" s="37" t="s">
        <v>138</v>
      </c>
      <c r="C285" s="38" t="n">
        <f aca="false">C268+C283</f>
        <v>4488191</v>
      </c>
      <c r="D285" s="38" t="n">
        <f aca="false">D268+D283</f>
        <v>-3870372</v>
      </c>
      <c r="E285" s="38" t="n">
        <f aca="false">E268+E283</f>
        <v>8358563</v>
      </c>
      <c r="F285" s="38"/>
      <c r="G285" s="40"/>
      <c r="H285" s="40"/>
      <c r="I285" s="40"/>
      <c r="J285" s="40"/>
      <c r="K285" s="40"/>
      <c r="L285" s="41" t="n">
        <f aca="false">L268+L276+L283+1</f>
        <v>18777199.2305</v>
      </c>
    </row>
    <row r="286" customFormat="false" ht="12.75" hidden="true" customHeight="false" outlineLevel="0" collapsed="false">
      <c r="B286" s="42"/>
      <c r="L286" s="44"/>
    </row>
    <row r="287" customFormat="false" ht="12.75" hidden="true" customHeight="false" outlineLevel="0" collapsed="false">
      <c r="B287" s="45" t="s">
        <v>63</v>
      </c>
      <c r="L287" s="44"/>
    </row>
    <row r="288" customFormat="false" ht="12.75" hidden="true" customHeight="false" outlineLevel="0" collapsed="false">
      <c r="B288" s="42"/>
      <c r="L288" s="44"/>
    </row>
    <row r="289" customFormat="false" ht="12.75" hidden="true" customHeight="false" outlineLevel="0" collapsed="false">
      <c r="B289" s="47" t="s">
        <v>139</v>
      </c>
      <c r="L289" s="44"/>
    </row>
    <row r="290" customFormat="false" ht="12.75" hidden="true" customHeight="false" outlineLevel="0" collapsed="false">
      <c r="B290" s="47"/>
      <c r="L290" s="44"/>
    </row>
    <row r="291" customFormat="false" ht="12.75" hidden="true" customHeight="false" outlineLevel="0" collapsed="false">
      <c r="A291" s="1" t="n">
        <v>1</v>
      </c>
      <c r="B291" s="37" t="str">
        <f aca="false">B285</f>
        <v>12/99 Balance Per Books:</v>
      </c>
      <c r="C291" s="38" t="n">
        <f aca="false">C285</f>
        <v>4488191</v>
      </c>
      <c r="D291" s="38" t="n">
        <f aca="false">D285</f>
        <v>-3870372</v>
      </c>
      <c r="E291" s="38" t="n">
        <f aca="false">E285</f>
        <v>8358563</v>
      </c>
      <c r="F291" s="38"/>
      <c r="G291" s="40"/>
      <c r="H291" s="40"/>
      <c r="I291" s="40"/>
      <c r="J291" s="40"/>
      <c r="K291" s="40"/>
      <c r="L291" s="41" t="n">
        <f aca="false">L285</f>
        <v>18777199.2305</v>
      </c>
    </row>
    <row r="292" customFormat="false" ht="12.75" hidden="true" customHeight="false" outlineLevel="0" collapsed="false">
      <c r="B292" s="42"/>
      <c r="C292" s="5"/>
      <c r="D292" s="5"/>
    </row>
    <row r="293" customFormat="false" ht="12.75" hidden="true" customHeight="false" outlineLevel="0" collapsed="false">
      <c r="A293" s="1" t="n">
        <v>2</v>
      </c>
      <c r="B293" s="42" t="s">
        <v>140</v>
      </c>
      <c r="C293" s="5"/>
      <c r="D293" s="5"/>
      <c r="E293" s="2" t="n">
        <v>8358563</v>
      </c>
      <c r="G293" s="3" t="n">
        <v>2.2651</v>
      </c>
      <c r="H293" s="3" t="s">
        <v>55</v>
      </c>
      <c r="I293" s="3" t="n">
        <v>2.3091</v>
      </c>
      <c r="J293" s="3" t="n">
        <f aca="false">I293-G293</f>
        <v>0.044</v>
      </c>
      <c r="L293" s="2" t="n">
        <f aca="false">E293*J293</f>
        <v>367776.772</v>
      </c>
    </row>
    <row r="294" customFormat="false" ht="12.75" hidden="true" customHeight="false" outlineLevel="0" collapsed="false">
      <c r="B294" s="20"/>
    </row>
    <row r="295" customFormat="false" ht="12.75" hidden="true" customHeight="false" outlineLevel="0" collapsed="false">
      <c r="A295" s="1" t="n">
        <v>3</v>
      </c>
      <c r="B295" s="42" t="s">
        <v>141</v>
      </c>
      <c r="C295" s="5"/>
      <c r="D295" s="5"/>
    </row>
    <row r="296" customFormat="false" ht="12.75" hidden="true" customHeight="false" outlineLevel="0" collapsed="false">
      <c r="A296" s="1" t="n">
        <v>4</v>
      </c>
      <c r="B296" s="20" t="s">
        <v>57</v>
      </c>
      <c r="E296" s="2" t="n">
        <v>31597</v>
      </c>
      <c r="F296" s="2" t="n">
        <v>41095</v>
      </c>
      <c r="G296" s="3" t="n">
        <f aca="false">F296/E296</f>
        <v>1.30059815805298</v>
      </c>
      <c r="I296" s="3" t="n">
        <v>2.3091</v>
      </c>
      <c r="J296" s="3" t="n">
        <f aca="false">I296-G296</f>
        <v>1.00850184194702</v>
      </c>
      <c r="L296" s="2" t="n">
        <f aca="false">E296*J296</f>
        <v>31865.6327</v>
      </c>
    </row>
    <row r="297" customFormat="false" ht="12.75" hidden="true" customHeight="false" outlineLevel="0" collapsed="false">
      <c r="A297" s="1" t="n">
        <v>5</v>
      </c>
      <c r="B297" s="20" t="s">
        <v>58</v>
      </c>
      <c r="F297" s="2" t="n">
        <v>28532</v>
      </c>
      <c r="L297" s="2" t="n">
        <f aca="false">-F297</f>
        <v>-28532</v>
      </c>
    </row>
    <row r="298" customFormat="false" ht="12.75" hidden="true" customHeight="false" outlineLevel="0" collapsed="false">
      <c r="A298" s="1" t="n">
        <v>6</v>
      </c>
      <c r="B298" s="20" t="s">
        <v>59</v>
      </c>
      <c r="E298" s="2" t="n">
        <v>-1284837</v>
      </c>
      <c r="F298" s="2" t="n">
        <v>-3038550</v>
      </c>
      <c r="G298" s="3" t="n">
        <f aca="false">F298/E298</f>
        <v>2.36493033746693</v>
      </c>
      <c r="I298" s="3" t="n">
        <v>2.3091</v>
      </c>
      <c r="J298" s="3" t="n">
        <f aca="false">I298-G298</f>
        <v>-0.0558303374669316</v>
      </c>
      <c r="L298" s="2" t="n">
        <f aca="false">E298*J298</f>
        <v>71732.8832999999</v>
      </c>
    </row>
    <row r="299" customFormat="false" ht="12.75" hidden="true" customHeight="false" outlineLevel="0" collapsed="false">
      <c r="A299" s="1" t="n">
        <v>7</v>
      </c>
      <c r="B299" s="20" t="s">
        <v>60</v>
      </c>
      <c r="C299" s="43"/>
      <c r="D299" s="43"/>
      <c r="E299" s="43" t="n">
        <v>97390</v>
      </c>
      <c r="F299" s="43" t="n">
        <v>215984</v>
      </c>
      <c r="G299" s="3" t="n">
        <f aca="false">F299/E299</f>
        <v>2.21772255878427</v>
      </c>
      <c r="I299" s="3" t="n">
        <v>2.3091</v>
      </c>
      <c r="J299" s="3" t="n">
        <f aca="false">I299-G299</f>
        <v>0.0913774412157307</v>
      </c>
      <c r="L299" s="43" t="n">
        <f aca="false">E299*J299</f>
        <v>8899.24900000001</v>
      </c>
    </row>
    <row r="300" customFormat="false" ht="12.75" hidden="true" customHeight="false" outlineLevel="0" collapsed="false">
      <c r="A300" s="1" t="n">
        <v>8</v>
      </c>
      <c r="B300" s="20" t="s">
        <v>142</v>
      </c>
      <c r="C300" s="2" t="n">
        <f aca="false">D300+E300</f>
        <v>-183341</v>
      </c>
      <c r="D300" s="2" t="n">
        <v>972509</v>
      </c>
      <c r="E300" s="2" t="n">
        <f aca="false">SUM(E296:E299)</f>
        <v>-1155850</v>
      </c>
      <c r="F300" s="2" t="n">
        <f aca="false">SUM(F296:F299)</f>
        <v>-2752939</v>
      </c>
      <c r="L300" s="2" t="n">
        <f aca="false">SUM(L296:L299)</f>
        <v>83965.765</v>
      </c>
    </row>
    <row r="301" customFormat="false" ht="12.75" hidden="true" customHeight="false" outlineLevel="0" collapsed="false"/>
    <row r="302" customFormat="false" ht="12.75" hidden="true" customHeight="false" outlineLevel="0" collapsed="false">
      <c r="A302" s="1" t="n">
        <v>9</v>
      </c>
      <c r="B302" s="37" t="s">
        <v>143</v>
      </c>
      <c r="C302" s="38" t="n">
        <f aca="false">C285+C300</f>
        <v>4304850</v>
      </c>
      <c r="D302" s="38" t="n">
        <f aca="false">D285+D300</f>
        <v>-2897863</v>
      </c>
      <c r="E302" s="38" t="n">
        <f aca="false">E285+E300</f>
        <v>7202713</v>
      </c>
      <c r="F302" s="38"/>
      <c r="G302" s="40"/>
      <c r="H302" s="40"/>
      <c r="I302" s="40"/>
      <c r="J302" s="40"/>
      <c r="K302" s="40"/>
      <c r="L302" s="41" t="n">
        <f aca="false">L285+L293+L300+1</f>
        <v>19228942.7675</v>
      </c>
    </row>
    <row r="303" customFormat="false" ht="12.75" hidden="true" customHeight="false" outlineLevel="0" collapsed="false">
      <c r="B303" s="42"/>
      <c r="L303" s="44"/>
    </row>
    <row r="304" customFormat="false" ht="12.75" hidden="true" customHeight="false" outlineLevel="0" collapsed="false">
      <c r="B304" s="45" t="s">
        <v>63</v>
      </c>
      <c r="L304" s="44"/>
    </row>
    <row r="305" customFormat="false" ht="12.75" hidden="true" customHeight="false" outlineLevel="0" collapsed="false">
      <c r="B305" s="42"/>
      <c r="L305" s="44"/>
    </row>
    <row r="306" customFormat="false" ht="12.75" hidden="true" customHeight="false" outlineLevel="0" collapsed="false">
      <c r="B306" s="47" t="s">
        <v>144</v>
      </c>
      <c r="L306" s="44"/>
    </row>
    <row r="307" customFormat="false" ht="12.75" hidden="true" customHeight="false" outlineLevel="0" collapsed="false">
      <c r="B307" s="47"/>
      <c r="L307" s="44"/>
    </row>
    <row r="308" customFormat="false" ht="12.75" hidden="true" customHeight="false" outlineLevel="0" collapsed="false">
      <c r="A308" s="1" t="n">
        <v>1</v>
      </c>
      <c r="B308" s="37" t="str">
        <f aca="false">B302</f>
        <v>01/00 Balance Per Books:</v>
      </c>
      <c r="C308" s="38" t="n">
        <f aca="false">C302</f>
        <v>4304850</v>
      </c>
      <c r="D308" s="38" t="n">
        <f aca="false">D302</f>
        <v>-2897863</v>
      </c>
      <c r="E308" s="38" t="n">
        <f aca="false">E302</f>
        <v>7202713</v>
      </c>
      <c r="F308" s="38"/>
      <c r="G308" s="40"/>
      <c r="H308" s="40"/>
      <c r="I308" s="40"/>
      <c r="J308" s="40"/>
      <c r="K308" s="40"/>
      <c r="L308" s="41" t="n">
        <f aca="false">L302</f>
        <v>19228942.7675</v>
      </c>
    </row>
    <row r="309" customFormat="false" ht="12.75" hidden="true" customHeight="false" outlineLevel="0" collapsed="false">
      <c r="B309" s="42"/>
      <c r="C309" s="5"/>
      <c r="D309" s="5"/>
    </row>
    <row r="310" customFormat="false" ht="12.75" hidden="true" customHeight="false" outlineLevel="0" collapsed="false">
      <c r="A310" s="1" t="n">
        <v>2</v>
      </c>
      <c r="B310" s="42" t="s">
        <v>145</v>
      </c>
      <c r="C310" s="5"/>
      <c r="D310" s="5"/>
      <c r="E310" s="2" t="n">
        <v>7202713</v>
      </c>
      <c r="G310" s="3" t="n">
        <v>2.3091</v>
      </c>
      <c r="H310" s="3" t="s">
        <v>55</v>
      </c>
      <c r="I310" s="3" t="n">
        <v>2.5043</v>
      </c>
      <c r="J310" s="3" t="n">
        <f aca="false">I310-G310</f>
        <v>0.1952</v>
      </c>
      <c r="L310" s="2" t="n">
        <f aca="false">E310*J310</f>
        <v>1405969.5776</v>
      </c>
    </row>
    <row r="311" customFormat="false" ht="12.75" hidden="true" customHeight="false" outlineLevel="0" collapsed="false">
      <c r="B311" s="20"/>
    </row>
    <row r="312" customFormat="false" ht="12.75" hidden="true" customHeight="false" outlineLevel="0" collapsed="false">
      <c r="A312" s="1" t="n">
        <v>3</v>
      </c>
      <c r="B312" s="42" t="s">
        <v>146</v>
      </c>
      <c r="C312" s="5"/>
      <c r="D312" s="5"/>
    </row>
    <row r="313" customFormat="false" ht="12.75" hidden="true" customHeight="false" outlineLevel="0" collapsed="false">
      <c r="A313" s="1" t="n">
        <v>4</v>
      </c>
      <c r="B313" s="20" t="s">
        <v>57</v>
      </c>
      <c r="E313" s="2" t="n">
        <v>2013067</v>
      </c>
      <c r="F313" s="2" t="n">
        <v>4974967</v>
      </c>
      <c r="G313" s="3" t="n">
        <f aca="false">F313/E313</f>
        <v>2.47133701958256</v>
      </c>
      <c r="I313" s="3" t="n">
        <v>2.5043</v>
      </c>
      <c r="J313" s="3" t="n">
        <f aca="false">I313-G313</f>
        <v>0.0329629804174427</v>
      </c>
      <c r="L313" s="2" t="n">
        <f aca="false">E313*J313</f>
        <v>66356.6881000002</v>
      </c>
    </row>
    <row r="314" customFormat="false" ht="12.75" hidden="true" customHeight="false" outlineLevel="0" collapsed="false">
      <c r="A314" s="1" t="n">
        <v>5</v>
      </c>
      <c r="B314" s="20" t="s">
        <v>58</v>
      </c>
      <c r="F314" s="2" t="n">
        <v>295800</v>
      </c>
      <c r="L314" s="2" t="n">
        <f aca="false">-F314</f>
        <v>-295800</v>
      </c>
    </row>
    <row r="315" customFormat="false" ht="12.75" hidden="true" customHeight="false" outlineLevel="0" collapsed="false">
      <c r="A315" s="1" t="n">
        <v>6</v>
      </c>
      <c r="B315" s="20" t="s">
        <v>59</v>
      </c>
      <c r="E315" s="2" t="n">
        <v>-3402806</v>
      </c>
      <c r="F315" s="2" t="n">
        <v>-8806039</v>
      </c>
      <c r="G315" s="3" t="n">
        <f aca="false">F315/E315</f>
        <v>2.58787571198593</v>
      </c>
      <c r="I315" s="3" t="n">
        <v>2.5043</v>
      </c>
      <c r="J315" s="3" t="n">
        <f aca="false">I315-G315</f>
        <v>-0.0835757119859313</v>
      </c>
      <c r="L315" s="2" t="n">
        <f aca="false">E315*J315</f>
        <v>284391.934199999</v>
      </c>
    </row>
    <row r="316" customFormat="false" ht="12.75" hidden="true" customHeight="false" outlineLevel="0" collapsed="false">
      <c r="A316" s="1" t="n">
        <v>7</v>
      </c>
      <c r="B316" s="20" t="s">
        <v>60</v>
      </c>
      <c r="C316" s="43"/>
      <c r="D316" s="43"/>
      <c r="E316" s="43" t="n">
        <v>134379</v>
      </c>
      <c r="F316" s="43" t="n">
        <v>303477</v>
      </c>
      <c r="G316" s="3" t="n">
        <f aca="false">F316/E316</f>
        <v>2.25836626258567</v>
      </c>
      <c r="I316" s="3" t="n">
        <v>2.5043</v>
      </c>
      <c r="J316" s="3" t="n">
        <f aca="false">I316-G316</f>
        <v>0.245933737414328</v>
      </c>
      <c r="L316" s="43" t="n">
        <f aca="false">E316*J316</f>
        <v>33048.3297</v>
      </c>
    </row>
    <row r="317" customFormat="false" ht="12.75" hidden="true" customHeight="false" outlineLevel="0" collapsed="false">
      <c r="A317" s="1" t="n">
        <v>8</v>
      </c>
      <c r="B317" s="20" t="s">
        <v>147</v>
      </c>
      <c r="C317" s="2" t="n">
        <f aca="false">D317+E317</f>
        <v>-1907265</v>
      </c>
      <c r="D317" s="2" t="n">
        <v>-651905</v>
      </c>
      <c r="E317" s="2" t="n">
        <f aca="false">SUM(E313:E316)</f>
        <v>-1255360</v>
      </c>
      <c r="F317" s="2" t="n">
        <f aca="false">SUM(F313:F316)</f>
        <v>-3231795</v>
      </c>
      <c r="L317" s="2" t="n">
        <f aca="false">SUM(L313:L316)</f>
        <v>87996.951999999</v>
      </c>
    </row>
    <row r="318" customFormat="false" ht="12.75" hidden="true" customHeight="false" outlineLevel="0" collapsed="false"/>
    <row r="319" customFormat="false" ht="12.75" hidden="true" customHeight="false" outlineLevel="0" collapsed="false">
      <c r="A319" s="1" t="n">
        <v>9</v>
      </c>
      <c r="B319" s="37" t="s">
        <v>148</v>
      </c>
      <c r="C319" s="38" t="n">
        <f aca="false">C302+C317</f>
        <v>2397585</v>
      </c>
      <c r="D319" s="38" t="n">
        <f aca="false">D302+D317</f>
        <v>-3549768</v>
      </c>
      <c r="E319" s="38" t="n">
        <f aca="false">E302+E317</f>
        <v>5947353</v>
      </c>
      <c r="F319" s="38"/>
      <c r="G319" s="40"/>
      <c r="H319" s="40"/>
      <c r="I319" s="40"/>
      <c r="J319" s="40"/>
      <c r="K319" s="40"/>
      <c r="L319" s="41" t="n">
        <f aca="false">L302+L310+L317+1</f>
        <v>20722910.2971</v>
      </c>
    </row>
    <row r="320" customFormat="false" ht="12.75" hidden="true" customHeight="false" outlineLevel="0" collapsed="false">
      <c r="B320" s="42"/>
      <c r="L320" s="44"/>
    </row>
    <row r="321" customFormat="false" ht="12.75" hidden="true" customHeight="false" outlineLevel="0" collapsed="false">
      <c r="B321" s="45" t="s">
        <v>63</v>
      </c>
      <c r="L321" s="44"/>
    </row>
    <row r="322" customFormat="false" ht="12.75" hidden="true" customHeight="false" outlineLevel="0" collapsed="false">
      <c r="B322" s="42"/>
      <c r="L322" s="44"/>
    </row>
    <row r="323" customFormat="false" ht="12.75" hidden="true" customHeight="false" outlineLevel="0" collapsed="false">
      <c r="B323" s="47" t="s">
        <v>149</v>
      </c>
      <c r="L323" s="44"/>
    </row>
    <row r="324" customFormat="false" ht="12.75" hidden="true" customHeight="false" outlineLevel="0" collapsed="false">
      <c r="B324" s="47"/>
      <c r="L324" s="44"/>
    </row>
    <row r="325" customFormat="false" ht="12.75" hidden="true" customHeight="false" outlineLevel="0" collapsed="false">
      <c r="A325" s="1" t="n">
        <v>1</v>
      </c>
      <c r="B325" s="37" t="str">
        <f aca="false">B319</f>
        <v>02/00 Balance Per Books:</v>
      </c>
      <c r="C325" s="38" t="n">
        <f aca="false">C319</f>
        <v>2397585</v>
      </c>
      <c r="D325" s="38" t="n">
        <f aca="false">D319</f>
        <v>-3549768</v>
      </c>
      <c r="E325" s="38" t="n">
        <f aca="false">E319</f>
        <v>5947353</v>
      </c>
      <c r="F325" s="38"/>
      <c r="G325" s="40"/>
      <c r="H325" s="40"/>
      <c r="I325" s="40"/>
      <c r="J325" s="40"/>
      <c r="K325" s="40"/>
      <c r="L325" s="41" t="n">
        <f aca="false">L319</f>
        <v>20722910.2971</v>
      </c>
    </row>
    <row r="326" customFormat="false" ht="12.75" hidden="true" customHeight="false" outlineLevel="0" collapsed="false">
      <c r="B326" s="42"/>
      <c r="C326" s="5"/>
      <c r="D326" s="5"/>
    </row>
    <row r="327" customFormat="false" ht="12.75" hidden="true" customHeight="false" outlineLevel="0" collapsed="false">
      <c r="A327" s="1" t="n">
        <v>2</v>
      </c>
      <c r="B327" s="42" t="s">
        <v>150</v>
      </c>
      <c r="C327" s="5"/>
      <c r="D327" s="5"/>
      <c r="E327" s="2" t="n">
        <v>5947353</v>
      </c>
      <c r="G327" s="3" t="n">
        <v>2.5043</v>
      </c>
      <c r="H327" s="3" t="s">
        <v>55</v>
      </c>
      <c r="I327" s="3" t="n">
        <v>2.6718</v>
      </c>
      <c r="J327" s="3" t="n">
        <f aca="false">I327-G327</f>
        <v>0.1675</v>
      </c>
      <c r="L327" s="2" t="n">
        <f aca="false">E327*J327</f>
        <v>996181.6275</v>
      </c>
    </row>
    <row r="328" customFormat="false" ht="12.75" hidden="true" customHeight="false" outlineLevel="0" collapsed="false">
      <c r="B328" s="20"/>
    </row>
    <row r="329" customFormat="false" ht="12.75" hidden="true" customHeight="false" outlineLevel="0" collapsed="false">
      <c r="A329" s="1" t="n">
        <v>3</v>
      </c>
      <c r="B329" s="42" t="s">
        <v>151</v>
      </c>
      <c r="C329" s="5"/>
      <c r="D329" s="5"/>
    </row>
    <row r="330" customFormat="false" ht="12.75" hidden="true" customHeight="false" outlineLevel="0" collapsed="false">
      <c r="A330" s="1" t="n">
        <v>4</v>
      </c>
      <c r="B330" s="20" t="s">
        <v>57</v>
      </c>
      <c r="E330" s="2" t="n">
        <v>632297</v>
      </c>
      <c r="F330" s="2" t="n">
        <v>1598311</v>
      </c>
      <c r="G330" s="3" t="n">
        <f aca="false">F330/E330</f>
        <v>2.52778520220719</v>
      </c>
      <c r="I330" s="3" t="n">
        <v>2.6718</v>
      </c>
      <c r="J330" s="3" t="n">
        <f aca="false">I330-G330</f>
        <v>0.144014797792809</v>
      </c>
      <c r="L330" s="2" t="n">
        <f aca="false">E330*J330</f>
        <v>91060.1246</v>
      </c>
    </row>
    <row r="331" customFormat="false" ht="12.75" hidden="true" customHeight="false" outlineLevel="0" collapsed="false">
      <c r="A331" s="1" t="n">
        <v>5</v>
      </c>
      <c r="B331" s="20" t="s">
        <v>58</v>
      </c>
      <c r="F331" s="2" t="n">
        <v>17028</v>
      </c>
      <c r="L331" s="2" t="n">
        <f aca="false">-F331</f>
        <v>-17028</v>
      </c>
    </row>
    <row r="332" customFormat="false" ht="12.75" hidden="true" customHeight="false" outlineLevel="0" collapsed="false">
      <c r="A332" s="1" t="n">
        <v>6</v>
      </c>
      <c r="B332" s="20" t="s">
        <v>59</v>
      </c>
      <c r="E332" s="2" t="n">
        <v>-464952</v>
      </c>
      <c r="F332" s="2" t="n">
        <v>-1175909</v>
      </c>
      <c r="G332" s="3" t="n">
        <f aca="false">F332/E332</f>
        <v>2.52909762728196</v>
      </c>
      <c r="I332" s="3" t="n">
        <v>2.6718</v>
      </c>
      <c r="J332" s="3" t="n">
        <f aca="false">I332-G332</f>
        <v>0.142702372718044</v>
      </c>
      <c r="L332" s="2" t="n">
        <f aca="false">E332*J332</f>
        <v>-66349.7536000001</v>
      </c>
    </row>
    <row r="333" customFormat="false" ht="12.75" hidden="true" customHeight="false" outlineLevel="0" collapsed="false">
      <c r="A333" s="1" t="n">
        <v>7</v>
      </c>
      <c r="B333" s="20" t="s">
        <v>60</v>
      </c>
      <c r="C333" s="43"/>
      <c r="D333" s="43"/>
      <c r="E333" s="43" t="n">
        <v>137538</v>
      </c>
      <c r="F333" s="43" t="n">
        <v>336776</v>
      </c>
      <c r="G333" s="3" t="n">
        <f aca="false">F333/E333</f>
        <v>2.44860329508936</v>
      </c>
      <c r="I333" s="3" t="n">
        <v>2.6718</v>
      </c>
      <c r="J333" s="3" t="n">
        <f aca="false">I333-G333</f>
        <v>0.223196704910643</v>
      </c>
      <c r="L333" s="43" t="n">
        <f aca="false">E333*J333</f>
        <v>30698.0284</v>
      </c>
    </row>
    <row r="334" customFormat="false" ht="12.75" hidden="true" customHeight="false" outlineLevel="0" collapsed="false">
      <c r="A334" s="1" t="n">
        <v>8</v>
      </c>
      <c r="B334" s="20" t="s">
        <v>152</v>
      </c>
      <c r="C334" s="2" t="n">
        <f aca="false">D334+E334</f>
        <v>1123751</v>
      </c>
      <c r="D334" s="2" t="n">
        <v>818868</v>
      </c>
      <c r="E334" s="2" t="n">
        <f aca="false">SUM(E330:E333)</f>
        <v>304883</v>
      </c>
      <c r="F334" s="2" t="n">
        <f aca="false">SUM(F330:F333)</f>
        <v>776206</v>
      </c>
      <c r="L334" s="2" t="n">
        <f aca="false">SUM(L330:L333)</f>
        <v>38380.3993999999</v>
      </c>
    </row>
    <row r="335" customFormat="false" ht="12.75" hidden="true" customHeight="false" outlineLevel="0" collapsed="false"/>
    <row r="336" customFormat="false" ht="12.75" hidden="true" customHeight="false" outlineLevel="0" collapsed="false">
      <c r="A336" s="1" t="n">
        <v>9</v>
      </c>
      <c r="B336" s="37" t="s">
        <v>153</v>
      </c>
      <c r="C336" s="38" t="n">
        <f aca="false">C319+C334</f>
        <v>3521336</v>
      </c>
      <c r="D336" s="38" t="n">
        <f aca="false">D319+D334</f>
        <v>-2730900</v>
      </c>
      <c r="E336" s="38" t="n">
        <f aca="false">E319+E334</f>
        <v>6252236</v>
      </c>
      <c r="F336" s="38"/>
      <c r="G336" s="40"/>
      <c r="H336" s="40"/>
      <c r="I336" s="40"/>
      <c r="J336" s="40"/>
      <c r="K336" s="40"/>
      <c r="L336" s="41" t="n">
        <f aca="false">L319+L327+L334</f>
        <v>21757472.324</v>
      </c>
    </row>
    <row r="337" customFormat="false" ht="12.75" hidden="true" customHeight="false" outlineLevel="0" collapsed="false"/>
    <row r="338" customFormat="false" ht="12.75" hidden="true" customHeight="false" outlineLevel="0" collapsed="false">
      <c r="B338" s="45" t="s">
        <v>63</v>
      </c>
    </row>
    <row r="339" customFormat="false" ht="12.75" hidden="true" customHeight="false" outlineLevel="0" collapsed="false"/>
    <row r="340" customFormat="false" ht="12.75" hidden="true" customHeight="false" outlineLevel="0" collapsed="false">
      <c r="B340" s="47" t="s">
        <v>154</v>
      </c>
      <c r="L340" s="44"/>
    </row>
    <row r="341" customFormat="false" ht="12.75" hidden="true" customHeight="false" outlineLevel="0" collapsed="false">
      <c r="B341" s="47"/>
      <c r="L341" s="44"/>
    </row>
    <row r="342" customFormat="false" ht="12.75" hidden="true" customHeight="false" outlineLevel="0" collapsed="false">
      <c r="A342" s="1" t="n">
        <v>1</v>
      </c>
      <c r="B342" s="37" t="s">
        <v>153</v>
      </c>
      <c r="C342" s="38" t="n">
        <f aca="false">C336</f>
        <v>3521336</v>
      </c>
      <c r="D342" s="38" t="n">
        <f aca="false">D336</f>
        <v>-2730900</v>
      </c>
      <c r="E342" s="38" t="n">
        <f aca="false">E336</f>
        <v>6252236</v>
      </c>
      <c r="F342" s="50"/>
      <c r="G342" s="40"/>
      <c r="H342" s="40"/>
      <c r="I342" s="40"/>
      <c r="J342" s="40"/>
      <c r="K342" s="40"/>
      <c r="L342" s="41" t="n">
        <f aca="false">L336</f>
        <v>21757472.324</v>
      </c>
    </row>
    <row r="343" customFormat="false" ht="12.75" hidden="true" customHeight="false" outlineLevel="0" collapsed="false">
      <c r="B343" s="42"/>
      <c r="C343" s="5"/>
      <c r="D343" s="5"/>
    </row>
    <row r="344" customFormat="false" ht="12.75" hidden="true" customHeight="false" outlineLevel="0" collapsed="false">
      <c r="A344" s="1" t="n">
        <v>2</v>
      </c>
      <c r="B344" s="42" t="s">
        <v>155</v>
      </c>
      <c r="C344" s="5"/>
      <c r="D344" s="5"/>
      <c r="E344" s="2" t="n">
        <f aca="false">E342</f>
        <v>6252236</v>
      </c>
      <c r="G344" s="3" t="n">
        <v>2.6718</v>
      </c>
      <c r="H344" s="3" t="s">
        <v>55</v>
      </c>
      <c r="I344" s="3" t="n">
        <v>2.8949</v>
      </c>
      <c r="J344" s="3" t="n">
        <f aca="false">I344-G344</f>
        <v>0.2231</v>
      </c>
      <c r="L344" s="2" t="n">
        <f aca="false">E344*J344</f>
        <v>1394873.8516</v>
      </c>
    </row>
    <row r="345" customFormat="false" ht="12.75" hidden="true" customHeight="false" outlineLevel="0" collapsed="false">
      <c r="B345" s="20"/>
    </row>
    <row r="346" customFormat="false" ht="12.75" hidden="true" customHeight="false" outlineLevel="0" collapsed="false">
      <c r="A346" s="1" t="n">
        <v>3</v>
      </c>
      <c r="B346" s="42" t="s">
        <v>156</v>
      </c>
      <c r="C346" s="5"/>
      <c r="D346" s="5"/>
    </row>
    <row r="347" customFormat="false" ht="12.75" hidden="true" customHeight="false" outlineLevel="0" collapsed="false">
      <c r="A347" s="1" t="n">
        <v>4</v>
      </c>
      <c r="B347" s="20" t="s">
        <v>57</v>
      </c>
      <c r="E347" s="2" t="n">
        <v>3097221</v>
      </c>
      <c r="F347" s="2" t="n">
        <v>8560585</v>
      </c>
      <c r="G347" s="3" t="n">
        <f aca="false">F347/E347</f>
        <v>2.76395678577667</v>
      </c>
      <c r="I347" s="3" t="n">
        <f aca="false">I344</f>
        <v>2.8949</v>
      </c>
      <c r="J347" s="3" t="n">
        <f aca="false">I347-G347</f>
        <v>0.130943214223331</v>
      </c>
      <c r="L347" s="2" t="n">
        <f aca="false">E347*J347</f>
        <v>405560.072899999</v>
      </c>
    </row>
    <row r="348" customFormat="false" ht="12.75" hidden="true" customHeight="false" outlineLevel="0" collapsed="false">
      <c r="A348" s="1" t="n">
        <v>5</v>
      </c>
      <c r="B348" s="20" t="s">
        <v>58</v>
      </c>
      <c r="F348" s="2" t="n">
        <v>82850</v>
      </c>
      <c r="L348" s="2" t="n">
        <f aca="false">-F348</f>
        <v>-82850</v>
      </c>
    </row>
    <row r="349" customFormat="false" ht="12.75" hidden="true" customHeight="false" outlineLevel="0" collapsed="false">
      <c r="A349" s="1" t="n">
        <v>6</v>
      </c>
      <c r="B349" s="20" t="s">
        <v>59</v>
      </c>
      <c r="E349" s="2" t="n">
        <v>-130963</v>
      </c>
      <c r="F349" s="2" t="n">
        <v>-366696</v>
      </c>
      <c r="G349" s="3" t="n">
        <f aca="false">F349/E349</f>
        <v>2.79999694570222</v>
      </c>
      <c r="I349" s="3" t="n">
        <f aca="false">I344</f>
        <v>2.8949</v>
      </c>
      <c r="J349" s="3" t="n">
        <f aca="false">I349-G349</f>
        <v>0.0949030542977787</v>
      </c>
      <c r="L349" s="2" t="n">
        <f aca="false">E349*J349</f>
        <v>-12428.7887</v>
      </c>
    </row>
    <row r="350" customFormat="false" ht="12.75" hidden="true" customHeight="false" outlineLevel="0" collapsed="false">
      <c r="A350" s="1" t="n">
        <v>7</v>
      </c>
      <c r="B350" s="20" t="s">
        <v>60</v>
      </c>
      <c r="C350" s="43"/>
      <c r="D350" s="43"/>
      <c r="E350" s="43" t="n">
        <v>123914</v>
      </c>
      <c r="F350" s="43" t="n">
        <v>326977</v>
      </c>
      <c r="G350" s="3" t="n">
        <f aca="false">F350/E350</f>
        <v>2.63874138515422</v>
      </c>
      <c r="I350" s="3" t="n">
        <f aca="false">I344</f>
        <v>2.8949</v>
      </c>
      <c r="J350" s="3" t="n">
        <f aca="false">I350-G350</f>
        <v>0.25615861484578</v>
      </c>
      <c r="L350" s="43" t="n">
        <f aca="false">E350*J350-1</f>
        <v>31740.6386</v>
      </c>
    </row>
    <row r="351" customFormat="false" ht="12.75" hidden="true" customHeight="false" outlineLevel="0" collapsed="false">
      <c r="A351" s="1" t="n">
        <v>8</v>
      </c>
      <c r="B351" s="20" t="s">
        <v>157</v>
      </c>
      <c r="C351" s="2" t="n">
        <f aca="false">D351+E351</f>
        <v>2836306</v>
      </c>
      <c r="D351" s="2" t="n">
        <v>-253866</v>
      </c>
      <c r="E351" s="2" t="n">
        <f aca="false">SUM(E347:E350)</f>
        <v>3090172</v>
      </c>
      <c r="F351" s="2" t="n">
        <f aca="false">SUM(F347:F350)</f>
        <v>8603716</v>
      </c>
      <c r="L351" s="2" t="n">
        <f aca="false">SUM(L347:L350)</f>
        <v>342021.922799999</v>
      </c>
    </row>
    <row r="352" customFormat="false" ht="12.75" hidden="true" customHeight="false" outlineLevel="0" collapsed="false"/>
    <row r="353" customFormat="false" ht="12.75" hidden="true" customHeight="false" outlineLevel="0" collapsed="false">
      <c r="A353" s="1" t="n">
        <v>9</v>
      </c>
      <c r="B353" s="37" t="s">
        <v>158</v>
      </c>
      <c r="C353" s="38" t="n">
        <f aca="false">C342+C351</f>
        <v>6357642</v>
      </c>
      <c r="D353" s="38" t="n">
        <f aca="false">D342+D351</f>
        <v>-2984766</v>
      </c>
      <c r="E353" s="38" t="n">
        <f aca="false">E342+E351</f>
        <v>9342408</v>
      </c>
      <c r="F353" s="50"/>
      <c r="G353" s="40"/>
      <c r="H353" s="40"/>
      <c r="I353" s="40"/>
      <c r="J353" s="40"/>
      <c r="K353" s="40"/>
      <c r="L353" s="41" t="n">
        <f aca="false">L342+L344+L351</f>
        <v>23494368.0984</v>
      </c>
    </row>
    <row r="354" customFormat="false" ht="12.75" hidden="true" customHeight="false" outlineLevel="0" collapsed="false"/>
    <row r="355" customFormat="false" ht="12.75" hidden="true" customHeight="false" outlineLevel="0" collapsed="false">
      <c r="B355" s="45" t="s">
        <v>63</v>
      </c>
    </row>
    <row r="356" customFormat="false" ht="12.75" hidden="true" customHeight="false" outlineLevel="0" collapsed="false"/>
    <row r="357" customFormat="false" ht="12.75" hidden="true" customHeight="false" outlineLevel="0" collapsed="false">
      <c r="B357" s="47" t="s">
        <v>159</v>
      </c>
      <c r="L357" s="44"/>
    </row>
    <row r="358" customFormat="false" ht="12.75" hidden="true" customHeight="false" outlineLevel="0" collapsed="false">
      <c r="B358" s="47"/>
      <c r="L358" s="44"/>
    </row>
    <row r="359" customFormat="false" ht="12.75" hidden="true" customHeight="false" outlineLevel="0" collapsed="false">
      <c r="A359" s="1" t="n">
        <v>1</v>
      </c>
      <c r="B359" s="37" t="str">
        <f aca="false">B353</f>
        <v>4/00 Balance Per Books:</v>
      </c>
      <c r="C359" s="38" t="n">
        <f aca="false">C353</f>
        <v>6357642</v>
      </c>
      <c r="D359" s="38" t="n">
        <f aca="false">D353</f>
        <v>-2984766</v>
      </c>
      <c r="E359" s="38" t="n">
        <f aca="false">E353</f>
        <v>9342408</v>
      </c>
      <c r="F359" s="50"/>
      <c r="G359" s="40"/>
      <c r="H359" s="40"/>
      <c r="I359" s="40"/>
      <c r="J359" s="40"/>
      <c r="K359" s="40"/>
      <c r="L359" s="41" t="n">
        <f aca="false">L353</f>
        <v>23494368.0984</v>
      </c>
    </row>
    <row r="360" customFormat="false" ht="12.75" hidden="true" customHeight="false" outlineLevel="0" collapsed="false">
      <c r="B360" s="42"/>
      <c r="C360" s="5"/>
      <c r="D360" s="5"/>
    </row>
    <row r="361" customFormat="false" ht="12.75" hidden="true" customHeight="false" outlineLevel="0" collapsed="false">
      <c r="A361" s="1" t="n">
        <v>2</v>
      </c>
      <c r="B361" s="42" t="s">
        <v>160</v>
      </c>
      <c r="C361" s="5"/>
      <c r="D361" s="5"/>
      <c r="E361" s="2" t="n">
        <f aca="false">E359</f>
        <v>9342408</v>
      </c>
      <c r="G361" s="3" t="n">
        <v>2.8949</v>
      </c>
      <c r="H361" s="3" t="s">
        <v>55</v>
      </c>
      <c r="I361" s="3" t="n">
        <v>3.3142</v>
      </c>
      <c r="J361" s="3" t="n">
        <f aca="false">I361-G361</f>
        <v>0.4193</v>
      </c>
      <c r="L361" s="2" t="n">
        <f aca="false">E361*J361</f>
        <v>3917271.6744</v>
      </c>
    </row>
    <row r="362" customFormat="false" ht="12.75" hidden="true" customHeight="false" outlineLevel="0" collapsed="false">
      <c r="B362" s="20"/>
    </row>
    <row r="363" customFormat="false" ht="12.75" hidden="true" customHeight="false" outlineLevel="0" collapsed="false">
      <c r="A363" s="1" t="n">
        <v>3</v>
      </c>
      <c r="B363" s="42" t="s">
        <v>161</v>
      </c>
      <c r="C363" s="5"/>
      <c r="D363" s="5"/>
    </row>
    <row r="364" customFormat="false" ht="12.75" hidden="true" customHeight="false" outlineLevel="0" collapsed="false">
      <c r="A364" s="1" t="n">
        <v>4</v>
      </c>
      <c r="B364" s="20" t="s">
        <v>57</v>
      </c>
      <c r="E364" s="2" t="n">
        <v>1641940</v>
      </c>
      <c r="F364" s="2" t="n">
        <v>5990827</v>
      </c>
      <c r="G364" s="3" t="n">
        <f aca="false">F364/E364</f>
        <v>3.64862723363826</v>
      </c>
      <c r="I364" s="3" t="n">
        <f aca="false">I361</f>
        <v>3.3142</v>
      </c>
      <c r="J364" s="3" t="n">
        <f aca="false">I364-G364</f>
        <v>-0.334427233638257</v>
      </c>
      <c r="L364" s="2" t="n">
        <f aca="false">E364*J364</f>
        <v>-549109.452</v>
      </c>
    </row>
    <row r="365" customFormat="false" ht="12.75" hidden="true" customHeight="false" outlineLevel="0" collapsed="false">
      <c r="A365" s="1" t="n">
        <v>5</v>
      </c>
      <c r="B365" s="20" t="s">
        <v>58</v>
      </c>
      <c r="F365" s="2" t="n">
        <v>62427</v>
      </c>
      <c r="L365" s="2" t="n">
        <f aca="false">-F365</f>
        <v>-62427</v>
      </c>
    </row>
    <row r="366" customFormat="false" ht="12.75" hidden="true" customHeight="false" outlineLevel="0" collapsed="false">
      <c r="A366" s="1" t="n">
        <v>6</v>
      </c>
      <c r="B366" s="20" t="s">
        <v>59</v>
      </c>
      <c r="E366" s="2" t="n">
        <v>-742979</v>
      </c>
      <c r="F366" s="2" t="n">
        <v>-2200719</v>
      </c>
      <c r="G366" s="3" t="n">
        <f aca="false">F366/E366</f>
        <v>2.9620204608744</v>
      </c>
      <c r="I366" s="3" t="n">
        <f aca="false">I361</f>
        <v>3.3142</v>
      </c>
      <c r="J366" s="3" t="n">
        <f aca="false">I366-G366</f>
        <v>0.352179539125601</v>
      </c>
      <c r="L366" s="2" t="n">
        <f aca="false">E366*J366</f>
        <v>-261662.0018</v>
      </c>
    </row>
    <row r="367" customFormat="false" ht="12.75" hidden="true" customHeight="false" outlineLevel="0" collapsed="false">
      <c r="A367" s="1" t="n">
        <v>7</v>
      </c>
      <c r="B367" s="20" t="s">
        <v>60</v>
      </c>
      <c r="C367" s="43"/>
      <c r="D367" s="43"/>
      <c r="E367" s="43" t="n">
        <v>134087</v>
      </c>
      <c r="F367" s="43" t="n">
        <v>396645</v>
      </c>
      <c r="G367" s="3" t="n">
        <f aca="false">F367/E367</f>
        <v>2.95811674509833</v>
      </c>
      <c r="I367" s="3" t="n">
        <f aca="false">I361</f>
        <v>3.3142</v>
      </c>
      <c r="J367" s="3" t="n">
        <f aca="false">I367-G367</f>
        <v>0.356083254901668</v>
      </c>
      <c r="L367" s="43" t="n">
        <f aca="false">E367*J367+2</f>
        <v>47748.1354</v>
      </c>
    </row>
    <row r="368" customFormat="false" ht="12.75" hidden="true" customHeight="false" outlineLevel="0" collapsed="false">
      <c r="A368" s="1" t="n">
        <v>8</v>
      </c>
      <c r="B368" s="20" t="s">
        <v>162</v>
      </c>
      <c r="C368" s="2" t="n">
        <f aca="false">D368+E368</f>
        <v>2078321</v>
      </c>
      <c r="D368" s="2" t="n">
        <v>1045273</v>
      </c>
      <c r="E368" s="2" t="n">
        <f aca="false">SUM(E364:E367)</f>
        <v>1033048</v>
      </c>
      <c r="F368" s="2" t="n">
        <f aca="false">SUM(F364:F367)</f>
        <v>4249180</v>
      </c>
      <c r="L368" s="2" t="n">
        <f aca="false">SUM(L364:L367)</f>
        <v>-825450.3184</v>
      </c>
    </row>
    <row r="369" customFormat="false" ht="12.75" hidden="true" customHeight="false" outlineLevel="0" collapsed="false"/>
    <row r="370" customFormat="false" ht="12.75" hidden="true" customHeight="false" outlineLevel="0" collapsed="false">
      <c r="A370" s="1" t="n">
        <v>9</v>
      </c>
      <c r="B370" s="37" t="s">
        <v>163</v>
      </c>
      <c r="C370" s="38" t="n">
        <f aca="false">C359+C368</f>
        <v>8435963</v>
      </c>
      <c r="D370" s="38" t="n">
        <f aca="false">D359+D368</f>
        <v>-1939493</v>
      </c>
      <c r="E370" s="38" t="n">
        <f aca="false">E359+E368</f>
        <v>10375456</v>
      </c>
      <c r="F370" s="50"/>
      <c r="G370" s="40"/>
      <c r="H370" s="40"/>
      <c r="I370" s="40"/>
      <c r="J370" s="40"/>
      <c r="K370" s="40"/>
      <c r="L370" s="41" t="n">
        <f aca="false">L359+L361+L368</f>
        <v>26586189.4544</v>
      </c>
    </row>
    <row r="371" customFormat="false" ht="12.75" hidden="true" customHeight="false" outlineLevel="0" collapsed="false"/>
    <row r="372" customFormat="false" ht="12.75" hidden="true" customHeight="false" outlineLevel="0" collapsed="false">
      <c r="B372" s="45" t="s">
        <v>63</v>
      </c>
    </row>
    <row r="373" customFormat="false" ht="12.75" hidden="true" customHeight="false" outlineLevel="0" collapsed="false"/>
    <row r="374" customFormat="false" ht="12.75" hidden="true" customHeight="false" outlineLevel="0" collapsed="false">
      <c r="B374" s="47" t="s">
        <v>164</v>
      </c>
      <c r="L374" s="44"/>
    </row>
    <row r="375" customFormat="false" ht="12.75" hidden="true" customHeight="false" outlineLevel="0" collapsed="false">
      <c r="B375" s="47"/>
      <c r="L375" s="44"/>
    </row>
    <row r="376" customFormat="false" ht="12.75" hidden="true" customHeight="false" outlineLevel="0" collapsed="false">
      <c r="A376" s="1" t="n">
        <v>1</v>
      </c>
      <c r="B376" s="37" t="str">
        <f aca="false">B370</f>
        <v>5/00 Balance Per Books:</v>
      </c>
      <c r="C376" s="38" t="n">
        <f aca="false">C370</f>
        <v>8435963</v>
      </c>
      <c r="D376" s="38" t="n">
        <f aca="false">D370</f>
        <v>-1939493</v>
      </c>
      <c r="E376" s="38" t="n">
        <f aca="false">E370</f>
        <v>10375456</v>
      </c>
      <c r="F376" s="50"/>
      <c r="G376" s="40"/>
      <c r="H376" s="40"/>
      <c r="I376" s="40"/>
      <c r="J376" s="40"/>
      <c r="K376" s="40"/>
      <c r="L376" s="41" t="n">
        <f aca="false">L370</f>
        <v>26586189.4544</v>
      </c>
    </row>
    <row r="377" customFormat="false" ht="12.75" hidden="true" customHeight="false" outlineLevel="0" collapsed="false">
      <c r="B377" s="42"/>
      <c r="C377" s="5"/>
      <c r="D377" s="5"/>
    </row>
    <row r="378" customFormat="false" ht="12.75" hidden="true" customHeight="false" outlineLevel="0" collapsed="false">
      <c r="A378" s="1" t="n">
        <v>2</v>
      </c>
      <c r="B378" s="42" t="s">
        <v>165</v>
      </c>
      <c r="C378" s="5"/>
      <c r="D378" s="5"/>
      <c r="E378" s="2" t="n">
        <f aca="false">E376</f>
        <v>10375456</v>
      </c>
      <c r="G378" s="3" t="n">
        <v>3.3142</v>
      </c>
      <c r="H378" s="3" t="s">
        <v>55</v>
      </c>
      <c r="I378" s="3" t="n">
        <v>4.1138</v>
      </c>
      <c r="J378" s="3" t="n">
        <f aca="false">I378-G378</f>
        <v>0.7996</v>
      </c>
      <c r="L378" s="2" t="n">
        <f aca="false">E378*J378</f>
        <v>8296214.6176</v>
      </c>
    </row>
    <row r="379" customFormat="false" ht="12.75" hidden="true" customHeight="false" outlineLevel="0" collapsed="false">
      <c r="B379" s="20"/>
    </row>
    <row r="380" customFormat="false" ht="12.75" hidden="true" customHeight="false" outlineLevel="0" collapsed="false">
      <c r="A380" s="1" t="n">
        <v>3</v>
      </c>
      <c r="B380" s="42" t="s">
        <v>166</v>
      </c>
      <c r="C380" s="5"/>
      <c r="D380" s="5"/>
    </row>
    <row r="381" customFormat="false" ht="12.75" hidden="true" customHeight="false" outlineLevel="0" collapsed="false">
      <c r="A381" s="1" t="n">
        <v>4</v>
      </c>
      <c r="B381" s="20" t="s">
        <v>57</v>
      </c>
      <c r="E381" s="2" t="n">
        <v>2548062</v>
      </c>
      <c r="F381" s="2" t="n">
        <v>11036931</v>
      </c>
      <c r="G381" s="3" t="n">
        <f aca="false">F381/E381</f>
        <v>4.33150017542744</v>
      </c>
      <c r="I381" s="3" t="n">
        <f aca="false">I378</f>
        <v>4.1138</v>
      </c>
      <c r="J381" s="3" t="n">
        <f aca="false">I381-G381</f>
        <v>-0.217700175427442</v>
      </c>
      <c r="L381" s="2" t="n">
        <f aca="false">E381*J381</f>
        <v>-554713.544399999</v>
      </c>
    </row>
    <row r="382" customFormat="false" ht="12.75" hidden="true" customHeight="false" outlineLevel="0" collapsed="false">
      <c r="A382" s="1" t="n">
        <v>5</v>
      </c>
      <c r="B382" s="20" t="s">
        <v>58</v>
      </c>
      <c r="F382" s="2" t="n">
        <v>177036</v>
      </c>
      <c r="L382" s="2" t="n">
        <f aca="false">-F382</f>
        <v>-177036</v>
      </c>
    </row>
    <row r="383" customFormat="false" ht="12.75" hidden="true" customHeight="false" outlineLevel="0" collapsed="false">
      <c r="A383" s="1" t="n">
        <v>6</v>
      </c>
      <c r="B383" s="20" t="s">
        <v>59</v>
      </c>
      <c r="E383" s="2" t="n">
        <v>-2343470</v>
      </c>
      <c r="F383" s="2" t="n">
        <v>-9887943</v>
      </c>
      <c r="G383" s="3" t="n">
        <f aca="false">F383/E383</f>
        <v>4.21935975284514</v>
      </c>
      <c r="I383" s="3" t="n">
        <f aca="false">I378</f>
        <v>4.1138</v>
      </c>
      <c r="J383" s="3" t="n">
        <f aca="false">I383-G383</f>
        <v>-0.10555975284514</v>
      </c>
      <c r="L383" s="2" t="n">
        <f aca="false">E383*J383</f>
        <v>247376.113999999</v>
      </c>
    </row>
    <row r="384" customFormat="false" ht="12.75" hidden="true" customHeight="false" outlineLevel="0" collapsed="false">
      <c r="A384" s="1" t="n">
        <v>7</v>
      </c>
      <c r="B384" s="20" t="s">
        <v>60</v>
      </c>
      <c r="C384" s="43"/>
      <c r="D384" s="43"/>
      <c r="E384" s="43" t="n">
        <v>137117</v>
      </c>
      <c r="F384" s="43" t="n">
        <v>460885</v>
      </c>
      <c r="G384" s="3" t="n">
        <f aca="false">F384/E384</f>
        <v>3.36125352800893</v>
      </c>
      <c r="I384" s="3" t="n">
        <f aca="false">I378</f>
        <v>4.1138</v>
      </c>
      <c r="J384" s="3" t="n">
        <f aca="false">I384-G384</f>
        <v>0.752546471991074</v>
      </c>
      <c r="L384" s="43" t="n">
        <f aca="false">E384*J384</f>
        <v>103186.9146</v>
      </c>
    </row>
    <row r="385" customFormat="false" ht="12.75" hidden="true" customHeight="false" outlineLevel="0" collapsed="false">
      <c r="A385" s="1" t="n">
        <v>8</v>
      </c>
      <c r="B385" s="20" t="s">
        <v>167</v>
      </c>
      <c r="C385" s="2" t="n">
        <f aca="false">D385+E385</f>
        <v>768690</v>
      </c>
      <c r="D385" s="2" t="n">
        <v>426981</v>
      </c>
      <c r="E385" s="2" t="n">
        <f aca="false">SUM(E381:E384)</f>
        <v>341709</v>
      </c>
      <c r="F385" s="2" t="n">
        <f aca="false">SUM(F381:F384)</f>
        <v>1786909</v>
      </c>
      <c r="L385" s="2" t="n">
        <f aca="false">SUM(L381:L384)</f>
        <v>-381186.5158</v>
      </c>
    </row>
    <row r="386" customFormat="false" ht="12.75" hidden="true" customHeight="false" outlineLevel="0" collapsed="false"/>
    <row r="387" customFormat="false" ht="12.75" hidden="true" customHeight="false" outlineLevel="0" collapsed="false">
      <c r="A387" s="1" t="n">
        <v>9</v>
      </c>
      <c r="B387" s="37" t="s">
        <v>168</v>
      </c>
      <c r="C387" s="38" t="n">
        <f aca="false">C376+C385</f>
        <v>9204653</v>
      </c>
      <c r="D387" s="38" t="n">
        <f aca="false">D376+D385</f>
        <v>-1512512</v>
      </c>
      <c r="E387" s="38" t="n">
        <f aca="false">E376+E385</f>
        <v>10717165</v>
      </c>
      <c r="F387" s="50"/>
      <c r="G387" s="40"/>
      <c r="H387" s="40"/>
      <c r="I387" s="40"/>
      <c r="J387" s="40"/>
      <c r="K387" s="40"/>
      <c r="L387" s="41" t="n">
        <f aca="false">L376+L378+L385</f>
        <v>34501217.5562</v>
      </c>
    </row>
    <row r="388" customFormat="false" ht="12.75" hidden="true" customHeight="false" outlineLevel="0" collapsed="false"/>
    <row r="389" customFormat="false" ht="12.75" hidden="true" customHeight="false" outlineLevel="0" collapsed="false">
      <c r="B389" s="45" t="s">
        <v>63</v>
      </c>
    </row>
    <row r="390" customFormat="false" ht="12.75" hidden="true" customHeight="false" outlineLevel="0" collapsed="false"/>
    <row r="391" customFormat="false" ht="12.75" hidden="true" customHeight="false" outlineLevel="0" collapsed="false">
      <c r="B391" s="47" t="s">
        <v>169</v>
      </c>
      <c r="L391" s="44"/>
    </row>
    <row r="392" customFormat="false" ht="12.75" hidden="true" customHeight="false" outlineLevel="0" collapsed="false">
      <c r="B392" s="47"/>
      <c r="L392" s="44"/>
    </row>
    <row r="393" customFormat="false" ht="12.75" hidden="true" customHeight="false" outlineLevel="0" collapsed="false">
      <c r="A393" s="1" t="n">
        <v>1</v>
      </c>
      <c r="B393" s="37" t="str">
        <f aca="false">B387</f>
        <v>6/00 Balance Per Books:</v>
      </c>
      <c r="C393" s="38" t="n">
        <f aca="false">C387</f>
        <v>9204653</v>
      </c>
      <c r="D393" s="38" t="n">
        <f aca="false">D387</f>
        <v>-1512512</v>
      </c>
      <c r="E393" s="38" t="n">
        <f aca="false">E387</f>
        <v>10717165</v>
      </c>
      <c r="F393" s="50"/>
      <c r="G393" s="40"/>
      <c r="H393" s="40"/>
      <c r="I393" s="40"/>
      <c r="J393" s="40"/>
      <c r="K393" s="40"/>
      <c r="L393" s="41" t="n">
        <f aca="false">L387</f>
        <v>34501217.5562</v>
      </c>
    </row>
    <row r="394" customFormat="false" ht="12.75" hidden="true" customHeight="false" outlineLevel="0" collapsed="false">
      <c r="B394" s="42"/>
      <c r="C394" s="5"/>
      <c r="D394" s="5"/>
    </row>
    <row r="395" customFormat="false" ht="12.75" hidden="true" customHeight="false" outlineLevel="0" collapsed="false">
      <c r="A395" s="1" t="n">
        <v>2</v>
      </c>
      <c r="B395" s="42" t="s">
        <v>170</v>
      </c>
      <c r="C395" s="5"/>
      <c r="D395" s="5"/>
      <c r="E395" s="2" t="n">
        <f aca="false">E393</f>
        <v>10717165</v>
      </c>
      <c r="G395" s="3" t="n">
        <v>4.1138</v>
      </c>
      <c r="H395" s="3" t="s">
        <v>55</v>
      </c>
      <c r="I395" s="3" t="n">
        <v>3.8751</v>
      </c>
      <c r="J395" s="3" t="n">
        <f aca="false">I395-G395</f>
        <v>-0.2387</v>
      </c>
      <c r="L395" s="2" t="n">
        <f aca="false">E395*J395</f>
        <v>-2558187.2855</v>
      </c>
    </row>
    <row r="396" customFormat="false" ht="12.75" hidden="true" customHeight="false" outlineLevel="0" collapsed="false">
      <c r="B396" s="20"/>
    </row>
    <row r="397" customFormat="false" ht="12.75" hidden="true" customHeight="false" outlineLevel="0" collapsed="false">
      <c r="A397" s="1" t="n">
        <v>3</v>
      </c>
      <c r="B397" s="42" t="s">
        <v>171</v>
      </c>
      <c r="C397" s="5"/>
      <c r="D397" s="5"/>
    </row>
    <row r="398" customFormat="false" ht="12.75" hidden="true" customHeight="false" outlineLevel="0" collapsed="false">
      <c r="A398" s="1" t="n">
        <v>4</v>
      </c>
      <c r="B398" s="20" t="s">
        <v>57</v>
      </c>
      <c r="E398" s="2" t="n">
        <v>-198604</v>
      </c>
      <c r="F398" s="2" t="n">
        <v>-1067785</v>
      </c>
      <c r="G398" s="3" t="n">
        <f aca="false">F398/E398</f>
        <v>5.37645263942317</v>
      </c>
      <c r="I398" s="3" t="n">
        <f aca="false">I395</f>
        <v>3.8751</v>
      </c>
      <c r="J398" s="3" t="n">
        <f aca="false">I398-G398</f>
        <v>-1.50135263942317</v>
      </c>
      <c r="L398" s="2" t="n">
        <f aca="false">E398*J398</f>
        <v>298174.6396</v>
      </c>
    </row>
    <row r="399" customFormat="false" ht="12.75" hidden="true" customHeight="false" outlineLevel="0" collapsed="false">
      <c r="A399" s="1" t="n">
        <v>5</v>
      </c>
      <c r="B399" s="20" t="s">
        <v>58</v>
      </c>
      <c r="F399" s="2" t="n">
        <v>79699</v>
      </c>
      <c r="L399" s="2" t="n">
        <f aca="false">-F399</f>
        <v>-79699</v>
      </c>
    </row>
    <row r="400" customFormat="false" ht="12.75" hidden="true" customHeight="false" outlineLevel="0" collapsed="false">
      <c r="A400" s="1" t="n">
        <v>6</v>
      </c>
      <c r="B400" s="20" t="s">
        <v>59</v>
      </c>
      <c r="E400" s="2" t="n">
        <v>-3823940</v>
      </c>
      <c r="F400" s="2" t="n">
        <v>-16062423</v>
      </c>
      <c r="G400" s="3" t="n">
        <f aca="false">F400/E400</f>
        <v>4.20049033196128</v>
      </c>
      <c r="I400" s="3" t="n">
        <f aca="false">I395</f>
        <v>3.8751</v>
      </c>
      <c r="J400" s="3" t="n">
        <f aca="false">I400-G400</f>
        <v>-0.325390331961275</v>
      </c>
      <c r="L400" s="2" t="n">
        <f aca="false">E400*J400</f>
        <v>1244273.106</v>
      </c>
    </row>
    <row r="401" customFormat="false" ht="12.75" hidden="true" customHeight="false" outlineLevel="0" collapsed="false">
      <c r="A401" s="1" t="n">
        <v>7</v>
      </c>
      <c r="B401" s="20" t="s">
        <v>60</v>
      </c>
      <c r="C401" s="43"/>
      <c r="D401" s="43"/>
      <c r="E401" s="43" t="n">
        <v>119454</v>
      </c>
      <c r="F401" s="43" t="n">
        <v>430230</v>
      </c>
      <c r="G401" s="3" t="n">
        <f aca="false">F401/E401</f>
        <v>3.60163745039932</v>
      </c>
      <c r="I401" s="3" t="n">
        <f aca="false">I395</f>
        <v>3.8751</v>
      </c>
      <c r="J401" s="3" t="n">
        <f aca="false">I401-G401</f>
        <v>0.273462549600684</v>
      </c>
      <c r="L401" s="43" t="n">
        <f aca="false">E401*J401-1</f>
        <v>32665.1954</v>
      </c>
    </row>
    <row r="402" customFormat="false" ht="12.75" hidden="true" customHeight="false" outlineLevel="0" collapsed="false">
      <c r="A402" s="1" t="n">
        <v>8</v>
      </c>
      <c r="B402" s="20" t="s">
        <v>172</v>
      </c>
      <c r="C402" s="2" t="n">
        <f aca="false">D402+E402</f>
        <v>-4425853</v>
      </c>
      <c r="D402" s="2" t="n">
        <v>-522763</v>
      </c>
      <c r="E402" s="2" t="n">
        <f aca="false">SUM(E398:E401)</f>
        <v>-3903090</v>
      </c>
      <c r="F402" s="2" t="n">
        <f aca="false">SUM(F398:F401)</f>
        <v>-16620279</v>
      </c>
      <c r="L402" s="2" t="n">
        <f aca="false">SUM(L398:L401)</f>
        <v>1495413.941</v>
      </c>
    </row>
    <row r="403" customFormat="false" ht="12.75" hidden="true" customHeight="false" outlineLevel="0" collapsed="false"/>
    <row r="404" customFormat="false" ht="12.75" hidden="true" customHeight="false" outlineLevel="0" collapsed="false">
      <c r="A404" s="1" t="n">
        <v>9</v>
      </c>
      <c r="B404" s="37" t="s">
        <v>173</v>
      </c>
      <c r="C404" s="38" t="n">
        <f aca="false">C393+C402</f>
        <v>4778800</v>
      </c>
      <c r="D404" s="38" t="n">
        <f aca="false">D393+D402</f>
        <v>-2035275</v>
      </c>
      <c r="E404" s="38" t="n">
        <f aca="false">E393+E402</f>
        <v>6814075</v>
      </c>
      <c r="F404" s="50"/>
      <c r="G404" s="40"/>
      <c r="H404" s="40"/>
      <c r="I404" s="40"/>
      <c r="J404" s="40"/>
      <c r="K404" s="40"/>
      <c r="L404" s="41" t="n">
        <f aca="false">L393+L395+L402</f>
        <v>33438444.2117</v>
      </c>
    </row>
    <row r="405" customFormat="false" ht="12.75" hidden="true" customHeight="false" outlineLevel="0" collapsed="false"/>
    <row r="406" customFormat="false" ht="12.75" hidden="true" customHeight="false" outlineLevel="0" collapsed="false">
      <c r="B406" s="45" t="s">
        <v>63</v>
      </c>
    </row>
    <row r="407" customFormat="false" ht="12.75" hidden="true" customHeight="false" outlineLevel="0" collapsed="false"/>
    <row r="408" customFormat="false" ht="12.75" hidden="true" customHeight="false" outlineLevel="0" collapsed="false">
      <c r="B408" s="47" t="s">
        <v>174</v>
      </c>
      <c r="L408" s="44"/>
    </row>
    <row r="409" customFormat="false" ht="12.75" hidden="true" customHeight="false" outlineLevel="0" collapsed="false">
      <c r="B409" s="47"/>
      <c r="L409" s="44"/>
    </row>
    <row r="410" customFormat="false" ht="12.75" hidden="true" customHeight="false" outlineLevel="0" collapsed="false">
      <c r="A410" s="1" t="n">
        <v>1</v>
      </c>
      <c r="B410" s="37" t="str">
        <f aca="false">B404</f>
        <v>7/00 Balance Per Books:</v>
      </c>
      <c r="C410" s="38" t="n">
        <f aca="false">C404</f>
        <v>4778800</v>
      </c>
      <c r="D410" s="38" t="n">
        <f aca="false">D404</f>
        <v>-2035275</v>
      </c>
      <c r="E410" s="38" t="n">
        <f aca="false">E404</f>
        <v>6814075</v>
      </c>
      <c r="F410" s="50"/>
      <c r="G410" s="40"/>
      <c r="H410" s="40"/>
      <c r="I410" s="40"/>
      <c r="J410" s="40"/>
      <c r="K410" s="40"/>
      <c r="L410" s="41" t="n">
        <f aca="false">L404</f>
        <v>33438444.2117</v>
      </c>
    </row>
    <row r="411" customFormat="false" ht="12.75" hidden="true" customHeight="false" outlineLevel="0" collapsed="false">
      <c r="B411" s="42"/>
      <c r="C411" s="5"/>
      <c r="D411" s="5"/>
    </row>
    <row r="412" customFormat="false" ht="12.75" hidden="true" customHeight="false" outlineLevel="0" collapsed="false">
      <c r="A412" s="1" t="n">
        <v>2</v>
      </c>
      <c r="B412" s="42" t="s">
        <v>175</v>
      </c>
      <c r="C412" s="5"/>
      <c r="D412" s="5"/>
      <c r="E412" s="2" t="n">
        <f aca="false">E410</f>
        <v>6814075</v>
      </c>
      <c r="G412" s="3" t="n">
        <v>3.8751</v>
      </c>
      <c r="H412" s="3" t="s">
        <v>55</v>
      </c>
      <c r="I412" s="3" t="n">
        <v>4.2493</v>
      </c>
      <c r="J412" s="3" t="n">
        <f aca="false">I412-G412</f>
        <v>0.3742</v>
      </c>
      <c r="L412" s="2" t="n">
        <f aca="false">E412*J412</f>
        <v>2549826.865</v>
      </c>
    </row>
    <row r="413" customFormat="false" ht="12.75" hidden="true" customHeight="false" outlineLevel="0" collapsed="false">
      <c r="B413" s="20"/>
    </row>
    <row r="414" customFormat="false" ht="12.75" hidden="true" customHeight="false" outlineLevel="0" collapsed="false">
      <c r="A414" s="1" t="n">
        <v>3</v>
      </c>
      <c r="B414" s="42" t="s">
        <v>176</v>
      </c>
      <c r="C414" s="5"/>
      <c r="D414" s="5"/>
    </row>
    <row r="415" customFormat="false" ht="12.75" hidden="true" customHeight="false" outlineLevel="0" collapsed="false">
      <c r="A415" s="1" t="n">
        <v>4</v>
      </c>
      <c r="B415" s="20" t="s">
        <v>57</v>
      </c>
      <c r="E415" s="2" t="n">
        <v>3068287</v>
      </c>
      <c r="F415" s="2" t="n">
        <v>12839906</v>
      </c>
      <c r="G415" s="3" t="n">
        <f aca="false">F415/E415</f>
        <v>4.18471479362915</v>
      </c>
      <c r="I415" s="3" t="n">
        <f aca="false">I412</f>
        <v>4.2493</v>
      </c>
      <c r="J415" s="3" t="n">
        <f aca="false">I415-G415</f>
        <v>0.0645852063708512</v>
      </c>
      <c r="L415" s="2" t="n">
        <f aca="false">E415*J415</f>
        <v>198165.9491</v>
      </c>
    </row>
    <row r="416" customFormat="false" ht="12.75" hidden="true" customHeight="false" outlineLevel="0" collapsed="false">
      <c r="A416" s="1" t="n">
        <v>5</v>
      </c>
      <c r="B416" s="20" t="s">
        <v>58</v>
      </c>
      <c r="F416" s="2" t="n">
        <v>10368</v>
      </c>
      <c r="L416" s="2" t="n">
        <f aca="false">-F416</f>
        <v>-10368</v>
      </c>
    </row>
    <row r="417" customFormat="false" ht="12.75" hidden="true" customHeight="false" outlineLevel="0" collapsed="false">
      <c r="A417" s="1" t="n">
        <v>6</v>
      </c>
      <c r="B417" s="20" t="s">
        <v>59</v>
      </c>
      <c r="E417" s="2" t="n">
        <v>-32258</v>
      </c>
      <c r="F417" s="2" t="n">
        <v>-145806</v>
      </c>
      <c r="G417" s="3" t="n">
        <f aca="false">F417/E417</f>
        <v>4.51999503999008</v>
      </c>
      <c r="I417" s="3" t="n">
        <f aca="false">I412</f>
        <v>4.2493</v>
      </c>
      <c r="J417" s="3" t="n">
        <f aca="false">I417-G417</f>
        <v>-0.270695039990081</v>
      </c>
      <c r="L417" s="2" t="n">
        <f aca="false">E417*J417</f>
        <v>8732.08060000002</v>
      </c>
    </row>
    <row r="418" customFormat="false" ht="12.75" hidden="true" customHeight="false" outlineLevel="0" collapsed="false">
      <c r="A418" s="1" t="n">
        <v>7</v>
      </c>
      <c r="B418" s="20" t="s">
        <v>60</v>
      </c>
      <c r="C418" s="43"/>
      <c r="D418" s="43"/>
      <c r="E418" s="43" t="n">
        <v>106638</v>
      </c>
      <c r="F418" s="43" t="n">
        <v>410126</v>
      </c>
      <c r="G418" s="3" t="n">
        <f aca="false">F418/E418</f>
        <v>3.84596485305426</v>
      </c>
      <c r="I418" s="3" t="n">
        <f aca="false">I412</f>
        <v>4.2493</v>
      </c>
      <c r="J418" s="3" t="n">
        <f aca="false">I418-G418</f>
        <v>0.403335146945742</v>
      </c>
      <c r="L418" s="43" t="n">
        <f aca="false">E418*J418</f>
        <v>43010.8534</v>
      </c>
    </row>
    <row r="419" customFormat="false" ht="12.75" hidden="true" customHeight="false" outlineLevel="0" collapsed="false">
      <c r="A419" s="1" t="n">
        <v>8</v>
      </c>
      <c r="B419" s="20" t="s">
        <v>177</v>
      </c>
      <c r="C419" s="2" t="n">
        <f aca="false">D419+E419</f>
        <v>1904600</v>
      </c>
      <c r="D419" s="2" t="n">
        <v>-1238067</v>
      </c>
      <c r="E419" s="2" t="n">
        <f aca="false">SUM(E415:E418)</f>
        <v>3142667</v>
      </c>
      <c r="F419" s="2" t="n">
        <f aca="false">SUM(F415:F418)</f>
        <v>13114594</v>
      </c>
      <c r="L419" s="2" t="n">
        <f aca="false">SUM(L415:L418)</f>
        <v>239540.8831</v>
      </c>
    </row>
    <row r="420" customFormat="false" ht="12.75" hidden="true" customHeight="false" outlineLevel="0" collapsed="false"/>
    <row r="421" customFormat="false" ht="12.75" hidden="true" customHeight="false" outlineLevel="0" collapsed="false">
      <c r="A421" s="1" t="n">
        <v>9</v>
      </c>
      <c r="B421" s="37" t="s">
        <v>178</v>
      </c>
      <c r="C421" s="38" t="n">
        <f aca="false">C410+C419</f>
        <v>6683400</v>
      </c>
      <c r="D421" s="38" t="n">
        <f aca="false">D410+D419</f>
        <v>-3273342</v>
      </c>
      <c r="E421" s="38" t="n">
        <f aca="false">E410+E419</f>
        <v>9956742</v>
      </c>
      <c r="F421" s="50"/>
      <c r="G421" s="40"/>
      <c r="H421" s="40"/>
      <c r="I421" s="40"/>
      <c r="J421" s="40"/>
      <c r="K421" s="40"/>
      <c r="L421" s="41" t="n">
        <f aca="false">L410+L412+L419</f>
        <v>36227811.9598</v>
      </c>
    </row>
    <row r="422" customFormat="false" ht="12.75" hidden="true" customHeight="false" outlineLevel="0" collapsed="false"/>
    <row r="423" customFormat="false" ht="12.75" hidden="true" customHeight="false" outlineLevel="0" collapsed="false">
      <c r="B423" s="45" t="s">
        <v>63</v>
      </c>
    </row>
    <row r="424" customFormat="false" ht="12.75" hidden="true" customHeight="false" outlineLevel="0" collapsed="false"/>
    <row r="425" customFormat="false" ht="12.75" hidden="true" customHeight="false" outlineLevel="0" collapsed="false">
      <c r="B425" s="47" t="s">
        <v>179</v>
      </c>
      <c r="L425" s="44"/>
    </row>
    <row r="426" customFormat="false" ht="12.75" hidden="true" customHeight="false" outlineLevel="0" collapsed="false">
      <c r="B426" s="47"/>
      <c r="L426" s="44"/>
    </row>
    <row r="427" customFormat="false" ht="12.75" hidden="true" customHeight="false" outlineLevel="0" collapsed="false">
      <c r="A427" s="1" t="n">
        <v>1</v>
      </c>
      <c r="B427" s="37" t="str">
        <f aca="false">B421</f>
        <v>8/00 Balance Per Books:</v>
      </c>
      <c r="C427" s="38" t="n">
        <f aca="false">C421</f>
        <v>6683400</v>
      </c>
      <c r="D427" s="38" t="n">
        <f aca="false">D421</f>
        <v>-3273342</v>
      </c>
      <c r="E427" s="38" t="n">
        <f aca="false">E421</f>
        <v>9956742</v>
      </c>
      <c r="F427" s="50"/>
      <c r="G427" s="40"/>
      <c r="H427" s="40"/>
      <c r="I427" s="40"/>
      <c r="J427" s="40"/>
      <c r="K427" s="40"/>
      <c r="L427" s="41" t="n">
        <f aca="false">L421</f>
        <v>36227811.9598</v>
      </c>
    </row>
    <row r="428" customFormat="false" ht="12.75" hidden="true" customHeight="false" outlineLevel="0" collapsed="false">
      <c r="B428" s="42"/>
      <c r="C428" s="5"/>
      <c r="D428" s="5"/>
    </row>
    <row r="429" customFormat="false" ht="12.75" hidden="true" customHeight="false" outlineLevel="0" collapsed="false">
      <c r="A429" s="1" t="n">
        <v>2</v>
      </c>
      <c r="B429" s="42" t="s">
        <v>180</v>
      </c>
      <c r="C429" s="5"/>
      <c r="D429" s="5"/>
      <c r="E429" s="2" t="n">
        <f aca="false">E427</f>
        <v>9956742</v>
      </c>
      <c r="G429" s="3" t="n">
        <v>4.2493</v>
      </c>
      <c r="H429" s="3" t="s">
        <v>55</v>
      </c>
      <c r="I429" s="3" t="n">
        <v>4.9334</v>
      </c>
      <c r="J429" s="3" t="n">
        <f aca="false">I429-G429</f>
        <v>0.6841</v>
      </c>
      <c r="L429" s="2" t="n">
        <f aca="false">E429*J429</f>
        <v>6811407.2022</v>
      </c>
    </row>
    <row r="430" customFormat="false" ht="12.75" hidden="true" customHeight="false" outlineLevel="0" collapsed="false">
      <c r="B430" s="20"/>
    </row>
    <row r="431" customFormat="false" ht="12.75" hidden="true" customHeight="false" outlineLevel="0" collapsed="false">
      <c r="A431" s="1" t="n">
        <v>3</v>
      </c>
      <c r="B431" s="42" t="s">
        <v>181</v>
      </c>
      <c r="C431" s="5"/>
      <c r="D431" s="5"/>
    </row>
    <row r="432" customFormat="false" ht="12.75" hidden="true" customHeight="false" outlineLevel="0" collapsed="false">
      <c r="A432" s="1" t="n">
        <v>4</v>
      </c>
      <c r="B432" s="20" t="s">
        <v>57</v>
      </c>
      <c r="E432" s="2" t="n">
        <v>1617346</v>
      </c>
      <c r="F432" s="2" t="n">
        <v>7852654</v>
      </c>
      <c r="G432" s="3" t="n">
        <f aca="false">F432/E432</f>
        <v>4.85527153744468</v>
      </c>
      <c r="I432" s="3" t="n">
        <f aca="false">I429</f>
        <v>4.9334</v>
      </c>
      <c r="J432" s="3" t="n">
        <f aca="false">I432-G432</f>
        <v>0.0781284625553216</v>
      </c>
      <c r="L432" s="2" t="n">
        <f aca="false">E432*J432</f>
        <v>126360.756399999</v>
      </c>
    </row>
    <row r="433" customFormat="false" ht="12.75" hidden="true" customHeight="false" outlineLevel="0" collapsed="false">
      <c r="A433" s="1" t="n">
        <v>5</v>
      </c>
      <c r="B433" s="20" t="s">
        <v>58</v>
      </c>
      <c r="F433" s="2" t="n">
        <v>54130</v>
      </c>
      <c r="L433" s="2" t="n">
        <f aca="false">-F433</f>
        <v>-54130</v>
      </c>
    </row>
    <row r="434" customFormat="false" ht="12.75" hidden="true" customHeight="false" outlineLevel="0" collapsed="false">
      <c r="A434" s="1" t="n">
        <v>6</v>
      </c>
      <c r="B434" s="20" t="s">
        <v>59</v>
      </c>
      <c r="E434" s="2" t="n">
        <v>0</v>
      </c>
      <c r="F434" s="2" t="n">
        <v>0</v>
      </c>
      <c r="I434" s="3" t="n">
        <f aca="false">I429</f>
        <v>4.9334</v>
      </c>
      <c r="J434" s="3" t="n">
        <f aca="false">I434-G434</f>
        <v>4.9334</v>
      </c>
      <c r="L434" s="2" t="n">
        <f aca="false">E434*J434</f>
        <v>0</v>
      </c>
    </row>
    <row r="435" customFormat="false" ht="12.75" hidden="true" customHeight="false" outlineLevel="0" collapsed="false">
      <c r="A435" s="1" t="n">
        <v>7</v>
      </c>
      <c r="B435" s="20" t="s">
        <v>60</v>
      </c>
      <c r="C435" s="43"/>
      <c r="D435" s="43"/>
      <c r="E435" s="43" t="n">
        <v>89434</v>
      </c>
      <c r="F435" s="43" t="n">
        <v>377242</v>
      </c>
      <c r="G435" s="3" t="n">
        <f aca="false">F435/E435</f>
        <v>4.21810497126373</v>
      </c>
      <c r="I435" s="3" t="n">
        <f aca="false">I429</f>
        <v>4.9334</v>
      </c>
      <c r="J435" s="3" t="n">
        <f aca="false">I435-G435</f>
        <v>0.715295028736275</v>
      </c>
      <c r="L435" s="43" t="n">
        <f aca="false">E435*J435</f>
        <v>63971.6956</v>
      </c>
    </row>
    <row r="436" customFormat="false" ht="12.75" hidden="true" customHeight="false" outlineLevel="0" collapsed="false">
      <c r="A436" s="1" t="n">
        <v>8</v>
      </c>
      <c r="B436" s="20" t="s">
        <v>182</v>
      </c>
      <c r="C436" s="2" t="n">
        <f aca="false">D436+E436</f>
        <v>1602554</v>
      </c>
      <c r="D436" s="2" t="n">
        <v>-104226</v>
      </c>
      <c r="E436" s="2" t="n">
        <f aca="false">SUM(E432:E435)</f>
        <v>1706780</v>
      </c>
      <c r="F436" s="2" t="n">
        <f aca="false">SUM(F432:F435)</f>
        <v>8284026</v>
      </c>
      <c r="L436" s="2" t="n">
        <f aca="false">SUM(L432:L435)</f>
        <v>136202.451999999</v>
      </c>
    </row>
    <row r="437" customFormat="false" ht="12.75" hidden="true" customHeight="false" outlineLevel="0" collapsed="false"/>
    <row r="438" customFormat="false" ht="12.75" hidden="true" customHeight="false" outlineLevel="0" collapsed="false">
      <c r="A438" s="1" t="n">
        <v>9</v>
      </c>
      <c r="B438" s="37" t="s">
        <v>183</v>
      </c>
      <c r="C438" s="38" t="n">
        <f aca="false">C427+C436</f>
        <v>8285954</v>
      </c>
      <c r="D438" s="38" t="n">
        <f aca="false">D427+D436</f>
        <v>-3377568</v>
      </c>
      <c r="E438" s="38" t="n">
        <f aca="false">E427+E436</f>
        <v>11663522</v>
      </c>
      <c r="F438" s="50"/>
      <c r="G438" s="40"/>
      <c r="H438" s="40"/>
      <c r="I438" s="40"/>
      <c r="J438" s="40"/>
      <c r="K438" s="40"/>
      <c r="L438" s="41" t="n">
        <f aca="false">L427+L429+L436</f>
        <v>43175421.614</v>
      </c>
    </row>
    <row r="439" customFormat="false" ht="12.75" hidden="true" customHeight="false" outlineLevel="0" collapsed="false"/>
    <row r="440" customFormat="false" ht="12.75" hidden="true" customHeight="false" outlineLevel="0" collapsed="false">
      <c r="B440" s="45" t="s">
        <v>63</v>
      </c>
    </row>
    <row r="441" customFormat="false" ht="12.75" hidden="true" customHeight="false" outlineLevel="0" collapsed="false"/>
    <row r="442" customFormat="false" ht="12.75" hidden="true" customHeight="false" outlineLevel="0" collapsed="false">
      <c r="B442" s="47" t="s">
        <v>184</v>
      </c>
      <c r="L442" s="44"/>
    </row>
    <row r="443" customFormat="false" ht="12.75" hidden="true" customHeight="false" outlineLevel="0" collapsed="false">
      <c r="B443" s="47"/>
      <c r="L443" s="44"/>
    </row>
    <row r="444" customFormat="false" ht="12.75" hidden="true" customHeight="false" outlineLevel="0" collapsed="false">
      <c r="A444" s="1" t="n">
        <v>1</v>
      </c>
      <c r="B444" s="37" t="str">
        <f aca="false">B438</f>
        <v>9/00 Balance Per Books:</v>
      </c>
      <c r="C444" s="38" t="n">
        <f aca="false">C438</f>
        <v>8285954</v>
      </c>
      <c r="D444" s="38" t="n">
        <f aca="false">D438</f>
        <v>-3377568</v>
      </c>
      <c r="E444" s="38" t="n">
        <f aca="false">E438</f>
        <v>11663522</v>
      </c>
      <c r="F444" s="50"/>
      <c r="G444" s="40"/>
      <c r="H444" s="40"/>
      <c r="I444" s="40"/>
      <c r="J444" s="40"/>
      <c r="K444" s="40"/>
      <c r="L444" s="41" t="n">
        <f aca="false">L438</f>
        <v>43175421.614</v>
      </c>
    </row>
    <row r="445" customFormat="false" ht="12.75" hidden="true" customHeight="false" outlineLevel="0" collapsed="false">
      <c r="B445" s="42"/>
      <c r="C445" s="5"/>
      <c r="D445" s="5"/>
    </row>
    <row r="446" customFormat="false" ht="12.75" hidden="true" customHeight="false" outlineLevel="0" collapsed="false">
      <c r="A446" s="1" t="n">
        <v>2</v>
      </c>
      <c r="B446" s="42" t="s">
        <v>185</v>
      </c>
      <c r="C446" s="5"/>
      <c r="D446" s="5"/>
      <c r="E446" s="2" t="n">
        <f aca="false">E444</f>
        <v>11663522</v>
      </c>
      <c r="G446" s="3" t="n">
        <v>4.9334</v>
      </c>
      <c r="H446" s="3" t="s">
        <v>55</v>
      </c>
      <c r="I446" s="3" t="n">
        <v>4.9727</v>
      </c>
      <c r="J446" s="3" t="n">
        <f aca="false">I446-G446</f>
        <v>0.0392999999999999</v>
      </c>
      <c r="L446" s="2" t="n">
        <f aca="false">E446*J446</f>
        <v>458376.414599999</v>
      </c>
    </row>
    <row r="447" customFormat="false" ht="12.75" hidden="true" customHeight="false" outlineLevel="0" collapsed="false">
      <c r="B447" s="20"/>
    </row>
    <row r="448" customFormat="false" ht="12.75" hidden="true" customHeight="false" outlineLevel="0" collapsed="false">
      <c r="A448" s="1" t="n">
        <v>3</v>
      </c>
      <c r="B448" s="42" t="s">
        <v>186</v>
      </c>
      <c r="C448" s="5"/>
      <c r="D448" s="5"/>
    </row>
    <row r="449" customFormat="false" ht="12.75" hidden="true" customHeight="false" outlineLevel="0" collapsed="false">
      <c r="A449" s="1" t="n">
        <v>4</v>
      </c>
      <c r="B449" s="20" t="s">
        <v>57</v>
      </c>
      <c r="E449" s="2" t="n">
        <v>-1066256</v>
      </c>
      <c r="F449" s="2" t="n">
        <v>-5358478</v>
      </c>
      <c r="G449" s="3" t="n">
        <f aca="false">F449/E449</f>
        <v>5.02550794555904</v>
      </c>
      <c r="I449" s="3" t="n">
        <f aca="false">I446</f>
        <v>4.9727</v>
      </c>
      <c r="J449" s="3" t="n">
        <f aca="false">I449-G449</f>
        <v>-0.0528079455590405</v>
      </c>
      <c r="L449" s="2" t="n">
        <f aca="false">E449*J449</f>
        <v>56306.7888000002</v>
      </c>
    </row>
    <row r="450" customFormat="false" ht="12.75" hidden="true" customHeight="false" outlineLevel="0" collapsed="false">
      <c r="A450" s="1" t="n">
        <v>5</v>
      </c>
      <c r="B450" s="20" t="s">
        <v>58</v>
      </c>
      <c r="F450" s="2" t="n">
        <v>36251</v>
      </c>
      <c r="L450" s="2" t="n">
        <f aca="false">-F450</f>
        <v>-36251</v>
      </c>
    </row>
    <row r="451" customFormat="false" ht="12.75" hidden="true" customHeight="false" outlineLevel="0" collapsed="false">
      <c r="A451" s="1" t="n">
        <v>6</v>
      </c>
      <c r="B451" s="20" t="s">
        <v>59</v>
      </c>
      <c r="E451" s="2" t="n">
        <v>-2960184</v>
      </c>
      <c r="F451" s="2" t="n">
        <v>-15600170</v>
      </c>
      <c r="G451" s="3" t="n">
        <f aca="false">F451/E451</f>
        <v>5.27000010810139</v>
      </c>
      <c r="I451" s="3" t="n">
        <f aca="false">I446</f>
        <v>4.9727</v>
      </c>
      <c r="J451" s="3" t="n">
        <f aca="false">I451-G451</f>
        <v>-0.297300108101388</v>
      </c>
      <c r="L451" s="2" t="n">
        <f aca="false">E451*J451</f>
        <v>880063.0232</v>
      </c>
    </row>
    <row r="452" customFormat="false" ht="12.75" hidden="true" customHeight="false" outlineLevel="0" collapsed="false">
      <c r="A452" s="1" t="n">
        <v>7</v>
      </c>
      <c r="B452" s="20" t="s">
        <v>60</v>
      </c>
      <c r="C452" s="43"/>
      <c r="D452" s="43"/>
      <c r="E452" s="43" t="n">
        <v>152215</v>
      </c>
      <c r="F452" s="43" t="n">
        <v>724743</v>
      </c>
      <c r="G452" s="3" t="n">
        <f aca="false">F452/E452</f>
        <v>4.76131130309102</v>
      </c>
      <c r="I452" s="3" t="n">
        <f aca="false">I446</f>
        <v>4.9727</v>
      </c>
      <c r="J452" s="3" t="n">
        <f aca="false">I452-G452</f>
        <v>0.211388696908977</v>
      </c>
      <c r="L452" s="43" t="n">
        <f aca="false">E452*J452</f>
        <v>32176.5305</v>
      </c>
    </row>
    <row r="453" customFormat="false" ht="12.75" hidden="true" customHeight="false" outlineLevel="0" collapsed="false">
      <c r="A453" s="1" t="n">
        <v>8</v>
      </c>
      <c r="B453" s="20" t="s">
        <v>187</v>
      </c>
      <c r="C453" s="2" t="n">
        <f aca="false">D453+E453</f>
        <v>-3890479</v>
      </c>
      <c r="D453" s="2" t="n">
        <v>-16254</v>
      </c>
      <c r="E453" s="2" t="n">
        <f aca="false">SUM(E449:E452)</f>
        <v>-3874225</v>
      </c>
      <c r="F453" s="2" t="n">
        <f aca="false">SUM(F449:F452)</f>
        <v>-20197654</v>
      </c>
      <c r="L453" s="2" t="n">
        <f aca="false">SUM(L449:L452)</f>
        <v>932295.3425</v>
      </c>
    </row>
    <row r="454" customFormat="false" ht="12.75" hidden="true" customHeight="false" outlineLevel="0" collapsed="false"/>
    <row r="455" customFormat="false" ht="12.75" hidden="true" customHeight="false" outlineLevel="0" collapsed="false">
      <c r="A455" s="1" t="n">
        <v>9</v>
      </c>
      <c r="B455" s="37" t="s">
        <v>188</v>
      </c>
      <c r="C455" s="38" t="n">
        <f aca="false">C444+C453</f>
        <v>4395475</v>
      </c>
      <c r="D455" s="38" t="n">
        <f aca="false">D444+D453</f>
        <v>-3393822</v>
      </c>
      <c r="E455" s="38" t="n">
        <f aca="false">E444+E453</f>
        <v>7789297</v>
      </c>
      <c r="F455" s="50"/>
      <c r="G455" s="40"/>
      <c r="H455" s="40"/>
      <c r="I455" s="40"/>
      <c r="J455" s="40"/>
      <c r="K455" s="40"/>
      <c r="L455" s="41" t="n">
        <f aca="false">L444+L446+L453</f>
        <v>44566093.3711</v>
      </c>
    </row>
    <row r="456" customFormat="false" ht="12.75" hidden="true" customHeight="false" outlineLevel="0" collapsed="false"/>
    <row r="457" customFormat="false" ht="12.75" hidden="true" customHeight="false" outlineLevel="0" collapsed="false">
      <c r="B457" s="45" t="s">
        <v>63</v>
      </c>
    </row>
    <row r="458" customFormat="false" ht="12.75" hidden="true" customHeight="false" outlineLevel="0" collapsed="false"/>
    <row r="459" customFormat="false" ht="12.75" hidden="true" customHeight="false" outlineLevel="0" collapsed="false">
      <c r="B459" s="47" t="s">
        <v>189</v>
      </c>
      <c r="L459" s="44"/>
    </row>
    <row r="460" customFormat="false" ht="12.75" hidden="true" customHeight="false" outlineLevel="0" collapsed="false">
      <c r="B460" s="47"/>
      <c r="L460" s="44"/>
    </row>
    <row r="461" customFormat="false" ht="12.75" hidden="true" customHeight="false" outlineLevel="0" collapsed="false">
      <c r="A461" s="1" t="n">
        <v>1</v>
      </c>
      <c r="B461" s="37" t="str">
        <f aca="false">B455</f>
        <v>10/00 Balance Per Books:</v>
      </c>
      <c r="C461" s="38" t="n">
        <f aca="false">C455</f>
        <v>4395475</v>
      </c>
      <c r="D461" s="38" t="n">
        <f aca="false">D455</f>
        <v>-3393822</v>
      </c>
      <c r="E461" s="38" t="n">
        <f aca="false">E455</f>
        <v>7789297</v>
      </c>
      <c r="F461" s="50"/>
      <c r="G461" s="40"/>
      <c r="H461" s="40"/>
      <c r="I461" s="40"/>
      <c r="J461" s="40"/>
      <c r="K461" s="40"/>
      <c r="L461" s="41" t="n">
        <f aca="false">L455</f>
        <v>44566093.3711</v>
      </c>
    </row>
    <row r="462" customFormat="false" ht="12.75" hidden="true" customHeight="false" outlineLevel="0" collapsed="false">
      <c r="B462" s="42"/>
      <c r="C462" s="5"/>
      <c r="D462" s="5"/>
    </row>
    <row r="463" customFormat="false" ht="12.75" hidden="true" customHeight="false" outlineLevel="0" collapsed="false">
      <c r="A463" s="1" t="n">
        <v>2</v>
      </c>
      <c r="B463" s="42" t="s">
        <v>190</v>
      </c>
      <c r="C463" s="5"/>
      <c r="D463" s="5"/>
      <c r="E463" s="2" t="n">
        <f aca="false">E461</f>
        <v>7789297</v>
      </c>
      <c r="G463" s="3" t="n">
        <v>4.9727</v>
      </c>
      <c r="H463" s="3" t="s">
        <v>55</v>
      </c>
      <c r="I463" s="3" t="n">
        <v>5.3079</v>
      </c>
      <c r="J463" s="3" t="n">
        <f aca="false">I463-G463</f>
        <v>0.3352</v>
      </c>
      <c r="L463" s="2" t="n">
        <f aca="false">E463*J463</f>
        <v>2610972.3544</v>
      </c>
    </row>
    <row r="464" customFormat="false" ht="12.75" hidden="true" customHeight="false" outlineLevel="0" collapsed="false">
      <c r="B464" s="20"/>
    </row>
    <row r="465" customFormat="false" ht="12.75" hidden="true" customHeight="false" outlineLevel="0" collapsed="false">
      <c r="A465" s="1" t="n">
        <v>3</v>
      </c>
      <c r="B465" s="42" t="s">
        <v>191</v>
      </c>
      <c r="C465" s="5"/>
      <c r="D465" s="5"/>
    </row>
    <row r="466" customFormat="false" ht="12.75" hidden="true" customHeight="false" outlineLevel="0" collapsed="false">
      <c r="A466" s="1" t="n">
        <v>4</v>
      </c>
      <c r="B466" s="20" t="s">
        <v>57</v>
      </c>
      <c r="E466" s="2" t="n">
        <v>3314260</v>
      </c>
      <c r="F466" s="2" t="n">
        <v>17637437</v>
      </c>
      <c r="G466" s="3" t="n">
        <f aca="false">F466/E466</f>
        <v>5.32168176304816</v>
      </c>
      <c r="I466" s="3" t="n">
        <f aca="false">I463</f>
        <v>5.3079</v>
      </c>
      <c r="J466" s="3" t="n">
        <f aca="false">I466-G466</f>
        <v>-0.0137817630481614</v>
      </c>
      <c r="L466" s="2" t="n">
        <f aca="false">E466*J466</f>
        <v>-45676.3459999993</v>
      </c>
    </row>
    <row r="467" customFormat="false" ht="12.75" hidden="true" customHeight="false" outlineLevel="0" collapsed="false">
      <c r="A467" s="1" t="n">
        <v>5</v>
      </c>
      <c r="B467" s="20" t="s">
        <v>58</v>
      </c>
      <c r="F467" s="2" t="n">
        <v>158469</v>
      </c>
      <c r="L467" s="2" t="n">
        <f aca="false">-F467</f>
        <v>-158469</v>
      </c>
    </row>
    <row r="468" customFormat="false" ht="12.75" hidden="true" customHeight="false" outlineLevel="0" collapsed="false">
      <c r="A468" s="1" t="n">
        <v>6</v>
      </c>
      <c r="B468" s="20" t="s">
        <v>59</v>
      </c>
      <c r="E468" s="2" t="n">
        <v>-1643283</v>
      </c>
      <c r="F468" s="2" t="n">
        <v>-7460068</v>
      </c>
      <c r="G468" s="3" t="n">
        <f aca="false">F468/E468</f>
        <v>4.53973417847078</v>
      </c>
      <c r="I468" s="3" t="n">
        <f aca="false">I463</f>
        <v>5.3079</v>
      </c>
      <c r="J468" s="3" t="n">
        <f aca="false">I468-G468</f>
        <v>0.76816582152922</v>
      </c>
      <c r="L468" s="2" t="n">
        <f aca="false">E468*J468</f>
        <v>-1262313.8357</v>
      </c>
    </row>
    <row r="469" customFormat="false" ht="12.75" hidden="true" customHeight="false" outlineLevel="0" collapsed="false">
      <c r="A469" s="1" t="n">
        <v>7</v>
      </c>
      <c r="B469" s="20" t="s">
        <v>60</v>
      </c>
      <c r="C469" s="43"/>
      <c r="D469" s="43"/>
      <c r="E469" s="43" t="n">
        <v>120584</v>
      </c>
      <c r="F469" s="43" t="n">
        <v>591586</v>
      </c>
      <c r="G469" s="3" t="n">
        <f aca="false">F469/E469</f>
        <v>4.90600743050488</v>
      </c>
      <c r="I469" s="3" t="n">
        <f aca="false">I463</f>
        <v>5.3079</v>
      </c>
      <c r="J469" s="3" t="n">
        <f aca="false">I469-G469</f>
        <v>0.401892569495124</v>
      </c>
      <c r="L469" s="43" t="n">
        <f aca="false">E469*J469+1</f>
        <v>48462.8136</v>
      </c>
    </row>
    <row r="470" customFormat="false" ht="12.75" hidden="true" customHeight="false" outlineLevel="0" collapsed="false">
      <c r="A470" s="1" t="n">
        <v>8</v>
      </c>
      <c r="B470" s="20" t="s">
        <v>192</v>
      </c>
      <c r="C470" s="2" t="n">
        <f aca="false">D470+E470</f>
        <v>2206611</v>
      </c>
      <c r="D470" s="2" t="n">
        <v>415050</v>
      </c>
      <c r="E470" s="2" t="n">
        <f aca="false">SUM(E466:E469)</f>
        <v>1791561</v>
      </c>
      <c r="F470" s="2" t="n">
        <f aca="false">SUM(F466:F469)</f>
        <v>10927424</v>
      </c>
      <c r="L470" s="2" t="n">
        <f aca="false">SUM(L466:L469)</f>
        <v>-1417996.3681</v>
      </c>
    </row>
    <row r="471" customFormat="false" ht="12.75" hidden="true" customHeight="false" outlineLevel="0" collapsed="false"/>
    <row r="472" customFormat="false" ht="12.75" hidden="true" customHeight="false" outlineLevel="0" collapsed="false">
      <c r="A472" s="1" t="n">
        <v>9</v>
      </c>
      <c r="B472" s="37" t="s">
        <v>193</v>
      </c>
      <c r="C472" s="38" t="n">
        <f aca="false">C461+C470</f>
        <v>6602086</v>
      </c>
      <c r="D472" s="38" t="n">
        <f aca="false">D461+D470</f>
        <v>-2978772</v>
      </c>
      <c r="E472" s="38" t="n">
        <f aca="false">E461+E470</f>
        <v>9580858</v>
      </c>
      <c r="F472" s="50"/>
      <c r="G472" s="40"/>
      <c r="H472" s="40"/>
      <c r="I472" s="40"/>
      <c r="J472" s="40"/>
      <c r="K472" s="40"/>
      <c r="L472" s="41" t="n">
        <f aca="false">L461+L463+L470</f>
        <v>45759069.3574</v>
      </c>
    </row>
    <row r="473" customFormat="false" ht="12.75" hidden="true" customHeight="false" outlineLevel="0" collapsed="false"/>
    <row r="474" customFormat="false" ht="12.75" hidden="true" customHeight="false" outlineLevel="0" collapsed="false">
      <c r="B474" s="45" t="s">
        <v>63</v>
      </c>
    </row>
    <row r="475" customFormat="false" ht="12.75" hidden="true" customHeight="false" outlineLevel="0" collapsed="false"/>
    <row r="476" customFormat="false" ht="12.75" hidden="true" customHeight="false" outlineLevel="0" collapsed="false">
      <c r="B476" s="47" t="s">
        <v>194</v>
      </c>
      <c r="L476" s="44"/>
    </row>
    <row r="477" customFormat="false" ht="12.75" hidden="true" customHeight="false" outlineLevel="0" collapsed="false">
      <c r="B477" s="47"/>
      <c r="L477" s="44"/>
    </row>
    <row r="478" customFormat="false" ht="12.75" hidden="true" customHeight="false" outlineLevel="0" collapsed="false">
      <c r="A478" s="1" t="n">
        <v>1</v>
      </c>
      <c r="B478" s="37" t="str">
        <f aca="false">B472</f>
        <v>11/00 Balance Per Books:</v>
      </c>
      <c r="C478" s="38" t="n">
        <f aca="false">C472</f>
        <v>6602086</v>
      </c>
      <c r="D478" s="38" t="n">
        <f aca="false">D472</f>
        <v>-2978772</v>
      </c>
      <c r="E478" s="38" t="n">
        <f aca="false">E472</f>
        <v>9580858</v>
      </c>
      <c r="F478" s="50"/>
      <c r="G478" s="40"/>
      <c r="H478" s="40"/>
      <c r="I478" s="40"/>
      <c r="J478" s="40"/>
      <c r="K478" s="40"/>
      <c r="L478" s="41" t="n">
        <f aca="false">L472</f>
        <v>45759069.3574</v>
      </c>
    </row>
    <row r="479" customFormat="false" ht="12.75" hidden="true" customHeight="false" outlineLevel="0" collapsed="false">
      <c r="B479" s="42"/>
      <c r="C479" s="5"/>
      <c r="D479" s="5"/>
    </row>
    <row r="480" customFormat="false" ht="12.75" hidden="true" customHeight="false" outlineLevel="0" collapsed="false">
      <c r="A480" s="1" t="n">
        <v>2</v>
      </c>
      <c r="B480" s="42" t="s">
        <v>195</v>
      </c>
      <c r="C480" s="5"/>
      <c r="D480" s="5"/>
      <c r="E480" s="2" t="n">
        <f aca="false">E478</f>
        <v>9580858</v>
      </c>
      <c r="G480" s="3" t="n">
        <v>5.3079</v>
      </c>
      <c r="H480" s="3" t="s">
        <v>55</v>
      </c>
      <c r="I480" s="3" t="n">
        <v>8.985</v>
      </c>
      <c r="J480" s="3" t="n">
        <f aca="false">I480-G480</f>
        <v>3.6771</v>
      </c>
      <c r="L480" s="2" t="n">
        <f aca="false">E480*J480</f>
        <v>35229772.9518</v>
      </c>
    </row>
    <row r="481" customFormat="false" ht="12.75" hidden="true" customHeight="false" outlineLevel="0" collapsed="false">
      <c r="B481" s="20"/>
    </row>
    <row r="482" customFormat="false" ht="12.75" hidden="true" customHeight="false" outlineLevel="0" collapsed="false">
      <c r="A482" s="1" t="n">
        <v>3</v>
      </c>
      <c r="B482" s="42" t="s">
        <v>196</v>
      </c>
      <c r="C482" s="5"/>
      <c r="D482" s="5"/>
    </row>
    <row r="483" customFormat="false" ht="12.75" hidden="true" customHeight="false" outlineLevel="0" collapsed="false">
      <c r="A483" s="1" t="n">
        <v>4</v>
      </c>
      <c r="B483" s="20" t="s">
        <v>57</v>
      </c>
      <c r="E483" s="2" t="n">
        <v>885462</v>
      </c>
      <c r="F483" s="2" t="n">
        <v>12898836</v>
      </c>
      <c r="G483" s="3" t="n">
        <f aca="false">F483/E483</f>
        <v>14.5673512810262</v>
      </c>
      <c r="I483" s="3" t="n">
        <f aca="false">I480</f>
        <v>8.985</v>
      </c>
      <c r="J483" s="3" t="n">
        <f aca="false">I483-G483</f>
        <v>-5.58235128102618</v>
      </c>
      <c r="L483" s="2" t="n">
        <f aca="false">E483*J483</f>
        <v>-4942959.93</v>
      </c>
    </row>
    <row r="484" customFormat="false" ht="12.75" hidden="true" customHeight="false" outlineLevel="0" collapsed="false">
      <c r="A484" s="1" t="n">
        <v>5</v>
      </c>
      <c r="B484" s="20" t="s">
        <v>58</v>
      </c>
      <c r="F484" s="2" t="n">
        <v>193120</v>
      </c>
      <c r="L484" s="2" t="n">
        <f aca="false">-F484</f>
        <v>-193120</v>
      </c>
    </row>
    <row r="485" customFormat="false" ht="12.75" hidden="true" customHeight="false" outlineLevel="0" collapsed="false">
      <c r="A485" s="1" t="n">
        <v>6</v>
      </c>
      <c r="B485" s="20" t="s">
        <v>59</v>
      </c>
      <c r="E485" s="2" t="n">
        <v>-3095551</v>
      </c>
      <c r="F485" s="2" t="n">
        <v>-18632704</v>
      </c>
      <c r="G485" s="3" t="n">
        <f aca="false">F485/E485</f>
        <v>6.01918818329919</v>
      </c>
      <c r="I485" s="3" t="n">
        <f aca="false">I480</f>
        <v>8.985</v>
      </c>
      <c r="J485" s="3" t="n">
        <f aca="false">I485-G485</f>
        <v>2.96581181670081</v>
      </c>
      <c r="L485" s="2" t="n">
        <f aca="false">E485*J485</f>
        <v>-9180821.735</v>
      </c>
    </row>
    <row r="486" customFormat="false" ht="12.75" hidden="true" customHeight="false" outlineLevel="0" collapsed="false">
      <c r="A486" s="1" t="n">
        <v>7</v>
      </c>
      <c r="B486" s="20" t="s">
        <v>60</v>
      </c>
      <c r="C486" s="43"/>
      <c r="D486" s="43"/>
      <c r="E486" s="43" t="n">
        <v>102122</v>
      </c>
      <c r="F486" s="43" t="n">
        <v>533572</v>
      </c>
      <c r="G486" s="3" t="n">
        <f aca="false">F486/E486</f>
        <v>5.22484871036603</v>
      </c>
      <c r="I486" s="3" t="n">
        <f aca="false">I480</f>
        <v>8.985</v>
      </c>
      <c r="J486" s="3" t="n">
        <f aca="false">I486-G486</f>
        <v>3.76015128963397</v>
      </c>
      <c r="L486" s="43" t="n">
        <f aca="false">E486*J486</f>
        <v>383994.17</v>
      </c>
    </row>
    <row r="487" customFormat="false" ht="12.75" hidden="true" customHeight="false" outlineLevel="0" collapsed="false">
      <c r="A487" s="1" t="n">
        <v>8</v>
      </c>
      <c r="B487" s="20" t="s">
        <v>197</v>
      </c>
      <c r="C487" s="2" t="n">
        <f aca="false">D487+E487</f>
        <v>-1972841</v>
      </c>
      <c r="D487" s="2" t="n">
        <v>135126</v>
      </c>
      <c r="E487" s="2" t="n">
        <f aca="false">SUM(E483:E486)</f>
        <v>-2107967</v>
      </c>
      <c r="F487" s="2" t="n">
        <f aca="false">SUM(F483:F486)</f>
        <v>-5007176</v>
      </c>
      <c r="L487" s="2" t="n">
        <f aca="false">SUM(L483:L486)</f>
        <v>-13932907.495</v>
      </c>
    </row>
    <row r="488" customFormat="false" ht="12.75" hidden="true" customHeight="false" outlineLevel="0" collapsed="false"/>
    <row r="489" customFormat="false" ht="12.75" hidden="true" customHeight="false" outlineLevel="0" collapsed="false">
      <c r="A489" s="1" t="n">
        <v>9</v>
      </c>
      <c r="B489" s="37" t="s">
        <v>198</v>
      </c>
      <c r="C489" s="38" t="n">
        <f aca="false">C478+C487</f>
        <v>4629245</v>
      </c>
      <c r="D489" s="38" t="n">
        <f aca="false">D478+D487</f>
        <v>-2843646</v>
      </c>
      <c r="E489" s="38" t="n">
        <f aca="false">E478+E487</f>
        <v>7472891</v>
      </c>
      <c r="F489" s="50"/>
      <c r="G489" s="40"/>
      <c r="H489" s="40"/>
      <c r="I489" s="40"/>
      <c r="J489" s="40"/>
      <c r="K489" s="40"/>
      <c r="L489" s="41" t="n">
        <f aca="false">L478+L480+L487</f>
        <v>67055934.8142</v>
      </c>
    </row>
    <row r="490" customFormat="false" ht="12.75" hidden="true" customHeight="false" outlineLevel="0" collapsed="false"/>
    <row r="491" customFormat="false" ht="12.75" hidden="true" customHeight="false" outlineLevel="0" collapsed="false">
      <c r="B491" s="45" t="s">
        <v>63</v>
      </c>
    </row>
    <row r="492" customFormat="false" ht="12.75" hidden="true" customHeight="false" outlineLevel="0" collapsed="false"/>
    <row r="493" customFormat="false" ht="12.75" hidden="false" customHeight="false" outlineLevel="0" collapsed="false">
      <c r="B493" s="47" t="s">
        <v>199</v>
      </c>
      <c r="L493" s="44"/>
      <c r="N493" s="51"/>
      <c r="O493" s="51"/>
      <c r="P493" s="51"/>
    </row>
    <row r="494" customFormat="false" ht="12.75" hidden="false" customHeight="false" outlineLevel="0" collapsed="false">
      <c r="B494" s="47"/>
      <c r="L494" s="44"/>
      <c r="N494" s="51"/>
      <c r="O494" s="51"/>
      <c r="P494" s="51"/>
    </row>
    <row r="495" customFormat="false" ht="12.75" hidden="false" customHeight="false" outlineLevel="0" collapsed="false">
      <c r="A495" s="1" t="n">
        <v>1</v>
      </c>
      <c r="B495" s="37" t="str">
        <f aca="false">B489</f>
        <v>12/00 Balance Per Books:</v>
      </c>
      <c r="C495" s="38" t="n">
        <f aca="false">C489</f>
        <v>4629245</v>
      </c>
      <c r="D495" s="38" t="n">
        <f aca="false">D489</f>
        <v>-2843646</v>
      </c>
      <c r="E495" s="38" t="n">
        <f aca="false">E489</f>
        <v>7472891</v>
      </c>
      <c r="F495" s="52" t="n">
        <v>87992</v>
      </c>
      <c r="G495" s="40"/>
      <c r="H495" s="40"/>
      <c r="I495" s="53" t="n">
        <v>8.985</v>
      </c>
      <c r="J495" s="40"/>
      <c r="K495" s="40"/>
      <c r="L495" s="41" t="n">
        <f aca="false">L489</f>
        <v>67055934.8142</v>
      </c>
      <c r="N495" s="54" t="n">
        <v>-87992</v>
      </c>
      <c r="O495" s="51"/>
      <c r="P495" s="54" t="n">
        <f aca="false">E495*I495</f>
        <v>67143925.635</v>
      </c>
      <c r="Q495" s="4"/>
    </row>
    <row r="496" customFormat="false" ht="12.75" hidden="false" customHeight="false" outlineLevel="0" collapsed="false">
      <c r="B496" s="42"/>
      <c r="C496" s="5"/>
      <c r="D496" s="5"/>
      <c r="N496" s="51"/>
      <c r="O496" s="51"/>
      <c r="P496" s="51"/>
    </row>
    <row r="497" customFormat="false" ht="12.75" hidden="false" customHeight="false" outlineLevel="0" collapsed="false">
      <c r="A497" s="1" t="n">
        <v>2</v>
      </c>
      <c r="B497" s="42" t="s">
        <v>200</v>
      </c>
      <c r="C497" s="5"/>
      <c r="D497" s="5"/>
      <c r="E497" s="2" t="n">
        <f aca="false">E495</f>
        <v>7472891</v>
      </c>
      <c r="G497" s="3" t="n">
        <v>8.985</v>
      </c>
      <c r="H497" s="3" t="s">
        <v>55</v>
      </c>
      <c r="I497" s="3" t="n">
        <v>8.24</v>
      </c>
      <c r="J497" s="3" t="n">
        <f aca="false">I497-G497</f>
        <v>-0.744999999999999</v>
      </c>
      <c r="L497" s="2" t="n">
        <f aca="false">E497*J497</f>
        <v>-5567303.79499999</v>
      </c>
      <c r="N497" s="51"/>
      <c r="O497" s="51"/>
      <c r="P497" s="51"/>
    </row>
    <row r="498" customFormat="false" ht="12.75" hidden="false" customHeight="false" outlineLevel="0" collapsed="false">
      <c r="B498" s="20"/>
      <c r="N498" s="51"/>
      <c r="O498" s="51"/>
      <c r="P498" s="51"/>
    </row>
    <row r="499" customFormat="false" ht="12.75" hidden="false" customHeight="false" outlineLevel="0" collapsed="false">
      <c r="A499" s="1" t="n">
        <v>3</v>
      </c>
      <c r="B499" s="42" t="s">
        <v>201</v>
      </c>
      <c r="C499" s="5"/>
      <c r="D499" s="5"/>
      <c r="N499" s="51"/>
      <c r="O499" s="51"/>
      <c r="P499" s="51"/>
    </row>
    <row r="500" customFormat="false" ht="12.75" hidden="false" customHeight="false" outlineLevel="0" collapsed="false">
      <c r="A500" s="1" t="n">
        <v>4</v>
      </c>
      <c r="B500" s="20" t="s">
        <v>57</v>
      </c>
      <c r="E500" s="2" t="n">
        <v>-1720377</v>
      </c>
      <c r="F500" s="2" t="n">
        <v>-14150414</v>
      </c>
      <c r="G500" s="3" t="n">
        <f aca="false">F500/E500</f>
        <v>8.22518203858805</v>
      </c>
      <c r="I500" s="3" t="n">
        <f aca="false">I497</f>
        <v>8.24</v>
      </c>
      <c r="J500" s="3" t="n">
        <f aca="false">I500-G500</f>
        <v>0.0148179614119464</v>
      </c>
      <c r="L500" s="2" t="n">
        <f aca="false">E500*J500</f>
        <v>-25492.48</v>
      </c>
      <c r="N500" s="51"/>
      <c r="O500" s="51"/>
      <c r="P500" s="51"/>
    </row>
    <row r="501" customFormat="false" ht="12.75" hidden="false" customHeight="false" outlineLevel="0" collapsed="false">
      <c r="A501" s="1" t="n">
        <v>5</v>
      </c>
      <c r="B501" s="20" t="s">
        <v>58</v>
      </c>
      <c r="F501" s="2" t="n">
        <v>389236</v>
      </c>
      <c r="L501" s="2" t="n">
        <f aca="false">-F501</f>
        <v>-389236</v>
      </c>
      <c r="N501" s="51"/>
      <c r="O501" s="51"/>
      <c r="P501" s="51"/>
    </row>
    <row r="502" customFormat="false" ht="12.75" hidden="false" customHeight="false" outlineLevel="0" collapsed="false">
      <c r="A502" s="1" t="n">
        <v>6</v>
      </c>
      <c r="B502" s="20" t="s">
        <v>59</v>
      </c>
      <c r="E502" s="2" t="n">
        <v>-3741357</v>
      </c>
      <c r="F502" s="2" t="n">
        <v>-39738750</v>
      </c>
      <c r="G502" s="3" t="n">
        <f aca="false">F502/E502</f>
        <v>10.6214803879983</v>
      </c>
      <c r="I502" s="3" t="n">
        <f aca="false">I497</f>
        <v>8.24</v>
      </c>
      <c r="J502" s="3" t="n">
        <f aca="false">I502-G502</f>
        <v>-2.38148038799826</v>
      </c>
      <c r="L502" s="2" t="n">
        <f aca="false">E502*J502</f>
        <v>8909968.32</v>
      </c>
      <c r="N502" s="51"/>
      <c r="O502" s="51"/>
      <c r="P502" s="51"/>
    </row>
    <row r="503" customFormat="false" ht="12.75" hidden="false" customHeight="false" outlineLevel="0" collapsed="false">
      <c r="A503" s="1" t="n">
        <v>7</v>
      </c>
      <c r="B503" s="20" t="s">
        <v>60</v>
      </c>
      <c r="C503" s="43"/>
      <c r="D503" s="43"/>
      <c r="E503" s="43" t="n">
        <v>119143</v>
      </c>
      <c r="F503" s="43" t="n">
        <v>1041221</v>
      </c>
      <c r="G503" s="3" t="n">
        <f aca="false">F503/E503</f>
        <v>8.73925450928716</v>
      </c>
      <c r="I503" s="3" t="n">
        <f aca="false">I497</f>
        <v>8.24</v>
      </c>
      <c r="J503" s="3" t="n">
        <f aca="false">I503-G503</f>
        <v>-0.499254509287159</v>
      </c>
      <c r="L503" s="43" t="n">
        <f aca="false">E503*J503</f>
        <v>-59482.68</v>
      </c>
      <c r="N503" s="51"/>
      <c r="O503" s="51"/>
      <c r="P503" s="51"/>
    </row>
    <row r="504" customFormat="false" ht="12.75" hidden="false" customHeight="false" outlineLevel="0" collapsed="false">
      <c r="A504" s="1" t="n">
        <v>8</v>
      </c>
      <c r="B504" s="20" t="s">
        <v>202</v>
      </c>
      <c r="C504" s="2" t="n">
        <f aca="false">D504+E504</f>
        <v>-5141526</v>
      </c>
      <c r="D504" s="2" t="n">
        <v>201065</v>
      </c>
      <c r="E504" s="2" t="n">
        <f aca="false">SUM(E500:E503)</f>
        <v>-5342591</v>
      </c>
      <c r="F504" s="2" t="n">
        <f aca="false">SUM(F500:F503)</f>
        <v>-52458707</v>
      </c>
      <c r="L504" s="2" t="n">
        <f aca="false">SUM(L500:L503)</f>
        <v>8435757.16</v>
      </c>
      <c r="N504" s="51" t="n">
        <f aca="false">F504*-1</f>
        <v>52458707</v>
      </c>
      <c r="O504" s="51"/>
      <c r="P504" s="51"/>
    </row>
    <row r="505" customFormat="false" ht="12.75" hidden="false" customHeight="false" outlineLevel="0" collapsed="false">
      <c r="N505" s="51"/>
      <c r="O505" s="51"/>
      <c r="P505" s="51"/>
    </row>
    <row r="506" customFormat="false" ht="12.75" hidden="false" customHeight="false" outlineLevel="0" collapsed="false">
      <c r="A506" s="1" t="n">
        <v>9</v>
      </c>
      <c r="B506" s="37" t="s">
        <v>203</v>
      </c>
      <c r="C506" s="38" t="n">
        <f aca="false">C495+C504</f>
        <v>-512281</v>
      </c>
      <c r="D506" s="38" t="n">
        <f aca="false">D495+D504</f>
        <v>-2642581</v>
      </c>
      <c r="E506" s="38" t="n">
        <f aca="false">E495+E504</f>
        <v>2130300</v>
      </c>
      <c r="F506" s="52" t="n">
        <f aca="false">F495+F504</f>
        <v>-52370715</v>
      </c>
      <c r="G506" s="40"/>
      <c r="H506" s="40"/>
      <c r="I506" s="53" t="n">
        <v>8.24</v>
      </c>
      <c r="J506" s="40"/>
      <c r="K506" s="40"/>
      <c r="L506" s="41" t="n">
        <f aca="false">L495+L497+L504</f>
        <v>69924388.1792</v>
      </c>
      <c r="N506" s="54" t="n">
        <f aca="false">N495+N504</f>
        <v>52370715</v>
      </c>
      <c r="O506" s="51"/>
      <c r="P506" s="54" t="n">
        <f aca="false">E506*I506</f>
        <v>17553672</v>
      </c>
      <c r="Q506" s="4"/>
    </row>
    <row r="507" customFormat="false" ht="12.75" hidden="false" customHeight="false" outlineLevel="0" collapsed="false">
      <c r="N507" s="51"/>
      <c r="O507" s="51"/>
      <c r="P507" s="51"/>
    </row>
    <row r="508" customFormat="false" ht="12.75" hidden="false" customHeight="false" outlineLevel="0" collapsed="false">
      <c r="B508" s="45" t="s">
        <v>63</v>
      </c>
      <c r="N508" s="51"/>
      <c r="O508" s="51"/>
      <c r="P508" s="51"/>
    </row>
    <row r="509" customFormat="false" ht="12.75" hidden="false" customHeight="false" outlineLevel="0" collapsed="false">
      <c r="N509" s="51"/>
      <c r="O509" s="51"/>
      <c r="P509" s="51"/>
    </row>
    <row r="510" customFormat="false" ht="12.75" hidden="false" customHeight="false" outlineLevel="0" collapsed="false">
      <c r="B510" s="47" t="s">
        <v>204</v>
      </c>
      <c r="L510" s="44"/>
      <c r="N510" s="51"/>
      <c r="O510" s="51"/>
      <c r="P510" s="51"/>
    </row>
    <row r="511" customFormat="false" ht="12.75" hidden="false" customHeight="false" outlineLevel="0" collapsed="false">
      <c r="B511" s="47"/>
      <c r="L511" s="44"/>
      <c r="N511" s="51"/>
      <c r="O511" s="51"/>
      <c r="P511" s="51"/>
    </row>
    <row r="512" customFormat="false" ht="12.75" hidden="false" customHeight="false" outlineLevel="0" collapsed="false">
      <c r="A512" s="1" t="n">
        <v>1</v>
      </c>
      <c r="B512" s="37" t="str">
        <f aca="false">B506</f>
        <v>01/01 Balance Per Books:</v>
      </c>
      <c r="C512" s="38" t="n">
        <f aca="false">C506</f>
        <v>-512281</v>
      </c>
      <c r="D512" s="38" t="n">
        <f aca="false">D506</f>
        <v>-2642581</v>
      </c>
      <c r="E512" s="38" t="n">
        <f aca="false">E506</f>
        <v>2130300</v>
      </c>
      <c r="F512" s="52" t="n">
        <f aca="false">F506</f>
        <v>-52370715</v>
      </c>
      <c r="G512" s="40"/>
      <c r="H512" s="40"/>
      <c r="I512" s="53" t="n">
        <v>8.24</v>
      </c>
      <c r="J512" s="40"/>
      <c r="K512" s="40"/>
      <c r="L512" s="41" t="n">
        <f aca="false">L506</f>
        <v>69924388.1792</v>
      </c>
      <c r="N512" s="54" t="n">
        <f aca="false">N506</f>
        <v>52370715</v>
      </c>
      <c r="O512" s="51"/>
      <c r="P512" s="54" t="n">
        <f aca="false">E512*I512</f>
        <v>17553672</v>
      </c>
      <c r="Q512" s="4"/>
    </row>
    <row r="513" customFormat="false" ht="12.75" hidden="false" customHeight="false" outlineLevel="0" collapsed="false">
      <c r="B513" s="42"/>
      <c r="C513" s="5"/>
      <c r="D513" s="5"/>
      <c r="N513" s="51"/>
      <c r="O513" s="51"/>
      <c r="P513" s="51"/>
    </row>
    <row r="514" customFormat="false" ht="12.75" hidden="false" customHeight="false" outlineLevel="0" collapsed="false">
      <c r="A514" s="1" t="n">
        <v>2</v>
      </c>
      <c r="B514" s="42" t="s">
        <v>205</v>
      </c>
      <c r="C514" s="5"/>
      <c r="D514" s="5"/>
      <c r="E514" s="2" t="n">
        <f aca="false">E512</f>
        <v>2130300</v>
      </c>
      <c r="G514" s="3" t="n">
        <v>8.24</v>
      </c>
      <c r="H514" s="3" t="s">
        <v>55</v>
      </c>
      <c r="I514" s="3" t="n">
        <v>5.6802</v>
      </c>
      <c r="J514" s="3" t="n">
        <f aca="false">I514-G514</f>
        <v>-2.5598</v>
      </c>
      <c r="L514" s="2" t="n">
        <f aca="false">E514*J514</f>
        <v>-5453141.94</v>
      </c>
      <c r="N514" s="51"/>
      <c r="O514" s="51"/>
      <c r="P514" s="51"/>
    </row>
    <row r="515" customFormat="false" ht="12.75" hidden="false" customHeight="false" outlineLevel="0" collapsed="false">
      <c r="B515" s="20"/>
      <c r="N515" s="51"/>
      <c r="O515" s="51"/>
      <c r="P515" s="51"/>
    </row>
    <row r="516" customFormat="false" ht="12.75" hidden="false" customHeight="false" outlineLevel="0" collapsed="false">
      <c r="A516" s="1" t="n">
        <v>3</v>
      </c>
      <c r="B516" s="42" t="s">
        <v>206</v>
      </c>
      <c r="C516" s="5"/>
      <c r="D516" s="5"/>
      <c r="N516" s="51"/>
      <c r="O516" s="51"/>
      <c r="P516" s="51"/>
    </row>
    <row r="517" customFormat="false" ht="12.75" hidden="false" customHeight="false" outlineLevel="0" collapsed="false">
      <c r="A517" s="1" t="n">
        <v>4</v>
      </c>
      <c r="B517" s="20" t="s">
        <v>57</v>
      </c>
      <c r="E517" s="2" t="n">
        <v>-1505362</v>
      </c>
      <c r="F517" s="2" t="n">
        <f aca="false">-8213093-F518</f>
        <v>-8394473</v>
      </c>
      <c r="G517" s="3" t="n">
        <f aca="false">F517/E517</f>
        <v>5.5763816278078</v>
      </c>
      <c r="I517" s="3" t="n">
        <f aca="false">I514</f>
        <v>5.6802</v>
      </c>
      <c r="J517" s="3" t="n">
        <f aca="false">I517-G517</f>
        <v>0.103818372192204</v>
      </c>
      <c r="L517" s="2" t="n">
        <f aca="false">E517*J517</f>
        <v>-156284.2324</v>
      </c>
      <c r="N517" s="51"/>
      <c r="O517" s="51"/>
      <c r="P517" s="51"/>
    </row>
    <row r="518" customFormat="false" ht="12.75" hidden="false" customHeight="false" outlineLevel="0" collapsed="false">
      <c r="A518" s="1" t="n">
        <v>5</v>
      </c>
      <c r="B518" s="20" t="s">
        <v>58</v>
      </c>
      <c r="F518" s="2" t="n">
        <v>181380</v>
      </c>
      <c r="L518" s="2" t="n">
        <f aca="false">-F518</f>
        <v>-181380</v>
      </c>
      <c r="N518" s="51"/>
      <c r="O518" s="51"/>
      <c r="P518" s="51"/>
    </row>
    <row r="519" customFormat="false" ht="12.75" hidden="false" customHeight="false" outlineLevel="0" collapsed="false">
      <c r="A519" s="1" t="n">
        <v>6</v>
      </c>
      <c r="B519" s="20" t="s">
        <v>59</v>
      </c>
      <c r="E519" s="2" t="n">
        <v>0</v>
      </c>
      <c r="F519" s="2" t="n">
        <v>0</v>
      </c>
      <c r="I519" s="3" t="n">
        <f aca="false">I514</f>
        <v>5.6802</v>
      </c>
      <c r="J519" s="3" t="n">
        <f aca="false">I519-G519</f>
        <v>5.6802</v>
      </c>
      <c r="L519" s="2" t="n">
        <f aca="false">E519*J519</f>
        <v>0</v>
      </c>
      <c r="N519" s="51"/>
      <c r="O519" s="51"/>
      <c r="P519" s="51"/>
    </row>
    <row r="520" customFormat="false" ht="12.75" hidden="false" customHeight="false" outlineLevel="0" collapsed="false">
      <c r="A520" s="1" t="n">
        <v>7</v>
      </c>
      <c r="B520" s="20" t="s">
        <v>60</v>
      </c>
      <c r="C520" s="43"/>
      <c r="D520" s="43"/>
      <c r="E520" s="43" t="n">
        <f aca="false">84+132054+5909</f>
        <v>138047</v>
      </c>
      <c r="F520" s="43" t="n">
        <f aca="false">721+1056170+48320-3</f>
        <v>1105208</v>
      </c>
      <c r="G520" s="3" t="n">
        <f aca="false">F520/E520</f>
        <v>8.0060269328562</v>
      </c>
      <c r="I520" s="3" t="n">
        <f aca="false">I514</f>
        <v>5.6802</v>
      </c>
      <c r="J520" s="3" t="n">
        <f aca="false">I520-G520</f>
        <v>-2.3258269328562</v>
      </c>
      <c r="L520" s="43" t="n">
        <f aca="false">E520*J520-2</f>
        <v>-321075.4306</v>
      </c>
      <c r="N520" s="51"/>
      <c r="O520" s="51"/>
      <c r="P520" s="51"/>
    </row>
    <row r="521" customFormat="false" ht="12.75" hidden="false" customHeight="false" outlineLevel="0" collapsed="false">
      <c r="A521" s="1" t="n">
        <v>8</v>
      </c>
      <c r="B521" s="20" t="s">
        <v>207</v>
      </c>
      <c r="C521" s="2" t="n">
        <f aca="false">D521+E521</f>
        <v>-2199773</v>
      </c>
      <c r="D521" s="2" t="n">
        <v>-832458</v>
      </c>
      <c r="E521" s="2" t="n">
        <f aca="false">SUM(E517:E520)</f>
        <v>-1367315</v>
      </c>
      <c r="F521" s="2" t="n">
        <f aca="false">SUM(F517:F520)</f>
        <v>-7107885</v>
      </c>
      <c r="L521" s="2" t="n">
        <f aca="false">SUM(L517:L520)</f>
        <v>-658739.663</v>
      </c>
      <c r="N521" s="51" t="n">
        <f aca="false">F521*-1</f>
        <v>7107885</v>
      </c>
      <c r="O521" s="51"/>
      <c r="P521" s="51"/>
    </row>
    <row r="522" customFormat="false" ht="12.75" hidden="false" customHeight="false" outlineLevel="0" collapsed="false">
      <c r="N522" s="51"/>
      <c r="O522" s="51"/>
      <c r="P522" s="51"/>
    </row>
    <row r="523" customFormat="false" ht="12.75" hidden="false" customHeight="false" outlineLevel="0" collapsed="false">
      <c r="A523" s="1" t="n">
        <v>9</v>
      </c>
      <c r="B523" s="37" t="s">
        <v>208</v>
      </c>
      <c r="C523" s="38" t="n">
        <f aca="false">C512+C521</f>
        <v>-2712054</v>
      </c>
      <c r="D523" s="38" t="n">
        <f aca="false">D512+D521</f>
        <v>-3475039</v>
      </c>
      <c r="E523" s="38" t="n">
        <f aca="false">E512+E521</f>
        <v>762985</v>
      </c>
      <c r="F523" s="52" t="n">
        <f aca="false">F512+F521</f>
        <v>-59478600</v>
      </c>
      <c r="G523" s="40"/>
      <c r="H523" s="40"/>
      <c r="I523" s="53" t="n">
        <v>5.6802</v>
      </c>
      <c r="J523" s="40"/>
      <c r="K523" s="40"/>
      <c r="L523" s="41" t="n">
        <f aca="false">L512+L514+L521</f>
        <v>63812506.5762</v>
      </c>
      <c r="N523" s="54" t="n">
        <f aca="false">N512+N521</f>
        <v>59478600</v>
      </c>
      <c r="O523" s="51"/>
      <c r="P523" s="54" t="n">
        <f aca="false">E523*I523</f>
        <v>4333907.397</v>
      </c>
      <c r="Q523" s="4"/>
    </row>
    <row r="524" customFormat="false" ht="12.75" hidden="false" customHeight="false" outlineLevel="0" collapsed="false">
      <c r="N524" s="51"/>
      <c r="O524" s="51"/>
      <c r="P524" s="51"/>
    </row>
    <row r="525" customFormat="false" ht="12.75" hidden="false" customHeight="false" outlineLevel="0" collapsed="false">
      <c r="B525" s="45" t="s">
        <v>63</v>
      </c>
      <c r="N525" s="51"/>
      <c r="O525" s="51"/>
      <c r="P525" s="51"/>
    </row>
  </sheetData>
  <mergeCells count="2">
    <mergeCell ref="L5:P5"/>
    <mergeCell ref="E8:L8"/>
  </mergeCells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79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No. 7
Page &amp;P of &amp;N</oddHeader>
    <oddFooter/>
  </headerFooter>
  <rowBreaks count="28" manualBreakCount="28">
    <brk id="33" man="true" max="16383" min="0"/>
    <brk id="50" man="true" max="16383" min="0"/>
    <brk id="67" man="true" max="16383" min="0"/>
    <brk id="84" man="true" max="16383" min="0"/>
    <brk id="101" man="true" max="16383" min="0"/>
    <brk id="118" man="true" max="16383" min="0"/>
    <brk id="135" man="true" max="16383" min="0"/>
    <brk id="152" man="true" max="16383" min="0"/>
    <brk id="169" man="true" max="16383" min="0"/>
    <brk id="186" man="true" max="16383" min="0"/>
    <brk id="203" man="true" max="16383" min="0"/>
    <brk id="220" man="true" max="16383" min="0"/>
    <brk id="237" man="true" max="16383" min="0"/>
    <brk id="254" man="true" max="16383" min="0"/>
    <brk id="271" man="true" max="16383" min="0"/>
    <brk id="288" man="true" max="16383" min="0"/>
    <brk id="305" man="true" max="16383" min="0"/>
    <brk id="322" man="true" max="16383" min="0"/>
    <brk id="339" man="true" max="16383" min="0"/>
    <brk id="356" man="true" max="16383" min="0"/>
    <brk id="373" man="true" max="16383" min="0"/>
    <brk id="390" man="true" max="16383" min="0"/>
    <brk id="407" man="true" max="16383" min="0"/>
    <brk id="424" man="true" max="16383" min="0"/>
    <brk id="441" man="true" max="16383" min="0"/>
    <brk id="458" man="true" max="16383" min="0"/>
    <brk id="475" man="true" max="16383" min="0"/>
    <brk id="50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4.71"/>
    <col collapsed="false" customWidth="true" hidden="false" outlineLevel="0" max="3" min="3" style="2" width="14.56"/>
    <col collapsed="false" customWidth="true" hidden="false" outlineLevel="0" max="5" min="4" style="2" width="11.7"/>
    <col collapsed="false" customWidth="true" hidden="false" outlineLevel="0" max="6" min="6" style="2" width="13.56"/>
    <col collapsed="false" customWidth="true" hidden="false" outlineLevel="0" max="7" min="7" style="3" width="12.56"/>
    <col collapsed="false" customWidth="true" hidden="false" outlineLevel="0" max="8" min="8" style="3" width="3.7"/>
    <col collapsed="false" customWidth="true" hidden="false" outlineLevel="0" max="9" min="9" style="3" width="9.85"/>
    <col collapsed="false" customWidth="true" hidden="false" outlineLevel="0" max="10" min="10" style="3" width="12.14"/>
    <col collapsed="false" customWidth="true" hidden="false" outlineLevel="0" max="11" min="11" style="3" width="1.7"/>
    <col collapsed="false" customWidth="true" hidden="false" outlineLevel="0" max="12" min="12" style="2" width="13.7"/>
    <col collapsed="false" customWidth="true" hidden="false" outlineLevel="0" max="13" min="13" style="0" width="1.7"/>
    <col collapsed="false" customWidth="true" hidden="false" outlineLevel="0" max="14" min="14" style="4" width="16.13"/>
    <col collapsed="false" customWidth="true" hidden="false" outlineLevel="0" max="15" min="15" style="4" width="1.7"/>
    <col collapsed="false" customWidth="true" hidden="false" outlineLevel="0" max="16" min="16" style="4" width="12.7"/>
    <col collapsed="false" customWidth="true" hidden="false" outlineLevel="0" max="17" min="17" style="0" width="17.7"/>
  </cols>
  <sheetData>
    <row r="1" customFormat="false" ht="12.75" hidden="false" customHeight="false" outlineLevel="0" collapsed="false">
      <c r="B1" s="5" t="s">
        <v>0</v>
      </c>
      <c r="C1" s="5"/>
      <c r="D1" s="5"/>
      <c r="E1" s="5"/>
      <c r="F1" s="6" t="s">
        <v>1</v>
      </c>
      <c r="G1" s="7"/>
      <c r="H1" s="7"/>
      <c r="I1" s="8"/>
      <c r="J1" s="9"/>
      <c r="K1" s="9"/>
      <c r="L1" s="10"/>
    </row>
    <row r="2" customFormat="false" ht="12.75" hidden="false" customHeight="false" outlineLevel="0" collapsed="false">
      <c r="B2" s="5" t="s">
        <v>2</v>
      </c>
      <c r="C2" s="5"/>
      <c r="D2" s="5"/>
      <c r="F2" s="11" t="s">
        <v>3</v>
      </c>
      <c r="G2" s="12"/>
      <c r="H2" s="12"/>
      <c r="I2" s="13"/>
      <c r="J2" s="9"/>
      <c r="K2" s="9"/>
      <c r="L2" s="10"/>
    </row>
    <row r="3" customFormat="false" ht="12.75" hidden="false" customHeight="false" outlineLevel="0" collapsed="false">
      <c r="B3" s="5" t="s">
        <v>209</v>
      </c>
      <c r="C3" s="5"/>
      <c r="D3" s="5"/>
      <c r="I3" s="9"/>
      <c r="J3" s="9"/>
      <c r="K3" s="9"/>
      <c r="L3" s="10"/>
    </row>
    <row r="4" customFormat="false" ht="12.75" hidden="false" customHeight="false" outlineLevel="0" collapsed="false">
      <c r="B4" s="5"/>
      <c r="C4" s="5"/>
      <c r="D4" s="5"/>
      <c r="I4" s="9"/>
      <c r="J4" s="9"/>
      <c r="K4" s="9"/>
      <c r="L4" s="10"/>
    </row>
    <row r="5" customFormat="false" ht="12.75" hidden="false" customHeight="false" outlineLevel="0" collapsed="false">
      <c r="B5" s="5"/>
      <c r="C5" s="5"/>
      <c r="D5" s="5"/>
      <c r="I5" s="9"/>
      <c r="J5" s="9"/>
      <c r="K5" s="9"/>
      <c r="L5" s="14" t="s">
        <v>5</v>
      </c>
      <c r="M5" s="14"/>
      <c r="N5" s="14"/>
      <c r="O5" s="14"/>
      <c r="P5" s="14"/>
    </row>
    <row r="6" customFormat="false" ht="12.75" hidden="false" customHeight="false" outlineLevel="0" collapsed="false">
      <c r="B6" s="5"/>
      <c r="C6" s="5"/>
      <c r="D6" s="5"/>
      <c r="I6" s="9"/>
      <c r="J6" s="9"/>
      <c r="K6" s="9"/>
      <c r="L6" s="15" t="s">
        <v>6</v>
      </c>
      <c r="M6" s="16"/>
      <c r="N6" s="17" t="s">
        <v>7</v>
      </c>
      <c r="O6" s="17"/>
      <c r="P6" s="17" t="s">
        <v>8</v>
      </c>
    </row>
    <row r="7" customFormat="false" ht="12.75" hidden="false" customHeight="false" outlineLevel="0" collapsed="false">
      <c r="C7" s="18" t="s">
        <v>9</v>
      </c>
      <c r="N7" s="17" t="s">
        <v>10</v>
      </c>
      <c r="O7" s="17"/>
      <c r="P7" s="17" t="s">
        <v>11</v>
      </c>
    </row>
    <row r="8" customFormat="false" ht="12.75" hidden="false" customHeight="false" outlineLevel="0" collapsed="false">
      <c r="C8" s="18" t="s">
        <v>12</v>
      </c>
      <c r="E8" s="19" t="s">
        <v>13</v>
      </c>
      <c r="F8" s="19"/>
      <c r="G8" s="19"/>
      <c r="H8" s="19"/>
      <c r="I8" s="19"/>
      <c r="J8" s="19"/>
      <c r="K8" s="19"/>
      <c r="L8" s="19"/>
      <c r="N8" s="17" t="s">
        <v>14</v>
      </c>
      <c r="O8" s="17"/>
      <c r="P8" s="17"/>
    </row>
    <row r="9" customFormat="false" ht="12.75" hidden="false" customHeight="false" outlineLevel="0" collapsed="false">
      <c r="B9" s="20"/>
      <c r="C9" s="18" t="s">
        <v>15</v>
      </c>
      <c r="D9" s="18" t="s">
        <v>16</v>
      </c>
      <c r="E9" s="18" t="s">
        <v>17</v>
      </c>
      <c r="F9" s="18" t="s">
        <v>17</v>
      </c>
      <c r="J9" s="21" t="s">
        <v>18</v>
      </c>
      <c r="K9" s="21"/>
      <c r="L9" s="18" t="s">
        <v>19</v>
      </c>
      <c r="N9" s="17" t="s">
        <v>20</v>
      </c>
      <c r="O9" s="17"/>
      <c r="P9" s="17" t="s">
        <v>21</v>
      </c>
    </row>
    <row r="10" customFormat="false" ht="12.75" hidden="false" customHeight="false" outlineLevel="0" collapsed="false">
      <c r="A10" s="22" t="s">
        <v>22</v>
      </c>
      <c r="B10" s="23"/>
      <c r="C10" s="18" t="s">
        <v>23</v>
      </c>
      <c r="D10" s="18" t="s">
        <v>24</v>
      </c>
      <c r="E10" s="18" t="s">
        <v>24</v>
      </c>
      <c r="F10" s="18" t="s">
        <v>25</v>
      </c>
      <c r="G10" s="21" t="s">
        <v>26</v>
      </c>
      <c r="H10" s="21"/>
      <c r="I10" s="21" t="s">
        <v>27</v>
      </c>
      <c r="J10" s="21" t="s">
        <v>26</v>
      </c>
      <c r="K10" s="21"/>
      <c r="L10" s="18" t="s">
        <v>28</v>
      </c>
      <c r="M10" s="24"/>
      <c r="N10" s="25"/>
      <c r="O10" s="25"/>
      <c r="P10" s="25"/>
    </row>
    <row r="11" customFormat="false" ht="12.75" hidden="false" customHeight="false" outlineLevel="0" collapsed="false">
      <c r="A11" s="22" t="s">
        <v>29</v>
      </c>
      <c r="B11" s="23" t="s">
        <v>30</v>
      </c>
      <c r="C11" s="18" t="s">
        <v>31</v>
      </c>
      <c r="D11" s="18" t="s">
        <v>15</v>
      </c>
      <c r="E11" s="18" t="s">
        <v>15</v>
      </c>
      <c r="F11" s="15" t="s">
        <v>32</v>
      </c>
      <c r="G11" s="21" t="s">
        <v>33</v>
      </c>
      <c r="H11" s="21"/>
      <c r="I11" s="21" t="s">
        <v>34</v>
      </c>
      <c r="J11" s="21" t="s">
        <v>33</v>
      </c>
      <c r="K11" s="26"/>
      <c r="L11" s="18" t="s">
        <v>35</v>
      </c>
      <c r="M11" s="24"/>
      <c r="N11" s="27"/>
      <c r="O11" s="27"/>
      <c r="P11" s="27"/>
    </row>
    <row r="12" customFormat="false" ht="12.75" hidden="false" customHeight="false" outlineLevel="0" collapsed="false">
      <c r="A12" s="22"/>
      <c r="B12" s="23"/>
      <c r="C12" s="18" t="s">
        <v>36</v>
      </c>
      <c r="D12" s="18"/>
      <c r="E12" s="18"/>
      <c r="F12" s="15" t="s">
        <v>37</v>
      </c>
      <c r="G12" s="21" t="s">
        <v>38</v>
      </c>
      <c r="H12" s="21"/>
      <c r="I12" s="21"/>
      <c r="J12" s="21" t="s">
        <v>39</v>
      </c>
      <c r="K12" s="21"/>
      <c r="L12" s="18" t="s">
        <v>40</v>
      </c>
      <c r="M12" s="28"/>
      <c r="N12" s="27"/>
      <c r="O12" s="27"/>
      <c r="P12" s="27"/>
      <c r="Q12" s="28"/>
    </row>
    <row r="13" customFormat="false" ht="12.75" hidden="false" customHeight="false" outlineLevel="0" collapsed="false">
      <c r="A13" s="29"/>
      <c r="B13" s="30" t="s">
        <v>41</v>
      </c>
      <c r="C13" s="31" t="s">
        <v>42</v>
      </c>
      <c r="D13" s="32" t="s">
        <v>43</v>
      </c>
      <c r="E13" s="31" t="s">
        <v>44</v>
      </c>
      <c r="F13" s="31" t="s">
        <v>45</v>
      </c>
      <c r="G13" s="33" t="s">
        <v>46</v>
      </c>
      <c r="H13" s="33"/>
      <c r="I13" s="33" t="s">
        <v>47</v>
      </c>
      <c r="J13" s="33" t="s">
        <v>48</v>
      </c>
      <c r="K13" s="33"/>
      <c r="L13" s="31" t="s">
        <v>49</v>
      </c>
      <c r="M13" s="34"/>
      <c r="N13" s="25" t="s">
        <v>50</v>
      </c>
      <c r="O13" s="25"/>
      <c r="P13" s="25" t="s">
        <v>51</v>
      </c>
      <c r="Q13" s="34"/>
    </row>
    <row r="14" customFormat="false" ht="12.75" hidden="false" customHeight="false" outlineLevel="0" collapsed="false">
      <c r="A14" s="29"/>
      <c r="B14" s="30"/>
      <c r="C14" s="31"/>
      <c r="D14" s="32"/>
      <c r="E14" s="31"/>
      <c r="F14" s="31"/>
      <c r="G14" s="33"/>
      <c r="H14" s="33"/>
      <c r="I14" s="33"/>
      <c r="J14" s="33"/>
      <c r="K14" s="33"/>
      <c r="L14" s="31"/>
      <c r="M14" s="34"/>
      <c r="N14" s="27"/>
      <c r="O14" s="27"/>
      <c r="P14" s="27"/>
      <c r="Q14" s="34"/>
    </row>
    <row r="15" customFormat="false" ht="12.75" hidden="false" customHeight="false" outlineLevel="0" collapsed="false">
      <c r="A15" s="29"/>
      <c r="B15" s="30"/>
      <c r="C15" s="31"/>
      <c r="D15" s="32"/>
      <c r="E15" s="31"/>
      <c r="F15" s="31"/>
      <c r="G15" s="33"/>
      <c r="H15" s="33"/>
      <c r="I15" s="33"/>
      <c r="J15" s="33"/>
      <c r="K15" s="33"/>
      <c r="L15" s="31"/>
      <c r="M15" s="34"/>
      <c r="N15" s="35"/>
      <c r="O15" s="35"/>
      <c r="P15" s="35"/>
      <c r="Q15" s="34"/>
    </row>
    <row r="16" customFormat="false" ht="12.75" hidden="false" customHeight="false" outlineLevel="0" collapsed="false">
      <c r="A16" s="29"/>
      <c r="B16" s="30"/>
      <c r="C16" s="31"/>
      <c r="D16" s="32"/>
      <c r="E16" s="31"/>
      <c r="F16" s="31"/>
      <c r="G16" s="33"/>
      <c r="H16" s="33"/>
      <c r="I16" s="33"/>
      <c r="J16" s="33"/>
      <c r="K16" s="33"/>
      <c r="L16" s="31"/>
      <c r="M16" s="34"/>
      <c r="N16" s="35"/>
      <c r="O16" s="35"/>
      <c r="P16" s="35"/>
      <c r="Q16" s="34"/>
    </row>
    <row r="17" customFormat="false" ht="12.75" hidden="false" customHeight="false" outlineLevel="0" collapsed="false">
      <c r="B17" s="47" t="s">
        <v>199</v>
      </c>
      <c r="L17" s="44"/>
      <c r="N17" s="51"/>
      <c r="O17" s="51"/>
      <c r="P17" s="51"/>
    </row>
    <row r="18" customFormat="false" ht="12.75" hidden="false" customHeight="false" outlineLevel="0" collapsed="false">
      <c r="B18" s="47"/>
      <c r="L18" s="44"/>
      <c r="N18" s="51"/>
      <c r="O18" s="51"/>
      <c r="P18" s="51"/>
    </row>
    <row r="19" customFormat="false" ht="12.75" hidden="false" customHeight="false" outlineLevel="0" collapsed="false">
      <c r="A19" s="1" t="n">
        <v>1</v>
      </c>
      <c r="B19" s="37" t="s">
        <v>198</v>
      </c>
      <c r="C19" s="38" t="n">
        <v>4629245</v>
      </c>
      <c r="D19" s="38" t="n">
        <v>-2843646</v>
      </c>
      <c r="E19" s="38" t="n">
        <v>7472891</v>
      </c>
      <c r="F19" s="52" t="n">
        <v>87992</v>
      </c>
      <c r="G19" s="40"/>
      <c r="H19" s="40"/>
      <c r="I19" s="53" t="n">
        <v>8.985</v>
      </c>
      <c r="J19" s="40"/>
      <c r="K19" s="40"/>
      <c r="L19" s="41" t="n">
        <v>67055935</v>
      </c>
      <c r="N19" s="54" t="n">
        <v>-87992</v>
      </c>
      <c r="O19" s="51"/>
      <c r="P19" s="54" t="n">
        <f aca="false">E19*I19</f>
        <v>67143925.635</v>
      </c>
      <c r="Q19" s="4"/>
    </row>
    <row r="20" customFormat="false" ht="12.75" hidden="false" customHeight="false" outlineLevel="0" collapsed="false">
      <c r="B20" s="42"/>
      <c r="C20" s="5"/>
      <c r="D20" s="5"/>
      <c r="N20" s="51"/>
      <c r="O20" s="51"/>
      <c r="P20" s="51"/>
    </row>
    <row r="21" customFormat="false" ht="12.75" hidden="false" customHeight="false" outlineLevel="0" collapsed="false">
      <c r="A21" s="1" t="n">
        <v>2</v>
      </c>
      <c r="B21" s="42" t="s">
        <v>200</v>
      </c>
      <c r="C21" s="5"/>
      <c r="D21" s="5"/>
      <c r="E21" s="2" t="n">
        <f aca="false">E19</f>
        <v>7472891</v>
      </c>
      <c r="G21" s="3" t="n">
        <v>8.985</v>
      </c>
      <c r="H21" s="3" t="s">
        <v>55</v>
      </c>
      <c r="I21" s="3" t="n">
        <v>8.24</v>
      </c>
      <c r="J21" s="3" t="n">
        <f aca="false">I21-G21</f>
        <v>-0.744999999999999</v>
      </c>
      <c r="L21" s="2" t="n">
        <f aca="false">E21*J21</f>
        <v>-5567303.79499999</v>
      </c>
      <c r="N21" s="51"/>
      <c r="O21" s="51"/>
      <c r="P21" s="51"/>
    </row>
    <row r="22" customFormat="false" ht="12.75" hidden="false" customHeight="false" outlineLevel="0" collapsed="false">
      <c r="B22" s="20"/>
      <c r="N22" s="51"/>
      <c r="O22" s="51"/>
      <c r="P22" s="51"/>
    </row>
    <row r="23" customFormat="false" ht="12.75" hidden="false" customHeight="false" outlineLevel="0" collapsed="false">
      <c r="A23" s="1" t="n">
        <v>3</v>
      </c>
      <c r="B23" s="42" t="s">
        <v>201</v>
      </c>
      <c r="C23" s="5"/>
      <c r="D23" s="5"/>
      <c r="N23" s="51"/>
      <c r="O23" s="51"/>
      <c r="P23" s="51"/>
    </row>
    <row r="24" customFormat="false" ht="12.75" hidden="false" customHeight="false" outlineLevel="0" collapsed="false">
      <c r="A24" s="1" t="n">
        <v>4</v>
      </c>
      <c r="B24" s="20" t="s">
        <v>57</v>
      </c>
      <c r="E24" s="2" t="n">
        <v>-1720377</v>
      </c>
      <c r="F24" s="2" t="n">
        <v>-14150414</v>
      </c>
      <c r="G24" s="3" t="n">
        <f aca="false">F24/E24</f>
        <v>8.22518203858805</v>
      </c>
      <c r="I24" s="3" t="n">
        <f aca="false">I21</f>
        <v>8.24</v>
      </c>
      <c r="J24" s="3" t="n">
        <f aca="false">I24-G24</f>
        <v>0.0148179614119464</v>
      </c>
      <c r="L24" s="2" t="n">
        <f aca="false">E24*J24</f>
        <v>-25492.48</v>
      </c>
      <c r="N24" s="51"/>
      <c r="O24" s="51"/>
      <c r="P24" s="51"/>
    </row>
    <row r="25" customFormat="false" ht="12.75" hidden="false" customHeight="false" outlineLevel="0" collapsed="false">
      <c r="A25" s="1" t="n">
        <v>5</v>
      </c>
      <c r="B25" s="20" t="s">
        <v>58</v>
      </c>
      <c r="F25" s="2" t="n">
        <v>389236</v>
      </c>
      <c r="L25" s="2" t="n">
        <f aca="false">-F25</f>
        <v>-389236</v>
      </c>
      <c r="N25" s="51"/>
      <c r="O25" s="51"/>
      <c r="P25" s="51"/>
    </row>
    <row r="26" customFormat="false" ht="12.75" hidden="false" customHeight="false" outlineLevel="0" collapsed="false">
      <c r="A26" s="1" t="n">
        <v>6</v>
      </c>
      <c r="B26" s="20" t="s">
        <v>59</v>
      </c>
      <c r="E26" s="2" t="n">
        <v>-3741357</v>
      </c>
      <c r="F26" s="2" t="n">
        <v>-39738750</v>
      </c>
      <c r="G26" s="3" t="n">
        <f aca="false">F26/E26</f>
        <v>10.6214803879983</v>
      </c>
      <c r="I26" s="3" t="n">
        <f aca="false">I21</f>
        <v>8.24</v>
      </c>
      <c r="J26" s="3" t="n">
        <f aca="false">I26-G26</f>
        <v>-2.38148038799826</v>
      </c>
      <c r="L26" s="2" t="n">
        <f aca="false">E26*J26</f>
        <v>8909968.32</v>
      </c>
      <c r="N26" s="51"/>
      <c r="O26" s="51"/>
      <c r="P26" s="51"/>
    </row>
    <row r="27" customFormat="false" ht="12.75" hidden="false" customHeight="false" outlineLevel="0" collapsed="false">
      <c r="A27" s="1" t="n">
        <v>7</v>
      </c>
      <c r="B27" s="20" t="s">
        <v>60</v>
      </c>
      <c r="C27" s="43"/>
      <c r="D27" s="43"/>
      <c r="E27" s="43" t="n">
        <v>119143</v>
      </c>
      <c r="F27" s="43" t="n">
        <v>1041221</v>
      </c>
      <c r="G27" s="3" t="n">
        <f aca="false">F27/E27</f>
        <v>8.73925450928716</v>
      </c>
      <c r="I27" s="3" t="n">
        <f aca="false">I21</f>
        <v>8.24</v>
      </c>
      <c r="J27" s="3" t="n">
        <f aca="false">I27-G27</f>
        <v>-0.499254509287159</v>
      </c>
      <c r="L27" s="43" t="n">
        <f aca="false">E27*J27</f>
        <v>-59482.68</v>
      </c>
      <c r="N27" s="51"/>
      <c r="O27" s="51"/>
      <c r="P27" s="51"/>
    </row>
    <row r="28" customFormat="false" ht="12.75" hidden="false" customHeight="false" outlineLevel="0" collapsed="false">
      <c r="A28" s="1" t="n">
        <v>8</v>
      </c>
      <c r="B28" s="20" t="s">
        <v>202</v>
      </c>
      <c r="C28" s="2" t="n">
        <f aca="false">D28+E28</f>
        <v>-5141526</v>
      </c>
      <c r="D28" s="2" t="n">
        <v>201065</v>
      </c>
      <c r="E28" s="2" t="n">
        <f aca="false">SUM(E24:E27)</f>
        <v>-5342591</v>
      </c>
      <c r="F28" s="2" t="n">
        <f aca="false">SUM(F24:F27)</f>
        <v>-52458707</v>
      </c>
      <c r="L28" s="2" t="n">
        <f aca="false">SUM(L24:L27)</f>
        <v>8435757.16</v>
      </c>
      <c r="N28" s="51" t="n">
        <f aca="false">F28*-1</f>
        <v>52458707</v>
      </c>
      <c r="O28" s="51"/>
      <c r="P28" s="51"/>
    </row>
    <row r="29" customFormat="false" ht="12.75" hidden="false" customHeight="false" outlineLevel="0" collapsed="false">
      <c r="N29" s="51"/>
      <c r="O29" s="51"/>
      <c r="P29" s="51"/>
    </row>
    <row r="30" customFormat="false" ht="12.75" hidden="false" customHeight="false" outlineLevel="0" collapsed="false">
      <c r="A30" s="1" t="n">
        <v>9</v>
      </c>
      <c r="B30" s="37" t="s">
        <v>203</v>
      </c>
      <c r="C30" s="38" t="n">
        <f aca="false">C19+C28</f>
        <v>-512281</v>
      </c>
      <c r="D30" s="38" t="n">
        <f aca="false">D19+D28</f>
        <v>-2642581</v>
      </c>
      <c r="E30" s="38" t="n">
        <f aca="false">E19+E28</f>
        <v>2130300</v>
      </c>
      <c r="F30" s="52" t="n">
        <f aca="false">F19+F28</f>
        <v>-52370715</v>
      </c>
      <c r="G30" s="40"/>
      <c r="H30" s="40"/>
      <c r="I30" s="53" t="n">
        <v>8.24</v>
      </c>
      <c r="J30" s="40"/>
      <c r="K30" s="40"/>
      <c r="L30" s="41" t="n">
        <f aca="false">L19+L21+L28</f>
        <v>69924388.365</v>
      </c>
      <c r="N30" s="54" t="n">
        <f aca="false">N19+N28</f>
        <v>52370715</v>
      </c>
      <c r="O30" s="51"/>
      <c r="P30" s="54" t="n">
        <f aca="false">E30*I30</f>
        <v>17553672</v>
      </c>
      <c r="Q30" s="4"/>
    </row>
    <row r="31" customFormat="false" ht="12.75" hidden="false" customHeight="false" outlineLevel="0" collapsed="false">
      <c r="N31" s="51"/>
      <c r="O31" s="51"/>
      <c r="P31" s="51"/>
    </row>
    <row r="32" customFormat="false" ht="12.75" hidden="false" customHeight="false" outlineLevel="0" collapsed="false">
      <c r="B32" s="45" t="s">
        <v>63</v>
      </c>
      <c r="N32" s="51"/>
      <c r="O32" s="51"/>
      <c r="P32" s="51"/>
    </row>
    <row r="33" customFormat="false" ht="12.75" hidden="false" customHeight="false" outlineLevel="0" collapsed="false">
      <c r="N33" s="55"/>
      <c r="O33" s="55"/>
      <c r="P33" s="55"/>
    </row>
  </sheetData>
  <mergeCells count="2">
    <mergeCell ref="L5:P5"/>
    <mergeCell ref="E8:L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No. 7 Modified for Internal Use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4.71"/>
    <col collapsed="false" customWidth="true" hidden="false" outlineLevel="0" max="3" min="3" style="2" width="14.56"/>
    <col collapsed="false" customWidth="true" hidden="false" outlineLevel="0" max="5" min="4" style="2" width="11.7"/>
    <col collapsed="false" customWidth="true" hidden="false" outlineLevel="0" max="6" min="6" style="2" width="13.56"/>
    <col collapsed="false" customWidth="true" hidden="false" outlineLevel="0" max="7" min="7" style="3" width="12.56"/>
    <col collapsed="false" customWidth="true" hidden="false" outlineLevel="0" max="8" min="8" style="3" width="3.7"/>
    <col collapsed="false" customWidth="true" hidden="false" outlineLevel="0" max="9" min="9" style="3" width="9.85"/>
    <col collapsed="false" customWidth="true" hidden="false" outlineLevel="0" max="10" min="10" style="3" width="12.14"/>
    <col collapsed="false" customWidth="true" hidden="false" outlineLevel="0" max="11" min="11" style="3" width="1.7"/>
    <col collapsed="false" customWidth="true" hidden="false" outlineLevel="0" max="12" min="12" style="2" width="13.7"/>
    <col collapsed="false" customWidth="true" hidden="false" outlineLevel="0" max="13" min="13" style="0" width="1.7"/>
    <col collapsed="false" customWidth="true" hidden="false" outlineLevel="0" max="14" min="14" style="4" width="16.13"/>
    <col collapsed="false" customWidth="true" hidden="false" outlineLevel="0" max="15" min="15" style="4" width="1.7"/>
    <col collapsed="false" customWidth="true" hidden="false" outlineLevel="0" max="16" min="16" style="4" width="12.7"/>
    <col collapsed="false" customWidth="true" hidden="false" outlineLevel="0" max="17" min="17" style="0" width="17.7"/>
  </cols>
  <sheetData>
    <row r="1" customFormat="false" ht="12.75" hidden="false" customHeight="false" outlineLevel="0" collapsed="false">
      <c r="B1" s="5" t="s">
        <v>0</v>
      </c>
      <c r="C1" s="5"/>
      <c r="D1" s="5"/>
      <c r="E1" s="5"/>
      <c r="F1" s="6" t="s">
        <v>1</v>
      </c>
      <c r="G1" s="7"/>
      <c r="H1" s="7"/>
      <c r="I1" s="8"/>
      <c r="J1" s="9"/>
      <c r="K1" s="9"/>
      <c r="L1" s="10"/>
    </row>
    <row r="2" customFormat="false" ht="12.75" hidden="false" customHeight="false" outlineLevel="0" collapsed="false">
      <c r="B2" s="5" t="s">
        <v>2</v>
      </c>
      <c r="C2" s="5"/>
      <c r="D2" s="5"/>
      <c r="F2" s="11" t="s">
        <v>3</v>
      </c>
      <c r="G2" s="12"/>
      <c r="H2" s="12"/>
      <c r="I2" s="13"/>
      <c r="J2" s="9"/>
      <c r="K2" s="9"/>
      <c r="L2" s="10"/>
    </row>
    <row r="3" customFormat="false" ht="12.75" hidden="false" customHeight="false" outlineLevel="0" collapsed="false">
      <c r="B3" s="5" t="s">
        <v>210</v>
      </c>
      <c r="C3" s="5"/>
      <c r="D3" s="5"/>
      <c r="I3" s="9"/>
      <c r="J3" s="9"/>
      <c r="K3" s="9"/>
      <c r="L3" s="10"/>
    </row>
    <row r="4" customFormat="false" ht="12.75" hidden="false" customHeight="false" outlineLevel="0" collapsed="false">
      <c r="B4" s="5"/>
      <c r="C4" s="5"/>
      <c r="D4" s="5"/>
      <c r="I4" s="9"/>
      <c r="J4" s="9"/>
      <c r="K4" s="9"/>
      <c r="L4" s="10"/>
    </row>
    <row r="5" customFormat="false" ht="12.75" hidden="false" customHeight="false" outlineLevel="0" collapsed="false">
      <c r="B5" s="5"/>
      <c r="C5" s="5"/>
      <c r="D5" s="5"/>
      <c r="I5" s="9"/>
      <c r="J5" s="9"/>
      <c r="K5" s="9"/>
      <c r="L5" s="14" t="s">
        <v>5</v>
      </c>
      <c r="M5" s="14"/>
      <c r="N5" s="14"/>
      <c r="O5" s="14"/>
      <c r="P5" s="14"/>
    </row>
    <row r="6" customFormat="false" ht="12.75" hidden="false" customHeight="false" outlineLevel="0" collapsed="false">
      <c r="B6" s="5"/>
      <c r="C6" s="5"/>
      <c r="D6" s="5"/>
      <c r="I6" s="9"/>
      <c r="J6" s="9"/>
      <c r="K6" s="9"/>
      <c r="L6" s="15" t="s">
        <v>6</v>
      </c>
      <c r="M6" s="16"/>
      <c r="N6" s="17" t="s">
        <v>7</v>
      </c>
      <c r="O6" s="17"/>
      <c r="P6" s="17" t="s">
        <v>8</v>
      </c>
    </row>
    <row r="7" customFormat="false" ht="12.75" hidden="false" customHeight="false" outlineLevel="0" collapsed="false">
      <c r="C7" s="18" t="s">
        <v>9</v>
      </c>
      <c r="N7" s="17" t="s">
        <v>10</v>
      </c>
      <c r="O7" s="17"/>
      <c r="P7" s="17" t="s">
        <v>11</v>
      </c>
    </row>
    <row r="8" customFormat="false" ht="12.75" hidden="false" customHeight="false" outlineLevel="0" collapsed="false">
      <c r="C8" s="18" t="s">
        <v>12</v>
      </c>
      <c r="E8" s="19" t="s">
        <v>13</v>
      </c>
      <c r="F8" s="19"/>
      <c r="G8" s="19"/>
      <c r="H8" s="19"/>
      <c r="I8" s="19"/>
      <c r="J8" s="19"/>
      <c r="K8" s="19"/>
      <c r="L8" s="19"/>
      <c r="N8" s="17" t="s">
        <v>14</v>
      </c>
      <c r="O8" s="17"/>
      <c r="P8" s="17"/>
    </row>
    <row r="9" customFormat="false" ht="12.75" hidden="false" customHeight="false" outlineLevel="0" collapsed="false">
      <c r="B9" s="20"/>
      <c r="C9" s="18" t="s">
        <v>15</v>
      </c>
      <c r="D9" s="18" t="s">
        <v>16</v>
      </c>
      <c r="E9" s="18" t="s">
        <v>17</v>
      </c>
      <c r="F9" s="18" t="s">
        <v>17</v>
      </c>
      <c r="J9" s="21" t="s">
        <v>18</v>
      </c>
      <c r="K9" s="21"/>
      <c r="L9" s="18" t="s">
        <v>19</v>
      </c>
      <c r="N9" s="17" t="s">
        <v>20</v>
      </c>
      <c r="O9" s="17"/>
      <c r="P9" s="17" t="s">
        <v>21</v>
      </c>
    </row>
    <row r="10" customFormat="false" ht="12.75" hidden="false" customHeight="false" outlineLevel="0" collapsed="false">
      <c r="A10" s="22" t="s">
        <v>22</v>
      </c>
      <c r="B10" s="23"/>
      <c r="C10" s="18" t="s">
        <v>23</v>
      </c>
      <c r="D10" s="18" t="s">
        <v>24</v>
      </c>
      <c r="E10" s="18" t="s">
        <v>24</v>
      </c>
      <c r="F10" s="18" t="s">
        <v>25</v>
      </c>
      <c r="G10" s="21" t="s">
        <v>26</v>
      </c>
      <c r="H10" s="21"/>
      <c r="I10" s="21" t="s">
        <v>27</v>
      </c>
      <c r="J10" s="21" t="s">
        <v>26</v>
      </c>
      <c r="K10" s="21"/>
      <c r="L10" s="18" t="s">
        <v>28</v>
      </c>
      <c r="M10" s="24"/>
      <c r="N10" s="25"/>
      <c r="O10" s="25"/>
      <c r="P10" s="25"/>
    </row>
    <row r="11" customFormat="false" ht="12.75" hidden="false" customHeight="false" outlineLevel="0" collapsed="false">
      <c r="A11" s="22" t="s">
        <v>29</v>
      </c>
      <c r="B11" s="23" t="s">
        <v>30</v>
      </c>
      <c r="C11" s="18" t="s">
        <v>31</v>
      </c>
      <c r="D11" s="18" t="s">
        <v>15</v>
      </c>
      <c r="E11" s="18" t="s">
        <v>15</v>
      </c>
      <c r="F11" s="15" t="s">
        <v>32</v>
      </c>
      <c r="G11" s="21" t="s">
        <v>33</v>
      </c>
      <c r="H11" s="21"/>
      <c r="I11" s="21" t="s">
        <v>34</v>
      </c>
      <c r="J11" s="21" t="s">
        <v>33</v>
      </c>
      <c r="K11" s="26"/>
      <c r="L11" s="18" t="s">
        <v>35</v>
      </c>
      <c r="M11" s="24"/>
      <c r="N11" s="27"/>
      <c r="O11" s="27"/>
      <c r="P11" s="27"/>
    </row>
    <row r="12" customFormat="false" ht="12.75" hidden="false" customHeight="false" outlineLevel="0" collapsed="false">
      <c r="A12" s="22"/>
      <c r="B12" s="23"/>
      <c r="C12" s="18" t="s">
        <v>36</v>
      </c>
      <c r="D12" s="18"/>
      <c r="E12" s="18"/>
      <c r="F12" s="15" t="s">
        <v>37</v>
      </c>
      <c r="G12" s="21" t="s">
        <v>38</v>
      </c>
      <c r="H12" s="21"/>
      <c r="I12" s="21"/>
      <c r="J12" s="21" t="s">
        <v>39</v>
      </c>
      <c r="K12" s="21"/>
      <c r="L12" s="18" t="s">
        <v>40</v>
      </c>
      <c r="M12" s="28"/>
      <c r="N12" s="27"/>
      <c r="O12" s="27"/>
      <c r="P12" s="27"/>
      <c r="Q12" s="28"/>
    </row>
    <row r="13" customFormat="false" ht="12.75" hidden="false" customHeight="false" outlineLevel="0" collapsed="false">
      <c r="A13" s="29"/>
      <c r="B13" s="30" t="s">
        <v>41</v>
      </c>
      <c r="C13" s="31" t="s">
        <v>42</v>
      </c>
      <c r="D13" s="32" t="s">
        <v>43</v>
      </c>
      <c r="E13" s="31" t="s">
        <v>44</v>
      </c>
      <c r="F13" s="31" t="s">
        <v>45</v>
      </c>
      <c r="G13" s="33" t="s">
        <v>46</v>
      </c>
      <c r="H13" s="33"/>
      <c r="I13" s="33" t="s">
        <v>47</v>
      </c>
      <c r="J13" s="33" t="s">
        <v>48</v>
      </c>
      <c r="K13" s="33"/>
      <c r="L13" s="31" t="s">
        <v>49</v>
      </c>
      <c r="M13" s="34"/>
      <c r="N13" s="25" t="s">
        <v>50</v>
      </c>
      <c r="O13" s="25"/>
      <c r="P13" s="25" t="s">
        <v>51</v>
      </c>
      <c r="Q13" s="34"/>
    </row>
    <row r="14" customFormat="false" ht="12.75" hidden="false" customHeight="false" outlineLevel="0" collapsed="false">
      <c r="A14" s="29"/>
      <c r="B14" s="30"/>
      <c r="C14" s="31"/>
      <c r="D14" s="32"/>
      <c r="E14" s="31"/>
      <c r="F14" s="31"/>
      <c r="G14" s="33"/>
      <c r="H14" s="33"/>
      <c r="I14" s="33"/>
      <c r="J14" s="33"/>
      <c r="K14" s="33"/>
      <c r="L14" s="31"/>
      <c r="M14" s="34"/>
      <c r="N14" s="27"/>
      <c r="O14" s="27"/>
      <c r="P14" s="27"/>
      <c r="Q14" s="34"/>
    </row>
    <row r="15" customFormat="false" ht="12.75" hidden="false" customHeight="false" outlineLevel="0" collapsed="false">
      <c r="A15" s="29"/>
      <c r="B15" s="30"/>
      <c r="C15" s="31"/>
      <c r="D15" s="32"/>
      <c r="E15" s="31"/>
      <c r="F15" s="31"/>
      <c r="G15" s="33"/>
      <c r="H15" s="33"/>
      <c r="I15" s="33"/>
      <c r="J15" s="33"/>
      <c r="K15" s="33"/>
      <c r="L15" s="31"/>
      <c r="M15" s="34"/>
      <c r="N15" s="35"/>
      <c r="O15" s="35"/>
      <c r="P15" s="35"/>
      <c r="Q15" s="34"/>
    </row>
    <row r="16" customFormat="false" ht="12.75" hidden="false" customHeight="false" outlineLevel="0" collapsed="false">
      <c r="A16" s="29"/>
      <c r="B16" s="30"/>
      <c r="C16" s="31"/>
      <c r="D16" s="32"/>
      <c r="E16" s="31"/>
      <c r="F16" s="31"/>
      <c r="G16" s="33"/>
      <c r="H16" s="33"/>
      <c r="I16" s="33"/>
      <c r="J16" s="33"/>
      <c r="K16" s="33"/>
      <c r="L16" s="31"/>
      <c r="M16" s="34"/>
      <c r="N16" s="35"/>
      <c r="O16" s="35"/>
      <c r="P16" s="35"/>
      <c r="Q16" s="34"/>
    </row>
    <row r="17" customFormat="false" ht="12.75" hidden="false" customHeight="false" outlineLevel="0" collapsed="false">
      <c r="B17" s="47" t="s">
        <v>204</v>
      </c>
      <c r="L17" s="44"/>
      <c r="N17" s="51"/>
      <c r="O17" s="51"/>
      <c r="P17" s="51"/>
    </row>
    <row r="18" customFormat="false" ht="12.75" hidden="false" customHeight="false" outlineLevel="0" collapsed="false">
      <c r="B18" s="47"/>
      <c r="L18" s="44"/>
      <c r="N18" s="51"/>
      <c r="O18" s="51"/>
      <c r="P18" s="51"/>
    </row>
    <row r="19" customFormat="false" ht="12.75" hidden="false" customHeight="false" outlineLevel="0" collapsed="false">
      <c r="A19" s="1" t="n">
        <v>1</v>
      </c>
      <c r="B19" s="37" t="s">
        <v>203</v>
      </c>
      <c r="C19" s="38" t="n">
        <v>-512281</v>
      </c>
      <c r="D19" s="38" t="n">
        <v>-2642581</v>
      </c>
      <c r="E19" s="38" t="n">
        <v>2130300</v>
      </c>
      <c r="F19" s="52" t="n">
        <v>-52370715</v>
      </c>
      <c r="G19" s="40"/>
      <c r="H19" s="40"/>
      <c r="I19" s="53" t="n">
        <v>8.24</v>
      </c>
      <c r="J19" s="40"/>
      <c r="K19" s="40"/>
      <c r="L19" s="41" t="n">
        <v>69924388</v>
      </c>
      <c r="N19" s="54" t="n">
        <v>52370715</v>
      </c>
      <c r="O19" s="51"/>
      <c r="P19" s="54" t="n">
        <f aca="false">E19*I19</f>
        <v>17553672</v>
      </c>
      <c r="Q19" s="4"/>
    </row>
    <row r="20" customFormat="false" ht="12.75" hidden="false" customHeight="false" outlineLevel="0" collapsed="false">
      <c r="B20" s="42"/>
      <c r="C20" s="5"/>
      <c r="D20" s="5"/>
      <c r="N20" s="51"/>
      <c r="O20" s="51"/>
      <c r="P20" s="51"/>
    </row>
    <row r="21" customFormat="false" ht="12.75" hidden="false" customHeight="false" outlineLevel="0" collapsed="false">
      <c r="A21" s="1" t="n">
        <v>2</v>
      </c>
      <c r="B21" s="42" t="s">
        <v>205</v>
      </c>
      <c r="C21" s="5"/>
      <c r="D21" s="5"/>
      <c r="E21" s="2" t="n">
        <f aca="false">E19</f>
        <v>2130300</v>
      </c>
      <c r="G21" s="3" t="n">
        <v>8.24</v>
      </c>
      <c r="H21" s="3" t="s">
        <v>55</v>
      </c>
      <c r="I21" s="3" t="n">
        <v>5.6802</v>
      </c>
      <c r="J21" s="3" t="n">
        <f aca="false">I21-G21</f>
        <v>-2.5598</v>
      </c>
      <c r="L21" s="2" t="n">
        <f aca="false">E21*J21</f>
        <v>-5453141.94</v>
      </c>
      <c r="N21" s="51"/>
      <c r="O21" s="51"/>
      <c r="P21" s="51"/>
    </row>
    <row r="22" customFormat="false" ht="12.75" hidden="false" customHeight="false" outlineLevel="0" collapsed="false">
      <c r="B22" s="20"/>
      <c r="N22" s="51"/>
      <c r="O22" s="51"/>
      <c r="P22" s="51"/>
    </row>
    <row r="23" customFormat="false" ht="12.75" hidden="false" customHeight="false" outlineLevel="0" collapsed="false">
      <c r="A23" s="1" t="n">
        <v>3</v>
      </c>
      <c r="B23" s="42" t="s">
        <v>206</v>
      </c>
      <c r="C23" s="5"/>
      <c r="D23" s="5"/>
      <c r="N23" s="51"/>
      <c r="O23" s="51"/>
      <c r="P23" s="51"/>
    </row>
    <row r="24" customFormat="false" ht="12.75" hidden="false" customHeight="false" outlineLevel="0" collapsed="false">
      <c r="A24" s="1" t="n">
        <v>4</v>
      </c>
      <c r="B24" s="20" t="s">
        <v>57</v>
      </c>
      <c r="E24" s="2" t="n">
        <v>-1505362</v>
      </c>
      <c r="F24" s="2" t="n">
        <f aca="false">-8213093-F25</f>
        <v>-8394473</v>
      </c>
      <c r="G24" s="3" t="n">
        <f aca="false">F24/E24</f>
        <v>5.5763816278078</v>
      </c>
      <c r="I24" s="3" t="n">
        <f aca="false">I21</f>
        <v>5.6802</v>
      </c>
      <c r="J24" s="3" t="n">
        <f aca="false">I24-G24</f>
        <v>0.103818372192204</v>
      </c>
      <c r="L24" s="2" t="n">
        <f aca="false">E24*J24</f>
        <v>-156284.2324</v>
      </c>
      <c r="N24" s="51"/>
      <c r="O24" s="51"/>
      <c r="P24" s="51"/>
    </row>
    <row r="25" customFormat="false" ht="12.75" hidden="false" customHeight="false" outlineLevel="0" collapsed="false">
      <c r="A25" s="1" t="n">
        <v>5</v>
      </c>
      <c r="B25" s="20" t="s">
        <v>58</v>
      </c>
      <c r="F25" s="2" t="n">
        <v>181380</v>
      </c>
      <c r="L25" s="2" t="n">
        <f aca="false">-F25</f>
        <v>-181380</v>
      </c>
      <c r="N25" s="51"/>
      <c r="O25" s="51"/>
      <c r="P25" s="51"/>
    </row>
    <row r="26" customFormat="false" ht="12.75" hidden="false" customHeight="false" outlineLevel="0" collapsed="false">
      <c r="A26" s="1" t="n">
        <v>6</v>
      </c>
      <c r="B26" s="20" t="s">
        <v>59</v>
      </c>
      <c r="E26" s="2" t="n">
        <v>0</v>
      </c>
      <c r="F26" s="2" t="n">
        <v>0</v>
      </c>
      <c r="I26" s="3" t="n">
        <f aca="false">I21</f>
        <v>5.6802</v>
      </c>
      <c r="J26" s="3" t="n">
        <f aca="false">I26-G26</f>
        <v>5.6802</v>
      </c>
      <c r="L26" s="2" t="n">
        <f aca="false">E26*J26</f>
        <v>0</v>
      </c>
      <c r="N26" s="51"/>
      <c r="O26" s="51"/>
      <c r="P26" s="51"/>
    </row>
    <row r="27" customFormat="false" ht="12.75" hidden="false" customHeight="false" outlineLevel="0" collapsed="false">
      <c r="A27" s="1" t="n">
        <v>7</v>
      </c>
      <c r="B27" s="20" t="s">
        <v>60</v>
      </c>
      <c r="C27" s="43"/>
      <c r="D27" s="43"/>
      <c r="E27" s="43" t="n">
        <f aca="false">84+132054+5909</f>
        <v>138047</v>
      </c>
      <c r="F27" s="43" t="n">
        <f aca="false">721+1056170+48320-3</f>
        <v>1105208</v>
      </c>
      <c r="G27" s="3" t="n">
        <f aca="false">F27/E27</f>
        <v>8.0060269328562</v>
      </c>
      <c r="I27" s="3" t="n">
        <f aca="false">I21</f>
        <v>5.6802</v>
      </c>
      <c r="J27" s="3" t="n">
        <f aca="false">I27-G27</f>
        <v>-2.3258269328562</v>
      </c>
      <c r="L27" s="43" t="n">
        <f aca="false">E27*J27-2</f>
        <v>-321075.4306</v>
      </c>
      <c r="N27" s="51"/>
      <c r="O27" s="51"/>
      <c r="P27" s="51"/>
    </row>
    <row r="28" customFormat="false" ht="12.75" hidden="false" customHeight="false" outlineLevel="0" collapsed="false">
      <c r="A28" s="1" t="n">
        <v>8</v>
      </c>
      <c r="B28" s="20" t="s">
        <v>207</v>
      </c>
      <c r="C28" s="2" t="n">
        <f aca="false">D28+E28</f>
        <v>-2199773</v>
      </c>
      <c r="D28" s="2" t="n">
        <v>-832458</v>
      </c>
      <c r="E28" s="2" t="n">
        <f aca="false">SUM(E24:E27)</f>
        <v>-1367315</v>
      </c>
      <c r="F28" s="2" t="n">
        <f aca="false">SUM(F24:F27)</f>
        <v>-7107885</v>
      </c>
      <c r="L28" s="2" t="n">
        <f aca="false">SUM(L24:L27)</f>
        <v>-658739.663</v>
      </c>
      <c r="N28" s="51" t="n">
        <f aca="false">F28*-1</f>
        <v>7107885</v>
      </c>
      <c r="O28" s="51"/>
      <c r="P28" s="51"/>
    </row>
    <row r="29" customFormat="false" ht="12.75" hidden="false" customHeight="false" outlineLevel="0" collapsed="false">
      <c r="N29" s="51"/>
      <c r="O29" s="51"/>
      <c r="P29" s="51"/>
    </row>
    <row r="30" customFormat="false" ht="12.75" hidden="false" customHeight="false" outlineLevel="0" collapsed="false">
      <c r="A30" s="1" t="n">
        <v>9</v>
      </c>
      <c r="B30" s="37" t="s">
        <v>208</v>
      </c>
      <c r="C30" s="38" t="n">
        <f aca="false">C19+C28</f>
        <v>-2712054</v>
      </c>
      <c r="D30" s="38" t="n">
        <f aca="false">D19+D28</f>
        <v>-3475039</v>
      </c>
      <c r="E30" s="38" t="n">
        <f aca="false">E19+E28</f>
        <v>762985</v>
      </c>
      <c r="F30" s="52" t="n">
        <f aca="false">F19+F28</f>
        <v>-59478600</v>
      </c>
      <c r="G30" s="40"/>
      <c r="H30" s="40"/>
      <c r="I30" s="53" t="n">
        <v>5.6802</v>
      </c>
      <c r="J30" s="40"/>
      <c r="K30" s="40"/>
      <c r="L30" s="41" t="n">
        <f aca="false">L19+L21+L28</f>
        <v>63812506.397</v>
      </c>
      <c r="N30" s="54" t="n">
        <f aca="false">N19+N28</f>
        <v>59478600</v>
      </c>
      <c r="O30" s="51"/>
      <c r="P30" s="54" t="n">
        <f aca="false">E30*I30</f>
        <v>4333907.397</v>
      </c>
      <c r="Q30" s="4"/>
    </row>
    <row r="31" customFormat="false" ht="12.75" hidden="false" customHeight="false" outlineLevel="0" collapsed="false">
      <c r="N31" s="51"/>
      <c r="O31" s="51"/>
      <c r="P31" s="51"/>
    </row>
    <row r="32" customFormat="false" ht="12.75" hidden="false" customHeight="false" outlineLevel="0" collapsed="false">
      <c r="B32" s="45" t="s">
        <v>63</v>
      </c>
      <c r="N32" s="51"/>
      <c r="O32" s="51"/>
      <c r="P32" s="51"/>
    </row>
  </sheetData>
  <mergeCells count="2">
    <mergeCell ref="L5:P5"/>
    <mergeCell ref="E8:L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No. 7 Modified for Internal Use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2000-12-01T14:28:08Z</dcterms:created>
  <dc:creator>Enron</dc:creator>
  <dc:description/>
  <dc:language>en-US</dc:language>
  <cp:lastModifiedBy>Enron</cp:lastModifiedBy>
  <cp:lastPrinted>2001-03-09T20:18:08Z</cp:lastPrinted>
  <cp:revision>0</cp:revision>
  <dc:subject/>
  <dc:title/>
</cp:coreProperties>
</file>