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WR Billing Determinants (3)" sheetId="1" state="visible" r:id="rId3"/>
    <sheet name="Rate Increase Model" sheetId="2" state="visible" r:id="rId4"/>
    <sheet name="DWR Billing Determinants (2)" sheetId="3" state="visible" r:id="rId5"/>
    <sheet name="DWR Billing Determinants" sheetId="4" state="visible" r:id="rId6"/>
  </sheets>
  <externalReferences>
    <externalReference r:id="rId7"/>
    <externalReference r:id="rId8"/>
  </externalReferences>
  <definedNames>
    <definedName function="false" hidden="false" localSheetId="3" name="_xlnm.Print_Area" vbProcedure="false">'DWR Billing Determinants'!$A$1:$L$18</definedName>
    <definedName function="false" hidden="false" localSheetId="2" name="_xlnm.Print_Area" vbProcedure="false">'DWR Billing Determinants (2)'!$A$1:$L$18</definedName>
    <definedName function="false" hidden="false" localSheetId="0" name="_xlnm.Print_Area" vbProcedure="false">'DWR Billing Determinants (3)'!$A$1:$L$18</definedName>
    <definedName function="false" hidden="false" localSheetId="1" name="_xlnm.Print_Area" vbProcedure="false">'Rate Increase Model'!$B$1:$J$37</definedName>
    <definedName function="false" hidden="false" localSheetId="1" name="_xlnm.Print_Titles" vbProcedure="false">'Rate Increase Model'!$A:$A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<sst xmlns="http://schemas.openxmlformats.org/spreadsheetml/2006/main" count="141" uniqueCount="59">
  <si>
    <t xml:space="preserve">DWR Billing Determinants</t>
  </si>
  <si>
    <t xml:space="preserve">Update July 22, 2001</t>
  </si>
  <si>
    <t xml:space="preserve">System</t>
  </si>
  <si>
    <t xml:space="preserve">SB 43 Customers</t>
  </si>
  <si>
    <t xml:space="preserve">AB 265 Customers</t>
  </si>
  <si>
    <t xml:space="preserve">Period </t>
  </si>
  <si>
    <t xml:space="preserve">GWh</t>
  </si>
  <si>
    <t xml:space="preserve">Current Rate</t>
  </si>
  <si>
    <t xml:space="preserve">Revenues</t>
  </si>
  <si>
    <t xml:space="preserve">Sales </t>
  </si>
  <si>
    <t xml:space="preserve">Sales</t>
  </si>
  <si>
    <t xml:space="preserve">Q1,2001</t>
  </si>
  <si>
    <t xml:space="preserve">Q2,2001</t>
  </si>
  <si>
    <t xml:space="preserve">Q3,2001</t>
  </si>
  <si>
    <t xml:space="preserve">Q4,2001</t>
  </si>
  <si>
    <t xml:space="preserve">Q1,2002</t>
  </si>
  <si>
    <t xml:space="preserve">Q2,2002</t>
  </si>
  <si>
    <t xml:space="preserve">Q3,2002</t>
  </si>
  <si>
    <t xml:space="preserve">Q4,2002</t>
  </si>
  <si>
    <t xml:space="preserve">Jan01-Dec02</t>
  </si>
  <si>
    <t xml:space="preserve"> </t>
  </si>
  <si>
    <t xml:space="preserve">Sep01-Dec02</t>
  </si>
  <si>
    <t xml:space="preserve">Mar27-Dec02</t>
  </si>
  <si>
    <t xml:space="preserve">CPUC Rate Proceeding</t>
  </si>
  <si>
    <t xml:space="preserve">Exhibit 14 (Scenario 3)</t>
  </si>
  <si>
    <t xml:space="preserve">SDG&amp;E A. 01-01-044</t>
  </si>
  <si>
    <t xml:space="preserve">Revised with DWR Revenue Requirement</t>
  </si>
  <si>
    <t xml:space="preserve">Update August 7, 2001</t>
  </si>
  <si>
    <t xml:space="preserve">Assumptions</t>
  </si>
  <si>
    <t xml:space="preserve">Update Determinants (September-01 to December-02)</t>
  </si>
  <si>
    <t xml:space="preserve">Sales (GWh)</t>
  </si>
  <si>
    <t xml:space="preserve">URG</t>
  </si>
  <si>
    <t xml:space="preserve">DWR</t>
  </si>
  <si>
    <t xml:space="preserve">Total</t>
  </si>
  <si>
    <t xml:space="preserve">Capped AB 265 Customers</t>
  </si>
  <si>
    <t xml:space="preserve">Capped ABX1 43 Customers</t>
  </si>
  <si>
    <t xml:space="preserve">Total Bundled Sales</t>
  </si>
  <si>
    <t xml:space="preserve">AB X1 43 Customers Rev Req</t>
  </si>
  <si>
    <t xml:space="preserve">AB 265 Customers Rev Req</t>
  </si>
  <si>
    <t xml:space="preserve">DWR Revenue Requirement</t>
  </si>
  <si>
    <t xml:space="preserve">Other ISO charges</t>
  </si>
  <si>
    <t xml:space="preserve">ISO charges</t>
  </si>
  <si>
    <t xml:space="preserve">AB X1 43 Sales Times 6.5 cents/kWh</t>
  </si>
  <si>
    <t xml:space="preserve">SDG&amp;E Revenue Requirement (URG)</t>
  </si>
  <si>
    <t xml:space="preserve">DWR Increase Rev Req </t>
  </si>
  <si>
    <t xml:space="preserve">AB 265 Sales Times 6.5 cents/kWh</t>
  </si>
  <si>
    <t xml:space="preserve">  </t>
  </si>
  <si>
    <t xml:space="preserve">DWR Rate Increase</t>
  </si>
  <si>
    <t xml:space="preserve">Cents/kWh</t>
  </si>
  <si>
    <t xml:space="preserve">CTC Rate Removal</t>
  </si>
  <si>
    <t xml:space="preserve">Total Rate Increase</t>
  </si>
  <si>
    <t xml:space="preserve">System Average Rate Increase</t>
  </si>
  <si>
    <t xml:space="preserve">Notes:</t>
  </si>
  <si>
    <t xml:space="preserve">* The AB265 Revenue Requirement URG does not include the Other ISO Charges of $73,149,000 and the Grid Management Charges of $30,621,000 paid by SDG&amp;E for URG</t>
  </si>
  <si>
    <t xml:space="preserve">   per the agreement with DWR.</t>
  </si>
  <si>
    <t xml:space="preserve">* The retroactive Rate increase credit of $91,602,885 from March 27, '01 to the effective date is included in the "AB X1 43 Sales times 6.5 cents/kWh"</t>
  </si>
  <si>
    <t xml:space="preserve">Oct01-Dec02</t>
  </si>
  <si>
    <t xml:space="preserve">Oct01-Sept03</t>
  </si>
  <si>
    <t xml:space="preserve">Mar27-Dec03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</si>
</sst>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0.00"/>
    <numFmt numFmtId="169" formatCode="_(\$* #,##0_);_(\$* \(#,##0\);_(\$* \-??_);_(@_)"/>
    <numFmt numFmtId="170" formatCode="_(* #,##0.0_);_(* \(#,##0.0\);_(* \-??_);_(@_)"/>
    <numFmt numFmtId="171" formatCode="0"/>
    <numFmt numFmtId="172" formatCode="0%"/>
    <numFmt numFmtId="173" formatCode="0.0%"/>
    <numFmt numFmtId="174" formatCode="[$-409]#,##0.00_);\(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2"/>
      <name val="Arial"/>
      <family val="2"/>
    </font>
    <font>
      <u val="single"/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windows/TEMP/ALJ%20Exhibit%2014%20(Scenario%203)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windows/TEMP/ALJ%20Exhibit%2014%20(Scenario%202)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te Increase Model"/>
      <sheetName val="ISO Charges"/>
      <sheetName val="SDG&amp;E URG"/>
      <sheetName val="DWR Billing Determinants"/>
    </sheetNames>
    <sheetDataSet>
      <sheetData sheetId="0">
        <row r="11">
          <cell r="F11">
            <v>0.486368543257963</v>
          </cell>
        </row>
        <row r="12">
          <cell r="F12">
            <v>0.513631456742037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te Increase Model"/>
      <sheetName val="ISO Charges"/>
      <sheetName val="SDG&amp;E URG"/>
      <sheetName val="DWR Billing Determinants"/>
    </sheetNames>
    <sheetDataSet>
      <sheetData sheetId="0">
        <row r="11">
          <cell r="F11">
            <v>0.486368543257963</v>
          </cell>
        </row>
        <row r="12">
          <cell r="F12">
            <v>0.513631456742037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7.7"/>
    <col collapsed="false" customWidth="true" hidden="false" outlineLevel="0" max="3" min="3" style="0" width="11.56"/>
    <col collapsed="false" customWidth="true" hidden="false" outlineLevel="0" max="4" min="4" style="0" width="11.28"/>
    <col collapsed="false" customWidth="true" hidden="false" outlineLevel="0" max="6" min="5" style="0" width="11.42"/>
    <col collapsed="false" customWidth="true" hidden="false" outlineLevel="0" max="8" min="7" style="0" width="11.28"/>
    <col collapsed="false" customWidth="true" hidden="false" outlineLevel="0" max="9" min="9" style="0" width="11.42"/>
    <col collapsed="false" customWidth="true" hidden="false" outlineLevel="0" max="10" min="10" style="0" width="9.7"/>
    <col collapsed="false" customWidth="true" hidden="false" outlineLevel="0" max="11" min="11" style="0" width="11.28"/>
  </cols>
  <sheetData>
    <row r="1" customFormat="false" ht="15" hidden="false" customHeight="false" outlineLevel="0" collapsed="false">
      <c r="E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2.75" hidden="false" customHeight="false" outlineLevel="0" collapsed="false">
      <c r="E4" s="3"/>
    </row>
    <row r="5" customFormat="false" ht="12.75" hidden="false" customHeight="false" outlineLevel="0" collapsed="false">
      <c r="A5" s="4"/>
      <c r="B5" s="5" t="s">
        <v>2</v>
      </c>
      <c r="C5" s="5"/>
      <c r="D5" s="5"/>
      <c r="E5" s="6" t="s">
        <v>3</v>
      </c>
      <c r="F5" s="6"/>
      <c r="G5" s="6"/>
      <c r="H5" s="6" t="s">
        <v>4</v>
      </c>
      <c r="I5" s="6"/>
      <c r="J5" s="6"/>
    </row>
    <row r="6" customFormat="false" ht="12.75" hidden="false" customHeight="false" outlineLevel="0" collapsed="false">
      <c r="A6" s="7" t="s">
        <v>5</v>
      </c>
      <c r="B6" s="8" t="s">
        <v>6</v>
      </c>
      <c r="C6" s="7" t="s">
        <v>7</v>
      </c>
      <c r="D6" s="9" t="s">
        <v>8</v>
      </c>
      <c r="E6" s="10" t="s">
        <v>9</v>
      </c>
      <c r="F6" s="7" t="s">
        <v>7</v>
      </c>
      <c r="G6" s="11" t="s">
        <v>8</v>
      </c>
      <c r="H6" s="10" t="s">
        <v>10</v>
      </c>
      <c r="I6" s="7" t="s">
        <v>7</v>
      </c>
      <c r="J6" s="11" t="s">
        <v>8</v>
      </c>
      <c r="K6" s="4"/>
    </row>
    <row r="7" customFormat="false" ht="12.75" hidden="false" customHeight="false" outlineLevel="0" collapsed="false">
      <c r="A7" s="12" t="s">
        <v>11</v>
      </c>
      <c r="B7" s="13" t="n">
        <v>1096</v>
      </c>
      <c r="C7" s="14" t="n">
        <v>6.5</v>
      </c>
      <c r="D7" s="15" t="n">
        <f aca="false">+B7*C7*10</f>
        <v>71240</v>
      </c>
      <c r="E7" s="13" t="n">
        <f aca="false">+B7*'[1]Rate Increase Model'!$F$12</f>
        <v>562.940076589273</v>
      </c>
      <c r="F7" s="16" t="n">
        <v>6.5</v>
      </c>
      <c r="G7" s="15" t="n">
        <f aca="false">E7*F7*10</f>
        <v>36591.1049783027</v>
      </c>
      <c r="H7" s="13" t="n">
        <f aca="false">+B7*'[1]Rate Increase Model'!$F$11</f>
        <v>533.059923410727</v>
      </c>
      <c r="I7" s="17" t="n">
        <v>6.5</v>
      </c>
      <c r="J7" s="15" t="n">
        <f aca="false">+I7*H7*10</f>
        <v>34648.8950216973</v>
      </c>
      <c r="K7" s="18" t="n">
        <f aca="false">+J7+G7</f>
        <v>71240</v>
      </c>
      <c r="L7" s="18" t="n">
        <f aca="false">+K7-D7</f>
        <v>0</v>
      </c>
    </row>
    <row r="8" customFormat="false" ht="12.75" hidden="false" customHeight="false" outlineLevel="0" collapsed="false">
      <c r="A8" s="12" t="s">
        <v>12</v>
      </c>
      <c r="B8" s="13" t="n">
        <v>1919</v>
      </c>
      <c r="C8" s="14" t="n">
        <v>6.5</v>
      </c>
      <c r="D8" s="15" t="n">
        <f aca="false">+B8*C8*10</f>
        <v>124735</v>
      </c>
      <c r="E8" s="13" t="n">
        <f aca="false">+B8*'[1]Rate Increase Model'!$F$12</f>
        <v>985.65876548797</v>
      </c>
      <c r="F8" s="16" t="n">
        <v>6.5</v>
      </c>
      <c r="G8" s="15" t="n">
        <f aca="false">+F8*E8*10</f>
        <v>64067.819756718</v>
      </c>
      <c r="H8" s="13" t="n">
        <f aca="false">+B8*'[1]Rate Increase Model'!$F$11</f>
        <v>933.34123451203</v>
      </c>
      <c r="I8" s="17" t="n">
        <v>6.5</v>
      </c>
      <c r="J8" s="15" t="n">
        <f aca="false">+I8*H8*10</f>
        <v>60667.180243282</v>
      </c>
      <c r="K8" s="18" t="n">
        <f aca="false">+J8+G8</f>
        <v>124735</v>
      </c>
      <c r="L8" s="18" t="n">
        <f aca="false">+K8-D8</f>
        <v>0</v>
      </c>
    </row>
    <row r="9" customFormat="false" ht="12.75" hidden="false" customHeight="false" outlineLevel="0" collapsed="false">
      <c r="A9" s="12" t="s">
        <v>13</v>
      </c>
      <c r="B9" s="13" t="n">
        <v>2443</v>
      </c>
      <c r="C9" s="14" t="n">
        <v>6.5</v>
      </c>
      <c r="D9" s="15" t="n">
        <f aca="false">+B9*C9*10</f>
        <v>158795</v>
      </c>
      <c r="E9" s="13" t="n">
        <f aca="false">+B9*'[1]Rate Increase Model'!$F$12</f>
        <v>1254.8016488208</v>
      </c>
      <c r="F9" s="16" t="n">
        <v>6.5</v>
      </c>
      <c r="G9" s="15" t="n">
        <f aca="false">+F9*E9*10</f>
        <v>81562.1071733518</v>
      </c>
      <c r="H9" s="13" t="n">
        <f aca="false">+B9*'[1]Rate Increase Model'!$F$11</f>
        <v>1188.1983511792</v>
      </c>
      <c r="I9" s="17" t="n">
        <v>6.5</v>
      </c>
      <c r="J9" s="15" t="n">
        <f aca="false">+I9*H9*10</f>
        <v>77232.8928266482</v>
      </c>
      <c r="K9" s="18" t="n">
        <f aca="false">+J9+G9</f>
        <v>158795</v>
      </c>
      <c r="L9" s="18" t="n">
        <f aca="false">+K9-D9</f>
        <v>0</v>
      </c>
    </row>
    <row r="10" customFormat="false" ht="12.75" hidden="false" customHeight="false" outlineLevel="0" collapsed="false">
      <c r="A10" s="12" t="s">
        <v>14</v>
      </c>
      <c r="B10" s="13" t="n">
        <v>2348</v>
      </c>
      <c r="C10" s="14" t="n">
        <v>6.5</v>
      </c>
      <c r="D10" s="15" t="n">
        <f aca="false">+B10*C10*10</f>
        <v>152620</v>
      </c>
      <c r="E10" s="13" t="n">
        <f aca="false">+B10*'[1]Rate Increase Model'!$F$12</f>
        <v>1206.0066604303</v>
      </c>
      <c r="F10" s="16" t="n">
        <v>6.5</v>
      </c>
      <c r="G10" s="15" t="n">
        <f aca="false">+F10*E10*10</f>
        <v>78390.4329279697</v>
      </c>
      <c r="H10" s="13" t="n">
        <f aca="false">+B10*'[1]Rate Increase Model'!$F$11</f>
        <v>1141.9933395697</v>
      </c>
      <c r="I10" s="17" t="n">
        <v>6.5</v>
      </c>
      <c r="J10" s="15" t="n">
        <f aca="false">+I10*H10*10</f>
        <v>74229.5670720303</v>
      </c>
      <c r="K10" s="18" t="n">
        <f aca="false">+J10+G10</f>
        <v>152620</v>
      </c>
      <c r="L10" s="18" t="n">
        <f aca="false">+K10-D10</f>
        <v>0</v>
      </c>
    </row>
    <row r="11" customFormat="false" ht="12.75" hidden="false" customHeight="false" outlineLevel="0" collapsed="false">
      <c r="A11" s="19" t="s">
        <v>15</v>
      </c>
      <c r="B11" s="13" t="n">
        <v>2514</v>
      </c>
      <c r="C11" s="14" t="n">
        <v>6.5</v>
      </c>
      <c r="D11" s="15" t="n">
        <f aca="false">+B11*C11*10</f>
        <v>163410</v>
      </c>
      <c r="E11" s="13" t="n">
        <f aca="false">+B11*'[1]Rate Increase Model'!$F$12</f>
        <v>1291.26948224948</v>
      </c>
      <c r="F11" s="16" t="n">
        <v>6.5</v>
      </c>
      <c r="G11" s="15" t="n">
        <f aca="false">+F11*E11*10</f>
        <v>83932.5163462163</v>
      </c>
      <c r="H11" s="13" t="n">
        <f aca="false">+B11*'[1]Rate Increase Model'!$F$11</f>
        <v>1222.73051775052</v>
      </c>
      <c r="I11" s="17" t="n">
        <v>6.5</v>
      </c>
      <c r="J11" s="15" t="n">
        <f aca="false">+I11*H11*10</f>
        <v>79477.4836537837</v>
      </c>
      <c r="K11" s="18" t="n">
        <f aca="false">+J11+G11</f>
        <v>163410</v>
      </c>
      <c r="L11" s="18" t="n">
        <f aca="false">+K11-D11</f>
        <v>0</v>
      </c>
    </row>
    <row r="12" customFormat="false" ht="12.75" hidden="false" customHeight="false" outlineLevel="0" collapsed="false">
      <c r="A12" s="12" t="s">
        <v>16</v>
      </c>
      <c r="B12" s="13" t="n">
        <v>2662</v>
      </c>
      <c r="C12" s="14" t="n">
        <v>6.5</v>
      </c>
      <c r="D12" s="15" t="n">
        <f aca="false">+B12*C12*10</f>
        <v>173030</v>
      </c>
      <c r="E12" s="13" t="n">
        <f aca="false">+B12*'[1]Rate Increase Model'!$F$12</f>
        <v>1367.2869378473</v>
      </c>
      <c r="F12" s="16" t="n">
        <v>6.5</v>
      </c>
      <c r="G12" s="15" t="n">
        <f aca="false">+F12*E12*10</f>
        <v>88873.6509600747</v>
      </c>
      <c r="H12" s="13" t="n">
        <f aca="false">+B12*'[1]Rate Increase Model'!$F$11</f>
        <v>1294.7130621527</v>
      </c>
      <c r="I12" s="17" t="n">
        <v>6.5</v>
      </c>
      <c r="J12" s="15" t="n">
        <f aca="false">+I12*H12*10</f>
        <v>84156.3490399253</v>
      </c>
      <c r="K12" s="18" t="n">
        <f aca="false">+J12+G12</f>
        <v>173030</v>
      </c>
      <c r="L12" s="18" t="n">
        <f aca="false">+K12-D12</f>
        <v>0</v>
      </c>
    </row>
    <row r="13" customFormat="false" ht="12.75" hidden="false" customHeight="false" outlineLevel="0" collapsed="false">
      <c r="A13" s="12" t="s">
        <v>17</v>
      </c>
      <c r="B13" s="13" t="n">
        <v>2994</v>
      </c>
      <c r="C13" s="14" t="n">
        <v>6.5</v>
      </c>
      <c r="D13" s="15" t="n">
        <f aca="false">+B13*C13*10</f>
        <v>194610</v>
      </c>
      <c r="E13" s="13" t="n">
        <f aca="false">+B13*'[1]Rate Increase Model'!$F$12</f>
        <v>1537.81258148566</v>
      </c>
      <c r="F13" s="16" t="n">
        <v>6.5</v>
      </c>
      <c r="G13" s="15" t="n">
        <f aca="false">+F13*E13*10</f>
        <v>99957.8177965679</v>
      </c>
      <c r="H13" s="13" t="n">
        <f aca="false">+B13*'[1]Rate Increase Model'!$F$11</f>
        <v>1456.18741851434</v>
      </c>
      <c r="I13" s="17" t="n">
        <v>6.5</v>
      </c>
      <c r="J13" s="15" t="n">
        <f aca="false">+I13*H13*10</f>
        <v>94652.1822034321</v>
      </c>
      <c r="K13" s="18" t="n">
        <f aca="false">+J13+G13</f>
        <v>194610</v>
      </c>
      <c r="L13" s="18" t="n">
        <f aca="false">+K13-D13</f>
        <v>0</v>
      </c>
    </row>
    <row r="14" customFormat="false" ht="12.75" hidden="false" customHeight="false" outlineLevel="0" collapsed="false">
      <c r="A14" s="12" t="s">
        <v>18</v>
      </c>
      <c r="B14" s="13" t="n">
        <v>2655</v>
      </c>
      <c r="C14" s="14" t="n">
        <v>6.5</v>
      </c>
      <c r="D14" s="15" t="n">
        <f aca="false">+B14*C14*10</f>
        <v>172575</v>
      </c>
      <c r="E14" s="13" t="n">
        <f aca="false">+B14*'[1]Rate Increase Model'!$F$12</f>
        <v>1363.69151765011</v>
      </c>
      <c r="F14" s="16" t="n">
        <v>6.5</v>
      </c>
      <c r="G14" s="15" t="n">
        <f aca="false">+F14*E14*10</f>
        <v>88639.9486472571</v>
      </c>
      <c r="H14" s="13" t="n">
        <f aca="false">+B14*'[1]Rate Increase Model'!$F$11</f>
        <v>1291.30848234989</v>
      </c>
      <c r="I14" s="17" t="n">
        <v>6.5</v>
      </c>
      <c r="J14" s="15" t="n">
        <f aca="false">+I14*H14*10</f>
        <v>83935.0513527429</v>
      </c>
      <c r="K14" s="18" t="n">
        <f aca="false">+J14+G14</f>
        <v>172575</v>
      </c>
      <c r="L14" s="18" t="n">
        <f aca="false">+K14-D14</f>
        <v>0</v>
      </c>
    </row>
    <row r="15" customFormat="false" ht="12.75" hidden="false" customHeight="false" outlineLevel="0" collapsed="false">
      <c r="A15" s="4" t="s">
        <v>19</v>
      </c>
      <c r="B15" s="20" t="n">
        <f aca="false">SUM(B7:B14)</f>
        <v>18631</v>
      </c>
      <c r="C15" s="21" t="n">
        <f aca="false">SUM(C7:C14)/8</f>
        <v>6.5</v>
      </c>
      <c r="D15" s="22" t="n">
        <f aca="false">SUM(D7:D14)</f>
        <v>1211015</v>
      </c>
      <c r="E15" s="23" t="n">
        <f aca="false">SUM(E7:E14)</f>
        <v>9569.46767056089</v>
      </c>
      <c r="F15" s="24" t="s">
        <v>20</v>
      </c>
      <c r="G15" s="25" t="n">
        <f aca="false">SUM(G7:G14)</f>
        <v>622015.398586458</v>
      </c>
      <c r="H15" s="23" t="n">
        <f aca="false">SUM(H7:H14)</f>
        <v>9061.5323294391</v>
      </c>
      <c r="I15" s="24" t="s">
        <v>20</v>
      </c>
      <c r="J15" s="25" t="n">
        <f aca="false">SUM(J7:J14)</f>
        <v>588999.601413542</v>
      </c>
      <c r="K15" s="18" t="n">
        <f aca="false">SUM(K7:K14)</f>
        <v>1211015</v>
      </c>
      <c r="L15" s="18" t="n">
        <f aca="false">+K15-D15</f>
        <v>0</v>
      </c>
    </row>
    <row r="16" customFormat="false" ht="12.75" hidden="false" customHeight="false" outlineLevel="0" collapsed="false">
      <c r="A16" s="4" t="s">
        <v>21</v>
      </c>
      <c r="B16" s="26" t="n">
        <f aca="false">SUM(B10:B14)+B9*30/92</f>
        <v>13969.6304347826</v>
      </c>
      <c r="C16" s="27" t="s">
        <v>20</v>
      </c>
      <c r="D16" s="4"/>
      <c r="E16" s="27" t="n">
        <f aca="false">SUM(E10:E14)</f>
        <v>6766.06717966286</v>
      </c>
      <c r="F16" s="4"/>
      <c r="G16" s="4"/>
      <c r="H16" s="27" t="n">
        <f aca="false">SUM(H10:H14)</f>
        <v>6406.93282033714</v>
      </c>
      <c r="I16" s="28" t="s">
        <v>20</v>
      </c>
      <c r="J16" s="4"/>
      <c r="K16" s="18"/>
    </row>
    <row r="17" customFormat="false" ht="12.75" hidden="false" customHeight="false" outlineLevel="0" collapsed="false">
      <c r="A17" s="0" t="s">
        <v>22</v>
      </c>
      <c r="B17" s="27" t="n">
        <f aca="false">SUM(B8:B14)+5/53*B7</f>
        <v>17638.3962264151</v>
      </c>
      <c r="G17" s="29"/>
    </row>
    <row r="18" customFormat="false" ht="12.75" hidden="false" customHeight="false" outlineLevel="0" collapsed="false">
      <c r="F18" s="30"/>
    </row>
    <row r="19" customFormat="false" ht="12.75" hidden="false" customHeight="false" outlineLevel="0" collapsed="false">
      <c r="C19" s="30"/>
    </row>
    <row r="20" customFormat="false" ht="12.75" hidden="false" customHeight="false" outlineLevel="0" collapsed="false">
      <c r="C20" s="29"/>
      <c r="D20" s="29"/>
      <c r="F20" s="29"/>
      <c r="G20" s="29"/>
    </row>
    <row r="21" customFormat="false" ht="12.75" hidden="false" customHeight="false" outlineLevel="0" collapsed="false">
      <c r="F21" s="29"/>
      <c r="G21" s="29"/>
    </row>
    <row r="22" customFormat="false" ht="12.75" hidden="false" customHeight="false" outlineLevel="0" collapsed="false">
      <c r="G22" s="29"/>
    </row>
    <row r="23" customFormat="false" ht="12.75" hidden="false" customHeight="false" outlineLevel="0" collapsed="false">
      <c r="C23" s="31"/>
      <c r="D23" s="19"/>
    </row>
    <row r="24" customFormat="false" ht="12.75" hidden="false" customHeight="false" outlineLevel="0" collapsed="false">
      <c r="B24" s="27"/>
      <c r="C24" s="27"/>
      <c r="D24" s="27"/>
      <c r="E24" s="27"/>
    </row>
    <row r="26" customFormat="false" ht="12.75" hidden="false" customHeight="false" outlineLevel="0" collapsed="false">
      <c r="B26" s="30"/>
      <c r="C26" s="27"/>
      <c r="D26" s="27"/>
      <c r="E26" s="27"/>
    </row>
    <row r="27" customFormat="false" ht="12.75" hidden="false" customHeight="false" outlineLevel="0" collapsed="false">
      <c r="D27" s="27"/>
    </row>
    <row r="28" customFormat="false" ht="12.75" hidden="false" customHeight="false" outlineLevel="0" collapsed="false">
      <c r="B28" s="27"/>
      <c r="C28" s="27"/>
      <c r="D28" s="27"/>
      <c r="E28" s="27"/>
    </row>
  </sheetData>
  <mergeCells count="5">
    <mergeCell ref="A2:J2"/>
    <mergeCell ref="A3:J3"/>
    <mergeCell ref="B5:D5"/>
    <mergeCell ref="E5:G5"/>
    <mergeCell ref="H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E77"/>
  <sheetViews>
    <sheetView showFormulas="false" showGridLines="true" showRowColHeaders="true" showZeros="true" rightToLeft="false" tabSelected="true" showOutlineSymbols="true" defaultGridColor="true" view="normal" topLeftCell="B9" colorId="64" zoomScale="75" zoomScaleNormal="75" zoomScalePageLayoutView="100" workbookViewId="0">
      <selection pane="topLeft" activeCell="B37" activeCellId="0" sqref="B3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31.7"/>
    <col collapsed="false" customWidth="true" hidden="false" outlineLevel="0" max="2" min="2" style="0" width="52.85"/>
    <col collapsed="false" customWidth="true" hidden="false" outlineLevel="0" max="3" min="3" style="0" width="15.7"/>
    <col collapsed="false" customWidth="true" hidden="false" outlineLevel="0" max="4" min="4" style="0" width="18.14"/>
    <col collapsed="false" customWidth="true" hidden="false" outlineLevel="0" max="5" min="5" style="0" width="17.14"/>
    <col collapsed="false" customWidth="true" hidden="false" outlineLevel="0" max="6" min="6" style="0" width="4.85"/>
    <col collapsed="false" customWidth="true" hidden="false" outlineLevel="0" max="7" min="7" style="0" width="15.41"/>
    <col collapsed="false" customWidth="true" hidden="false" outlineLevel="0" max="8" min="8" style="0" width="2.7"/>
    <col collapsed="false" customWidth="true" hidden="false" outlineLevel="0" max="9" min="9" style="0" width="14.85"/>
    <col collapsed="false" customWidth="true" hidden="false" outlineLevel="0" max="11" min="10" style="0" width="11.56"/>
    <col collapsed="false" customWidth="true" hidden="false" outlineLevel="0" max="13" min="12" style="0" width="13.99"/>
    <col collapsed="false" customWidth="true" hidden="false" outlineLevel="0" max="16" min="14" style="0" width="11.56"/>
    <col collapsed="false" customWidth="true" hidden="false" outlineLevel="0" max="17" min="17" style="0" width="13.7"/>
    <col collapsed="false" customWidth="true" hidden="false" outlineLevel="0" max="18" min="18" style="0" width="13.99"/>
    <col collapsed="false" customWidth="true" hidden="false" outlineLevel="0" max="22" min="19" style="0" width="11.56"/>
    <col collapsed="false" customWidth="true" hidden="false" outlineLevel="0" max="23" min="23" style="0" width="12.85"/>
    <col collapsed="false" customWidth="true" hidden="false" outlineLevel="0" max="24" min="24" style="0" width="8.14"/>
    <col collapsed="false" customWidth="true" hidden="false" outlineLevel="0" max="25" min="25" style="0" width="12.7"/>
    <col collapsed="false" customWidth="true" hidden="false" outlineLevel="0" max="27" min="26" style="0" width="8.41"/>
  </cols>
  <sheetData>
    <row r="1" customFormat="false" ht="12.75" hidden="false" customHeight="false" outlineLevel="0" collapsed="false">
      <c r="B1" s="32"/>
      <c r="C1" s="33"/>
      <c r="D1" s="3"/>
      <c r="E1" s="3"/>
      <c r="F1" s="3"/>
      <c r="G1" s="3"/>
      <c r="H1" s="3"/>
      <c r="I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false" outlineLevel="0" collapsed="false">
      <c r="B2" s="34" t="s">
        <v>23</v>
      </c>
      <c r="C2" s="34"/>
      <c r="D2" s="34"/>
      <c r="E2" s="34"/>
      <c r="F2" s="34"/>
      <c r="G2" s="3"/>
      <c r="H2" s="3"/>
      <c r="I2" s="3"/>
      <c r="J2" s="35" t="s">
        <v>24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false" outlineLevel="0" collapsed="false">
      <c r="B3" s="34" t="s">
        <v>25</v>
      </c>
      <c r="C3" s="34"/>
      <c r="D3" s="34"/>
      <c r="E3" s="34"/>
      <c r="F3" s="34"/>
      <c r="G3" s="3"/>
      <c r="H3" s="3"/>
      <c r="I3" s="3"/>
      <c r="J3" s="36" t="s">
        <v>26</v>
      </c>
      <c r="N3" s="3"/>
      <c r="O3" s="3"/>
      <c r="P3" s="1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5" hidden="false" customHeight="false" outlineLevel="0" collapsed="false">
      <c r="B4" s="34"/>
      <c r="C4" s="34"/>
      <c r="D4" s="34"/>
      <c r="E4" s="34"/>
      <c r="F4" s="34"/>
      <c r="G4" s="3"/>
      <c r="H4" s="3"/>
      <c r="I4" s="3"/>
      <c r="J4" s="36" t="s">
        <v>27</v>
      </c>
      <c r="N4" s="3"/>
      <c r="O4" s="3"/>
      <c r="P4" s="3"/>
      <c r="Q4" s="3"/>
      <c r="R4" s="3"/>
      <c r="S4" s="33"/>
      <c r="T4" s="3"/>
      <c r="U4" s="3"/>
      <c r="V4" s="3"/>
      <c r="W4" s="3"/>
      <c r="X4" s="3"/>
      <c r="Y4" s="3"/>
      <c r="Z4" s="3"/>
    </row>
    <row r="5" customFormat="false" ht="13.5" hidden="false" customHeight="false" outlineLevel="0" collapsed="false">
      <c r="C5" s="37"/>
      <c r="D5" s="38"/>
      <c r="E5" s="38"/>
      <c r="F5" s="38"/>
      <c r="G5" s="3"/>
      <c r="H5" s="3"/>
      <c r="I5" s="3"/>
      <c r="N5" s="3"/>
      <c r="O5" s="3"/>
      <c r="P5" s="4"/>
      <c r="Q5" s="4"/>
      <c r="R5" s="26"/>
      <c r="S5" s="4"/>
      <c r="T5" s="3"/>
      <c r="U5" s="3"/>
      <c r="V5" s="3"/>
      <c r="W5" s="3"/>
      <c r="X5" s="3"/>
      <c r="Y5" s="3"/>
      <c r="Z5" s="3"/>
    </row>
    <row r="6" customFormat="false" ht="13.5" hidden="false" customHeight="false" outlineLevel="0" collapsed="false">
      <c r="B6" s="39" t="s">
        <v>28</v>
      </c>
      <c r="C6" s="40"/>
      <c r="D6" s="41"/>
      <c r="E6" s="41"/>
      <c r="G6" s="41"/>
      <c r="H6" s="4"/>
      <c r="I6" s="4"/>
      <c r="N6" s="4"/>
      <c r="O6" s="4"/>
      <c r="P6" s="4"/>
      <c r="Q6" s="4"/>
      <c r="R6" s="4"/>
      <c r="S6" s="4"/>
    </row>
    <row r="7" customFormat="false" ht="12.75" hidden="false" customHeight="false" outlineLevel="0" collapsed="false">
      <c r="B7" s="42" t="s">
        <v>29</v>
      </c>
      <c r="C7" s="40"/>
      <c r="D7" s="41"/>
      <c r="E7" s="41"/>
      <c r="G7" s="41"/>
      <c r="H7" s="4"/>
      <c r="I7" s="4"/>
      <c r="N7" s="4"/>
      <c r="O7" s="4"/>
      <c r="P7" s="4"/>
      <c r="Q7" s="4"/>
      <c r="R7" s="4"/>
      <c r="S7" s="4"/>
    </row>
    <row r="8" customFormat="false" ht="12.75" hidden="false" customHeight="false" outlineLevel="0" collapsed="false">
      <c r="B8" s="42" t="s">
        <v>30</v>
      </c>
      <c r="D8" s="41" t="s">
        <v>31</v>
      </c>
      <c r="E8" s="41" t="s">
        <v>32</v>
      </c>
      <c r="F8" s="43"/>
      <c r="G8" s="41" t="s">
        <v>33</v>
      </c>
      <c r="H8" s="4"/>
      <c r="I8" s="4"/>
      <c r="N8" s="4"/>
      <c r="O8" s="4"/>
      <c r="P8" s="4"/>
      <c r="Q8" s="4"/>
      <c r="R8" s="4"/>
      <c r="S8" s="4"/>
    </row>
    <row r="9" customFormat="false" ht="12.75" hidden="false" customHeight="false" outlineLevel="0" collapsed="false">
      <c r="B9" s="42" t="s">
        <v>34</v>
      </c>
      <c r="C9" s="37" t="n">
        <v>0.7</v>
      </c>
      <c r="D9" s="27" t="n">
        <f aca="false">D11</f>
        <v>9947.84166643503</v>
      </c>
      <c r="E9" s="27" t="n">
        <f aca="false">+G9-D9</f>
        <v>6794.38880441731</v>
      </c>
      <c r="F9" s="33" t="n">
        <f aca="false">+E9/E11</f>
        <v>0.486368543257963</v>
      </c>
      <c r="G9" s="44" t="n">
        <f aca="false">G11*C9</f>
        <v>16742.2304708523</v>
      </c>
      <c r="H9" s="4"/>
      <c r="I9" s="26"/>
      <c r="N9" s="4"/>
      <c r="O9" s="4"/>
      <c r="P9" s="45"/>
      <c r="Q9" s="4"/>
      <c r="R9" s="4"/>
      <c r="S9" s="4"/>
      <c r="U9" s="46"/>
      <c r="V9" s="46"/>
    </row>
    <row r="10" customFormat="false" ht="15" hidden="false" customHeight="false" outlineLevel="0" collapsed="false">
      <c r="B10" s="42" t="s">
        <v>35</v>
      </c>
      <c r="C10" s="37" t="n">
        <v>0.3</v>
      </c>
      <c r="D10" s="47" t="n">
        <v>0</v>
      </c>
      <c r="E10" s="48" t="n">
        <f aca="false">+G10</f>
        <v>7175.24163036529</v>
      </c>
      <c r="F10" s="49" t="n">
        <f aca="false">+E10/E11</f>
        <v>0.513631456742037</v>
      </c>
      <c r="G10" s="48" t="n">
        <f aca="false">+G11*C10</f>
        <v>7175.24163036529</v>
      </c>
      <c r="H10" s="4"/>
      <c r="I10" s="27"/>
      <c r="N10" s="4"/>
      <c r="O10" s="50"/>
      <c r="P10" s="51"/>
      <c r="Q10" s="4"/>
      <c r="R10" s="4"/>
      <c r="S10" s="4"/>
      <c r="U10" s="51"/>
      <c r="V10" s="51"/>
    </row>
    <row r="11" customFormat="false" ht="12.75" hidden="false" customHeight="false" outlineLevel="0" collapsed="false">
      <c r="B11" s="42" t="s">
        <v>36</v>
      </c>
      <c r="C11" s="40"/>
      <c r="D11" s="51" t="n">
        <f aca="false">+G11-E11</f>
        <v>9947.84166643503</v>
      </c>
      <c r="E11" s="27" t="n">
        <f aca="false">'DWR Billing Determinants (3)'!B16</f>
        <v>13969.6304347826</v>
      </c>
      <c r="G11" s="51" t="n">
        <f aca="false">+E11/E13</f>
        <v>23917.4721012176</v>
      </c>
      <c r="H11" s="4"/>
      <c r="I11" s="4"/>
      <c r="N11" s="4"/>
      <c r="O11" s="50"/>
      <c r="P11" s="27"/>
      <c r="Q11" s="4"/>
      <c r="R11" s="4"/>
      <c r="S11" s="16"/>
      <c r="U11" s="27"/>
    </row>
    <row r="12" customFormat="false" ht="12.75" hidden="false" customHeight="false" outlineLevel="0" collapsed="false">
      <c r="B12" s="42"/>
      <c r="C12" s="40"/>
      <c r="D12" s="51"/>
      <c r="E12" s="27"/>
      <c r="G12" s="51"/>
      <c r="H12" s="4"/>
      <c r="I12" s="4"/>
      <c r="N12" s="4"/>
      <c r="O12" s="50"/>
      <c r="P12" s="27"/>
      <c r="Q12" s="4"/>
      <c r="R12" s="4"/>
      <c r="S12" s="16"/>
      <c r="U12" s="27"/>
    </row>
    <row r="13" customFormat="false" ht="15" hidden="false" customHeight="false" outlineLevel="0" collapsed="false">
      <c r="B13" s="42"/>
      <c r="C13" s="40"/>
      <c r="D13" s="37" t="n">
        <v>0.415923623714756</v>
      </c>
      <c r="E13" s="37" t="n">
        <v>0.584076376285244</v>
      </c>
      <c r="F13" s="42"/>
      <c r="G13" s="4"/>
      <c r="H13" s="4"/>
      <c r="I13" s="4"/>
      <c r="J13" s="4"/>
      <c r="K13" s="4"/>
      <c r="L13" s="4"/>
      <c r="M13" s="4"/>
      <c r="N13" s="4"/>
      <c r="O13" s="52"/>
      <c r="P13" s="48"/>
      <c r="Q13" s="4"/>
      <c r="R13" s="4"/>
      <c r="S13" s="16"/>
      <c r="T13" s="4"/>
      <c r="U13" s="27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customFormat="false" ht="15.75" hidden="false" customHeight="false" outlineLevel="0" collapsed="false">
      <c r="B14" s="53"/>
      <c r="C14" s="53"/>
      <c r="D14" s="53"/>
      <c r="E14" s="53"/>
      <c r="F14" s="54"/>
      <c r="G14" s="4"/>
      <c r="H14" s="4"/>
      <c r="I14" s="4"/>
      <c r="J14" s="4"/>
      <c r="K14" s="4"/>
      <c r="L14" s="4"/>
      <c r="M14" s="4"/>
      <c r="N14" s="4"/>
      <c r="O14" s="4"/>
      <c r="P14" s="26"/>
      <c r="Q14" s="4"/>
      <c r="R14" s="4"/>
      <c r="S14" s="4"/>
      <c r="T14" s="4"/>
      <c r="U14" s="27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customFormat="false" ht="15" hidden="false" customHeight="false" outlineLevel="0" collapsed="false">
      <c r="B15" s="55"/>
      <c r="C15" s="55"/>
      <c r="D15" s="55"/>
      <c r="E15" s="55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7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customFormat="false" ht="15.75" hidden="false" customHeight="false" outlineLevel="0" collapsed="false">
      <c r="B16" s="56" t="s">
        <v>37</v>
      </c>
      <c r="C16" s="57"/>
      <c r="D16" s="4"/>
      <c r="E16" s="58" t="s">
        <v>38</v>
      </c>
      <c r="F16" s="59"/>
      <c r="G16" s="5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7"/>
      <c r="V16" s="4"/>
      <c r="W16" s="4"/>
      <c r="X16" s="4"/>
      <c r="Y16" s="16"/>
      <c r="Z16" s="4"/>
      <c r="AA16" s="4"/>
      <c r="AB16" s="4"/>
      <c r="AC16" s="4"/>
      <c r="AD16" s="4"/>
      <c r="AE16" s="4"/>
    </row>
    <row r="17" customFormat="false" ht="12.75" hidden="false" customHeight="false" outlineLevel="0" collapsed="false">
      <c r="B17" s="4"/>
      <c r="C17" s="57" t="s">
        <v>20</v>
      </c>
      <c r="D17" s="40" t="s">
        <v>20</v>
      </c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60"/>
      <c r="W17" s="60"/>
      <c r="X17" s="4"/>
      <c r="Y17" s="4"/>
      <c r="Z17" s="4"/>
      <c r="AA17" s="4"/>
      <c r="AB17" s="4"/>
      <c r="AC17" s="4"/>
      <c r="AD17" s="4"/>
      <c r="AE17" s="4"/>
    </row>
    <row r="18" customFormat="false" ht="12.75" hidden="false" customHeight="false" outlineLevel="0" collapsed="false">
      <c r="B18" s="40" t="s">
        <v>39</v>
      </c>
      <c r="C18" s="57" t="n">
        <f aca="false">2068441*E10/E11</f>
        <v>1062416.36401496</v>
      </c>
      <c r="D18" s="40" t="s">
        <v>20</v>
      </c>
      <c r="E18" s="40" t="s">
        <v>39</v>
      </c>
      <c r="F18" s="4"/>
      <c r="G18" s="4"/>
      <c r="H18" s="4"/>
      <c r="I18" s="54" t="n">
        <f aca="false">2068441-C18</f>
        <v>1006024.63598504</v>
      </c>
      <c r="J18" s="4"/>
      <c r="K18" s="4"/>
      <c r="L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customFormat="false" ht="12.75" hidden="false" customHeight="false" outlineLevel="0" collapsed="false">
      <c r="B19" s="40" t="s">
        <v>40</v>
      </c>
      <c r="C19" s="57" t="n">
        <v>0</v>
      </c>
      <c r="D19" s="40"/>
      <c r="E19" s="40" t="s">
        <v>41</v>
      </c>
      <c r="F19" s="4"/>
      <c r="G19" s="4"/>
      <c r="H19" s="4"/>
      <c r="I19" s="54" t="n">
        <v>0</v>
      </c>
      <c r="J19" s="4"/>
      <c r="K19" s="4"/>
      <c r="L19" s="4"/>
      <c r="N19" s="4"/>
      <c r="O19" s="4"/>
      <c r="P19" s="4"/>
      <c r="Q19" s="4"/>
      <c r="R19" s="4"/>
      <c r="S19" s="4"/>
      <c r="T19" s="4"/>
      <c r="U19" s="4"/>
      <c r="V19" s="61"/>
      <c r="W19" s="61"/>
      <c r="X19" s="4"/>
      <c r="Y19" s="4"/>
      <c r="Z19" s="4"/>
      <c r="AA19" s="4"/>
      <c r="AB19" s="4"/>
      <c r="AC19" s="4"/>
      <c r="AD19" s="4"/>
      <c r="AE19" s="4"/>
    </row>
    <row r="20" customFormat="false" ht="15" hidden="false" customHeight="false" outlineLevel="0" collapsed="false">
      <c r="B20" s="4" t="s">
        <v>42</v>
      </c>
      <c r="C20" s="62" t="n">
        <f aca="false">(-6.5*('DWR Billing Determinants'!E15+D10)*10)+(-91602.88588)</f>
        <v>-713618.284466458</v>
      </c>
      <c r="D20" s="40"/>
      <c r="E20" s="40" t="s">
        <v>43</v>
      </c>
      <c r="F20" s="54"/>
      <c r="G20" s="4"/>
      <c r="H20" s="4"/>
      <c r="I20" s="54" t="n">
        <f aca="false">D9*6.5*10</f>
        <v>646609.708318277</v>
      </c>
      <c r="J20" s="54" t="s">
        <v>20</v>
      </c>
      <c r="K20" s="4"/>
      <c r="L20" s="4"/>
      <c r="N20" s="4"/>
      <c r="O20" s="4"/>
      <c r="P20" s="4"/>
      <c r="Q20" s="4"/>
      <c r="R20" s="4"/>
      <c r="S20" s="4"/>
      <c r="T20" s="4"/>
      <c r="U20" s="4"/>
      <c r="V20" s="16"/>
      <c r="W20" s="16"/>
      <c r="X20" s="4"/>
      <c r="Y20" s="4"/>
      <c r="Z20" s="4"/>
      <c r="AA20" s="4"/>
      <c r="AB20" s="4"/>
      <c r="AC20" s="4"/>
      <c r="AD20" s="4"/>
      <c r="AE20" s="4"/>
    </row>
    <row r="21" customFormat="false" ht="15" hidden="false" customHeight="false" outlineLevel="0" collapsed="false">
      <c r="B21" s="40" t="s">
        <v>44</v>
      </c>
      <c r="C21" s="57" t="n">
        <f aca="false">SUM(C18:C20)</f>
        <v>348798.079548498</v>
      </c>
      <c r="D21" s="40"/>
      <c r="E21" s="54" t="s">
        <v>45</v>
      </c>
      <c r="F21" s="54"/>
      <c r="G21" s="4"/>
      <c r="H21" s="4"/>
      <c r="I21" s="62" t="n">
        <f aca="false">-6.5*('DWR Billing Determinants'!H15+D9)*10</f>
        <v>-1235609.30973182</v>
      </c>
      <c r="J21" s="4"/>
      <c r="K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customFormat="false" ht="12.75" hidden="false" customHeight="false" outlineLevel="0" collapsed="false">
      <c r="B22" s="4"/>
      <c r="C22" s="57" t="s">
        <v>20</v>
      </c>
      <c r="D22" s="40"/>
      <c r="E22" s="40" t="s">
        <v>44</v>
      </c>
      <c r="F22" s="4"/>
      <c r="G22" s="4"/>
      <c r="H22" s="4"/>
      <c r="I22" s="52" t="n">
        <f aca="false">SUM(I18:I21)</f>
        <v>417025.034571502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customFormat="false" ht="12.75" hidden="false" customHeight="false" outlineLevel="0" collapsed="false">
      <c r="B23" s="4" t="s">
        <v>20</v>
      </c>
      <c r="C23" s="4"/>
      <c r="D23" s="4"/>
      <c r="E23" s="4"/>
      <c r="F23" s="42" t="s">
        <v>46</v>
      </c>
      <c r="G23" s="54" t="s">
        <v>20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customFormat="false" ht="12.75" hidden="false" customHeight="false" outlineLevel="0" collapsed="false">
      <c r="B24" s="63" t="s">
        <v>47</v>
      </c>
      <c r="C24" s="63" t="n">
        <f aca="false">C21/G10/10</f>
        <v>4.8611335689714</v>
      </c>
      <c r="D24" s="64" t="s">
        <v>48</v>
      </c>
      <c r="E24" s="63" t="s">
        <v>47</v>
      </c>
      <c r="F24" s="4"/>
      <c r="G24" s="4"/>
      <c r="H24" s="4"/>
      <c r="I24" s="63" t="n">
        <f aca="false">I22/G9/10</f>
        <v>2.49085708918849</v>
      </c>
      <c r="J24" s="64" t="s">
        <v>48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customFormat="false" ht="12.75" hidden="false" customHeight="false" outlineLevel="0" collapsed="false">
      <c r="B25" s="63" t="s">
        <v>49</v>
      </c>
      <c r="C25" s="65" t="n">
        <f aca="false">-0.66</f>
        <v>-0.66</v>
      </c>
      <c r="D25" s="64" t="s">
        <v>48</v>
      </c>
      <c r="E25" s="40"/>
      <c r="F25" s="4"/>
      <c r="G25" s="4"/>
      <c r="H25" s="4"/>
      <c r="I25" s="65" t="n">
        <v>0</v>
      </c>
      <c r="J25" s="64" t="s">
        <v>48</v>
      </c>
      <c r="K25" s="4"/>
      <c r="L25" s="4"/>
      <c r="M25" s="4"/>
      <c r="N25" s="4"/>
      <c r="O25" s="4"/>
      <c r="P25" s="52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customFormat="false" ht="12.75" hidden="false" customHeight="false" outlineLevel="0" collapsed="false">
      <c r="B26" s="4"/>
      <c r="C26" s="4"/>
      <c r="D26" s="4"/>
      <c r="E26" s="54"/>
      <c r="F26" s="4"/>
      <c r="G26" s="4"/>
      <c r="H26" s="4"/>
      <c r="I26" s="4"/>
      <c r="J26" s="4"/>
      <c r="K26" s="4"/>
      <c r="L26" s="4"/>
      <c r="M26" s="4"/>
      <c r="N26" s="4"/>
      <c r="O26" s="26"/>
      <c r="P26" s="16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customFormat="false" ht="12.75" hidden="false" customHeight="false" outlineLevel="0" collapsed="false">
      <c r="B27" s="63" t="s">
        <v>50</v>
      </c>
      <c r="C27" s="63" t="n">
        <f aca="false">C24+C25</f>
        <v>4.2011335689714</v>
      </c>
      <c r="D27" s="64" t="s">
        <v>48</v>
      </c>
      <c r="E27" s="54"/>
      <c r="F27" s="54"/>
      <c r="G27" s="4"/>
      <c r="H27" s="4"/>
      <c r="I27" s="63" t="n">
        <f aca="false">I24+I25</f>
        <v>2.49085708918849</v>
      </c>
      <c r="J27" s="64" t="s">
        <v>48</v>
      </c>
      <c r="K27" s="4"/>
      <c r="L27" s="4"/>
      <c r="M27" s="4"/>
      <c r="N27" s="16"/>
      <c r="O27" s="4"/>
      <c r="P27" s="16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customFormat="false" ht="12.75" hidden="false" customHeight="false" outlineLevel="0" collapsed="false">
      <c r="B28" s="63"/>
      <c r="C28" s="63"/>
      <c r="D28" s="64"/>
      <c r="E28" s="54"/>
      <c r="F28" s="54"/>
      <c r="G28" s="4"/>
      <c r="H28" s="4"/>
      <c r="I28" s="63"/>
      <c r="J28" s="64"/>
      <c r="K28" s="4"/>
      <c r="L28" s="4"/>
      <c r="M28" s="4"/>
      <c r="N28" s="16"/>
      <c r="O28" s="4"/>
      <c r="P28" s="16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customFormat="false" ht="13.5" hidden="false" customHeight="false" outlineLevel="0" collapsed="false">
      <c r="B29" s="66"/>
      <c r="C29" s="54"/>
      <c r="D29" s="64"/>
      <c r="E29" s="67"/>
      <c r="F29" s="5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customFormat="false" ht="13.5" hidden="false" customHeight="false" outlineLevel="0" collapsed="false">
      <c r="B30" s="68" t="s">
        <v>51</v>
      </c>
      <c r="C30" s="69" t="n">
        <f aca="false">C27*G10/G11+I24*G9/G11</f>
        <v>3.00394003312337</v>
      </c>
      <c r="D30" s="70" t="s">
        <v>48</v>
      </c>
      <c r="E30" s="54"/>
      <c r="F30" s="54"/>
      <c r="G30" s="4"/>
      <c r="H30" s="4"/>
      <c r="I30" s="4"/>
      <c r="J30" s="4"/>
      <c r="K30" s="4"/>
      <c r="L30" s="4"/>
      <c r="M30" s="4"/>
      <c r="N30" s="16"/>
      <c r="O30" s="4"/>
      <c r="P30" s="27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customFormat="false" ht="12.75" hidden="false" customHeight="false" outlineLevel="0" collapsed="false">
      <c r="B31" s="63"/>
      <c r="C31" s="71"/>
      <c r="D31" s="64"/>
      <c r="E31" s="54"/>
      <c r="F31" s="54"/>
      <c r="G31" s="4"/>
      <c r="H31" s="4"/>
      <c r="I31" s="4"/>
      <c r="J31" s="4"/>
      <c r="K31" s="4"/>
      <c r="L31" s="4"/>
      <c r="M31" s="4"/>
      <c r="N31" s="16"/>
      <c r="O31" s="4"/>
      <c r="P31" s="2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customFormat="false" ht="15" hidden="false" customHeight="false" outlineLevel="0" collapsed="false">
      <c r="B32" s="40"/>
      <c r="C32" s="57"/>
      <c r="D32" s="67"/>
      <c r="E32" s="54"/>
      <c r="F32" s="54"/>
      <c r="G32" s="4"/>
      <c r="H32" s="4"/>
      <c r="I32" s="4"/>
      <c r="J32" s="4"/>
      <c r="K32" s="4"/>
      <c r="L32" s="4"/>
      <c r="M32" s="4"/>
      <c r="N32" s="72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customFormat="false" ht="12.75" hidden="false" customHeight="false" outlineLevel="0" collapsed="false">
      <c r="B33" s="73" t="s">
        <v>52</v>
      </c>
      <c r="C33" s="57"/>
      <c r="D33" s="40"/>
      <c r="E33" s="54"/>
      <c r="F33" s="54"/>
      <c r="G33" s="4"/>
      <c r="H33" s="4"/>
      <c r="I33" s="4"/>
      <c r="J33" s="4"/>
      <c r="K33" s="4"/>
      <c r="L33" s="4"/>
      <c r="M33" s="4"/>
      <c r="N33" s="26"/>
      <c r="O33" s="4"/>
      <c r="P33" s="26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customFormat="false" ht="12.75" hidden="false" customHeight="false" outlineLevel="0" collapsed="false">
      <c r="B34" s="74"/>
      <c r="C34" s="57"/>
      <c r="D34" s="74"/>
      <c r="E34" s="75"/>
      <c r="F34" s="75"/>
      <c r="N34" s="4"/>
      <c r="O34" s="4"/>
      <c r="P34" s="51"/>
      <c r="Q34" s="4"/>
      <c r="R34" s="4"/>
      <c r="S34" s="4"/>
    </row>
    <row r="35" customFormat="false" ht="15" hidden="false" customHeight="false" outlineLevel="0" collapsed="false">
      <c r="B35" s="0" t="s">
        <v>53</v>
      </c>
      <c r="N35" s="4"/>
      <c r="O35" s="4"/>
      <c r="P35" s="48"/>
      <c r="Q35" s="4"/>
      <c r="R35" s="4"/>
      <c r="S35" s="4"/>
    </row>
    <row r="36" customFormat="false" ht="15" hidden="false" customHeight="false" outlineLevel="0" collapsed="false">
      <c r="B36" s="0" t="s">
        <v>54</v>
      </c>
      <c r="N36" s="4"/>
      <c r="O36" s="4"/>
      <c r="P36" s="48"/>
      <c r="Q36" s="4"/>
      <c r="R36" s="4"/>
      <c r="S36" s="4"/>
    </row>
    <row r="37" customFormat="false" ht="12.75" hidden="false" customHeight="false" outlineLevel="0" collapsed="false">
      <c r="B37" s="0" t="s">
        <v>55</v>
      </c>
      <c r="G37" s="4"/>
      <c r="N37" s="4"/>
      <c r="O37" s="4"/>
      <c r="P37" s="27"/>
      <c r="Q37" s="4"/>
      <c r="R37" s="4"/>
      <c r="S37" s="4"/>
    </row>
    <row r="38" customFormat="false" ht="12.75" hidden="false" customHeight="false" outlineLevel="0" collapsed="false">
      <c r="N38" s="4"/>
      <c r="O38" s="4"/>
      <c r="P38" s="4"/>
      <c r="Q38" s="4"/>
      <c r="R38" s="4"/>
      <c r="S38" s="4"/>
    </row>
    <row r="39" customFormat="false" ht="12.75" hidden="false" customHeight="false" outlineLevel="0" collapsed="false">
      <c r="N39" s="4"/>
      <c r="O39" s="4"/>
      <c r="P39" s="76"/>
      <c r="Q39" s="4"/>
      <c r="R39" s="4"/>
      <c r="S39" s="4"/>
    </row>
    <row r="40" customFormat="false" ht="12.75" hidden="false" customHeight="false" outlineLevel="0" collapsed="false">
      <c r="N40" s="4"/>
      <c r="O40" s="4"/>
      <c r="P40" s="52"/>
      <c r="Q40" s="61"/>
      <c r="R40" s="4"/>
      <c r="S40" s="4"/>
    </row>
    <row r="41" customFormat="false" ht="12.75" hidden="false" customHeight="false" outlineLevel="0" collapsed="false">
      <c r="N41" s="4"/>
      <c r="O41" s="4"/>
      <c r="P41" s="52"/>
      <c r="Q41" s="61"/>
      <c r="R41" s="4"/>
      <c r="S41" s="4"/>
    </row>
    <row r="42" customFormat="false" ht="12.75" hidden="false" customHeight="false" outlineLevel="0" collapsed="false">
      <c r="N42" s="4"/>
      <c r="O42" s="4"/>
      <c r="P42" s="4"/>
      <c r="Q42" s="4"/>
      <c r="R42" s="4"/>
      <c r="S42" s="4"/>
    </row>
    <row r="49" customFormat="false" ht="12.75" hidden="false" customHeight="false" outlineLevel="0" collapsed="false">
      <c r="B49" s="77"/>
      <c r="C49" s="78"/>
      <c r="D49" s="79"/>
      <c r="E49" s="54"/>
      <c r="F49" s="4"/>
      <c r="G49" s="4"/>
      <c r="H49" s="4"/>
      <c r="I49" s="78"/>
      <c r="J49" s="79"/>
      <c r="K49" s="4"/>
      <c r="L49" s="4"/>
      <c r="M49" s="4"/>
    </row>
    <row r="50" customFormat="false" ht="12.75" hidden="false" customHeight="false" outlineLevel="0" collapsed="false">
      <c r="B50" s="77"/>
      <c r="C50" s="78"/>
      <c r="D50" s="79"/>
      <c r="E50" s="54"/>
      <c r="F50" s="4"/>
      <c r="G50" s="4"/>
      <c r="H50" s="4"/>
      <c r="I50" s="78"/>
      <c r="J50" s="79"/>
      <c r="K50" s="4"/>
      <c r="L50" s="4"/>
      <c r="M50" s="4"/>
    </row>
    <row r="51" customFormat="false" ht="12.75" hidden="false" customHeight="false" outlineLevel="0" collapsed="false">
      <c r="B51" s="40"/>
      <c r="C51" s="57"/>
      <c r="D51" s="4"/>
      <c r="E51" s="54"/>
      <c r="F51" s="4"/>
      <c r="G51" s="4"/>
      <c r="H51" s="4"/>
      <c r="I51" s="4"/>
      <c r="J51" s="4"/>
      <c r="K51" s="4"/>
      <c r="L51" s="4"/>
      <c r="M51" s="4"/>
    </row>
    <row r="52" customFormat="false" ht="12.75" hidden="false" customHeight="false" outlineLevel="0" collapsed="false">
      <c r="B52" s="63"/>
      <c r="C52" s="63"/>
      <c r="D52" s="64"/>
      <c r="E52" s="54"/>
      <c r="F52" s="4"/>
      <c r="G52" s="4"/>
      <c r="H52" s="4"/>
      <c r="I52" s="4"/>
      <c r="J52" s="4"/>
      <c r="K52" s="4"/>
      <c r="L52" s="4"/>
      <c r="M52" s="4"/>
    </row>
    <row r="53" customFormat="false" ht="12.75" hidden="false" customHeight="false" outlineLevel="0" collapsed="false">
      <c r="B53" s="40"/>
      <c r="C53" s="40"/>
      <c r="D53" s="42"/>
      <c r="E53" s="54"/>
      <c r="F53" s="54"/>
      <c r="G53" s="4"/>
      <c r="H53" s="4"/>
      <c r="I53" s="4"/>
      <c r="J53" s="4"/>
      <c r="K53" s="4"/>
      <c r="L53" s="4"/>
      <c r="M53" s="4"/>
    </row>
    <row r="54" customFormat="false" ht="12.75" hidden="false" customHeight="false" outlineLevel="0" collapsed="false">
      <c r="B54" s="40"/>
      <c r="C54" s="57"/>
      <c r="D54" s="40"/>
      <c r="E54" s="54"/>
      <c r="F54" s="54"/>
      <c r="G54" s="4"/>
      <c r="H54" s="4"/>
      <c r="I54" s="4"/>
      <c r="J54" s="4"/>
      <c r="K54" s="4"/>
      <c r="L54" s="4"/>
      <c r="M54" s="4"/>
    </row>
    <row r="55" customFormat="false" ht="12.75" hidden="false" customHeight="false" outlineLevel="0" collapsed="false">
      <c r="B55" s="40"/>
      <c r="C55" s="57"/>
      <c r="D55" s="40"/>
      <c r="E55" s="54"/>
      <c r="F55" s="54"/>
      <c r="G55" s="4"/>
      <c r="H55" s="4"/>
      <c r="I55" s="4"/>
    </row>
    <row r="56" customFormat="false" ht="15.75" hidden="false" customHeight="false" outlineLevel="0" collapsed="false">
      <c r="B56" s="53"/>
      <c r="C56" s="53"/>
      <c r="D56" s="53"/>
      <c r="E56" s="54"/>
      <c r="F56" s="54"/>
      <c r="G56" s="4"/>
      <c r="H56" s="4"/>
      <c r="I56" s="4"/>
    </row>
    <row r="57" customFormat="false" ht="15" hidden="false" customHeight="false" outlineLevel="0" collapsed="false">
      <c r="B57" s="55"/>
      <c r="C57" s="55"/>
      <c r="D57" s="55"/>
      <c r="E57" s="54"/>
      <c r="F57" s="54"/>
      <c r="G57" s="4"/>
      <c r="H57" s="4"/>
      <c r="I57" s="4"/>
    </row>
    <row r="58" customFormat="false" ht="12.75" hidden="false" customHeight="false" outlineLevel="0" collapsed="false">
      <c r="B58" s="40"/>
      <c r="C58" s="57"/>
      <c r="D58" s="80"/>
      <c r="E58" s="54"/>
      <c r="F58" s="54"/>
      <c r="G58" s="4"/>
      <c r="H58" s="4"/>
      <c r="I58" s="4"/>
    </row>
    <row r="59" customFormat="false" ht="12.75" hidden="false" customHeight="false" outlineLevel="0" collapsed="false">
      <c r="B59" s="40"/>
      <c r="C59" s="57"/>
      <c r="D59" s="80"/>
      <c r="E59" s="54"/>
      <c r="F59" s="54"/>
      <c r="G59" s="4"/>
      <c r="H59" s="4"/>
      <c r="I59" s="4"/>
    </row>
    <row r="60" customFormat="false" ht="12.75" hidden="false" customHeight="false" outlineLevel="0" collapsed="false">
      <c r="B60" s="40"/>
      <c r="C60" s="57"/>
      <c r="D60" s="80"/>
      <c r="E60" s="54"/>
      <c r="F60" s="54"/>
      <c r="G60" s="4"/>
      <c r="H60" s="4"/>
      <c r="I60" s="4"/>
    </row>
    <row r="61" customFormat="false" ht="12.75" hidden="false" customHeight="false" outlineLevel="0" collapsed="false">
      <c r="B61" s="40"/>
      <c r="C61" s="57"/>
      <c r="D61" s="80"/>
      <c r="E61" s="54"/>
      <c r="F61" s="54"/>
      <c r="G61" s="4"/>
      <c r="H61" s="4"/>
      <c r="I61" s="4"/>
    </row>
    <row r="62" customFormat="false" ht="12.75" hidden="false" customHeight="false" outlineLevel="0" collapsed="false">
      <c r="B62" s="40"/>
      <c r="C62" s="40"/>
      <c r="D62" s="42"/>
      <c r="E62" s="54"/>
      <c r="F62" s="54"/>
      <c r="G62" s="81"/>
      <c r="H62" s="4"/>
      <c r="I62" s="4"/>
    </row>
    <row r="63" customFormat="false" ht="12.75" hidden="false" customHeight="false" outlineLevel="0" collapsed="false">
      <c r="B63" s="40"/>
      <c r="C63" s="57"/>
      <c r="D63" s="80"/>
      <c r="E63" s="54"/>
      <c r="F63" s="54"/>
      <c r="G63" s="4"/>
      <c r="H63" s="4"/>
      <c r="I63" s="4"/>
    </row>
    <row r="64" customFormat="false" ht="12.75" hidden="false" customHeight="false" outlineLevel="0" collapsed="false">
      <c r="B64" s="40"/>
      <c r="C64" s="57"/>
      <c r="D64" s="80"/>
      <c r="E64" s="54"/>
      <c r="F64" s="54"/>
      <c r="G64" s="4"/>
      <c r="H64" s="4"/>
      <c r="I64" s="4"/>
    </row>
    <row r="65" customFormat="false" ht="12.75" hidden="false" customHeight="false" outlineLevel="0" collapsed="false">
      <c r="B65" s="40"/>
      <c r="C65" s="57"/>
      <c r="D65" s="80"/>
      <c r="E65" s="54"/>
      <c r="F65" s="54"/>
      <c r="G65" s="52"/>
      <c r="H65" s="4"/>
      <c r="I65" s="4"/>
    </row>
    <row r="66" customFormat="false" ht="15" hidden="false" customHeight="false" outlineLevel="0" collapsed="false">
      <c r="B66" s="40"/>
      <c r="C66" s="57"/>
      <c r="D66" s="80"/>
      <c r="E66" s="54"/>
      <c r="F66" s="54"/>
      <c r="G66" s="82"/>
      <c r="H66" s="4"/>
      <c r="I66" s="4"/>
    </row>
    <row r="67" customFormat="false" ht="12.75" hidden="false" customHeight="false" outlineLevel="0" collapsed="false">
      <c r="B67" s="40"/>
      <c r="C67" s="4"/>
      <c r="D67" s="4"/>
      <c r="E67" s="54"/>
      <c r="F67" s="54"/>
      <c r="G67" s="52"/>
      <c r="H67" s="4"/>
      <c r="I67" s="14"/>
    </row>
    <row r="68" customFormat="false" ht="12.75" hidden="false" customHeight="false" outlineLevel="0" collapsed="false">
      <c r="B68" s="40"/>
      <c r="C68" s="52"/>
      <c r="D68" s="40"/>
      <c r="E68" s="54"/>
      <c r="F68" s="54"/>
      <c r="G68" s="4"/>
      <c r="H68" s="4"/>
      <c r="I68" s="4"/>
    </row>
    <row r="69" customFormat="false" ht="12.75" hidden="false" customHeight="false" outlineLevel="0" collapsed="false">
      <c r="B69" s="40"/>
      <c r="C69" s="83"/>
      <c r="D69" s="40"/>
      <c r="E69" s="54"/>
      <c r="F69" s="54"/>
      <c r="G69" s="4"/>
      <c r="H69" s="4"/>
      <c r="I69" s="4"/>
    </row>
    <row r="70" customFormat="false" ht="12.75" hidden="false" customHeight="false" outlineLevel="0" collapsed="false">
      <c r="B70" s="40"/>
      <c r="C70" s="26"/>
      <c r="D70" s="40"/>
      <c r="E70" s="54"/>
      <c r="F70" s="54"/>
      <c r="G70" s="4"/>
      <c r="H70" s="4"/>
      <c r="I70" s="4"/>
    </row>
    <row r="71" customFormat="false" ht="15" hidden="false" customHeight="false" outlineLevel="0" collapsed="false">
      <c r="B71" s="84"/>
      <c r="C71" s="52"/>
      <c r="D71" s="40"/>
      <c r="E71" s="85"/>
      <c r="F71" s="85"/>
      <c r="G71" s="4"/>
      <c r="H71" s="4"/>
      <c r="I71" s="4"/>
    </row>
    <row r="72" customFormat="false" ht="15" hidden="false" customHeight="false" outlineLevel="0" collapsed="false">
      <c r="B72" s="40"/>
      <c r="C72" s="84"/>
      <c r="D72" s="86"/>
      <c r="E72" s="85"/>
      <c r="F72" s="85"/>
      <c r="G72" s="4"/>
      <c r="H72" s="4"/>
      <c r="I72" s="4"/>
    </row>
    <row r="73" customFormat="false" ht="15" hidden="false" customHeight="false" outlineLevel="0" collapsed="false">
      <c r="B73" s="84"/>
      <c r="C73" s="84"/>
      <c r="D73" s="86"/>
      <c r="E73" s="85"/>
      <c r="F73" s="85"/>
      <c r="G73" s="4"/>
      <c r="H73" s="4"/>
      <c r="I73" s="4"/>
    </row>
    <row r="74" customFormat="false" ht="15" hidden="false" customHeight="false" outlineLevel="0" collapsed="false">
      <c r="B74" s="84"/>
      <c r="C74" s="84"/>
      <c r="D74" s="86"/>
      <c r="E74" s="85"/>
      <c r="F74" s="85"/>
      <c r="G74" s="4"/>
      <c r="H74" s="4"/>
      <c r="I74" s="4"/>
    </row>
    <row r="75" customFormat="false" ht="12.75" hidden="false" customHeight="false" outlineLevel="0" collapsed="false">
      <c r="B75" s="4"/>
      <c r="C75" s="4"/>
      <c r="D75" s="4"/>
      <c r="E75" s="4"/>
      <c r="F75" s="4"/>
      <c r="G75" s="4"/>
      <c r="H75" s="4"/>
      <c r="I75" s="4"/>
    </row>
    <row r="76" customFormat="false" ht="12.75" hidden="false" customHeight="false" outlineLevel="0" collapsed="false">
      <c r="B76" s="4"/>
      <c r="C76" s="4"/>
      <c r="D76" s="4"/>
      <c r="E76" s="4"/>
      <c r="F76" s="4"/>
      <c r="G76" s="4"/>
      <c r="H76" s="4"/>
      <c r="I76" s="4"/>
    </row>
    <row r="77" customFormat="false" ht="12.75" hidden="false" customHeight="false" outlineLevel="0" collapsed="false">
      <c r="B77" s="4"/>
      <c r="C77" s="4"/>
      <c r="D77" s="4"/>
      <c r="E77" s="4"/>
      <c r="F77" s="4"/>
      <c r="G77" s="4"/>
      <c r="H77" s="4"/>
      <c r="I77" s="4"/>
    </row>
  </sheetData>
  <mergeCells count="4">
    <mergeCell ref="B2:F2"/>
    <mergeCell ref="B3:F3"/>
    <mergeCell ref="B14:E14"/>
    <mergeCell ref="B56:D56"/>
  </mergeCells>
  <printOptions headings="false" gridLines="false" gridLinesSet="true" horizontalCentered="true" verticalCentered="false"/>
  <pageMargins left="0" right="0" top="0.470138888888889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   &amp;A&amp;R&amp;8&amp;D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7.7"/>
    <col collapsed="false" customWidth="true" hidden="false" outlineLevel="0" max="3" min="3" style="0" width="11.56"/>
    <col collapsed="false" customWidth="true" hidden="false" outlineLevel="0" max="4" min="4" style="0" width="11.28"/>
    <col collapsed="false" customWidth="true" hidden="false" outlineLevel="0" max="6" min="5" style="0" width="11.42"/>
    <col collapsed="false" customWidth="true" hidden="false" outlineLevel="0" max="8" min="7" style="0" width="11.28"/>
    <col collapsed="false" customWidth="true" hidden="false" outlineLevel="0" max="9" min="9" style="0" width="11.42"/>
    <col collapsed="false" customWidth="true" hidden="false" outlineLevel="0" max="10" min="10" style="0" width="9.7"/>
    <col collapsed="false" customWidth="true" hidden="false" outlineLevel="0" max="11" min="11" style="0" width="11.28"/>
  </cols>
  <sheetData>
    <row r="1" customFormat="false" ht="15" hidden="false" customHeight="false" outlineLevel="0" collapsed="false">
      <c r="E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2.75" hidden="false" customHeight="false" outlineLevel="0" collapsed="false">
      <c r="E4" s="3"/>
    </row>
    <row r="5" customFormat="false" ht="12.75" hidden="false" customHeight="false" outlineLevel="0" collapsed="false">
      <c r="A5" s="4"/>
      <c r="B5" s="5" t="s">
        <v>2</v>
      </c>
      <c r="C5" s="5"/>
      <c r="D5" s="5"/>
      <c r="E5" s="6" t="s">
        <v>3</v>
      </c>
      <c r="F5" s="6"/>
      <c r="G5" s="6"/>
      <c r="H5" s="6" t="s">
        <v>4</v>
      </c>
      <c r="I5" s="6"/>
      <c r="J5" s="6"/>
    </row>
    <row r="6" customFormat="false" ht="12.75" hidden="false" customHeight="false" outlineLevel="0" collapsed="false">
      <c r="A6" s="7" t="s">
        <v>5</v>
      </c>
      <c r="B6" s="8" t="s">
        <v>6</v>
      </c>
      <c r="C6" s="7" t="s">
        <v>7</v>
      </c>
      <c r="D6" s="9" t="s">
        <v>8</v>
      </c>
      <c r="E6" s="10" t="s">
        <v>9</v>
      </c>
      <c r="F6" s="7" t="s">
        <v>7</v>
      </c>
      <c r="G6" s="11" t="s">
        <v>8</v>
      </c>
      <c r="H6" s="10" t="s">
        <v>10</v>
      </c>
      <c r="I6" s="7" t="s">
        <v>7</v>
      </c>
      <c r="J6" s="11" t="s">
        <v>8</v>
      </c>
      <c r="K6" s="4"/>
    </row>
    <row r="7" customFormat="false" ht="12.75" hidden="false" customHeight="false" outlineLevel="0" collapsed="false">
      <c r="A7" s="12" t="s">
        <v>11</v>
      </c>
      <c r="B7" s="13" t="n">
        <v>1096</v>
      </c>
      <c r="C7" s="14" t="n">
        <v>6.5</v>
      </c>
      <c r="D7" s="15" t="n">
        <f aca="false">+B7*C7*10</f>
        <v>71240</v>
      </c>
      <c r="E7" s="13" t="n">
        <f aca="false">+B7*'[2]Rate Increase Model'!$F$12</f>
        <v>562.940076589273</v>
      </c>
      <c r="F7" s="16" t="n">
        <v>6.5</v>
      </c>
      <c r="G7" s="15" t="n">
        <f aca="false">E7*F7*10</f>
        <v>36591.1049783027</v>
      </c>
      <c r="H7" s="13" t="n">
        <f aca="false">+B7*'[2]Rate Increase Model'!$F$11</f>
        <v>533.059923410727</v>
      </c>
      <c r="I7" s="17" t="n">
        <v>6.5</v>
      </c>
      <c r="J7" s="15" t="n">
        <f aca="false">+I7*H7*10</f>
        <v>34648.8950216973</v>
      </c>
      <c r="K7" s="18" t="n">
        <f aca="false">+J7+G7</f>
        <v>71240</v>
      </c>
      <c r="L7" s="18" t="n">
        <f aca="false">+K7-D7</f>
        <v>0</v>
      </c>
    </row>
    <row r="8" customFormat="false" ht="12.75" hidden="false" customHeight="false" outlineLevel="0" collapsed="false">
      <c r="A8" s="12" t="s">
        <v>12</v>
      </c>
      <c r="B8" s="13" t="n">
        <v>1919</v>
      </c>
      <c r="C8" s="14" t="n">
        <v>6.5</v>
      </c>
      <c r="D8" s="15" t="n">
        <f aca="false">+B8*C8*10</f>
        <v>124735</v>
      </c>
      <c r="E8" s="13" t="n">
        <f aca="false">+B8*'[2]Rate Increase Model'!$F$12</f>
        <v>985.65876548797</v>
      </c>
      <c r="F8" s="16" t="n">
        <v>6.5</v>
      </c>
      <c r="G8" s="15" t="n">
        <f aca="false">+F8*E8*10</f>
        <v>64067.819756718</v>
      </c>
      <c r="H8" s="13" t="n">
        <f aca="false">+B8*'[2]Rate Increase Model'!$F$11</f>
        <v>933.34123451203</v>
      </c>
      <c r="I8" s="17" t="n">
        <v>6.5</v>
      </c>
      <c r="J8" s="15" t="n">
        <f aca="false">+I8*H8*10</f>
        <v>60667.180243282</v>
      </c>
      <c r="K8" s="18" t="n">
        <f aca="false">+J8+G8</f>
        <v>124735</v>
      </c>
      <c r="L8" s="18" t="n">
        <f aca="false">+K8-D8</f>
        <v>0</v>
      </c>
    </row>
    <row r="9" customFormat="false" ht="12.75" hidden="false" customHeight="false" outlineLevel="0" collapsed="false">
      <c r="A9" s="12" t="s">
        <v>13</v>
      </c>
      <c r="B9" s="13" t="n">
        <v>2443</v>
      </c>
      <c r="C9" s="14" t="n">
        <v>6.5</v>
      </c>
      <c r="D9" s="15" t="n">
        <f aca="false">+B9*C9*10</f>
        <v>158795</v>
      </c>
      <c r="E9" s="13" t="n">
        <f aca="false">+B9*'[2]Rate Increase Model'!$F$12</f>
        <v>1254.8016488208</v>
      </c>
      <c r="F9" s="16" t="n">
        <v>6.5</v>
      </c>
      <c r="G9" s="15" t="n">
        <f aca="false">+F9*E9*10</f>
        <v>81562.1071733518</v>
      </c>
      <c r="H9" s="13" t="n">
        <f aca="false">+B9*'[2]Rate Increase Model'!$F$11</f>
        <v>1188.1983511792</v>
      </c>
      <c r="I9" s="17" t="n">
        <v>6.5</v>
      </c>
      <c r="J9" s="15" t="n">
        <f aca="false">+I9*H9*10</f>
        <v>77232.8928266482</v>
      </c>
      <c r="K9" s="18" t="n">
        <f aca="false">+J9+G9</f>
        <v>158795</v>
      </c>
      <c r="L9" s="18" t="n">
        <f aca="false">+K9-D9</f>
        <v>0</v>
      </c>
    </row>
    <row r="10" customFormat="false" ht="12.75" hidden="false" customHeight="false" outlineLevel="0" collapsed="false">
      <c r="A10" s="12" t="s">
        <v>14</v>
      </c>
      <c r="B10" s="13" t="n">
        <v>2348</v>
      </c>
      <c r="C10" s="14" t="n">
        <v>6.5</v>
      </c>
      <c r="D10" s="15" t="n">
        <f aca="false">+B10*C10*10</f>
        <v>152620</v>
      </c>
      <c r="E10" s="13" t="n">
        <f aca="false">+B10*'[2]Rate Increase Model'!$F$12</f>
        <v>1206.0066604303</v>
      </c>
      <c r="F10" s="16" t="n">
        <v>6.5</v>
      </c>
      <c r="G10" s="15" t="n">
        <f aca="false">+F10*E10*10</f>
        <v>78390.4329279697</v>
      </c>
      <c r="H10" s="13" t="n">
        <f aca="false">+B10*'[2]Rate Increase Model'!$F$11</f>
        <v>1141.9933395697</v>
      </c>
      <c r="I10" s="17" t="n">
        <v>6.5</v>
      </c>
      <c r="J10" s="15" t="n">
        <f aca="false">+I10*H10*10</f>
        <v>74229.5670720303</v>
      </c>
      <c r="K10" s="18" t="n">
        <f aca="false">+J10+G10</f>
        <v>152620</v>
      </c>
      <c r="L10" s="18" t="n">
        <f aca="false">+K10-D10</f>
        <v>0</v>
      </c>
    </row>
    <row r="11" customFormat="false" ht="12.75" hidden="false" customHeight="false" outlineLevel="0" collapsed="false">
      <c r="A11" s="19" t="s">
        <v>15</v>
      </c>
      <c r="B11" s="13" t="n">
        <v>2514</v>
      </c>
      <c r="C11" s="14" t="n">
        <v>6.5</v>
      </c>
      <c r="D11" s="15" t="n">
        <f aca="false">+B11*C11*10</f>
        <v>163410</v>
      </c>
      <c r="E11" s="13" t="n">
        <f aca="false">+B11*'[2]Rate Increase Model'!$F$12</f>
        <v>1291.26948224948</v>
      </c>
      <c r="F11" s="16" t="n">
        <v>6.5</v>
      </c>
      <c r="G11" s="15" t="n">
        <f aca="false">+F11*E11*10</f>
        <v>83932.5163462163</v>
      </c>
      <c r="H11" s="13" t="n">
        <f aca="false">+B11*'[2]Rate Increase Model'!$F$11</f>
        <v>1222.73051775052</v>
      </c>
      <c r="I11" s="17" t="n">
        <v>6.5</v>
      </c>
      <c r="J11" s="15" t="n">
        <f aca="false">+I11*H11*10</f>
        <v>79477.4836537837</v>
      </c>
      <c r="K11" s="18" t="n">
        <f aca="false">+J11+G11</f>
        <v>163410</v>
      </c>
      <c r="L11" s="18" t="n">
        <f aca="false">+K11-D11</f>
        <v>0</v>
      </c>
    </row>
    <row r="12" customFormat="false" ht="12.75" hidden="false" customHeight="false" outlineLevel="0" collapsed="false">
      <c r="A12" s="12" t="s">
        <v>16</v>
      </c>
      <c r="B12" s="13" t="n">
        <v>2662</v>
      </c>
      <c r="C12" s="14" t="n">
        <v>6.5</v>
      </c>
      <c r="D12" s="15" t="n">
        <f aca="false">+B12*C12*10</f>
        <v>173030</v>
      </c>
      <c r="E12" s="13" t="n">
        <f aca="false">+B12*'[2]Rate Increase Model'!$F$12</f>
        <v>1367.2869378473</v>
      </c>
      <c r="F12" s="16" t="n">
        <v>6.5</v>
      </c>
      <c r="G12" s="15" t="n">
        <f aca="false">+F12*E12*10</f>
        <v>88873.6509600747</v>
      </c>
      <c r="H12" s="13" t="n">
        <f aca="false">+B12*'[2]Rate Increase Model'!$F$11</f>
        <v>1294.7130621527</v>
      </c>
      <c r="I12" s="17" t="n">
        <v>6.5</v>
      </c>
      <c r="J12" s="15" t="n">
        <f aca="false">+I12*H12*10</f>
        <v>84156.3490399253</v>
      </c>
      <c r="K12" s="18" t="n">
        <f aca="false">+J12+G12</f>
        <v>173030</v>
      </c>
      <c r="L12" s="18" t="n">
        <f aca="false">+K12-D12</f>
        <v>0</v>
      </c>
    </row>
    <row r="13" customFormat="false" ht="12.75" hidden="false" customHeight="false" outlineLevel="0" collapsed="false">
      <c r="A13" s="12" t="s">
        <v>17</v>
      </c>
      <c r="B13" s="13" t="n">
        <v>2994</v>
      </c>
      <c r="C13" s="14" t="n">
        <v>6.5</v>
      </c>
      <c r="D13" s="15" t="n">
        <f aca="false">+B13*C13*10</f>
        <v>194610</v>
      </c>
      <c r="E13" s="13" t="n">
        <f aca="false">+B13*'[2]Rate Increase Model'!$F$12</f>
        <v>1537.81258148566</v>
      </c>
      <c r="F13" s="16" t="n">
        <v>6.5</v>
      </c>
      <c r="G13" s="15" t="n">
        <f aca="false">+F13*E13*10</f>
        <v>99957.8177965679</v>
      </c>
      <c r="H13" s="13" t="n">
        <f aca="false">+B13*'[2]Rate Increase Model'!$F$11</f>
        <v>1456.18741851434</v>
      </c>
      <c r="I13" s="17" t="n">
        <v>6.5</v>
      </c>
      <c r="J13" s="15" t="n">
        <f aca="false">+I13*H13*10</f>
        <v>94652.1822034321</v>
      </c>
      <c r="K13" s="18" t="n">
        <f aca="false">+J13+G13</f>
        <v>194610</v>
      </c>
      <c r="L13" s="18" t="n">
        <f aca="false">+K13-D13</f>
        <v>0</v>
      </c>
    </row>
    <row r="14" customFormat="false" ht="12.75" hidden="false" customHeight="false" outlineLevel="0" collapsed="false">
      <c r="A14" s="12" t="s">
        <v>18</v>
      </c>
      <c r="B14" s="13" t="n">
        <v>2655</v>
      </c>
      <c r="C14" s="14" t="n">
        <v>6.5</v>
      </c>
      <c r="D14" s="15" t="n">
        <f aca="false">+B14*C14*10</f>
        <v>172575</v>
      </c>
      <c r="E14" s="13" t="n">
        <f aca="false">+B14*'[2]Rate Increase Model'!$F$12</f>
        <v>1363.69151765011</v>
      </c>
      <c r="F14" s="16" t="n">
        <v>6.5</v>
      </c>
      <c r="G14" s="15" t="n">
        <f aca="false">+F14*E14*10</f>
        <v>88639.9486472571</v>
      </c>
      <c r="H14" s="13" t="n">
        <f aca="false">+B14*'[2]Rate Increase Model'!$F$11</f>
        <v>1291.30848234989</v>
      </c>
      <c r="I14" s="17" t="n">
        <v>6.5</v>
      </c>
      <c r="J14" s="15" t="n">
        <f aca="false">+I14*H14*10</f>
        <v>83935.0513527429</v>
      </c>
      <c r="K14" s="18" t="n">
        <f aca="false">+J14+G14</f>
        <v>172575</v>
      </c>
      <c r="L14" s="18" t="n">
        <f aca="false">+K14-D14</f>
        <v>0</v>
      </c>
    </row>
    <row r="15" customFormat="false" ht="12.75" hidden="false" customHeight="false" outlineLevel="0" collapsed="false">
      <c r="A15" s="4" t="s">
        <v>19</v>
      </c>
      <c r="B15" s="20" t="n">
        <f aca="false">SUM(B7:B14)</f>
        <v>18631</v>
      </c>
      <c r="C15" s="21" t="n">
        <f aca="false">SUM(C7:C14)/8</f>
        <v>6.5</v>
      </c>
      <c r="D15" s="22" t="n">
        <f aca="false">SUM(D7:D14)</f>
        <v>1211015</v>
      </c>
      <c r="E15" s="23" t="n">
        <f aca="false">SUM(E7:E14)</f>
        <v>9569.46767056089</v>
      </c>
      <c r="F15" s="24" t="s">
        <v>20</v>
      </c>
      <c r="G15" s="25" t="n">
        <f aca="false">SUM(G7:G14)</f>
        <v>622015.398586458</v>
      </c>
      <c r="H15" s="23" t="n">
        <f aca="false">SUM(H7:H14)</f>
        <v>9061.5323294391</v>
      </c>
      <c r="I15" s="24" t="s">
        <v>20</v>
      </c>
      <c r="J15" s="25" t="n">
        <f aca="false">SUM(J7:J14)</f>
        <v>588999.601413542</v>
      </c>
      <c r="K15" s="18" t="n">
        <f aca="false">SUM(K7:K14)</f>
        <v>1211015</v>
      </c>
      <c r="L15" s="18" t="n">
        <f aca="false">+K15-D15</f>
        <v>0</v>
      </c>
    </row>
    <row r="16" customFormat="false" ht="12.75" hidden="false" customHeight="false" outlineLevel="0" collapsed="false">
      <c r="A16" s="4" t="s">
        <v>56</v>
      </c>
      <c r="B16" s="26" t="n">
        <f aca="false">SUM(B10:B14)</f>
        <v>13173</v>
      </c>
      <c r="C16" s="27" t="s">
        <v>20</v>
      </c>
      <c r="D16" s="4"/>
      <c r="E16" s="27" t="n">
        <f aca="false">SUM(E10:E14)</f>
        <v>6766.06717966286</v>
      </c>
      <c r="F16" s="4"/>
      <c r="G16" s="4"/>
      <c r="H16" s="27" t="n">
        <f aca="false">SUM(H10:H14)</f>
        <v>6406.93282033714</v>
      </c>
      <c r="I16" s="28" t="s">
        <v>20</v>
      </c>
      <c r="J16" s="4"/>
      <c r="K16" s="18"/>
    </row>
    <row r="17" customFormat="false" ht="12.75" hidden="false" customHeight="false" outlineLevel="0" collapsed="false">
      <c r="A17" s="0" t="s">
        <v>22</v>
      </c>
      <c r="B17" s="27" t="n">
        <f aca="false">SUM(B8:B14)+5/53*B7</f>
        <v>17638.3962264151</v>
      </c>
      <c r="G17" s="29"/>
    </row>
    <row r="18" customFormat="false" ht="12.75" hidden="false" customHeight="false" outlineLevel="0" collapsed="false">
      <c r="A18" s="0" t="s">
        <v>57</v>
      </c>
      <c r="B18" s="30" t="n">
        <f aca="false">B16+B11+B12+B13</f>
        <v>21343</v>
      </c>
      <c r="F18" s="30"/>
    </row>
    <row r="19" customFormat="false" ht="12.75" hidden="false" customHeight="false" outlineLevel="0" collapsed="false">
      <c r="A19" s="0" t="s">
        <v>58</v>
      </c>
      <c r="B19" s="30" t="n">
        <f aca="false">B18+B17-B16</f>
        <v>25808.3962264151</v>
      </c>
      <c r="C19" s="30"/>
    </row>
    <row r="20" customFormat="false" ht="12.75" hidden="false" customHeight="false" outlineLevel="0" collapsed="false">
      <c r="B20" s="30"/>
      <c r="C20" s="29"/>
      <c r="D20" s="29"/>
      <c r="F20" s="29"/>
      <c r="G20" s="29"/>
    </row>
    <row r="21" customFormat="false" ht="12.75" hidden="false" customHeight="false" outlineLevel="0" collapsed="false">
      <c r="F21" s="29"/>
      <c r="G21" s="29"/>
    </row>
    <row r="22" customFormat="false" ht="12.75" hidden="false" customHeight="false" outlineLevel="0" collapsed="false">
      <c r="G22" s="29"/>
    </row>
    <row r="23" customFormat="false" ht="12.75" hidden="false" customHeight="false" outlineLevel="0" collapsed="false">
      <c r="C23" s="31"/>
      <c r="D23" s="19"/>
    </row>
    <row r="24" customFormat="false" ht="12.75" hidden="false" customHeight="false" outlineLevel="0" collapsed="false">
      <c r="B24" s="27"/>
      <c r="C24" s="27"/>
      <c r="D24" s="27"/>
      <c r="E24" s="27"/>
    </row>
    <row r="26" customFormat="false" ht="12.75" hidden="false" customHeight="false" outlineLevel="0" collapsed="false">
      <c r="B26" s="30"/>
      <c r="C26" s="27"/>
      <c r="D26" s="27"/>
      <c r="E26" s="27"/>
    </row>
    <row r="27" customFormat="false" ht="12.75" hidden="false" customHeight="false" outlineLevel="0" collapsed="false">
      <c r="D27" s="27"/>
    </row>
    <row r="28" customFormat="false" ht="12.75" hidden="false" customHeight="false" outlineLevel="0" collapsed="false">
      <c r="B28" s="27"/>
      <c r="C28" s="27"/>
      <c r="D28" s="27"/>
      <c r="E28" s="27"/>
    </row>
  </sheetData>
  <mergeCells count="5">
    <mergeCell ref="A2:J2"/>
    <mergeCell ref="A3:J3"/>
    <mergeCell ref="B5:D5"/>
    <mergeCell ref="E5:G5"/>
    <mergeCell ref="H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7.7"/>
    <col collapsed="false" customWidth="true" hidden="false" outlineLevel="0" max="3" min="3" style="0" width="11.56"/>
    <col collapsed="false" customWidth="true" hidden="false" outlineLevel="0" max="4" min="4" style="0" width="11.28"/>
    <col collapsed="false" customWidth="true" hidden="false" outlineLevel="0" max="6" min="5" style="0" width="11.42"/>
    <col collapsed="false" customWidth="true" hidden="false" outlineLevel="0" max="8" min="7" style="0" width="11.28"/>
    <col collapsed="false" customWidth="true" hidden="false" outlineLevel="0" max="9" min="9" style="0" width="11.42"/>
    <col collapsed="false" customWidth="true" hidden="false" outlineLevel="0" max="10" min="10" style="0" width="9.7"/>
    <col collapsed="false" customWidth="true" hidden="false" outlineLevel="0" max="11" min="11" style="0" width="11.28"/>
  </cols>
  <sheetData>
    <row r="1" customFormat="false" ht="15" hidden="false" customHeight="false" outlineLevel="0" collapsed="false">
      <c r="E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2.75" hidden="false" customHeight="false" outlineLevel="0" collapsed="false">
      <c r="E4" s="3"/>
    </row>
    <row r="5" customFormat="false" ht="12.75" hidden="false" customHeight="false" outlineLevel="0" collapsed="false">
      <c r="A5" s="4"/>
      <c r="B5" s="5" t="s">
        <v>2</v>
      </c>
      <c r="C5" s="5"/>
      <c r="D5" s="5"/>
      <c r="E5" s="6" t="s">
        <v>3</v>
      </c>
      <c r="F5" s="6"/>
      <c r="G5" s="6"/>
      <c r="H5" s="6" t="s">
        <v>4</v>
      </c>
      <c r="I5" s="6"/>
      <c r="J5" s="6"/>
    </row>
    <row r="6" customFormat="false" ht="12.75" hidden="false" customHeight="false" outlineLevel="0" collapsed="false">
      <c r="A6" s="7" t="s">
        <v>5</v>
      </c>
      <c r="B6" s="8" t="s">
        <v>6</v>
      </c>
      <c r="C6" s="7" t="s">
        <v>7</v>
      </c>
      <c r="D6" s="9" t="s">
        <v>8</v>
      </c>
      <c r="E6" s="10" t="s">
        <v>9</v>
      </c>
      <c r="F6" s="7" t="s">
        <v>7</v>
      </c>
      <c r="G6" s="11" t="s">
        <v>8</v>
      </c>
      <c r="H6" s="10" t="s">
        <v>10</v>
      </c>
      <c r="I6" s="7" t="s">
        <v>7</v>
      </c>
      <c r="J6" s="11" t="s">
        <v>8</v>
      </c>
      <c r="K6" s="4"/>
    </row>
    <row r="7" customFormat="false" ht="12.75" hidden="false" customHeight="false" outlineLevel="0" collapsed="false">
      <c r="A7" s="12" t="s">
        <v>11</v>
      </c>
      <c r="B7" s="13" t="n">
        <v>1096</v>
      </c>
      <c r="C7" s="14" t="n">
        <v>6.5</v>
      </c>
      <c r="D7" s="15" t="n">
        <f aca="false">+B7*C7*10</f>
        <v>71240</v>
      </c>
      <c r="E7" s="13" t="n">
        <v>562.940076589273</v>
      </c>
      <c r="F7" s="16" t="n">
        <v>6.5</v>
      </c>
      <c r="G7" s="15" t="n">
        <f aca="false">E7*F7*10</f>
        <v>36591.1049783027</v>
      </c>
      <c r="H7" s="13" t="n">
        <v>533.059923410727</v>
      </c>
      <c r="I7" s="17" t="n">
        <v>6.5</v>
      </c>
      <c r="J7" s="15" t="n">
        <f aca="false">+I7*H7*10</f>
        <v>34648.8950216973</v>
      </c>
      <c r="K7" s="18" t="n">
        <f aca="false">+J7+G7</f>
        <v>71240</v>
      </c>
      <c r="L7" s="18" t="n">
        <f aca="false">+K7-D7</f>
        <v>0</v>
      </c>
    </row>
    <row r="8" customFormat="false" ht="12.75" hidden="false" customHeight="false" outlineLevel="0" collapsed="false">
      <c r="A8" s="12" t="s">
        <v>12</v>
      </c>
      <c r="B8" s="13" t="n">
        <v>1919</v>
      </c>
      <c r="C8" s="14" t="n">
        <v>6.5</v>
      </c>
      <c r="D8" s="15" t="n">
        <f aca="false">+B8*C8*10</f>
        <v>124735</v>
      </c>
      <c r="E8" s="13" t="n">
        <v>985.65876548797</v>
      </c>
      <c r="F8" s="16" t="n">
        <v>6.5</v>
      </c>
      <c r="G8" s="15" t="n">
        <f aca="false">+F8*E8*10</f>
        <v>64067.819756718</v>
      </c>
      <c r="H8" s="13" t="n">
        <v>933.34123451203</v>
      </c>
      <c r="I8" s="17" t="n">
        <v>6.5</v>
      </c>
      <c r="J8" s="15" t="n">
        <f aca="false">+I8*H8*10</f>
        <v>60667.180243282</v>
      </c>
      <c r="K8" s="18" t="n">
        <f aca="false">+J8+G8</f>
        <v>124735</v>
      </c>
      <c r="L8" s="18" t="n">
        <f aca="false">+K8-D8</f>
        <v>0</v>
      </c>
    </row>
    <row r="9" customFormat="false" ht="12.75" hidden="false" customHeight="false" outlineLevel="0" collapsed="false">
      <c r="A9" s="12" t="s">
        <v>13</v>
      </c>
      <c r="B9" s="13" t="n">
        <v>2443</v>
      </c>
      <c r="C9" s="14" t="n">
        <v>6.5</v>
      </c>
      <c r="D9" s="15" t="n">
        <f aca="false">+B9*C9*10</f>
        <v>158795</v>
      </c>
      <c r="E9" s="13" t="n">
        <v>1254.8016488208</v>
      </c>
      <c r="F9" s="16" t="n">
        <v>6.5</v>
      </c>
      <c r="G9" s="15" t="n">
        <f aca="false">+F9*E9*10</f>
        <v>81562.1071733518</v>
      </c>
      <c r="H9" s="13" t="n">
        <v>1188.1983511792</v>
      </c>
      <c r="I9" s="17" t="n">
        <v>6.5</v>
      </c>
      <c r="J9" s="15" t="n">
        <f aca="false">+I9*H9*10</f>
        <v>77232.8928266482</v>
      </c>
      <c r="K9" s="18" t="n">
        <f aca="false">+J9+G9</f>
        <v>158795</v>
      </c>
      <c r="L9" s="18" t="n">
        <f aca="false">+K9-D9</f>
        <v>0</v>
      </c>
    </row>
    <row r="10" customFormat="false" ht="12.75" hidden="false" customHeight="false" outlineLevel="0" collapsed="false">
      <c r="A10" s="12" t="s">
        <v>14</v>
      </c>
      <c r="B10" s="13" t="n">
        <v>2348</v>
      </c>
      <c r="C10" s="14" t="n">
        <v>6.5</v>
      </c>
      <c r="D10" s="15" t="n">
        <f aca="false">+B10*C10*10</f>
        <v>152620</v>
      </c>
      <c r="E10" s="13" t="n">
        <v>1206.0066604303</v>
      </c>
      <c r="F10" s="16" t="n">
        <v>6.5</v>
      </c>
      <c r="G10" s="15" t="n">
        <f aca="false">+F10*E10*10</f>
        <v>78390.4329279697</v>
      </c>
      <c r="H10" s="13" t="n">
        <v>1141.9933395697</v>
      </c>
      <c r="I10" s="17" t="n">
        <v>6.5</v>
      </c>
      <c r="J10" s="15" t="n">
        <f aca="false">+I10*H10*10</f>
        <v>74229.5670720303</v>
      </c>
      <c r="K10" s="18" t="n">
        <f aca="false">+J10+G10</f>
        <v>152620</v>
      </c>
      <c r="L10" s="18" t="n">
        <f aca="false">+K10-D10</f>
        <v>0</v>
      </c>
    </row>
    <row r="11" customFormat="false" ht="12.75" hidden="false" customHeight="false" outlineLevel="0" collapsed="false">
      <c r="A11" s="19" t="s">
        <v>15</v>
      </c>
      <c r="B11" s="13" t="n">
        <v>2514</v>
      </c>
      <c r="C11" s="14" t="n">
        <v>6.5</v>
      </c>
      <c r="D11" s="15" t="n">
        <f aca="false">+B11*C11*10</f>
        <v>163410</v>
      </c>
      <c r="E11" s="13" t="n">
        <v>1291.26948224948</v>
      </c>
      <c r="F11" s="16" t="n">
        <v>6.5</v>
      </c>
      <c r="G11" s="15" t="n">
        <f aca="false">+F11*E11*10</f>
        <v>83932.5163462163</v>
      </c>
      <c r="H11" s="13" t="n">
        <v>1222.73051775052</v>
      </c>
      <c r="I11" s="17" t="n">
        <v>6.5</v>
      </c>
      <c r="J11" s="15" t="n">
        <f aca="false">+I11*H11*10</f>
        <v>79477.4836537837</v>
      </c>
      <c r="K11" s="18" t="n">
        <f aca="false">+J11+G11</f>
        <v>163410</v>
      </c>
      <c r="L11" s="18" t="n">
        <f aca="false">+K11-D11</f>
        <v>0</v>
      </c>
    </row>
    <row r="12" customFormat="false" ht="12.75" hidden="false" customHeight="false" outlineLevel="0" collapsed="false">
      <c r="A12" s="12" t="s">
        <v>16</v>
      </c>
      <c r="B12" s="13" t="n">
        <v>2662</v>
      </c>
      <c r="C12" s="14" t="n">
        <v>6.5</v>
      </c>
      <c r="D12" s="15" t="n">
        <f aca="false">+B12*C12*10</f>
        <v>173030</v>
      </c>
      <c r="E12" s="13" t="n">
        <v>1367.2869378473</v>
      </c>
      <c r="F12" s="16" t="n">
        <v>6.5</v>
      </c>
      <c r="G12" s="15" t="n">
        <f aca="false">+F12*E12*10</f>
        <v>88873.6509600747</v>
      </c>
      <c r="H12" s="13" t="n">
        <v>1294.7130621527</v>
      </c>
      <c r="I12" s="17" t="n">
        <v>6.5</v>
      </c>
      <c r="J12" s="15" t="n">
        <f aca="false">+I12*H12*10</f>
        <v>84156.3490399253</v>
      </c>
      <c r="K12" s="18" t="n">
        <f aca="false">+J12+G12</f>
        <v>173030</v>
      </c>
      <c r="L12" s="18" t="n">
        <f aca="false">+K12-D12</f>
        <v>0</v>
      </c>
    </row>
    <row r="13" customFormat="false" ht="12.75" hidden="false" customHeight="false" outlineLevel="0" collapsed="false">
      <c r="A13" s="12" t="s">
        <v>17</v>
      </c>
      <c r="B13" s="13" t="n">
        <v>2994</v>
      </c>
      <c r="C13" s="14" t="n">
        <v>6.5</v>
      </c>
      <c r="D13" s="15" t="n">
        <f aca="false">+B13*C13*10</f>
        <v>194610</v>
      </c>
      <c r="E13" s="13" t="n">
        <v>1537.81258148566</v>
      </c>
      <c r="F13" s="16" t="n">
        <v>6.5</v>
      </c>
      <c r="G13" s="15" t="n">
        <f aca="false">+F13*E13*10</f>
        <v>99957.8177965679</v>
      </c>
      <c r="H13" s="13" t="n">
        <v>1456.18741851434</v>
      </c>
      <c r="I13" s="17" t="n">
        <v>6.5</v>
      </c>
      <c r="J13" s="15" t="n">
        <f aca="false">+I13*H13*10</f>
        <v>94652.1822034321</v>
      </c>
      <c r="K13" s="18" t="n">
        <f aca="false">+J13+G13</f>
        <v>194610</v>
      </c>
      <c r="L13" s="18" t="n">
        <f aca="false">+K13-D13</f>
        <v>0</v>
      </c>
    </row>
    <row r="14" customFormat="false" ht="12.75" hidden="false" customHeight="false" outlineLevel="0" collapsed="false">
      <c r="A14" s="12" t="s">
        <v>18</v>
      </c>
      <c r="B14" s="13" t="n">
        <v>2655</v>
      </c>
      <c r="C14" s="14" t="n">
        <v>6.5</v>
      </c>
      <c r="D14" s="15" t="n">
        <f aca="false">+B14*C14*10</f>
        <v>172575</v>
      </c>
      <c r="E14" s="13" t="n">
        <v>1363.69151765011</v>
      </c>
      <c r="F14" s="16" t="n">
        <v>6.5</v>
      </c>
      <c r="G14" s="15" t="n">
        <f aca="false">+F14*E14*10</f>
        <v>88639.9486472571</v>
      </c>
      <c r="H14" s="13" t="n">
        <v>1291.30848234989</v>
      </c>
      <c r="I14" s="17" t="n">
        <v>6.5</v>
      </c>
      <c r="J14" s="15" t="n">
        <f aca="false">+I14*H14*10</f>
        <v>83935.0513527429</v>
      </c>
      <c r="K14" s="18" t="n">
        <f aca="false">+J14+G14</f>
        <v>172575</v>
      </c>
      <c r="L14" s="18" t="n">
        <f aca="false">+K14-D14</f>
        <v>0</v>
      </c>
    </row>
    <row r="15" customFormat="false" ht="12.75" hidden="false" customHeight="false" outlineLevel="0" collapsed="false">
      <c r="A15" s="4" t="s">
        <v>19</v>
      </c>
      <c r="B15" s="20" t="n">
        <f aca="false">SUM(B7:B14)</f>
        <v>18631</v>
      </c>
      <c r="C15" s="21" t="n">
        <f aca="false">SUM(C7:C14)/8</f>
        <v>6.5</v>
      </c>
      <c r="D15" s="22" t="n">
        <f aca="false">SUM(D7:D14)</f>
        <v>1211015</v>
      </c>
      <c r="E15" s="23" t="n">
        <v>9569.4676705609</v>
      </c>
      <c r="F15" s="24" t="s">
        <v>20</v>
      </c>
      <c r="G15" s="25" t="n">
        <f aca="false">SUM(G7:G14)</f>
        <v>622015.398586458</v>
      </c>
      <c r="H15" s="23" t="n">
        <v>9061.5323294391</v>
      </c>
      <c r="I15" s="24" t="s">
        <v>20</v>
      </c>
      <c r="J15" s="25" t="n">
        <f aca="false">SUM(J7:J14)</f>
        <v>588999.601413542</v>
      </c>
      <c r="K15" s="18" t="n">
        <f aca="false">SUM(K7:K14)</f>
        <v>1211015</v>
      </c>
      <c r="L15" s="18" t="n">
        <f aca="false">+K15-D15</f>
        <v>0</v>
      </c>
    </row>
    <row r="16" customFormat="false" ht="12.75" hidden="false" customHeight="false" outlineLevel="0" collapsed="false">
      <c r="A16" s="4" t="s">
        <v>56</v>
      </c>
      <c r="B16" s="26" t="n">
        <f aca="false">SUM(B10:B14)</f>
        <v>13173</v>
      </c>
      <c r="C16" s="27" t="s">
        <v>20</v>
      </c>
      <c r="D16" s="4"/>
      <c r="E16" s="27" t="n">
        <f aca="false">SUM(E10:E14)</f>
        <v>6766.06717966286</v>
      </c>
      <c r="F16" s="4"/>
      <c r="G16" s="4"/>
      <c r="H16" s="27" t="n">
        <f aca="false">SUM(H10:H14)</f>
        <v>6406.93282033714</v>
      </c>
      <c r="I16" s="28" t="s">
        <v>20</v>
      </c>
      <c r="J16" s="4"/>
      <c r="K16" s="18"/>
    </row>
    <row r="17" customFormat="false" ht="12.75" hidden="false" customHeight="false" outlineLevel="0" collapsed="false">
      <c r="A17" s="0" t="s">
        <v>22</v>
      </c>
      <c r="B17" s="27" t="n">
        <f aca="false">SUM(B8:B14)+5/53*B7</f>
        <v>17638.3962264151</v>
      </c>
      <c r="G17" s="29"/>
    </row>
    <row r="18" customFormat="false" ht="12.75" hidden="false" customHeight="false" outlineLevel="0" collapsed="false">
      <c r="F18" s="30"/>
    </row>
    <row r="19" customFormat="false" ht="12.75" hidden="false" customHeight="false" outlineLevel="0" collapsed="false">
      <c r="C19" s="30"/>
    </row>
    <row r="20" customFormat="false" ht="12.75" hidden="false" customHeight="false" outlineLevel="0" collapsed="false">
      <c r="C20" s="29"/>
      <c r="D20" s="29"/>
      <c r="F20" s="29"/>
      <c r="G20" s="29"/>
    </row>
    <row r="21" customFormat="false" ht="12.75" hidden="false" customHeight="false" outlineLevel="0" collapsed="false">
      <c r="F21" s="29"/>
      <c r="G21" s="29"/>
    </row>
    <row r="22" customFormat="false" ht="12.75" hidden="false" customHeight="false" outlineLevel="0" collapsed="false">
      <c r="G22" s="29"/>
    </row>
    <row r="23" customFormat="false" ht="12.75" hidden="false" customHeight="false" outlineLevel="0" collapsed="false">
      <c r="C23" s="31"/>
      <c r="D23" s="19"/>
    </row>
    <row r="24" customFormat="false" ht="12.75" hidden="false" customHeight="false" outlineLevel="0" collapsed="false">
      <c r="B24" s="27"/>
      <c r="C24" s="27"/>
      <c r="D24" s="27"/>
      <c r="E24" s="27"/>
    </row>
    <row r="26" customFormat="false" ht="12.75" hidden="false" customHeight="false" outlineLevel="0" collapsed="false">
      <c r="B26" s="30"/>
      <c r="C26" s="27"/>
      <c r="D26" s="27"/>
      <c r="E26" s="27"/>
    </row>
    <row r="27" customFormat="false" ht="12.75" hidden="false" customHeight="false" outlineLevel="0" collapsed="false">
      <c r="D27" s="27"/>
    </row>
    <row r="28" customFormat="false" ht="12.75" hidden="false" customHeight="false" outlineLevel="0" collapsed="false">
      <c r="B28" s="27"/>
      <c r="C28" s="27"/>
      <c r="D28" s="27"/>
      <c r="E28" s="27"/>
    </row>
  </sheetData>
  <mergeCells count="5">
    <mergeCell ref="A2:J2"/>
    <mergeCell ref="A3:J3"/>
    <mergeCell ref="B5:D5"/>
    <mergeCell ref="E5:G5"/>
    <mergeCell ref="H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2001-04-12T20:10:34Z</dcterms:created>
  <dc:creator>jstraman</dc:creator>
  <dc:description/>
  <dc:language>en-US</dc:language>
  <cp:lastModifiedBy>william saxe</cp:lastModifiedBy>
  <cp:lastPrinted>2001-08-17T02:14:21Z</cp:lastPrinted>
  <cp:revision>0</cp:revision>
  <dc:subject/>
  <dc:title/>
</cp:coreProperties>
</file>