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<sst xmlns="http://schemas.openxmlformats.org/spreadsheetml/2006/main" count="65" uniqueCount="39">
  <si>
    <t xml:space="preserve">Effect of Demand Charges on Customer's Average Rate</t>
  </si>
  <si>
    <t xml:space="preserve">           As a Function of Customer Load Factors</t>
  </si>
  <si>
    <t xml:space="preserve">50/50</t>
  </si>
  <si>
    <t xml:space="preserve">Increase Due</t>
  </si>
  <si>
    <t xml:space="preserve">SFV</t>
  </si>
  <si>
    <t xml:space="preserve">United</t>
  </si>
  <si>
    <t xml:space="preserve">Volumetric</t>
  </si>
  <si>
    <t xml:space="preserve">Load</t>
  </si>
  <si>
    <t xml:space="preserve">to SFV Rate</t>
  </si>
  <si>
    <t xml:space="preserve">to United Rate</t>
  </si>
  <si>
    <t xml:space="preserve">Demand </t>
  </si>
  <si>
    <t xml:space="preserve">Average</t>
  </si>
  <si>
    <t xml:space="preserve">Factor</t>
  </si>
  <si>
    <t xml:space="preserve">Design</t>
  </si>
  <si>
    <t xml:space="preserve">50/50 Design</t>
  </si>
  <si>
    <t xml:space="preserve">Charge</t>
  </si>
  <si>
    <t xml:space="preserve">Rate</t>
  </si>
  <si>
    <t xml:space="preserve">$/dth</t>
  </si>
  <si>
    <t xml:space="preserve">$/dth-day</t>
  </si>
  <si>
    <t xml:space="preserve">Notes:</t>
  </si>
  <si>
    <t xml:space="preserve">Load Factor</t>
  </si>
  <si>
    <t xml:space="preserve">load factor = avg dth/peak dth</t>
  </si>
  <si>
    <t xml:space="preserve">demand charge is based on peak dth</t>
  </si>
  <si>
    <t xml:space="preserve">SFV Rate Design</t>
  </si>
  <si>
    <t xml:space="preserve">daily/dth</t>
  </si>
  <si>
    <t xml:space="preserve">monthly/dth</t>
  </si>
  <si>
    <t xml:space="preserve">$73.7 million/(3500 mmcfd x 1016 btu/cf x 365 day x .79))</t>
  </si>
  <si>
    <t xml:space="preserve">&gt;</t>
  </si>
  <si>
    <t xml:space="preserve">Assume that customer's peak usage is 1000 dth.  If the</t>
  </si>
  <si>
    <t xml:space="preserve">customer's load factor is 50 percent, then its average daily </t>
  </si>
  <si>
    <t xml:space="preserve">usage is 500 dth.  Cost of the 1000 dth of capacity is $71.88</t>
  </si>
  <si>
    <t xml:space="preserve">Avg Rate under SFV</t>
  </si>
  <si>
    <t xml:space="preserve">per day or $2,186.24 per month and average daily cost per </t>
  </si>
  <si>
    <t xml:space="preserve">dth of usage is $71.88/500 dth = $0.1438/dth.</t>
  </si>
  <si>
    <t xml:space="preserve">United Rate Design</t>
  </si>
  <si>
    <t xml:space="preserve">$73.7 million/(3500 mmcfd x 1020 btu/cf x 365 day x .79))</t>
  </si>
  <si>
    <t xml:space="preserve">usage is 500 dth.  Cost of the 1000 dth of capacity is $35.94</t>
  </si>
  <si>
    <t xml:space="preserve">per day or $1,093.12 per month and average daily cost per </t>
  </si>
  <si>
    <t xml:space="preserve">dth of usage is $35.94/500 dth = $0.07188/dth.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</si>
</sst>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0%"/>
    <numFmt numFmtId="167" formatCode="_(* #,##0.0000_);_(* \(#,##0.0000\);_(* \-??_);_(@_)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sz val="10"/>
      <name val="Book Antiqua"/>
      <family val="1"/>
    </font>
    <font>
      <sz val="14"/>
      <name val="Book Antiqua"/>
      <family val="1"/>
    </font>
    <font>
      <strike val="true"/>
      <sz val="10"/>
      <name val="Book Antiqua"/>
      <family val="1"/>
    </font>
    <font>
      <sz val="10"/>
      <color rgb="FF000000"/>
      <name val="Arial"/>
      <family val="2"/>
    </font>
    <font>
      <b val="true"/>
      <sz val="7"/>
      <color rgb="FF000000"/>
      <name val="Book Antiqua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fals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  <cellStyle name="Normal_Load Factor Effect on Rate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8596837944664"/>
          <c:y val="0.0856064505060902"/>
          <c:w val="0.845750988142292"/>
          <c:h val="0.833762223365929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Sheet1!$A$10:$A$19</c:f>
              <c:strCache>
                <c:ptCount val="10"/>
                <c:pt idx="0">
                  <c:v> 1.00 </c:v>
                </c:pt>
                <c:pt idx="1">
                  <c:v> 0.90 </c:v>
                </c:pt>
                <c:pt idx="2">
                  <c:v> 0.80 </c:v>
                </c:pt>
                <c:pt idx="3">
                  <c:v> 0.70 </c:v>
                </c:pt>
                <c:pt idx="4">
                  <c:v> 0.60 </c:v>
                </c:pt>
                <c:pt idx="5">
                  <c:v> 0.50 </c:v>
                </c:pt>
                <c:pt idx="6">
                  <c:v> 0.40 </c:v>
                </c:pt>
                <c:pt idx="7">
                  <c:v> 0.30 </c:v>
                </c:pt>
                <c:pt idx="8">
                  <c:v> 0.20 </c:v>
                </c:pt>
                <c:pt idx="9">
                  <c:v> 0.10 </c:v>
                </c:pt>
              </c:strCache>
            </c:strRef>
          </c:cat>
          <c:val>
            <c:numRef>
              <c:f>Sheet1!$B$10:$B$19</c:f>
              <c:numCache>
                <c:formatCode>0%</c:formatCode>
                <c:ptCount val="10"/>
                <c:pt idx="0">
                  <c:v>0</c:v>
                </c:pt>
                <c:pt idx="1">
                  <c:v>0.111111111111111</c:v>
                </c:pt>
                <c:pt idx="2">
                  <c:v>0.25</c:v>
                </c:pt>
                <c:pt idx="3">
                  <c:v>0.428571428571429</c:v>
                </c:pt>
                <c:pt idx="4">
                  <c:v>0.666666666666667</c:v>
                </c:pt>
                <c:pt idx="5">
                  <c:v>1</c:v>
                </c:pt>
                <c:pt idx="6">
                  <c:v>1.5</c:v>
                </c:pt>
                <c:pt idx="7">
                  <c:v>2.33333333333333</c:v>
                </c:pt>
                <c:pt idx="8">
                  <c:v>4</c:v>
                </c:pt>
                <c:pt idx="9">
                  <c:v>9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Sheet1!$A$10:$A$19</c:f>
              <c:strCache>
                <c:ptCount val="10"/>
                <c:pt idx="0">
                  <c:v> 1.00 </c:v>
                </c:pt>
                <c:pt idx="1">
                  <c:v> 0.90 </c:v>
                </c:pt>
                <c:pt idx="2">
                  <c:v> 0.80 </c:v>
                </c:pt>
                <c:pt idx="3">
                  <c:v> 0.70 </c:v>
                </c:pt>
                <c:pt idx="4">
                  <c:v> 0.60 </c:v>
                </c:pt>
                <c:pt idx="5">
                  <c:v> 0.50 </c:v>
                </c:pt>
                <c:pt idx="6">
                  <c:v> 0.40 </c:v>
                </c:pt>
                <c:pt idx="7">
                  <c:v> 0.30 </c:v>
                </c:pt>
                <c:pt idx="8">
                  <c:v> 0.20 </c:v>
                </c:pt>
                <c:pt idx="9">
                  <c:v> 0.10 </c:v>
                </c:pt>
              </c:strCache>
            </c:strRef>
          </c:cat>
          <c:val>
            <c:numRef>
              <c:f>Sheet1!$C$10:$C$19</c:f>
              <c:numCache>
                <c:formatCode>0%</c:formatCode>
                <c:ptCount val="10"/>
                <c:pt idx="0">
                  <c:v>0</c:v>
                </c:pt>
                <c:pt idx="1">
                  <c:v>0.0555555555555555</c:v>
                </c:pt>
                <c:pt idx="2">
                  <c:v>0.125</c:v>
                </c:pt>
                <c:pt idx="3">
                  <c:v>0.214285714285714</c:v>
                </c:pt>
                <c:pt idx="4">
                  <c:v>0.333333333333333</c:v>
                </c:pt>
                <c:pt idx="5">
                  <c:v>0.5</c:v>
                </c:pt>
                <c:pt idx="6">
                  <c:v>0.75</c:v>
                </c:pt>
                <c:pt idx="7">
                  <c:v>1.16666666666667</c:v>
                </c:pt>
                <c:pt idx="8">
                  <c:v>2</c:v>
                </c:pt>
                <c:pt idx="9">
                  <c:v>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263711"/>
        <c:axId val="9376549"/>
      </c:lineChart>
      <c:catAx>
        <c:axId val="712637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700" strike="noStrike" u="none">
                    <a:solidFill>
                      <a:srgbClr val="000000"/>
                    </a:solidFill>
                    <a:uFillTx/>
                    <a:latin typeface="Book Antiqua"/>
                  </a:rPr>
                  <a:t>Load Factor</a:t>
                </a:r>
              </a:p>
            </c:rich>
          </c:tx>
          <c:layout>
            <c:manualLayout>
              <c:xMode val="edge"/>
              <c:yMode val="edge"/>
              <c:x val="0.738339920948617"/>
              <c:y val="0.881797907016641"/>
            </c:manualLayout>
          </c:layout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700" strike="noStrike" u="none">
                <a:solidFill>
                  <a:srgbClr val="000000"/>
                </a:solidFill>
                <a:uFillTx/>
                <a:latin typeface="Book Antiqua"/>
              </a:defRPr>
            </a:pPr>
          </a:p>
        </c:txPr>
        <c:crossAx val="9376549"/>
        <c:crossesAt val="0"/>
        <c:auto val="1"/>
        <c:lblAlgn val="ctr"/>
        <c:lblOffset val="100"/>
        <c:noMultiLvlLbl val="0"/>
      </c:catAx>
      <c:valAx>
        <c:axId val="9376549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700" strike="noStrike" u="none">
                    <a:solidFill>
                      <a:srgbClr val="000000"/>
                    </a:solidFill>
                    <a:uFillTx/>
                    <a:latin typeface="Book Antiqua"/>
                  </a:rPr>
                  <a:t>Incr in Avg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700" strike="noStrike" u="none">
                <a:solidFill>
                  <a:srgbClr val="000000"/>
                </a:solidFill>
                <a:uFillTx/>
                <a:latin typeface="Book Antiqua"/>
              </a:defRPr>
            </a:pPr>
          </a:p>
        </c:txPr>
        <c:crossAx val="71263711"/>
        <c:crossesAt val="1"/>
        <c:crossBetween val="midCat"/>
        <c:majorUnit val="2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613800</xdr:colOff>
      <xdr:row>21</xdr:row>
      <xdr:rowOff>41400</xdr:rowOff>
    </xdr:from>
    <xdr:to>
      <xdr:col>11</xdr:col>
      <xdr:colOff>402840</xdr:colOff>
      <xdr:row>32</xdr:row>
      <xdr:rowOff>92880</xdr:rowOff>
    </xdr:to>
    <xdr:graphicFrame>
      <xdr:nvGraphicFramePr>
        <xdr:cNvPr id="0" name="Chart 1"/>
        <xdr:cNvGraphicFramePr/>
      </xdr:nvGraphicFramePr>
      <xdr:xfrm>
        <a:off x="5372640" y="4068000"/>
        <a:ext cx="3642840" cy="2098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2" width="11.13"/>
    <col collapsed="false" customWidth="true" hidden="false" outlineLevel="0" max="3" min="3" style="2" width="11.99"/>
    <col collapsed="false" customWidth="true" hidden="false" outlineLevel="0" max="4" min="4" style="2" width="11.13"/>
    <col collapsed="false" customWidth="true" hidden="false" outlineLevel="0" max="5" min="5" style="2" width="10.99"/>
    <col collapsed="false" customWidth="true" hidden="false" outlineLevel="0" max="6" min="6" style="2" width="11.42"/>
    <col collapsed="false" customWidth="true" hidden="false" outlineLevel="0" max="7" min="7" style="2" width="11.13"/>
    <col collapsed="false" customWidth="true" hidden="false" outlineLevel="0" max="8" min="8" style="2" width="12.14"/>
    <col collapsed="false" customWidth="true" hidden="false" outlineLevel="0" max="9" min="9" style="2" width="13.14"/>
    <col collapsed="false" customWidth="false" hidden="false" outlineLevel="0" max="257" min="10" style="2" width="9.14"/>
  </cols>
  <sheetData>
    <row r="1" customFormat="false" ht="19.35" hidden="false" customHeight="false" outlineLevel="0" collapsed="false">
      <c r="A1" s="2"/>
      <c r="C1" s="3" t="s">
        <v>0</v>
      </c>
    </row>
    <row r="2" customFormat="false" ht="19.35" hidden="false" customHeight="false" outlineLevel="0" collapsed="false">
      <c r="A2" s="2"/>
      <c r="C2" s="3" t="s">
        <v>1</v>
      </c>
    </row>
    <row r="4" customFormat="false" ht="14.65" hidden="false" customHeight="false" outlineLevel="0" collapsed="false">
      <c r="F4" s="4" t="s">
        <v>2</v>
      </c>
      <c r="G4" s="4" t="s">
        <v>2</v>
      </c>
      <c r="H4" s="4" t="s">
        <v>2</v>
      </c>
    </row>
    <row r="5" customFormat="false" ht="14.65" hidden="false" customHeight="false" outlineLevel="0" collapsed="false">
      <c r="B5" s="4" t="s">
        <v>3</v>
      </c>
      <c r="C5" s="4" t="s">
        <v>3</v>
      </c>
      <c r="D5" s="4" t="s">
        <v>4</v>
      </c>
      <c r="E5" s="4" t="s">
        <v>4</v>
      </c>
      <c r="F5" s="5" t="s">
        <v>5</v>
      </c>
      <c r="G5" s="5" t="s">
        <v>5</v>
      </c>
      <c r="H5" s="5" t="s">
        <v>5</v>
      </c>
      <c r="I5" s="4" t="s">
        <v>6</v>
      </c>
    </row>
    <row r="6" customFormat="false" ht="14.65" hidden="false" customHeight="false" outlineLevel="0" collapsed="false">
      <c r="A6" s="1" t="s">
        <v>7</v>
      </c>
      <c r="B6" s="4" t="s">
        <v>8</v>
      </c>
      <c r="C6" s="5" t="s">
        <v>9</v>
      </c>
      <c r="D6" s="4" t="s">
        <v>10</v>
      </c>
      <c r="E6" s="4" t="s">
        <v>11</v>
      </c>
      <c r="F6" s="4" t="s">
        <v>10</v>
      </c>
      <c r="G6" s="4" t="s">
        <v>6</v>
      </c>
      <c r="H6" s="4" t="s">
        <v>11</v>
      </c>
      <c r="I6" s="4" t="s">
        <v>11</v>
      </c>
    </row>
    <row r="7" customFormat="false" ht="14.65" hidden="false" customHeight="false" outlineLevel="0" collapsed="false">
      <c r="A7" s="1" t="s">
        <v>12</v>
      </c>
      <c r="B7" s="4" t="s">
        <v>13</v>
      </c>
      <c r="C7" s="4" t="s">
        <v>14</v>
      </c>
      <c r="D7" s="4" t="s">
        <v>15</v>
      </c>
      <c r="E7" s="4" t="s">
        <v>16</v>
      </c>
      <c r="F7" s="4" t="s">
        <v>15</v>
      </c>
      <c r="G7" s="4" t="s">
        <v>15</v>
      </c>
      <c r="H7" s="4" t="s">
        <v>16</v>
      </c>
      <c r="I7" s="4" t="s">
        <v>16</v>
      </c>
    </row>
    <row r="8" customFormat="false" ht="14.65" hidden="false" customHeight="false" outlineLevel="0" collapsed="false">
      <c r="B8" s="4" t="s">
        <v>17</v>
      </c>
      <c r="C8" s="4" t="s">
        <v>17</v>
      </c>
      <c r="D8" s="4" t="s">
        <v>18</v>
      </c>
      <c r="E8" s="4" t="s">
        <v>17</v>
      </c>
      <c r="F8" s="4" t="s">
        <v>18</v>
      </c>
      <c r="G8" s="4" t="s">
        <v>17</v>
      </c>
      <c r="H8" s="4" t="s">
        <v>17</v>
      </c>
      <c r="I8" s="4" t="s">
        <v>17</v>
      </c>
    </row>
    <row r="10" customFormat="false" ht="14.65" hidden="false" customHeight="false" outlineLevel="0" collapsed="false">
      <c r="A10" s="6" t="n">
        <v>1</v>
      </c>
      <c r="B10" s="7" t="n">
        <f aca="false">(E10-I10)/I10</f>
        <v>0</v>
      </c>
      <c r="C10" s="7" t="n">
        <f aca="false">(H10-I10)/I10</f>
        <v>0</v>
      </c>
      <c r="D10" s="8" t="n">
        <f aca="false">$C$29</f>
        <v>0.0718763111087618</v>
      </c>
      <c r="E10" s="8" t="n">
        <f aca="false">D10/A10</f>
        <v>0.0718763111087618</v>
      </c>
      <c r="F10" s="9" t="n">
        <f aca="false">D10*0.5</f>
        <v>0.0359381555543809</v>
      </c>
      <c r="G10" s="9" t="n">
        <f aca="false">F10</f>
        <v>0.0359381555543809</v>
      </c>
      <c r="H10" s="8" t="n">
        <f aca="false">SUM(G10,F10/A10)</f>
        <v>0.0718763111087618</v>
      </c>
      <c r="I10" s="9" t="n">
        <f aca="false">D10</f>
        <v>0.0718763111087618</v>
      </c>
    </row>
    <row r="11" customFormat="false" ht="14.65" hidden="false" customHeight="false" outlineLevel="0" collapsed="false">
      <c r="A11" s="6" t="n">
        <v>0.9</v>
      </c>
      <c r="B11" s="7" t="n">
        <f aca="false">(E11-I11)/I11</f>
        <v>0.111111111111111</v>
      </c>
      <c r="C11" s="7" t="n">
        <f aca="false">(H11-I11)/I11</f>
        <v>0.0555555555555555</v>
      </c>
      <c r="D11" s="8" t="n">
        <f aca="false">$C$29</f>
        <v>0.0718763111087618</v>
      </c>
      <c r="E11" s="8" t="n">
        <f aca="false">D11/A11</f>
        <v>0.0798625678986243</v>
      </c>
      <c r="F11" s="9" t="n">
        <f aca="false">D11*0.5</f>
        <v>0.0359381555543809</v>
      </c>
      <c r="G11" s="9" t="n">
        <f aca="false">F11</f>
        <v>0.0359381555543809</v>
      </c>
      <c r="H11" s="8" t="n">
        <f aca="false">SUM(G11,F11/A11)</f>
        <v>0.075869439503693</v>
      </c>
      <c r="I11" s="9" t="n">
        <f aca="false">D11</f>
        <v>0.0718763111087618</v>
      </c>
    </row>
    <row r="12" customFormat="false" ht="14.65" hidden="false" customHeight="false" outlineLevel="0" collapsed="false">
      <c r="A12" s="6" t="n">
        <v>0.8</v>
      </c>
      <c r="B12" s="7" t="n">
        <f aca="false">(E12-I12)/I12</f>
        <v>0.25</v>
      </c>
      <c r="C12" s="7" t="n">
        <f aca="false">(H12-I12)/I12</f>
        <v>0.125</v>
      </c>
      <c r="D12" s="8" t="n">
        <f aca="false">$C$29</f>
        <v>0.0718763111087618</v>
      </c>
      <c r="E12" s="8" t="n">
        <f aca="false">D12/A12</f>
        <v>0.0898453888859523</v>
      </c>
      <c r="F12" s="9" t="n">
        <f aca="false">D12*0.5</f>
        <v>0.0359381555543809</v>
      </c>
      <c r="G12" s="9" t="n">
        <f aca="false">F12</f>
        <v>0.0359381555543809</v>
      </c>
      <c r="H12" s="8" t="n">
        <f aca="false">SUM(G12,F12/A12)</f>
        <v>0.0808608499973571</v>
      </c>
      <c r="I12" s="9" t="n">
        <f aca="false">D12</f>
        <v>0.0718763111087618</v>
      </c>
    </row>
    <row r="13" customFormat="false" ht="14.65" hidden="false" customHeight="false" outlineLevel="0" collapsed="false">
      <c r="A13" s="6" t="n">
        <v>0.7</v>
      </c>
      <c r="B13" s="7" t="n">
        <f aca="false">(E13-I13)/I13</f>
        <v>0.428571428571429</v>
      </c>
      <c r="C13" s="7" t="n">
        <f aca="false">(H13-I13)/I13</f>
        <v>0.214285714285714</v>
      </c>
      <c r="D13" s="8" t="n">
        <f aca="false">$C$29</f>
        <v>0.0718763111087618</v>
      </c>
      <c r="E13" s="8" t="n">
        <f aca="false">D13/A13</f>
        <v>0.102680444441088</v>
      </c>
      <c r="F13" s="9" t="n">
        <f aca="false">D13*0.5</f>
        <v>0.0359381555543809</v>
      </c>
      <c r="G13" s="9" t="n">
        <f aca="false">F13</f>
        <v>0.0359381555543809</v>
      </c>
      <c r="H13" s="8" t="n">
        <f aca="false">SUM(G13,F13/A13)</f>
        <v>0.0872783777749251</v>
      </c>
      <c r="I13" s="9" t="n">
        <f aca="false">D13</f>
        <v>0.0718763111087618</v>
      </c>
    </row>
    <row r="14" customFormat="false" ht="14.65" hidden="false" customHeight="false" outlineLevel="0" collapsed="false">
      <c r="A14" s="6" t="n">
        <v>0.6</v>
      </c>
      <c r="B14" s="7" t="n">
        <f aca="false">(E14-I14)/I14</f>
        <v>0.666666666666667</v>
      </c>
      <c r="C14" s="7" t="n">
        <f aca="false">(H14-I14)/I14</f>
        <v>0.333333333333333</v>
      </c>
      <c r="D14" s="8" t="n">
        <f aca="false">$C$29</f>
        <v>0.0718763111087618</v>
      </c>
      <c r="E14" s="8" t="n">
        <f aca="false">D14/A14</f>
        <v>0.119793851847936</v>
      </c>
      <c r="F14" s="9" t="n">
        <f aca="false">D14*0.5</f>
        <v>0.0359381555543809</v>
      </c>
      <c r="G14" s="9" t="n">
        <f aca="false">F14</f>
        <v>0.0359381555543809</v>
      </c>
      <c r="H14" s="8" t="n">
        <f aca="false">SUM(G14,F14/A14)</f>
        <v>0.0958350814783491</v>
      </c>
      <c r="I14" s="9" t="n">
        <f aca="false">D14</f>
        <v>0.0718763111087618</v>
      </c>
    </row>
    <row r="15" customFormat="false" ht="14.65" hidden="false" customHeight="false" outlineLevel="0" collapsed="false">
      <c r="A15" s="6" t="n">
        <v>0.5</v>
      </c>
      <c r="B15" s="7" t="n">
        <f aca="false">(E15-I15)/I15</f>
        <v>1</v>
      </c>
      <c r="C15" s="7" t="n">
        <f aca="false">(H15-I15)/I15</f>
        <v>0.5</v>
      </c>
      <c r="D15" s="8" t="n">
        <f aca="false">$C$29</f>
        <v>0.0718763111087618</v>
      </c>
      <c r="E15" s="8" t="n">
        <f aca="false">D15/A15</f>
        <v>0.143752622217524</v>
      </c>
      <c r="F15" s="9" t="n">
        <f aca="false">D15*0.5</f>
        <v>0.0359381555543809</v>
      </c>
      <c r="G15" s="9" t="n">
        <f aca="false">F15</f>
        <v>0.0359381555543809</v>
      </c>
      <c r="H15" s="8" t="n">
        <f aca="false">SUM(G15,F15/A15)</f>
        <v>0.107814466663143</v>
      </c>
      <c r="I15" s="9" t="n">
        <f aca="false">D15</f>
        <v>0.0718763111087618</v>
      </c>
    </row>
    <row r="16" customFormat="false" ht="14.65" hidden="false" customHeight="false" outlineLevel="0" collapsed="false">
      <c r="A16" s="6" t="n">
        <v>0.4</v>
      </c>
      <c r="B16" s="7" t="n">
        <f aca="false">(E16-I16)/I16</f>
        <v>1.5</v>
      </c>
      <c r="C16" s="7" t="n">
        <f aca="false">(H16-I16)/I16</f>
        <v>0.75</v>
      </c>
      <c r="D16" s="8" t="n">
        <f aca="false">$C$29</f>
        <v>0.0718763111087618</v>
      </c>
      <c r="E16" s="8" t="n">
        <f aca="false">D16/A16</f>
        <v>0.179690777771905</v>
      </c>
      <c r="F16" s="9" t="n">
        <f aca="false">D16*0.5</f>
        <v>0.0359381555543809</v>
      </c>
      <c r="G16" s="9" t="n">
        <f aca="false">F16</f>
        <v>0.0359381555543809</v>
      </c>
      <c r="H16" s="8" t="n">
        <f aca="false">SUM(G16,F16/A16)</f>
        <v>0.125783544440333</v>
      </c>
      <c r="I16" s="9" t="n">
        <f aca="false">D16</f>
        <v>0.0718763111087618</v>
      </c>
    </row>
    <row r="17" customFormat="false" ht="14.65" hidden="false" customHeight="false" outlineLevel="0" collapsed="false">
      <c r="A17" s="6" t="n">
        <v>0.3</v>
      </c>
      <c r="B17" s="7" t="n">
        <f aca="false">(E17-I17)/I17</f>
        <v>2.33333333333333</v>
      </c>
      <c r="C17" s="7" t="n">
        <f aca="false">(H17-I17)/I17</f>
        <v>1.16666666666667</v>
      </c>
      <c r="D17" s="8" t="n">
        <f aca="false">$C$29</f>
        <v>0.0718763111087618</v>
      </c>
      <c r="E17" s="8" t="n">
        <f aca="false">D17/A17</f>
        <v>0.239587703695873</v>
      </c>
      <c r="F17" s="9" t="n">
        <f aca="false">D17*0.5</f>
        <v>0.0359381555543809</v>
      </c>
      <c r="G17" s="9" t="n">
        <f aca="false">F17</f>
        <v>0.0359381555543809</v>
      </c>
      <c r="H17" s="8" t="n">
        <f aca="false">SUM(G17,F17/A17)</f>
        <v>0.155732007402317</v>
      </c>
      <c r="I17" s="9" t="n">
        <f aca="false">D17</f>
        <v>0.0718763111087618</v>
      </c>
    </row>
    <row r="18" customFormat="false" ht="14.65" hidden="false" customHeight="false" outlineLevel="0" collapsed="false">
      <c r="A18" s="6" t="n">
        <v>0.2</v>
      </c>
      <c r="B18" s="7" t="n">
        <f aca="false">(E18-I18)/I18</f>
        <v>4</v>
      </c>
      <c r="C18" s="7" t="n">
        <f aca="false">(H18-I18)/I18</f>
        <v>2</v>
      </c>
      <c r="D18" s="8" t="n">
        <f aca="false">$C$29</f>
        <v>0.0718763111087618</v>
      </c>
      <c r="E18" s="8" t="n">
        <f aca="false">D18/A18</f>
        <v>0.359381555543809</v>
      </c>
      <c r="F18" s="9" t="n">
        <f aca="false">D18*0.5</f>
        <v>0.0359381555543809</v>
      </c>
      <c r="G18" s="9" t="n">
        <f aca="false">F18</f>
        <v>0.0359381555543809</v>
      </c>
      <c r="H18" s="8" t="n">
        <f aca="false">SUM(G18,F18/A18)</f>
        <v>0.215628933326285</v>
      </c>
      <c r="I18" s="9" t="n">
        <f aca="false">D18</f>
        <v>0.0718763111087618</v>
      </c>
    </row>
    <row r="19" customFormat="false" ht="14.65" hidden="false" customHeight="false" outlineLevel="0" collapsed="false">
      <c r="A19" s="6" t="n">
        <v>0.1</v>
      </c>
      <c r="B19" s="7" t="n">
        <f aca="false">(E19-I19)/I19</f>
        <v>9</v>
      </c>
      <c r="C19" s="7" t="n">
        <f aca="false">(H19-I19)/I19</f>
        <v>4.5</v>
      </c>
      <c r="D19" s="8" t="n">
        <f aca="false">$C$29</f>
        <v>0.0718763111087618</v>
      </c>
      <c r="E19" s="8" t="n">
        <f aca="false">D19/A19</f>
        <v>0.718763111087618</v>
      </c>
      <c r="F19" s="9" t="n">
        <f aca="false">D19*0.5</f>
        <v>0.0359381555543809</v>
      </c>
      <c r="G19" s="9" t="n">
        <f aca="false">F19</f>
        <v>0.0359381555543809</v>
      </c>
      <c r="H19" s="8" t="n">
        <f aca="false">SUM(G19,F19/A19)</f>
        <v>0.39531971109819</v>
      </c>
      <c r="I19" s="9" t="n">
        <f aca="false">D19</f>
        <v>0.0718763111087618</v>
      </c>
    </row>
    <row r="23" customFormat="false" ht="14.65" hidden="false" customHeight="false" outlineLevel="0" collapsed="false">
      <c r="A23" s="1" t="s">
        <v>19</v>
      </c>
    </row>
    <row r="25" customFormat="false" ht="14.65" hidden="false" customHeight="false" outlineLevel="0" collapsed="false">
      <c r="A25" s="2" t="s">
        <v>20</v>
      </c>
      <c r="C25" s="2" t="s">
        <v>21</v>
      </c>
    </row>
    <row r="26" customFormat="false" ht="14.65" hidden="false" customHeight="false" outlineLevel="0" collapsed="false">
      <c r="A26" s="2"/>
      <c r="C26" s="2" t="s">
        <v>22</v>
      </c>
    </row>
    <row r="27" customFormat="false" ht="14.65" hidden="false" customHeight="false" outlineLevel="0" collapsed="false">
      <c r="A27" s="2"/>
    </row>
    <row r="28" customFormat="false" ht="14.65" hidden="false" customHeight="false" outlineLevel="0" collapsed="false">
      <c r="A28" s="2" t="s">
        <v>23</v>
      </c>
      <c r="C28" s="4" t="s">
        <v>24</v>
      </c>
      <c r="D28" s="4"/>
      <c r="E28" s="1" t="s">
        <v>25</v>
      </c>
    </row>
    <row r="29" customFormat="false" ht="14.65" hidden="false" customHeight="false" outlineLevel="0" collapsed="false">
      <c r="A29" s="2"/>
      <c r="C29" s="2" t="n">
        <f aca="false">73700000/(3500*1016*365*0.79)</f>
        <v>0.0718763111087618</v>
      </c>
      <c r="E29" s="2" t="n">
        <f aca="false">C29*365/12</f>
        <v>2.18623779622484</v>
      </c>
    </row>
    <row r="30" customFormat="false" ht="14.65" hidden="false" customHeight="false" outlineLevel="0" collapsed="false">
      <c r="A30" s="2"/>
    </row>
    <row r="31" customFormat="false" ht="14.65" hidden="false" customHeight="false" outlineLevel="0" collapsed="false">
      <c r="A31" s="2"/>
      <c r="C31" s="2" t="s">
        <v>26</v>
      </c>
    </row>
    <row r="32" customFormat="false" ht="14.65" hidden="false" customHeight="false" outlineLevel="0" collapsed="false">
      <c r="A32" s="2"/>
    </row>
    <row r="33" customFormat="false" ht="14.65" hidden="false" customHeight="false" outlineLevel="0" collapsed="false">
      <c r="A33" s="2"/>
      <c r="B33" s="4" t="s">
        <v>27</v>
      </c>
      <c r="C33" s="2" t="s">
        <v>28</v>
      </c>
    </row>
    <row r="34" customFormat="false" ht="14.65" hidden="false" customHeight="false" outlineLevel="0" collapsed="false">
      <c r="A34" s="2"/>
      <c r="B34" s="4"/>
      <c r="C34" s="2" t="s">
        <v>29</v>
      </c>
    </row>
    <row r="35" customFormat="false" ht="14.65" hidden="false" customHeight="false" outlineLevel="0" collapsed="false">
      <c r="A35" s="2"/>
      <c r="C35" s="2" t="s">
        <v>30</v>
      </c>
    </row>
    <row r="36" customFormat="false" ht="14.65" hidden="false" customHeight="false" outlineLevel="0" collapsed="false">
      <c r="A36" s="2" t="s">
        <v>31</v>
      </c>
      <c r="C36" s="2" t="s">
        <v>32</v>
      </c>
    </row>
    <row r="37" customFormat="false" ht="14.65" hidden="false" customHeight="false" outlineLevel="0" collapsed="false">
      <c r="A37" s="8" t="n">
        <f aca="false">C29*1000/500</f>
        <v>0.143752622217524</v>
      </c>
      <c r="C37" s="2" t="s">
        <v>33</v>
      </c>
    </row>
    <row r="40" customFormat="false" ht="14.65" hidden="false" customHeight="false" outlineLevel="0" collapsed="false">
      <c r="A40" s="1" t="s">
        <v>34</v>
      </c>
      <c r="C40" s="4" t="s">
        <v>24</v>
      </c>
      <c r="D40" s="4"/>
      <c r="E40" s="1" t="s">
        <v>25</v>
      </c>
    </row>
    <row r="41" customFormat="false" ht="14.65" hidden="false" customHeight="false" outlineLevel="0" collapsed="false">
      <c r="C41" s="2" t="n">
        <f aca="false">73700000*0.5/(3500*1016*365*0.79)</f>
        <v>0.0359381555543809</v>
      </c>
      <c r="E41" s="2" t="n">
        <f aca="false">C41*365/12</f>
        <v>1.09311889811242</v>
      </c>
    </row>
    <row r="43" customFormat="false" ht="14.65" hidden="false" customHeight="false" outlineLevel="0" collapsed="false">
      <c r="A43" s="2"/>
      <c r="C43" s="2" t="s">
        <v>35</v>
      </c>
    </row>
    <row r="44" customFormat="false" ht="14.65" hidden="false" customHeight="false" outlineLevel="0" collapsed="false">
      <c r="A44" s="2"/>
    </row>
    <row r="45" customFormat="false" ht="14.65" hidden="false" customHeight="false" outlineLevel="0" collapsed="false">
      <c r="A45" s="2"/>
      <c r="B45" s="4" t="s">
        <v>27</v>
      </c>
      <c r="C45" s="2" t="s">
        <v>28</v>
      </c>
    </row>
    <row r="46" customFormat="false" ht="14.65" hidden="false" customHeight="false" outlineLevel="0" collapsed="false">
      <c r="A46" s="2"/>
      <c r="B46" s="4"/>
      <c r="C46" s="2" t="s">
        <v>29</v>
      </c>
    </row>
    <row r="47" customFormat="false" ht="14.65" hidden="false" customHeight="false" outlineLevel="0" collapsed="false">
      <c r="A47" s="2"/>
      <c r="C47" s="2" t="s">
        <v>36</v>
      </c>
    </row>
    <row r="48" customFormat="false" ht="14.65" hidden="false" customHeight="false" outlineLevel="0" collapsed="false">
      <c r="A48" s="2" t="s">
        <v>31</v>
      </c>
      <c r="C48" s="2" t="s">
        <v>37</v>
      </c>
    </row>
    <row r="49" customFormat="false" ht="14.65" hidden="false" customHeight="false" outlineLevel="0" collapsed="false">
      <c r="A49" s="8" t="n">
        <f aca="false">C41*1000/500</f>
        <v>0.0718763111087618</v>
      </c>
      <c r="C49" s="2" t="s">
        <v>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