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  <sheet name="Workpapers" sheetId="2" state="visible" r:id="rId4"/>
  </sheets>
  <definedNames>
    <definedName function="false" hidden="false" localSheetId="0" name="_xlnm.Print_Area" vbProcedure="false">Table!$A$1:$E$28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1" authorId="0">
      <text>
        <r>
          <rPr>
            <sz val="10"/>
            <rFont val="Arial"/>
            <family val="2"/>
          </rPr>
          <t xml:space="preserve">Catherine E. Yap:
Per Lad Lorenz Direct Testimony incl Errata Oct 99, 99-10-012, at Table 1, but allocation share is reduced to reflect JR 1044 instead of 1067 in testimony.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27</xdr:row>
                <xdr:rowOff>2</xdr:rowOff>
              </xdr:from>
              <xdr:to>
                <xdr:col>3</xdr:col>
                <xdr:colOff>5</xdr:colOff>
                <xdr:row>36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10"/>
            <rFont val="Arial"/>
            <family val="2"/>
          </rPr>
          <t xml:space="preserve">Catherine E. Yap:
Per Lad Lorenz Direct Testimony incl Errata Oct 99, 99-10-012, at Table 1, but allocation share is reduced to reflect JR 1044 instead of 1067 in testimony.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42</xdr:row>
                <xdr:rowOff>2</xdr:rowOff>
              </xdr:from>
              <xdr:to>
                <xdr:col>3</xdr:col>
                <xdr:colOff>5</xdr:colOff>
                <xdr:row>51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6" authorId="0">
      <text>
        <r>
          <rPr>
            <sz val="10"/>
            <rFont val="Arial"/>
            <family val="2"/>
          </rPr>
          <t xml:space="preserve">Catherine E. Yap:
Per Lad Lorenz Direct Testimony incl Errata Oct 99, 99-10-012, at Table 1, but allocation share is reduced to reflect JR 1044 instead of 1067 in testimony.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22</xdr:row>
                <xdr:rowOff>2</xdr:rowOff>
              </xdr:from>
              <xdr:to>
                <xdr:col>3</xdr:col>
                <xdr:colOff>44</xdr:colOff>
                <xdr:row>31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<sst xmlns="http://schemas.openxmlformats.org/spreadsheetml/2006/main" count="113" uniqueCount="60">
  <si>
    <t xml:space="preserve">Exhibit A</t>
  </si>
  <si>
    <t xml:space="preserve">Post-Interim Settlement </t>
  </si>
  <si>
    <t xml:space="preserve">Estimate of Stranded Cost Risk for</t>
  </si>
  <si>
    <t xml:space="preserve">Core and Noncore Ratepayers and Shareholders </t>
  </si>
  <si>
    <t xml:space="preserve">Total Stranded</t>
  </si>
  <si>
    <t xml:space="preserve">Core</t>
  </si>
  <si>
    <t xml:space="preserve">Noncore</t>
  </si>
  <si>
    <t xml:space="preserve">Shareholder</t>
  </si>
  <si>
    <t xml:space="preserve">Costs ($000)</t>
  </si>
  <si>
    <t xml:space="preserve">Share ($000)</t>
  </si>
  <si>
    <t xml:space="preserve">Intrastate Transmission Costs/1</t>
  </si>
  <si>
    <t xml:space="preserve">Unbundled Storage Risk/2</t>
  </si>
  <si>
    <t xml:space="preserve">     Market Value Est 50%</t>
  </si>
  <si>
    <t xml:space="preserve">Interstate Pipeline Reservation Costs/3</t>
  </si>
  <si>
    <t xml:space="preserve">     Market Value Est 30% As Billed Rate</t>
  </si>
  <si>
    <t xml:space="preserve">     Market Value Est 50% As Billed Rate</t>
  </si>
  <si>
    <t xml:space="preserve">Total Settlement Risks</t>
  </si>
  <si>
    <t xml:space="preserve">Notes:   </t>
  </si>
  <si>
    <t xml:space="preserve">/1  Based upon recent recorded variation in throughput and average noncore rate from BCAP  proposed decision.</t>
  </si>
  <si>
    <t xml:space="preserve">/2  Based upon estimate of embedded cost of storage using information from responses to SCGC DR 1.1&amp; 1.3 and </t>
  </si>
  <si>
    <t xml:space="preserve">       from responses to SCE DR 1.1 &amp; 2.4 in A.98-01-015.</t>
  </si>
  <si>
    <t xml:space="preserve">/3  Interstate pipeline costs are based on Table 1, Direct Testimony of Lad Lorenz, A.99-10-012.</t>
  </si>
  <si>
    <t xml:space="preserve">Core Capacity is </t>
  </si>
  <si>
    <t xml:space="preserve">Add on ITCS Risk in $millions</t>
  </si>
  <si>
    <t xml:space="preserve">2002 Total</t>
  </si>
  <si>
    <t xml:space="preserve">Stranded</t>
  </si>
  <si>
    <t xml:space="preserve">Shareholders</t>
  </si>
  <si>
    <t xml:space="preserve">El Paso (1150 MMcfd)</t>
  </si>
  <si>
    <t xml:space="preserve">    Core Capacity (744 mmcfd)</t>
  </si>
  <si>
    <t xml:space="preserve">    Remaining Capacity (406 mmcfd)</t>
  </si>
  <si>
    <t xml:space="preserve">Transwestern (300 MMcfd)</t>
  </si>
  <si>
    <t xml:space="preserve">    Core Capacity (300 MMcfd)</t>
  </si>
  <si>
    <t xml:space="preserve">    Remaining Capacity (0 MMcfd)</t>
  </si>
  <si>
    <t xml:space="preserve">Transwestern Lateral (200 MMcfd)</t>
  </si>
  <si>
    <t xml:space="preserve">    Core Capacity (200 MMcfd)</t>
  </si>
  <si>
    <t xml:space="preserve">       Total Stranded Capacity Risk</t>
  </si>
  <si>
    <t xml:space="preserve">Throughput Risk on Unbundled Transmission &amp; Load Balancing COS  (Unbundled storage is excluded)</t>
  </si>
  <si>
    <t xml:space="preserve">Financial Risk for SoCalGas if LF drops by 6% and entire transmission rate is volumetric with no stranded storage</t>
  </si>
  <si>
    <t xml:space="preserve">Estimate of avg noncore rate $/dth</t>
  </si>
  <si>
    <t xml:space="preserve">Loss in volumes MMcfd</t>
  </si>
  <si>
    <t xml:space="preserve">Loss in volumes Mdth</t>
  </si>
  <si>
    <t xml:space="preserve">Loss in M$</t>
  </si>
  <si>
    <t xml:space="preserve">System</t>
  </si>
  <si>
    <t xml:space="preserve">Load Balanc</t>
  </si>
  <si>
    <t xml:space="preserve">Unbundled</t>
  </si>
  <si>
    <t xml:space="preserve">Storage </t>
  </si>
  <si>
    <t xml:space="preserve">  Inventory</t>
  </si>
  <si>
    <t xml:space="preserve">  Withdrawal</t>
  </si>
  <si>
    <t xml:space="preserve">   Injection</t>
  </si>
  <si>
    <t xml:space="preserve">        Total</t>
  </si>
  <si>
    <t xml:space="preserve">LRMC Unit $</t>
  </si>
  <si>
    <t xml:space="preserve">Apply EPMC Factor to bring rev to RR</t>
  </si>
  <si>
    <t xml:space="preserve">Throughput Risk in $000</t>
  </si>
  <si>
    <t xml:space="preserve">30% ABR</t>
  </si>
  <si>
    <t xml:space="preserve">50% ABR</t>
  </si>
  <si>
    <t xml:space="preserve">     Shareholders</t>
  </si>
  <si>
    <t xml:space="preserve">     Ratepayers</t>
  </si>
  <si>
    <t xml:space="preserve">Unbundled Storage Risk in $000</t>
  </si>
  <si>
    <t xml:space="preserve">ITCS Risk in $000</t>
  </si>
  <si>
    <t xml:space="preserve">Total Combined Risk in $000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</si>
</sst>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[RED]&quot;($&quot;#,##0\)"/>
    <numFmt numFmtId="166" formatCode="_(* #,##0.00_);_(* \(#,##0.00\);_(* \-??_);_(@_)"/>
    <numFmt numFmtId="167" formatCode="_(* #,##0_);_(* \(#,##0\);_(* \-??_);_(@_)"/>
    <numFmt numFmtId="168" formatCode="0%"/>
    <numFmt numFmtId="169" formatCode="0%&quot; unbundled&quot;"/>
    <numFmt numFmtId="170" formatCode="_(* #,##0.000_);_(* \(#,##0.000\);_(* \-??_);_(@_)"/>
    <numFmt numFmtId="171" formatCode="0"/>
    <numFmt numFmtId="172" formatCode="0.000"/>
    <numFmt numFmtId="173" formatCode="0.00000000"/>
  </numFmts>
  <fonts count="15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2"/>
      <name val="Book Antiqua"/>
      <family val="1"/>
    </font>
    <font>
      <b val="true"/>
      <sz val="14"/>
      <name val="Book Antiqua"/>
      <family val="1"/>
    </font>
    <font>
      <sz val="12"/>
      <name val="Book Antiqua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sz val="10"/>
      <color rgb="FFCCFFFF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44.85"/>
    <col collapsed="false" customWidth="true" hidden="false" outlineLevel="0" max="2" min="2" style="2" width="16.42"/>
    <col collapsed="false" customWidth="true" hidden="false" outlineLevel="0" max="3" min="3" style="2" width="17.14"/>
    <col collapsed="false" customWidth="true" hidden="false" outlineLevel="0" max="4" min="4" style="2" width="16.56"/>
    <col collapsed="false" customWidth="true" hidden="false" outlineLevel="0" max="5" min="5" style="2" width="17.42"/>
    <col collapsed="false" customWidth="true" hidden="false" outlineLevel="0" max="6" min="6" style="1" width="13.85"/>
    <col collapsed="false" customWidth="false" hidden="false" outlineLevel="0" max="257" min="7" style="1" width="9.14"/>
  </cols>
  <sheetData>
    <row r="1" customFormat="false" ht="17" hidden="false" customHeight="false" outlineLevel="0" collapsed="false">
      <c r="A1" s="3" t="s">
        <v>0</v>
      </c>
      <c r="B1" s="3"/>
      <c r="C1" s="3"/>
      <c r="D1" s="3"/>
      <c r="E1" s="3"/>
    </row>
    <row r="2" customFormat="false" ht="19.35" hidden="false" customHeight="false" outlineLevel="0" collapsed="false">
      <c r="A2" s="4" t="s">
        <v>1</v>
      </c>
      <c r="B2" s="4"/>
      <c r="C2" s="4"/>
      <c r="D2" s="4"/>
      <c r="E2" s="4"/>
    </row>
    <row r="3" customFormat="false" ht="19.35" hidden="false" customHeight="false" outlineLevel="0" collapsed="false">
      <c r="A3" s="4" t="s">
        <v>2</v>
      </c>
      <c r="B3" s="4"/>
      <c r="C3" s="4"/>
      <c r="D3" s="4"/>
      <c r="E3" s="4"/>
    </row>
    <row r="4" customFormat="false" ht="19.35" hidden="false" customHeight="false" outlineLevel="0" collapsed="false">
      <c r="A4" s="4" t="s">
        <v>3</v>
      </c>
      <c r="B4" s="4"/>
      <c r="C4" s="4"/>
      <c r="D4" s="4"/>
      <c r="E4" s="4"/>
    </row>
    <row r="5" customFormat="false" ht="32.25" hidden="false" customHeight="true" outlineLevel="0" collapsed="false">
      <c r="A5" s="5"/>
      <c r="B5" s="5"/>
      <c r="C5" s="5"/>
      <c r="D5" s="5"/>
      <c r="E5" s="5"/>
    </row>
    <row r="6" customFormat="false" ht="17" hidden="false" customHeight="false" outlineLevel="0" collapsed="false">
      <c r="A6" s="6"/>
      <c r="B6" s="7"/>
      <c r="C6" s="7"/>
      <c r="D6" s="7"/>
      <c r="E6" s="7"/>
    </row>
    <row r="7" customFormat="false" ht="17" hidden="false" customHeight="false" outlineLevel="0" collapsed="false">
      <c r="A7" s="6"/>
      <c r="B7" s="8" t="s">
        <v>4</v>
      </c>
      <c r="C7" s="8" t="s">
        <v>5</v>
      </c>
      <c r="D7" s="8" t="s">
        <v>6</v>
      </c>
      <c r="E7" s="8" t="s">
        <v>7</v>
      </c>
    </row>
    <row r="8" customFormat="false" ht="17" hidden="false" customHeight="false" outlineLevel="0" collapsed="false">
      <c r="A8" s="6"/>
      <c r="B8" s="8" t="s">
        <v>8</v>
      </c>
      <c r="C8" s="9" t="s">
        <v>9</v>
      </c>
      <c r="D8" s="9" t="s">
        <v>9</v>
      </c>
      <c r="E8" s="9" t="s">
        <v>9</v>
      </c>
    </row>
    <row r="9" customFormat="false" ht="17" hidden="false" customHeight="false" outlineLevel="0" collapsed="false">
      <c r="A9" s="6"/>
      <c r="B9" s="7"/>
      <c r="C9" s="7"/>
      <c r="D9" s="7"/>
      <c r="E9" s="7"/>
    </row>
    <row r="10" customFormat="false" ht="17" hidden="false" customHeight="false" outlineLevel="0" collapsed="false">
      <c r="A10" s="10" t="s">
        <v>10</v>
      </c>
      <c r="B10" s="11" t="n">
        <v>20634.9106716</v>
      </c>
      <c r="C10" s="11" t="n">
        <v>5689.42885007428</v>
      </c>
      <c r="D10" s="11" t="n">
        <v>9786.75415362572</v>
      </c>
      <c r="E10" s="11" t="n">
        <v>5158.7276679</v>
      </c>
    </row>
    <row r="11" customFormat="false" ht="17" hidden="false" customHeight="false" outlineLevel="0" collapsed="false">
      <c r="A11" s="10"/>
      <c r="B11" s="11"/>
      <c r="C11" s="11"/>
      <c r="D11" s="11"/>
      <c r="E11" s="11"/>
    </row>
    <row r="12" customFormat="false" ht="17" hidden="false" customHeight="false" outlineLevel="0" collapsed="false">
      <c r="A12" s="10" t="s">
        <v>11</v>
      </c>
      <c r="B12" s="11"/>
      <c r="C12" s="11"/>
      <c r="D12" s="11"/>
      <c r="E12" s="11"/>
    </row>
    <row r="13" customFormat="false" ht="17" hidden="false" customHeight="false" outlineLevel="0" collapsed="false">
      <c r="A13" s="10" t="s">
        <v>12</v>
      </c>
      <c r="B13" s="11" t="n">
        <v>9967.36153663141</v>
      </c>
      <c r="C13" s="11" t="n">
        <v>1832.12470000108</v>
      </c>
      <c r="D13" s="11" t="n">
        <v>3151.55606831462</v>
      </c>
      <c r="E13" s="11" t="n">
        <v>4983.68076831571</v>
      </c>
    </row>
    <row r="14" customFormat="false" ht="17" hidden="false" customHeight="false" outlineLevel="0" collapsed="false">
      <c r="A14" s="10"/>
      <c r="B14" s="11"/>
      <c r="C14" s="11"/>
      <c r="D14" s="11"/>
      <c r="E14" s="11"/>
    </row>
    <row r="15" customFormat="false" ht="17" hidden="false" customHeight="false" outlineLevel="0" collapsed="false">
      <c r="A15" s="10" t="s">
        <v>13</v>
      </c>
      <c r="B15" s="11"/>
      <c r="C15" s="11"/>
      <c r="D15" s="11"/>
      <c r="E15" s="11"/>
    </row>
    <row r="16" customFormat="false" ht="17" hidden="false" customHeight="false" outlineLevel="0" collapsed="false">
      <c r="A16" s="10" t="s">
        <v>14</v>
      </c>
      <c r="B16" s="11" t="n">
        <v>31880</v>
      </c>
      <c r="C16" s="11" t="n">
        <v>0</v>
      </c>
      <c r="D16" s="11" t="n">
        <v>23910</v>
      </c>
      <c r="E16" s="11" t="n">
        <v>7970</v>
      </c>
    </row>
    <row r="17" customFormat="false" ht="17" hidden="false" customHeight="false" outlineLevel="0" collapsed="false">
      <c r="A17" s="10" t="s">
        <v>15</v>
      </c>
      <c r="B17" s="11" t="n">
        <v>22771</v>
      </c>
      <c r="C17" s="11" t="n">
        <v>0</v>
      </c>
      <c r="D17" s="11" t="n">
        <v>17078</v>
      </c>
      <c r="E17" s="11" t="n">
        <v>5693</v>
      </c>
    </row>
    <row r="18" customFormat="false" ht="17" hidden="false" customHeight="false" outlineLevel="0" collapsed="false">
      <c r="A18" s="12"/>
      <c r="B18" s="11"/>
      <c r="C18" s="11"/>
      <c r="D18" s="11"/>
      <c r="E18" s="11"/>
    </row>
    <row r="19" customFormat="false" ht="17" hidden="false" customHeight="false" outlineLevel="0" collapsed="false">
      <c r="A19" s="10" t="s">
        <v>16</v>
      </c>
      <c r="B19" s="7"/>
      <c r="C19" s="7"/>
      <c r="D19" s="7"/>
      <c r="E19" s="7"/>
    </row>
    <row r="20" customFormat="false" ht="17" hidden="false" customHeight="false" outlineLevel="0" collapsed="false">
      <c r="A20" s="10" t="s">
        <v>14</v>
      </c>
      <c r="B20" s="13" t="n">
        <v>62482.2722082314</v>
      </c>
      <c r="C20" s="13" t="n">
        <v>7521.55355007537</v>
      </c>
      <c r="D20" s="13" t="n">
        <v>36848.3102219403</v>
      </c>
      <c r="E20" s="13" t="n">
        <v>18112.4084362157</v>
      </c>
    </row>
    <row r="21" customFormat="false" ht="17" hidden="false" customHeight="false" outlineLevel="0" collapsed="false">
      <c r="A21" s="10" t="s">
        <v>15</v>
      </c>
      <c r="B21" s="13" t="n">
        <v>53373.2722082314</v>
      </c>
      <c r="C21" s="13" t="n">
        <v>7521.55355007537</v>
      </c>
      <c r="D21" s="13" t="n">
        <v>30016.3102219403</v>
      </c>
      <c r="E21" s="13" t="n">
        <v>15835.4084362157</v>
      </c>
    </row>
    <row r="22" customFormat="false" ht="17" hidden="false" customHeight="false" outlineLevel="0" collapsed="false">
      <c r="A22" s="6"/>
      <c r="B22" s="7"/>
      <c r="C22" s="7"/>
      <c r="D22" s="7"/>
      <c r="E22" s="7"/>
    </row>
    <row r="23" customFormat="false" ht="33.75" hidden="false" customHeight="true" outlineLevel="0" collapsed="false"/>
    <row r="24" customFormat="false" ht="14.65" hidden="false" customHeight="false" outlineLevel="0" collapsed="false">
      <c r="A24" s="1" t="s">
        <v>17</v>
      </c>
    </row>
    <row r="25" customFormat="false" ht="14.65" hidden="false" customHeight="false" outlineLevel="0" collapsed="false">
      <c r="A25" s="1" t="s">
        <v>18</v>
      </c>
    </row>
    <row r="26" customFormat="false" ht="14.65" hidden="false" customHeight="false" outlineLevel="0" collapsed="false">
      <c r="A26" s="1" t="s">
        <v>19</v>
      </c>
    </row>
    <row r="27" customFormat="false" ht="14.65" hidden="false" customHeight="false" outlineLevel="0" collapsed="false">
      <c r="A27" s="1" t="s">
        <v>20</v>
      </c>
    </row>
    <row r="28" customFormat="false" ht="14.65" hidden="false" customHeight="false" outlineLevel="0" collapsed="false">
      <c r="A28" s="1" t="s">
        <v>21</v>
      </c>
    </row>
    <row r="30" customFormat="false" ht="14.65" hidden="false" customHeight="false" outlineLevel="0" collapsed="false">
      <c r="A30" s="14"/>
      <c r="B30" s="15"/>
      <c r="C30" s="16" t="s">
        <v>22</v>
      </c>
      <c r="D30" s="17" t="n">
        <v>0</v>
      </c>
      <c r="E30" s="17"/>
      <c r="F30" s="18"/>
    </row>
    <row r="31" customFormat="false" ht="14.65" hidden="false" customHeight="false" outlineLevel="0" collapsed="false">
      <c r="A31" s="19" t="s">
        <v>23</v>
      </c>
      <c r="B31" s="20" t="s">
        <v>24</v>
      </c>
      <c r="C31" s="20" t="s">
        <v>25</v>
      </c>
      <c r="D31" s="20" t="s">
        <v>5</v>
      </c>
      <c r="E31" s="20" t="s">
        <v>6</v>
      </c>
      <c r="F31" s="21" t="s">
        <v>26</v>
      </c>
    </row>
    <row r="32" customFormat="false" ht="14.65" hidden="false" customHeight="false" outlineLevel="0" collapsed="false">
      <c r="A32" s="22"/>
      <c r="B32" s="23"/>
      <c r="C32" s="24" t="n">
        <v>0.3</v>
      </c>
      <c r="D32" s="24" t="n">
        <v>0.75</v>
      </c>
      <c r="E32" s="24" t="n">
        <v>0.75</v>
      </c>
      <c r="F32" s="25" t="n">
        <v>0.25</v>
      </c>
    </row>
    <row r="33" customFormat="false" ht="14.65" hidden="false" customHeight="false" outlineLevel="0" collapsed="false">
      <c r="A33" s="22" t="s">
        <v>27</v>
      </c>
      <c r="B33" s="23" t="n">
        <v>129</v>
      </c>
      <c r="C33" s="26"/>
      <c r="D33" s="26"/>
      <c r="E33" s="26"/>
      <c r="F33" s="27"/>
    </row>
    <row r="34" customFormat="false" ht="14.65" hidden="false" customHeight="false" outlineLevel="0" collapsed="false">
      <c r="A34" s="22" t="s">
        <v>28</v>
      </c>
      <c r="B34" s="28" t="n">
        <v>83.4573913043478</v>
      </c>
      <c r="C34" s="26" t="n">
        <v>0</v>
      </c>
      <c r="D34" s="26" t="n">
        <v>0</v>
      </c>
      <c r="E34" s="26"/>
      <c r="F34" s="27" t="n">
        <v>0</v>
      </c>
    </row>
    <row r="35" customFormat="false" ht="14.65" hidden="false" customHeight="false" outlineLevel="0" collapsed="false">
      <c r="A35" s="22" t="s">
        <v>29</v>
      </c>
      <c r="B35" s="28" t="n">
        <v>45.5426086956522</v>
      </c>
      <c r="C35" s="26" t="n">
        <v>31.8798260869565</v>
      </c>
      <c r="D35" s="26"/>
      <c r="E35" s="26" t="n">
        <v>23.9098695652174</v>
      </c>
      <c r="F35" s="27" t="n">
        <v>7.96995652173913</v>
      </c>
    </row>
    <row r="36" customFormat="false" ht="14.65" hidden="false" customHeight="false" outlineLevel="0" collapsed="false">
      <c r="A36" s="22" t="s">
        <v>30</v>
      </c>
      <c r="B36" s="23" t="n">
        <v>38</v>
      </c>
      <c r="C36" s="26"/>
      <c r="D36" s="26"/>
      <c r="E36" s="26"/>
      <c r="F36" s="27"/>
    </row>
    <row r="37" customFormat="false" ht="14.65" hidden="false" customHeight="false" outlineLevel="0" collapsed="false">
      <c r="A37" s="22" t="s">
        <v>31</v>
      </c>
      <c r="B37" s="23" t="n">
        <v>38</v>
      </c>
      <c r="C37" s="26" t="n">
        <v>0</v>
      </c>
      <c r="D37" s="26" t="n">
        <v>0</v>
      </c>
      <c r="E37" s="26"/>
      <c r="F37" s="27" t="n">
        <v>0</v>
      </c>
    </row>
    <row r="38" customFormat="false" ht="14.65" hidden="false" customHeight="false" outlineLevel="0" collapsed="false">
      <c r="A38" s="22" t="s">
        <v>32</v>
      </c>
      <c r="B38" s="23" t="n">
        <v>0</v>
      </c>
      <c r="C38" s="26" t="n">
        <v>0</v>
      </c>
      <c r="D38" s="26"/>
      <c r="E38" s="26" t="n">
        <v>0</v>
      </c>
      <c r="F38" s="27" t="n">
        <v>0</v>
      </c>
    </row>
    <row r="39" customFormat="false" ht="14.65" hidden="false" customHeight="false" outlineLevel="0" collapsed="false">
      <c r="A39" s="22" t="s">
        <v>33</v>
      </c>
      <c r="B39" s="23" t="n">
        <v>7</v>
      </c>
      <c r="C39" s="26"/>
      <c r="D39" s="26"/>
      <c r="E39" s="26"/>
      <c r="F39" s="27"/>
    </row>
    <row r="40" customFormat="false" ht="14.65" hidden="false" customHeight="false" outlineLevel="0" collapsed="false">
      <c r="A40" s="22" t="s">
        <v>34</v>
      </c>
      <c r="B40" s="23" t="n">
        <v>7</v>
      </c>
      <c r="C40" s="26" t="n">
        <v>0</v>
      </c>
      <c r="D40" s="26" t="n">
        <v>0</v>
      </c>
      <c r="E40" s="26"/>
      <c r="F40" s="27" t="n">
        <v>0</v>
      </c>
    </row>
    <row r="41" customFormat="false" ht="14.65" hidden="false" customHeight="false" outlineLevel="0" collapsed="false">
      <c r="A41" s="22" t="s">
        <v>32</v>
      </c>
      <c r="B41" s="23" t="n">
        <v>0</v>
      </c>
      <c r="C41" s="26" t="n">
        <v>0</v>
      </c>
      <c r="D41" s="26"/>
      <c r="E41" s="26" t="n">
        <v>0</v>
      </c>
      <c r="F41" s="27" t="n">
        <v>0</v>
      </c>
    </row>
    <row r="42" customFormat="false" ht="14.65" hidden="false" customHeight="false" outlineLevel="0" collapsed="false">
      <c r="A42" s="29" t="s">
        <v>35</v>
      </c>
      <c r="B42" s="30" t="n">
        <v>174</v>
      </c>
      <c r="C42" s="31" t="n">
        <v>31.8798260869565</v>
      </c>
      <c r="D42" s="31" t="n">
        <v>0</v>
      </c>
      <c r="E42" s="31" t="n">
        <v>23.9098695652174</v>
      </c>
      <c r="F42" s="32" t="n">
        <v>7.96995652173913</v>
      </c>
    </row>
    <row r="45" customFormat="false" ht="14.65" hidden="false" customHeight="false" outlineLevel="0" collapsed="false">
      <c r="A45" s="14"/>
      <c r="B45" s="15"/>
      <c r="C45" s="16" t="s">
        <v>22</v>
      </c>
      <c r="D45" s="17" t="n">
        <v>0</v>
      </c>
      <c r="E45" s="17"/>
      <c r="F45" s="18"/>
    </row>
    <row r="46" customFormat="false" ht="14.65" hidden="false" customHeight="false" outlineLevel="0" collapsed="false">
      <c r="A46" s="19" t="s">
        <v>23</v>
      </c>
      <c r="B46" s="20" t="s">
        <v>24</v>
      </c>
      <c r="C46" s="20" t="s">
        <v>25</v>
      </c>
      <c r="D46" s="20" t="s">
        <v>5</v>
      </c>
      <c r="E46" s="20" t="s">
        <v>6</v>
      </c>
      <c r="F46" s="21" t="s">
        <v>26</v>
      </c>
    </row>
    <row r="47" customFormat="false" ht="14.65" hidden="false" customHeight="false" outlineLevel="0" collapsed="false">
      <c r="A47" s="22"/>
      <c r="B47" s="23"/>
      <c r="C47" s="24" t="n">
        <v>0.5</v>
      </c>
      <c r="D47" s="24" t="n">
        <v>0.75</v>
      </c>
      <c r="E47" s="24" t="n">
        <v>0.75</v>
      </c>
      <c r="F47" s="25" t="n">
        <v>0.25</v>
      </c>
    </row>
    <row r="48" customFormat="false" ht="14.65" hidden="false" customHeight="false" outlineLevel="0" collapsed="false">
      <c r="A48" s="22" t="s">
        <v>27</v>
      </c>
      <c r="B48" s="23" t="n">
        <v>129</v>
      </c>
      <c r="C48" s="26"/>
      <c r="D48" s="26"/>
      <c r="E48" s="26"/>
      <c r="F48" s="27"/>
    </row>
    <row r="49" customFormat="false" ht="14.65" hidden="false" customHeight="false" outlineLevel="0" collapsed="false">
      <c r="A49" s="22" t="s">
        <v>28</v>
      </c>
      <c r="B49" s="28" t="n">
        <v>83.4573913043478</v>
      </c>
      <c r="C49" s="26" t="n">
        <v>0</v>
      </c>
      <c r="D49" s="26" t="n">
        <v>0</v>
      </c>
      <c r="E49" s="26"/>
      <c r="F49" s="27" t="n">
        <v>0</v>
      </c>
    </row>
    <row r="50" customFormat="false" ht="14.65" hidden="false" customHeight="false" outlineLevel="0" collapsed="false">
      <c r="A50" s="22" t="s">
        <v>29</v>
      </c>
      <c r="B50" s="28" t="n">
        <v>45.5426086956522</v>
      </c>
      <c r="C50" s="26" t="n">
        <v>22.7713043478261</v>
      </c>
      <c r="D50" s="26"/>
      <c r="E50" s="26" t="n">
        <v>17.0784782608696</v>
      </c>
      <c r="F50" s="27" t="n">
        <v>5.69282608695652</v>
      </c>
    </row>
    <row r="51" customFormat="false" ht="14.65" hidden="false" customHeight="false" outlineLevel="0" collapsed="false">
      <c r="A51" s="22" t="s">
        <v>30</v>
      </c>
      <c r="B51" s="23" t="n">
        <v>38</v>
      </c>
      <c r="C51" s="26"/>
      <c r="D51" s="26"/>
      <c r="E51" s="26"/>
      <c r="F51" s="27"/>
    </row>
    <row r="52" customFormat="false" ht="14.65" hidden="false" customHeight="false" outlineLevel="0" collapsed="false">
      <c r="A52" s="22" t="s">
        <v>31</v>
      </c>
      <c r="B52" s="23" t="n">
        <v>38</v>
      </c>
      <c r="C52" s="26" t="n">
        <v>0</v>
      </c>
      <c r="D52" s="26" t="n">
        <v>0</v>
      </c>
      <c r="E52" s="26"/>
      <c r="F52" s="27" t="n">
        <v>0</v>
      </c>
    </row>
    <row r="53" customFormat="false" ht="14.65" hidden="false" customHeight="false" outlineLevel="0" collapsed="false">
      <c r="A53" s="22" t="s">
        <v>32</v>
      </c>
      <c r="B53" s="23" t="n">
        <v>0</v>
      </c>
      <c r="C53" s="26" t="n">
        <v>0</v>
      </c>
      <c r="D53" s="26"/>
      <c r="E53" s="26" t="n">
        <v>0</v>
      </c>
      <c r="F53" s="27" t="n">
        <v>0</v>
      </c>
    </row>
    <row r="54" customFormat="false" ht="14.65" hidden="false" customHeight="false" outlineLevel="0" collapsed="false">
      <c r="A54" s="22" t="s">
        <v>33</v>
      </c>
      <c r="B54" s="23" t="n">
        <v>7</v>
      </c>
      <c r="C54" s="26"/>
      <c r="D54" s="26"/>
      <c r="E54" s="26"/>
      <c r="F54" s="27"/>
    </row>
    <row r="55" customFormat="false" ht="14.65" hidden="false" customHeight="false" outlineLevel="0" collapsed="false">
      <c r="A55" s="22" t="s">
        <v>34</v>
      </c>
      <c r="B55" s="23" t="n">
        <v>7</v>
      </c>
      <c r="C55" s="26" t="n">
        <v>0</v>
      </c>
      <c r="D55" s="26" t="n">
        <v>0</v>
      </c>
      <c r="E55" s="26"/>
      <c r="F55" s="27" t="n">
        <v>0</v>
      </c>
    </row>
    <row r="56" customFormat="false" ht="14.65" hidden="false" customHeight="false" outlineLevel="0" collapsed="false">
      <c r="A56" s="22" t="s">
        <v>32</v>
      </c>
      <c r="B56" s="23" t="n">
        <v>0</v>
      </c>
      <c r="C56" s="26" t="n">
        <v>0</v>
      </c>
      <c r="D56" s="26"/>
      <c r="E56" s="26" t="n">
        <v>0</v>
      </c>
      <c r="F56" s="27" t="n">
        <v>0</v>
      </c>
    </row>
    <row r="57" customFormat="false" ht="14.65" hidden="false" customHeight="false" outlineLevel="0" collapsed="false">
      <c r="A57" s="29" t="s">
        <v>35</v>
      </c>
      <c r="B57" s="30" t="n">
        <v>174</v>
      </c>
      <c r="C57" s="31" t="n">
        <v>22.7713043478261</v>
      </c>
      <c r="D57" s="31" t="n">
        <v>0</v>
      </c>
      <c r="E57" s="31" t="n">
        <v>17.0784782608696</v>
      </c>
      <c r="F57" s="32" t="n">
        <v>5.69282608695652</v>
      </c>
    </row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747916666666667" right="0.747916666666667" top="0.940277777777778" bottom="0.6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 B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33" width="32.56"/>
    <col collapsed="false" customWidth="true" hidden="false" outlineLevel="0" max="2" min="2" style="33" width="12.42"/>
    <col collapsed="false" customWidth="true" hidden="false" outlineLevel="0" max="5" min="3" style="33" width="11.99"/>
    <col collapsed="false" customWidth="true" hidden="false" outlineLevel="0" max="6" min="6" style="33" width="12.42"/>
    <col collapsed="false" customWidth="true" hidden="false" outlineLevel="0" max="8" min="7" style="33" width="10.56"/>
    <col collapsed="false" customWidth="false" hidden="false" outlineLevel="0" max="257" min="9" style="33" width="9.14"/>
  </cols>
  <sheetData>
    <row r="1" customFormat="false" ht="17" hidden="false" customHeight="false" outlineLevel="0" collapsed="false"/>
    <row r="2" customFormat="false" ht="19.35" hidden="false" customHeight="false" outlineLevel="0" collapsed="false">
      <c r="A2" s="34" t="s">
        <v>36</v>
      </c>
      <c r="B2" s="35"/>
      <c r="C2" s="35"/>
      <c r="D2" s="35"/>
      <c r="E2" s="35"/>
      <c r="F2" s="36"/>
      <c r="G2" s="37"/>
    </row>
    <row r="3" customFormat="false" ht="19.35" hidden="false" customHeight="false" outlineLevel="0" collapsed="false">
      <c r="A3" s="22" t="s">
        <v>37</v>
      </c>
      <c r="B3" s="23"/>
      <c r="C3" s="23"/>
      <c r="D3" s="23"/>
      <c r="E3" s="23"/>
      <c r="F3" s="38"/>
    </row>
    <row r="4" customFormat="false" ht="19.35" hidden="false" customHeight="false" outlineLevel="0" collapsed="false">
      <c r="A4" s="22" t="s">
        <v>38</v>
      </c>
      <c r="B4" s="39" t="n">
        <v>0.3789</v>
      </c>
      <c r="C4" s="23"/>
      <c r="D4" s="23"/>
      <c r="E4" s="23"/>
      <c r="F4" s="38"/>
    </row>
    <row r="5" customFormat="false" ht="14.65" hidden="false" customHeight="false" outlineLevel="0" collapsed="false">
      <c r="A5" s="22" t="s">
        <v>39</v>
      </c>
      <c r="B5" s="40" t="n">
        <v>146.28</v>
      </c>
      <c r="C5" s="23"/>
      <c r="D5" s="23"/>
      <c r="E5" s="23"/>
      <c r="F5" s="38"/>
    </row>
    <row r="6" customFormat="false" ht="17" hidden="false" customHeight="false" outlineLevel="0" collapsed="false">
      <c r="A6" s="22" t="s">
        <v>40</v>
      </c>
      <c r="B6" s="40" t="n">
        <v>54460.044</v>
      </c>
      <c r="C6" s="23"/>
      <c r="D6" s="23"/>
      <c r="E6" s="23"/>
      <c r="F6" s="38"/>
    </row>
    <row r="7" customFormat="false" ht="17" hidden="false" customHeight="false" outlineLevel="0" collapsed="false">
      <c r="A7" s="29" t="s">
        <v>41</v>
      </c>
      <c r="B7" s="41" t="n">
        <v>20634.9106716</v>
      </c>
      <c r="C7" s="30"/>
      <c r="D7" s="30"/>
      <c r="E7" s="30"/>
      <c r="F7" s="42"/>
    </row>
    <row r="8" customFormat="false" ht="17" hidden="false" customHeight="false" outlineLevel="0" collapsed="false"/>
    <row r="9" customFormat="false" ht="17" hidden="false" customHeight="false" outlineLevel="0" collapsed="false">
      <c r="A9" s="43"/>
      <c r="B9" s="44" t="s">
        <v>42</v>
      </c>
      <c r="C9" s="44" t="s">
        <v>5</v>
      </c>
      <c r="D9" s="44" t="s">
        <v>43</v>
      </c>
      <c r="E9" s="44" t="s">
        <v>44</v>
      </c>
      <c r="F9" s="45"/>
    </row>
    <row r="10" customFormat="false" ht="17" hidden="false" customHeight="false" outlineLevel="0" collapsed="false">
      <c r="A10" s="46" t="s">
        <v>45</v>
      </c>
      <c r="B10" s="23"/>
      <c r="C10" s="23"/>
      <c r="D10" s="23"/>
      <c r="E10" s="23"/>
      <c r="F10" s="47"/>
    </row>
    <row r="11" customFormat="false" ht="17" hidden="false" customHeight="false" outlineLevel="0" collapsed="false">
      <c r="A11" s="46" t="s">
        <v>46</v>
      </c>
      <c r="B11" s="23" t="n">
        <v>105600</v>
      </c>
      <c r="C11" s="23" t="n">
        <v>70</v>
      </c>
      <c r="D11" s="23" t="n">
        <v>5.331</v>
      </c>
      <c r="E11" s="23" t="n">
        <v>30.269</v>
      </c>
      <c r="F11" s="47"/>
    </row>
    <row r="12" customFormat="false" ht="17" hidden="false" customHeight="false" outlineLevel="0" collapsed="false">
      <c r="A12" s="46" t="s">
        <v>47</v>
      </c>
      <c r="B12" s="23" t="n">
        <v>3125</v>
      </c>
      <c r="C12" s="23" t="n">
        <v>1935</v>
      </c>
      <c r="D12" s="23" t="n">
        <v>250</v>
      </c>
      <c r="E12" s="23" t="n">
        <v>935</v>
      </c>
      <c r="F12" s="47"/>
    </row>
    <row r="13" customFormat="false" ht="17" hidden="false" customHeight="false" outlineLevel="0" collapsed="false">
      <c r="A13" s="46" t="s">
        <v>48</v>
      </c>
      <c r="B13" s="23" t="n">
        <v>803</v>
      </c>
      <c r="C13" s="23" t="n">
        <v>327</v>
      </c>
      <c r="D13" s="23" t="n">
        <v>354.9</v>
      </c>
      <c r="E13" s="23" t="n">
        <v>121</v>
      </c>
      <c r="F13" s="47"/>
    </row>
    <row r="14" customFormat="false" ht="17" hidden="false" customHeight="false" outlineLevel="0" collapsed="false">
      <c r="A14" s="46" t="s">
        <v>49</v>
      </c>
      <c r="B14" s="23"/>
      <c r="C14" s="23"/>
      <c r="D14" s="23"/>
      <c r="E14" s="23"/>
      <c r="F14" s="47"/>
    </row>
    <row r="15" customFormat="false" ht="17" hidden="false" customHeight="false" outlineLevel="0" collapsed="false">
      <c r="A15" s="46"/>
      <c r="B15" s="23" t="s">
        <v>50</v>
      </c>
      <c r="C15" s="23"/>
      <c r="D15" s="23"/>
      <c r="E15" s="23"/>
      <c r="F15" s="47"/>
    </row>
    <row r="16" customFormat="false" ht="17" hidden="false" customHeight="false" outlineLevel="0" collapsed="false">
      <c r="A16" s="46" t="s">
        <v>45</v>
      </c>
      <c r="B16" s="23"/>
      <c r="C16" s="23"/>
      <c r="D16" s="23"/>
      <c r="E16" s="23"/>
      <c r="F16" s="47"/>
    </row>
    <row r="17" customFormat="false" ht="17" hidden="false" customHeight="false" outlineLevel="0" collapsed="false">
      <c r="A17" s="46" t="s">
        <v>46</v>
      </c>
      <c r="B17" s="23" t="n">
        <v>0.197</v>
      </c>
      <c r="C17" s="39" t="n">
        <v>13.79</v>
      </c>
      <c r="D17" s="39" t="n">
        <f aca="false">$B17*D11</f>
        <v>1.050207</v>
      </c>
      <c r="E17" s="39" t="n">
        <f aca="false">$B17*E11</f>
        <v>5.962993</v>
      </c>
      <c r="F17" s="48" t="n">
        <f aca="false">SUM(C17:E17)</f>
        <v>20.8032</v>
      </c>
    </row>
    <row r="18" customFormat="false" ht="17" hidden="false" customHeight="false" outlineLevel="0" collapsed="false">
      <c r="A18" s="46" t="s">
        <v>47</v>
      </c>
      <c r="B18" s="23" t="n">
        <v>10.689</v>
      </c>
      <c r="C18" s="39" t="n">
        <v>20.683215</v>
      </c>
      <c r="D18" s="39" t="n">
        <f aca="false">$B18*D12/1000</f>
        <v>2.67225</v>
      </c>
      <c r="E18" s="39" t="n">
        <f aca="false">$B18*E12/1000</f>
        <v>9.994215</v>
      </c>
      <c r="F18" s="48" t="n">
        <f aca="false">SUM(C18:E18)</f>
        <v>33.34968</v>
      </c>
    </row>
    <row r="19" customFormat="false" ht="17" hidden="false" customHeight="false" outlineLevel="0" collapsed="false">
      <c r="A19" s="46" t="s">
        <v>48</v>
      </c>
      <c r="B19" s="23" t="n">
        <v>18.611</v>
      </c>
      <c r="C19" s="39" t="n">
        <v>6.085797</v>
      </c>
      <c r="D19" s="39" t="n">
        <f aca="false">$B19*D13/1000</f>
        <v>6.6050439</v>
      </c>
      <c r="E19" s="39" t="n">
        <f aca="false">$B19*E13/1000</f>
        <v>2.251931</v>
      </c>
      <c r="F19" s="48" t="n">
        <f aca="false">SUM(C19:E19)</f>
        <v>14.9427719</v>
      </c>
    </row>
    <row r="20" customFormat="false" ht="17" hidden="false" customHeight="false" outlineLevel="0" collapsed="false">
      <c r="A20" s="46" t="s">
        <v>49</v>
      </c>
      <c r="B20" s="23"/>
      <c r="C20" s="49" t="n">
        <v>40.559012</v>
      </c>
      <c r="D20" s="49" t="n">
        <f aca="false">SUM(D17:D19)</f>
        <v>10.3275009</v>
      </c>
      <c r="E20" s="49" t="n">
        <f aca="false">SUM(E17:E19)</f>
        <v>18.209139</v>
      </c>
      <c r="F20" s="48" t="n">
        <f aca="false">SUM(F17:F19)</f>
        <v>69.0956519</v>
      </c>
    </row>
    <row r="21" customFormat="false" ht="17" hidden="false" customHeight="false" outlineLevel="0" collapsed="false">
      <c r="A21" s="46"/>
      <c r="B21" s="23"/>
      <c r="C21" s="23"/>
      <c r="D21" s="23"/>
      <c r="E21" s="23"/>
      <c r="F21" s="47"/>
    </row>
    <row r="22" customFormat="false" ht="17" hidden="false" customHeight="false" outlineLevel="0" collapsed="false">
      <c r="A22" s="46" t="s">
        <v>51</v>
      </c>
      <c r="B22" s="49" t="n">
        <v>1.09476472628732</v>
      </c>
      <c r="C22" s="39" t="n">
        <v>44.4025756706643</v>
      </c>
      <c r="D22" s="39" t="n">
        <f aca="false">D20*$B22</f>
        <v>11.3061836960206</v>
      </c>
      <c r="E22" s="39" t="n">
        <f aca="false">E20*$B22</f>
        <v>19.9347230732628</v>
      </c>
      <c r="F22" s="48" t="n">
        <f aca="false">SUM(C22:E22)</f>
        <v>75.6434824399477</v>
      </c>
    </row>
    <row r="23" customFormat="false" ht="14.65" hidden="false" customHeight="false" outlineLevel="0" collapsed="false">
      <c r="A23" s="50"/>
      <c r="B23" s="51"/>
      <c r="C23" s="51"/>
      <c r="D23" s="51"/>
      <c r="E23" s="51"/>
      <c r="F23" s="52" t="n">
        <f aca="false">F20*$B22</f>
        <v>75.6434824399477</v>
      </c>
    </row>
    <row r="24" customFormat="false" ht="14.65" hidden="false" customHeight="false" outlineLevel="0" collapsed="false">
      <c r="A24" s="23"/>
      <c r="B24" s="40"/>
    </row>
    <row r="25" customFormat="false" ht="14.65" hidden="false" customHeight="false" outlineLevel="0" collapsed="false">
      <c r="A25" s="14"/>
      <c r="B25" s="15"/>
      <c r="C25" s="16" t="s">
        <v>22</v>
      </c>
      <c r="D25" s="17" t="n">
        <v>0</v>
      </c>
      <c r="E25" s="17"/>
      <c r="F25" s="18"/>
    </row>
    <row r="26" customFormat="false" ht="14.65" hidden="false" customHeight="false" outlineLevel="0" collapsed="false">
      <c r="A26" s="19" t="s">
        <v>23</v>
      </c>
      <c r="B26" s="20" t="s">
        <v>24</v>
      </c>
      <c r="C26" s="20" t="s">
        <v>25</v>
      </c>
      <c r="D26" s="20" t="s">
        <v>5</v>
      </c>
      <c r="E26" s="20" t="s">
        <v>6</v>
      </c>
      <c r="F26" s="21" t="s">
        <v>26</v>
      </c>
    </row>
    <row r="27" customFormat="false" ht="14.65" hidden="false" customHeight="false" outlineLevel="0" collapsed="false">
      <c r="A27" s="22"/>
      <c r="B27" s="23"/>
      <c r="C27" s="24" t="n">
        <v>0.5</v>
      </c>
      <c r="D27" s="24" t="n">
        <v>0.75</v>
      </c>
      <c r="E27" s="24" t="n">
        <v>0.75</v>
      </c>
      <c r="F27" s="25" t="n">
        <v>0.25</v>
      </c>
    </row>
    <row r="28" customFormat="false" ht="14.65" hidden="false" customHeight="false" outlineLevel="0" collapsed="false">
      <c r="A28" s="22" t="s">
        <v>27</v>
      </c>
      <c r="B28" s="23" t="n">
        <v>129</v>
      </c>
      <c r="C28" s="26"/>
      <c r="D28" s="26"/>
      <c r="E28" s="26"/>
      <c r="F28" s="27"/>
    </row>
    <row r="29" customFormat="false" ht="14.65" hidden="false" customHeight="false" outlineLevel="0" collapsed="false">
      <c r="A29" s="22" t="s">
        <v>28</v>
      </c>
      <c r="B29" s="28" t="n">
        <v>83.4573913043478</v>
      </c>
      <c r="C29" s="26" t="n">
        <v>0</v>
      </c>
      <c r="D29" s="26" t="n">
        <f aca="false">D$27*$C29</f>
        <v>0</v>
      </c>
      <c r="E29" s="26"/>
      <c r="F29" s="27" t="n">
        <f aca="false">F$27*$C29</f>
        <v>0</v>
      </c>
    </row>
    <row r="30" customFormat="false" ht="14.65" hidden="false" customHeight="false" outlineLevel="0" collapsed="false">
      <c r="A30" s="22" t="s">
        <v>29</v>
      </c>
      <c r="B30" s="28" t="n">
        <v>45.5426086956522</v>
      </c>
      <c r="C30" s="26" t="n">
        <v>22.7713043478261</v>
      </c>
      <c r="D30" s="26"/>
      <c r="E30" s="26" t="n">
        <f aca="false">E$27*$C30</f>
        <v>17.0784782608696</v>
      </c>
      <c r="F30" s="27" t="n">
        <f aca="false">F$27*$C30</f>
        <v>5.69282608695652</v>
      </c>
    </row>
    <row r="31" customFormat="false" ht="14.65" hidden="false" customHeight="false" outlineLevel="0" collapsed="false">
      <c r="A31" s="22" t="s">
        <v>30</v>
      </c>
      <c r="B31" s="23" t="n">
        <v>38</v>
      </c>
      <c r="C31" s="26"/>
      <c r="D31" s="26"/>
      <c r="E31" s="26"/>
      <c r="F31" s="27"/>
    </row>
    <row r="32" customFormat="false" ht="14.65" hidden="false" customHeight="false" outlineLevel="0" collapsed="false">
      <c r="A32" s="22" t="s">
        <v>31</v>
      </c>
      <c r="B32" s="23" t="n">
        <v>38</v>
      </c>
      <c r="C32" s="26" t="n">
        <v>0</v>
      </c>
      <c r="D32" s="26" t="n">
        <f aca="false">D$27*$C32</f>
        <v>0</v>
      </c>
      <c r="E32" s="26"/>
      <c r="F32" s="27" t="n">
        <f aca="false">F$27*$C32</f>
        <v>0</v>
      </c>
    </row>
    <row r="33" customFormat="false" ht="14.65" hidden="false" customHeight="false" outlineLevel="0" collapsed="false">
      <c r="A33" s="22" t="s">
        <v>32</v>
      </c>
      <c r="B33" s="23" t="n">
        <v>0</v>
      </c>
      <c r="C33" s="26" t="n">
        <v>0</v>
      </c>
      <c r="D33" s="26"/>
      <c r="E33" s="26" t="n">
        <f aca="false">E$27*$C33</f>
        <v>0</v>
      </c>
      <c r="F33" s="27" t="n">
        <f aca="false">F$27*$C33</f>
        <v>0</v>
      </c>
    </row>
    <row r="34" customFormat="false" ht="14.65" hidden="false" customHeight="false" outlineLevel="0" collapsed="false">
      <c r="A34" s="22" t="s">
        <v>33</v>
      </c>
      <c r="B34" s="23" t="n">
        <v>7</v>
      </c>
      <c r="C34" s="26"/>
      <c r="D34" s="26"/>
      <c r="E34" s="26"/>
      <c r="F34" s="27"/>
    </row>
    <row r="35" customFormat="false" ht="14.65" hidden="false" customHeight="false" outlineLevel="0" collapsed="false">
      <c r="A35" s="22" t="s">
        <v>34</v>
      </c>
      <c r="B35" s="23" t="n">
        <v>7</v>
      </c>
      <c r="C35" s="26" t="n">
        <v>0</v>
      </c>
      <c r="D35" s="26" t="n">
        <f aca="false">D$27*$C35</f>
        <v>0</v>
      </c>
      <c r="E35" s="26"/>
      <c r="F35" s="27" t="n">
        <f aca="false">F$27*$C35</f>
        <v>0</v>
      </c>
    </row>
    <row r="36" customFormat="false" ht="14.65" hidden="false" customHeight="false" outlineLevel="0" collapsed="false">
      <c r="A36" s="22" t="s">
        <v>32</v>
      </c>
      <c r="B36" s="23" t="n">
        <v>0</v>
      </c>
      <c r="C36" s="26" t="n">
        <v>0</v>
      </c>
      <c r="D36" s="26"/>
      <c r="E36" s="26" t="n">
        <f aca="false">E$27*$C36</f>
        <v>0</v>
      </c>
      <c r="F36" s="27" t="n">
        <f aca="false">F$27*$C36</f>
        <v>0</v>
      </c>
    </row>
    <row r="37" customFormat="false" ht="14.65" hidden="false" customHeight="false" outlineLevel="0" collapsed="false">
      <c r="A37" s="29" t="s">
        <v>35</v>
      </c>
      <c r="B37" s="30" t="n">
        <v>174</v>
      </c>
      <c r="C37" s="31" t="n">
        <v>22.7713043478261</v>
      </c>
      <c r="D37" s="31" t="n">
        <f aca="false">SUM(D29:D36)</f>
        <v>0</v>
      </c>
      <c r="E37" s="31" t="n">
        <f aca="false">SUM(E29:E36)</f>
        <v>17.0784782608696</v>
      </c>
      <c r="F37" s="32" t="n">
        <f aca="false">SUM(F29:F36)</f>
        <v>5.69282608695652</v>
      </c>
      <c r="G37" s="53"/>
    </row>
    <row r="38" customFormat="false" ht="14.65" hidden="false" customHeight="false" outlineLevel="0" collapsed="false">
      <c r="C38" s="54"/>
    </row>
    <row r="39" customFormat="false" ht="14.65" hidden="false" customHeight="false" outlineLevel="0" collapsed="false">
      <c r="A39" s="55" t="s">
        <v>52</v>
      </c>
      <c r="B39" s="56" t="s">
        <v>53</v>
      </c>
      <c r="C39" s="57" t="s">
        <v>54</v>
      </c>
      <c r="F39" s="58"/>
      <c r="G39" s="58" t="n">
        <v>0.12012</v>
      </c>
    </row>
    <row r="40" customFormat="false" ht="14.65" hidden="false" customHeight="false" outlineLevel="0" collapsed="false">
      <c r="A40" s="46" t="s">
        <v>55</v>
      </c>
      <c r="B40" s="40" t="n">
        <v>5158.7276679</v>
      </c>
      <c r="C40" s="59" t="n">
        <v>5158.7276679</v>
      </c>
      <c r="F40" s="60" t="n">
        <f aca="false">B28*1000/(1150*365*1.02)</f>
        <v>0.301299793294328</v>
      </c>
      <c r="G40" s="58" t="n">
        <f aca="false">G39/F40</f>
        <v>0.398672693023256</v>
      </c>
    </row>
    <row r="41" customFormat="false" ht="14.65" hidden="false" customHeight="false" outlineLevel="0" collapsed="false">
      <c r="A41" s="46" t="s">
        <v>56</v>
      </c>
      <c r="B41" s="40" t="n">
        <v>15476.1830037</v>
      </c>
      <c r="C41" s="59" t="n">
        <v>15476.1830037</v>
      </c>
      <c r="F41" s="60" t="n">
        <f aca="false">B31*1000/(300*365*1.02)</f>
        <v>0.34022741516698</v>
      </c>
      <c r="G41" s="58" t="n">
        <f aca="false">G39/F41</f>
        <v>0.353057968421053</v>
      </c>
    </row>
    <row r="42" customFormat="false" ht="14.65" hidden="false" customHeight="false" outlineLevel="0" collapsed="false">
      <c r="A42" s="61" t="s">
        <v>57</v>
      </c>
      <c r="B42" s="62"/>
      <c r="C42" s="59"/>
      <c r="F42" s="60" t="n">
        <f aca="false">B35*1000/(200*365*1.02)</f>
        <v>0.094010206822455</v>
      </c>
      <c r="G42" s="58"/>
      <c r="H42" s="33" t="n">
        <f aca="false">52*12/5</f>
        <v>124.8</v>
      </c>
    </row>
    <row r="43" customFormat="false" ht="14.65" hidden="false" customHeight="false" outlineLevel="0" collapsed="false">
      <c r="A43" s="46" t="s">
        <v>55</v>
      </c>
      <c r="B43" s="40" t="n">
        <v>9967.36153663141</v>
      </c>
      <c r="C43" s="59" t="n">
        <v>9967.36153663141</v>
      </c>
      <c r="F43" s="58"/>
      <c r="G43" s="58"/>
    </row>
    <row r="44" customFormat="false" ht="14.65" hidden="false" customHeight="false" outlineLevel="0" collapsed="false">
      <c r="A44" s="46" t="s">
        <v>56</v>
      </c>
      <c r="B44" s="40" t="n">
        <v>9967.36153663141</v>
      </c>
      <c r="C44" s="59" t="n">
        <v>9967.36153663141</v>
      </c>
      <c r="F44" s="58"/>
      <c r="G44" s="58" t="n">
        <f aca="false">G39/0.34</f>
        <v>0.353294117647059</v>
      </c>
    </row>
    <row r="45" customFormat="false" ht="14.65" hidden="false" customHeight="false" outlineLevel="0" collapsed="false">
      <c r="A45" s="61" t="s">
        <v>58</v>
      </c>
      <c r="B45" s="63" t="n">
        <v>31879.8260869565</v>
      </c>
      <c r="C45" s="64" t="n">
        <v>22771.3043478261</v>
      </c>
    </row>
    <row r="46" customFormat="false" ht="14.65" hidden="false" customHeight="false" outlineLevel="0" collapsed="false">
      <c r="A46" s="46" t="s">
        <v>55</v>
      </c>
      <c r="B46" s="40" t="n">
        <v>7969.95652173913</v>
      </c>
      <c r="C46" s="59" t="n">
        <v>5692.82608695652</v>
      </c>
    </row>
    <row r="47" customFormat="false" ht="14.65" hidden="false" customHeight="false" outlineLevel="0" collapsed="false">
      <c r="A47" s="46" t="s">
        <v>56</v>
      </c>
      <c r="B47" s="40" t="n">
        <v>23909.8695652174</v>
      </c>
      <c r="C47" s="59" t="n">
        <v>17078.4782608696</v>
      </c>
    </row>
    <row r="48" customFormat="false" ht="14.65" hidden="false" customHeight="false" outlineLevel="0" collapsed="false">
      <c r="A48" s="61" t="s">
        <v>59</v>
      </c>
      <c r="B48" s="62"/>
      <c r="C48" s="59"/>
    </row>
    <row r="49" customFormat="false" ht="14.65" hidden="false" customHeight="false" outlineLevel="0" collapsed="false">
      <c r="A49" s="46" t="s">
        <v>55</v>
      </c>
      <c r="B49" s="40" t="n">
        <v>23096.0457262705</v>
      </c>
      <c r="C49" s="59" t="n">
        <v>20818.9152914879</v>
      </c>
    </row>
    <row r="50" customFormat="false" ht="14.65" hidden="false" customHeight="false" outlineLevel="0" collapsed="false">
      <c r="A50" s="50" t="s">
        <v>56</v>
      </c>
      <c r="B50" s="65" t="n">
        <v>49353.4141055488</v>
      </c>
      <c r="C50" s="66" t="n">
        <v>42522.022801201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