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Note:
</t>
        </r>
        <r>
          <rPr>
            <sz val="8"/>
            <color rgb="FF000000"/>
            <rFont val="Tahoma"/>
            <family val="0"/>
          </rPr>
          <t xml:space="preserve">If on, volumes were included in VPP.  However, all the fields below are collateral for the large VPP except Sutton County Tax.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7</xdr:rowOff>
              </xdr:from>
              <xdr:to>
                <xdr:col>4</xdr:col>
                <xdr:colOff>170</xdr:colOff>
                <xdr:row>14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<sst xmlns="http://schemas.openxmlformats.org/spreadsheetml/2006/main" count="210" uniqueCount="116">
  <si>
    <t xml:space="preserve">Summary Page of Information on KCS VPP</t>
  </si>
  <si>
    <t xml:space="preserve">VPP w/o SC Tax</t>
  </si>
  <si>
    <t xml:space="preserve">Funding Date</t>
  </si>
  <si>
    <t xml:space="preserve">SC Tax VPP</t>
  </si>
  <si>
    <t xml:space="preserve">Total VPP</t>
  </si>
  <si>
    <t xml:space="preserve">Total VPP Oil</t>
  </si>
  <si>
    <t xml:space="preserve">Bbls</t>
  </si>
  <si>
    <t xml:space="preserve">Total VPP Gas</t>
  </si>
  <si>
    <t xml:space="preserve">MMBtu</t>
  </si>
  <si>
    <t xml:space="preserve">VPP Equivalent</t>
  </si>
  <si>
    <t xml:space="preserve">MMBtue</t>
  </si>
  <si>
    <t xml:space="preserve">Cum</t>
  </si>
  <si>
    <t xml:space="preserve">VPP</t>
  </si>
  <si>
    <t xml:space="preserve">Contribution</t>
  </si>
  <si>
    <t xml:space="preserve">VPP Gas</t>
  </si>
  <si>
    <t xml:space="preserve">Gas</t>
  </si>
  <si>
    <t xml:space="preserve">VPP Oil</t>
  </si>
  <si>
    <t xml:space="preserve">Oil</t>
  </si>
  <si>
    <t xml:space="preserve">% of Total</t>
  </si>
  <si>
    <t xml:space="preserve">KCS Pro Rata</t>
  </si>
  <si>
    <t xml:space="preserve">Fields</t>
  </si>
  <si>
    <t xml:space="preserve">On/Off</t>
  </si>
  <si>
    <t xml:space="preserve">Op/Non-Op</t>
  </si>
  <si>
    <t xml:space="preserve">Operator</t>
  </si>
  <si>
    <t xml:space="preserve">$MM</t>
  </si>
  <si>
    <t xml:space="preserve">%</t>
  </si>
  <si>
    <t xml:space="preserve">BBtu</t>
  </si>
  <si>
    <t xml:space="preserve">Purchaser</t>
  </si>
  <si>
    <t xml:space="preserve">MBbls</t>
  </si>
  <si>
    <t xml:space="preserve">Hall Houston</t>
  </si>
  <si>
    <t xml:space="preserve">N</t>
  </si>
  <si>
    <t xml:space="preserve">Hall Houston Oil  Company</t>
  </si>
  <si>
    <t xml:space="preserve">ENA</t>
  </si>
  <si>
    <t xml:space="preserve">Sutton County Non-tax (Sonora)</t>
  </si>
  <si>
    <t xml:space="preserve">O &amp; N</t>
  </si>
  <si>
    <t xml:space="preserve">KCS Medalion Resources, Inc.</t>
  </si>
  <si>
    <t xml:space="preserve">Duke Energy Field Services Inc/El Paso Gas Services</t>
  </si>
  <si>
    <t xml:space="preserve">Enron Reseve Acquisition Corp.</t>
  </si>
  <si>
    <t xml:space="preserve">Sutton County Tax (Sonora)</t>
  </si>
  <si>
    <t xml:space="preserve">Hartland Area</t>
  </si>
  <si>
    <t xml:space="preserve">O</t>
  </si>
  <si>
    <t xml:space="preserve">KCS Michigan Resources, Inc.</t>
  </si>
  <si>
    <t xml:space="preserve">WPS Resources Corp.</t>
  </si>
  <si>
    <t xml:space="preserve">Cypress-Langham</t>
  </si>
  <si>
    <t xml:space="preserve">KCS Resources, Inc. &amp; Texeco, Inc.</t>
  </si>
  <si>
    <t xml:space="preserve">Houston Pipeline Company/KCS Energy Marketing, Inc.</t>
  </si>
  <si>
    <t xml:space="preserve">Elm Grove</t>
  </si>
  <si>
    <r>
      <rPr>
        <sz val="10"/>
        <rFont val="Arial"/>
        <family val="0"/>
      </rPr>
      <t xml:space="preserve">KCS Medalion Resources, Inc., Tiger Walker, Cypress Operating, JW Operating, </t>
    </r>
    <r>
      <rPr>
        <sz val="10"/>
        <color rgb="FFFF00FF"/>
        <rFont val="Times New Roman"/>
        <family val="1"/>
      </rPr>
      <t xml:space="preserve">WSF Inc., Goodrich Oil</t>
    </r>
  </si>
  <si>
    <t xml:space="preserve">W Shugart</t>
  </si>
  <si>
    <t xml:space="preserve">Duke Energy Field Services Inc</t>
  </si>
  <si>
    <t xml:space="preserve">W Arcadia</t>
  </si>
  <si>
    <r>
      <rPr>
        <sz val="10"/>
        <rFont val="Arial"/>
        <family val="0"/>
      </rPr>
      <t xml:space="preserve">KCS Medalion Resources, Inc., </t>
    </r>
    <r>
      <rPr>
        <sz val="10"/>
        <color rgb="FFFF00FF"/>
        <rFont val="Times New Roman"/>
        <family val="1"/>
      </rPr>
      <t xml:space="preserve">PAR Minerals</t>
    </r>
  </si>
  <si>
    <t xml:space="preserve">El Paso Field Services</t>
  </si>
  <si>
    <t xml:space="preserve">Wilberton</t>
  </si>
  <si>
    <t xml:space="preserve">KCS Medalion Resources Inc., Unit Petroleum, Amoco Production Corp., Williford Energy, Questar &amp; Whitmar Exploration Co.</t>
  </si>
  <si>
    <t xml:space="preserve">Austin Deep</t>
  </si>
  <si>
    <t xml:space="preserve">KCS Resources, Inc. &amp; Texaco, Inc.</t>
  </si>
  <si>
    <t xml:space="preserve">Genesis Crude Oil, L. P.</t>
  </si>
  <si>
    <t xml:space="preserve">Mills Ranch</t>
  </si>
  <si>
    <r>
      <rPr>
        <sz val="10"/>
        <rFont val="Arial"/>
        <family val="0"/>
      </rPr>
      <t xml:space="preserve">Chevron USA, Inc., Crescendo Resources, Samson Resources, Bracken Operating L.L.C., Bison Petroleum, Wolf Creek Exploration Company, Midgard, </t>
    </r>
    <r>
      <rPr>
        <sz val="10"/>
        <color rgb="FFFF00FF"/>
        <rFont val="Times New Roman"/>
        <family val="1"/>
      </rPr>
      <t xml:space="preserve">Crest Resources, 3Tec, SMR</t>
    </r>
    <r>
      <rPr>
        <sz val="10"/>
        <rFont val="Arial"/>
        <family val="0"/>
      </rPr>
      <t xml:space="preserve"> </t>
    </r>
  </si>
  <si>
    <t xml:space="preserve">JOA</t>
  </si>
  <si>
    <t xml:space="preserve">Mayfield 28</t>
  </si>
  <si>
    <t xml:space="preserve">Eugene Island 251-262</t>
  </si>
  <si>
    <t xml:space="preserve">Newfield Exploration Company</t>
  </si>
  <si>
    <t xml:space="preserve">Provident City</t>
  </si>
  <si>
    <t xml:space="preserve">Shana Petroleum Co.</t>
  </si>
  <si>
    <t xml:space="preserve">N Clara</t>
  </si>
  <si>
    <t xml:space="preserve">Twister Gas Services, L.L.C.</t>
  </si>
  <si>
    <t xml:space="preserve">TwisterGas Services, L.L.C.</t>
  </si>
  <si>
    <t xml:space="preserve">N Padre</t>
  </si>
  <si>
    <t xml:space="preserve">Corpus ChristiGas Marketing L.P.</t>
  </si>
  <si>
    <t xml:space="preserve">Haley</t>
  </si>
  <si>
    <r>
      <rPr>
        <sz val="10"/>
        <rFont val="Arial"/>
        <family val="0"/>
      </rPr>
      <t xml:space="preserve">KCS Medalion Resources, Inc., </t>
    </r>
    <r>
      <rPr>
        <sz val="10"/>
        <color rgb="FFFF00FF"/>
        <rFont val="Times New Roman"/>
        <family val="1"/>
      </rPr>
      <t xml:space="preserve">Patterson</t>
    </r>
  </si>
  <si>
    <t xml:space="preserve">Aquila Energy Services</t>
  </si>
  <si>
    <t xml:space="preserve">Falcon Bob West</t>
  </si>
  <si>
    <t xml:space="preserve">KCS Resources, Inc.</t>
  </si>
  <si>
    <t xml:space="preserve">Gulf Energy Marketing, L.L.C.</t>
  </si>
  <si>
    <t xml:space="preserve">Mocane-Laverne</t>
  </si>
  <si>
    <r>
      <rPr>
        <sz val="10"/>
        <rFont val="Arial"/>
        <family val="0"/>
      </rPr>
      <t xml:space="preserve">KCS Medalion Resources, Inc., Cabot Oil &amp; Gas Corp., Phillips Petroleum, Medallion Petroleum, Amoco Production Corp., Cat Production, Latigo Oil &amp; Gas, UMC Petroleum Co., Crawley Petroleum, Universal Resources, Marlin Oil Corp., </t>
    </r>
    <r>
      <rPr>
        <sz val="10"/>
        <color rgb="FFFF00FF"/>
        <rFont val="Times New Roman"/>
        <family val="1"/>
      </rPr>
      <t xml:space="preserve">Key Production, Unit, Questar, Apache, Ocean, K&amp;M</t>
    </r>
  </si>
  <si>
    <t xml:space="preserve">Franklin Deep</t>
  </si>
  <si>
    <t xml:space="preserve">Hilcorp Energy Corp.</t>
  </si>
  <si>
    <t xml:space="preserve">Bob West</t>
  </si>
  <si>
    <t xml:space="preserve">Coastal Oil &amp; Gas Corp.</t>
  </si>
  <si>
    <t xml:space="preserve">Sentinel</t>
  </si>
  <si>
    <r>
      <rPr>
        <sz val="10"/>
        <rFont val="Arial"/>
        <family val="0"/>
      </rPr>
      <t xml:space="preserve">KCS Medalion Resources, Inc., Oxley Petroleum Co., Barrett Resources, </t>
    </r>
    <r>
      <rPr>
        <sz val="10"/>
        <color rgb="FFFF00FF"/>
        <rFont val="Times New Roman"/>
        <family val="1"/>
      </rPr>
      <t xml:space="preserve">Chesapeake</t>
    </r>
  </si>
  <si>
    <t xml:space="preserve">Simsboro</t>
  </si>
  <si>
    <r>
      <rPr>
        <sz val="10"/>
        <rFont val="Arial"/>
        <family val="0"/>
      </rPr>
      <t xml:space="preserve">Energy Development Corp., KCS Medalion Resources, Inc., </t>
    </r>
    <r>
      <rPr>
        <sz val="10"/>
        <color rgb="FFFF00FF"/>
        <rFont val="Times New Roman"/>
        <family val="1"/>
      </rPr>
      <t xml:space="preserve">PITCO</t>
    </r>
  </si>
  <si>
    <t xml:space="preserve">Oakhill</t>
  </si>
  <si>
    <r>
      <rPr>
        <sz val="10"/>
        <rFont val="Arial"/>
        <family val="0"/>
      </rPr>
      <t xml:space="preserve">Union Pacific Resources, Phillips Petroleum, </t>
    </r>
    <r>
      <rPr>
        <sz val="10"/>
        <color rgb="FFFF00FF"/>
        <rFont val="Times New Roman"/>
        <family val="1"/>
      </rPr>
      <t xml:space="preserve">Castle</t>
    </r>
  </si>
  <si>
    <t xml:space="preserve">TXU Corp.</t>
  </si>
  <si>
    <t xml:space="preserve">Roche Ranch</t>
  </si>
  <si>
    <t xml:space="preserve">The Wiser Oil Co.</t>
  </si>
  <si>
    <t xml:space="preserve">The Wiser Oil Company</t>
  </si>
  <si>
    <t xml:space="preserve">Hayes 11</t>
  </si>
  <si>
    <r>
      <rPr>
        <sz val="10"/>
        <rFont val="Arial"/>
        <family val="0"/>
      </rPr>
      <t xml:space="preserve">KCS Michigan Resources, Inc., </t>
    </r>
    <r>
      <rPr>
        <sz val="10"/>
        <color rgb="FFFF00FF"/>
        <rFont val="Times New Roman"/>
        <family val="1"/>
      </rPr>
      <t xml:space="preserve">Savoy Energy</t>
    </r>
  </si>
  <si>
    <t xml:space="preserve">S Bayou de Fleur</t>
  </si>
  <si>
    <t xml:space="preserve">Prize Energy Corporation</t>
  </si>
  <si>
    <t xml:space="preserve">Midcoast Marketing, Inc.</t>
  </si>
  <si>
    <t xml:space="preserve">Follett</t>
  </si>
  <si>
    <t xml:space="preserve"> O &amp; N</t>
  </si>
  <si>
    <t xml:space="preserve">KCS Medalion Resources, Inc. &amp; Medalion Petroleum </t>
  </si>
  <si>
    <t xml:space="preserve">Crossroads</t>
  </si>
  <si>
    <t xml:space="preserve">KCS Medalion Resources, Inc. &amp; Marbob Energy </t>
  </si>
  <si>
    <t xml:space="preserve">Glasscock Ranch</t>
  </si>
  <si>
    <t xml:space="preserve">Shell Texas Gas Plants L.P.</t>
  </si>
  <si>
    <t xml:space="preserve">Gulfmark Energy, Inc.</t>
  </si>
  <si>
    <t xml:space="preserve">S Dickinson</t>
  </si>
  <si>
    <t xml:space="preserve">Tejas Gas Marketing, L.L.C.</t>
  </si>
  <si>
    <t xml:space="preserve">Eaglwing Trading Inc.</t>
  </si>
  <si>
    <t xml:space="preserve">South Timb 148</t>
  </si>
  <si>
    <t xml:space="preserve">Welder Ranch</t>
  </si>
  <si>
    <t xml:space="preserve">Greens Creek</t>
  </si>
  <si>
    <t xml:space="preserve">Amerada Hess Corporation</t>
  </si>
  <si>
    <t xml:space="preserve">Hess Energy Services</t>
  </si>
  <si>
    <t xml:space="preserve">S Drew</t>
  </si>
  <si>
    <t xml:space="preserve">Total sum by Field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</si>
</sst>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mm/dd/yy"/>
    <numFmt numFmtId="168" formatCode="_(* #,##0.00_);_(* \(#,##0.00\);_(* \-??_);_(@_)"/>
    <numFmt numFmtId="169" formatCode="_(* #,##0_);_(* \(#,##0\);_(* \-??_);_(@_)"/>
    <numFmt numFmtId="170" formatCode="0%"/>
    <numFmt numFmtId="171" formatCode="0.0%"/>
    <numFmt numFmtId="172" formatCode="0.000"/>
    <numFmt numFmtId="173" formatCode="0.00"/>
    <numFmt numFmtId="174" formatCode="0.000%"/>
    <numFmt numFmtId="175" formatCode="[$-409]mmm\-yy"/>
    <numFmt numFmtId="176" formatCode="_(* #,##0.0_);_(* \(#,##0.0\);_(* \-??_);_(@_)"/>
    <numFmt numFmtId="177" formatCode="[$-409]#,##0_);\(#,##0\)"/>
    <numFmt numFmtId="178" formatCode="_(* #,##0.000_);_(* \(#,##0.0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0"/>
      <name val="Times New Roman"/>
      <family val="0"/>
    </font>
    <font>
      <sz val="10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2"/>
    </font>
    <font>
      <sz val="10"/>
      <color rgb="FFFF0000"/>
      <name val="Times New Roman"/>
      <family val="1"/>
    </font>
    <font>
      <sz val="10"/>
      <color rgb="FFFF00FF"/>
      <name val="Times New Roman"/>
      <family val="1"/>
    </font>
    <font>
      <b val="true"/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8.56"/>
    <col collapsed="false" customWidth="true" hidden="false" outlineLevel="0" max="3" min="3" style="0" width="17.42"/>
    <col collapsed="false" customWidth="true" hidden="false" outlineLevel="0" max="4" min="4" style="0" width="16.42"/>
    <col collapsed="false" customWidth="true" hidden="false" outlineLevel="0" max="5" min="5" style="0" width="24.99"/>
    <col collapsed="false" customWidth="true" hidden="false" outlineLevel="0" max="6" min="6" style="0" width="11.56"/>
    <col collapsed="false" customWidth="true" hidden="false" outlineLevel="0" max="7" min="7" style="0" width="11.13"/>
    <col collapsed="false" customWidth="true" hidden="false" outlineLevel="0" max="8" min="8" style="0" width="22.56"/>
    <col collapsed="false" customWidth="true" hidden="false" outlineLevel="0" max="9" min="9" style="0" width="15.41"/>
    <col collapsed="false" customWidth="true" hidden="false" outlineLevel="0" max="10" min="10" style="0" width="9.56"/>
    <col collapsed="false" customWidth="true" hidden="false" outlineLevel="0" max="11" min="11" style="0" width="46.28"/>
    <col collapsed="false" customWidth="true" hidden="false" outlineLevel="0" max="12" min="12" style="0" width="8.99"/>
    <col collapsed="false" customWidth="true" hidden="false" outlineLevel="0" max="13" min="13" style="0" width="32.99"/>
    <col collapsed="false" customWidth="true" hidden="false" outlineLevel="0" max="14" min="14" style="0" width="16.56"/>
    <col collapsed="false" customWidth="true" hidden="false" outlineLevel="0" max="15" min="15" style="0" width="11.42"/>
    <col collapsed="false" customWidth="true" hidden="false" outlineLevel="0" max="16" min="16" style="0" width="9.85"/>
    <col collapsed="false" customWidth="true" hidden="false" outlineLevel="0" max="17" min="17" style="0" width="13.7"/>
    <col collapsed="false" customWidth="true" hidden="false" outlineLevel="0" max="18" min="18" style="0" width="11.56"/>
    <col collapsed="false" customWidth="true" hidden="false" outlineLevel="0" max="19" min="19" style="0" width="15.41"/>
    <col collapsed="false" customWidth="true" hidden="false" outlineLevel="0" max="20" min="20" style="0" width="10.28"/>
    <col collapsed="false" customWidth="true" hidden="false" outlineLevel="0" max="21" min="21" style="0" width="2.56"/>
    <col collapsed="false" customWidth="true" hidden="false" outlineLevel="0" max="23" min="23" style="0" width="10.85"/>
  </cols>
  <sheetData>
    <row r="1" customFormat="false" ht="18.75" hidden="false" customHeight="false" outlineLevel="0" collapsed="false">
      <c r="A1" s="1" t="s">
        <v>0</v>
      </c>
    </row>
    <row r="2" customFormat="false" ht="12.75" hidden="false" customHeight="false" outlineLevel="0" collapsed="false">
      <c r="H2" s="2" t="s">
        <v>1</v>
      </c>
      <c r="I2" s="3" t="n">
        <v>168215000</v>
      </c>
    </row>
    <row r="3" customFormat="false" ht="12.75" hidden="false" customHeight="false" outlineLevel="0" collapsed="false">
      <c r="B3" s="0" t="s">
        <v>2</v>
      </c>
      <c r="C3" s="4" t="n">
        <v>36942</v>
      </c>
      <c r="H3" s="5" t="s">
        <v>3</v>
      </c>
      <c r="I3" s="6" t="n">
        <v>9697000</v>
      </c>
    </row>
    <row r="4" customFormat="false" ht="12.75" hidden="false" customHeight="false" outlineLevel="0" collapsed="false">
      <c r="H4" s="5" t="s">
        <v>4</v>
      </c>
      <c r="I4" s="6" t="n">
        <f aca="false">I2+I3</f>
        <v>177912000</v>
      </c>
      <c r="J4" s="7"/>
      <c r="K4" s="7"/>
    </row>
    <row r="5" customFormat="false" ht="12.75" hidden="false" customHeight="false" outlineLevel="0" collapsed="false">
      <c r="F5" s="8"/>
      <c r="G5" s="9"/>
      <c r="H5" s="5" t="s">
        <v>5</v>
      </c>
      <c r="I5" s="6" t="n">
        <v>796997</v>
      </c>
      <c r="J5" s="7" t="s">
        <v>6</v>
      </c>
      <c r="K5" s="7"/>
    </row>
    <row r="6" customFormat="false" ht="12.75" hidden="false" customHeight="false" outlineLevel="0" collapsed="false">
      <c r="F6" s="8"/>
      <c r="G6" s="9"/>
      <c r="H6" s="5" t="s">
        <v>7</v>
      </c>
      <c r="I6" s="6" t="n">
        <v>41172390</v>
      </c>
      <c r="J6" s="7" t="s">
        <v>8</v>
      </c>
      <c r="K6" s="7"/>
    </row>
    <row r="7" customFormat="false" ht="12.75" hidden="false" customHeight="false" outlineLevel="0" collapsed="false">
      <c r="F7" s="8"/>
      <c r="G7" s="10"/>
      <c r="H7" s="11" t="s">
        <v>9</v>
      </c>
      <c r="I7" s="12" t="n">
        <f aca="false">I6+I5*6</f>
        <v>45954372</v>
      </c>
      <c r="J7" s="7" t="s">
        <v>10</v>
      </c>
      <c r="K7" s="7"/>
    </row>
    <row r="8" customFormat="false" ht="12.75" hidden="false" customHeight="false" outlineLevel="0" collapsed="false">
      <c r="F8" s="13"/>
      <c r="G8" s="14"/>
      <c r="H8" s="15"/>
      <c r="I8" s="16"/>
      <c r="J8" s="14"/>
      <c r="K8" s="14"/>
      <c r="L8" s="17"/>
      <c r="M8" s="17"/>
      <c r="O8" s="18"/>
      <c r="V8" s="19"/>
      <c r="W8" s="19"/>
    </row>
    <row r="9" customFormat="false" ht="12.75" hidden="false" customHeight="false" outlineLevel="0" collapsed="false">
      <c r="F9" s="13"/>
      <c r="G9" s="14"/>
      <c r="H9" s="15"/>
      <c r="I9" s="16"/>
      <c r="J9" s="14"/>
      <c r="K9" s="14"/>
      <c r="L9" s="20"/>
      <c r="M9" s="20"/>
      <c r="V9" s="21"/>
      <c r="W9" s="21"/>
    </row>
    <row r="10" customFormat="false" ht="12.75" hidden="false" customHeight="false" outlineLevel="0" collapsed="false">
      <c r="F10" s="13"/>
      <c r="G10" s="14"/>
      <c r="H10" s="15"/>
      <c r="I10" s="16"/>
      <c r="J10" s="14"/>
      <c r="K10" s="14"/>
      <c r="V10" s="22"/>
      <c r="W10" s="23"/>
    </row>
    <row r="11" customFormat="false" ht="12.75" hidden="false" customHeight="false" outlineLevel="0" collapsed="false">
      <c r="F11" s="13"/>
      <c r="G11" s="14"/>
      <c r="H11" s="14"/>
      <c r="I11" s="14" t="s">
        <v>11</v>
      </c>
      <c r="J11" s="14"/>
      <c r="K11" s="14"/>
      <c r="L11" s="14"/>
      <c r="M11" s="14"/>
      <c r="V11" s="22"/>
      <c r="W11" s="23"/>
    </row>
    <row r="12" customFormat="false" ht="12.75" hidden="false" customHeight="false" outlineLevel="0" collapsed="false">
      <c r="F12" s="14" t="s">
        <v>12</v>
      </c>
      <c r="G12" s="14" t="s">
        <v>11</v>
      </c>
      <c r="H12" s="14" t="s">
        <v>13</v>
      </c>
      <c r="I12" s="14" t="s">
        <v>13</v>
      </c>
      <c r="J12" s="14" t="s">
        <v>14</v>
      </c>
      <c r="K12" s="24" t="s">
        <v>15</v>
      </c>
      <c r="L12" s="14" t="s">
        <v>16</v>
      </c>
      <c r="M12" s="24" t="s">
        <v>17</v>
      </c>
      <c r="O12" s="14" t="s">
        <v>14</v>
      </c>
      <c r="P12" s="14" t="s">
        <v>16</v>
      </c>
      <c r="Q12" s="24" t="s">
        <v>12</v>
      </c>
      <c r="R12" s="24" t="s">
        <v>18</v>
      </c>
      <c r="S12" s="24" t="s">
        <v>19</v>
      </c>
      <c r="T12" s="24" t="s">
        <v>18</v>
      </c>
      <c r="V12" s="22"/>
      <c r="W12" s="23"/>
    </row>
    <row r="13" customFormat="false" ht="12.75" hidden="false" customHeight="false" outlineLevel="0" collapsed="false">
      <c r="B13" s="21" t="s">
        <v>20</v>
      </c>
      <c r="C13" s="21" t="s">
        <v>21</v>
      </c>
      <c r="D13" s="21" t="s">
        <v>22</v>
      </c>
      <c r="E13" s="21" t="s">
        <v>23</v>
      </c>
      <c r="F13" s="25" t="s">
        <v>24</v>
      </c>
      <c r="G13" s="25" t="s">
        <v>24</v>
      </c>
      <c r="H13" s="25" t="s">
        <v>25</v>
      </c>
      <c r="I13" s="25" t="s">
        <v>25</v>
      </c>
      <c r="J13" s="25" t="s">
        <v>26</v>
      </c>
      <c r="K13" s="14" t="s">
        <v>27</v>
      </c>
      <c r="L13" s="25" t="s">
        <v>28</v>
      </c>
      <c r="M13" s="14" t="s">
        <v>27</v>
      </c>
      <c r="O13" s="25" t="s">
        <v>24</v>
      </c>
      <c r="P13" s="25" t="s">
        <v>24</v>
      </c>
      <c r="Q13" s="26" t="s">
        <v>10</v>
      </c>
      <c r="R13" s="25" t="s">
        <v>10</v>
      </c>
      <c r="S13" s="25" t="s">
        <v>10</v>
      </c>
      <c r="T13" s="27" t="s">
        <v>10</v>
      </c>
      <c r="V13" s="22"/>
      <c r="W13" s="23"/>
    </row>
    <row r="14" customFormat="false" ht="12.75" hidden="false" customHeight="false" outlineLevel="0" collapsed="false">
      <c r="A14" s="28" t="n">
        <v>1</v>
      </c>
      <c r="B14" s="0" t="s">
        <v>29</v>
      </c>
      <c r="C14" s="23" t="n">
        <v>1</v>
      </c>
      <c r="D14" s="29" t="s">
        <v>30</v>
      </c>
      <c r="E14" s="30" t="s">
        <v>31</v>
      </c>
      <c r="F14" s="31" t="n">
        <v>24.1910421222338</v>
      </c>
      <c r="G14" s="31" t="n">
        <f aca="false">F14</f>
        <v>24.1910421222338</v>
      </c>
      <c r="H14" s="32" t="n">
        <f aca="false">100*F14/$F$50</f>
        <v>13.597158648309</v>
      </c>
      <c r="I14" s="32" t="n">
        <f aca="false">100*G14/$F$50</f>
        <v>13.597158648309</v>
      </c>
      <c r="J14" s="33" t="n">
        <v>5458.845</v>
      </c>
      <c r="K14" s="33" t="s">
        <v>32</v>
      </c>
      <c r="L14" s="33" t="n">
        <v>0</v>
      </c>
      <c r="M14" s="33"/>
      <c r="O14" s="31" t="n">
        <v>24.1910421222338</v>
      </c>
      <c r="P14" s="31" t="n">
        <v>0</v>
      </c>
      <c r="Q14" s="34" t="n">
        <f aca="false">(J14*1000)+(L14*1000*6)</f>
        <v>5458845</v>
      </c>
      <c r="R14" s="35" t="n">
        <f aca="false">Q14/$Q$50</f>
        <v>0.118788371213081</v>
      </c>
      <c r="S14" s="36"/>
      <c r="T14" s="37" t="n">
        <f aca="false">S14/$Q$50</f>
        <v>0</v>
      </c>
      <c r="V14" s="22"/>
      <c r="W14" s="23"/>
    </row>
    <row r="15" customFormat="false" ht="25.5" hidden="false" customHeight="false" outlineLevel="0" collapsed="false">
      <c r="A15" s="28" t="n">
        <v>2</v>
      </c>
      <c r="B15" s="38" t="s">
        <v>33</v>
      </c>
      <c r="C15" s="23" t="n">
        <v>1</v>
      </c>
      <c r="D15" s="29" t="s">
        <v>34</v>
      </c>
      <c r="E15" s="30" t="s">
        <v>35</v>
      </c>
      <c r="F15" s="31" t="n">
        <v>25.3798085690173</v>
      </c>
      <c r="G15" s="31" t="n">
        <f aca="false">F15+G14</f>
        <v>49.5708506912512</v>
      </c>
      <c r="H15" s="32" t="n">
        <f aca="false">100*F15/$F$50</f>
        <v>14.2653334996043</v>
      </c>
      <c r="I15" s="32" t="n">
        <f aca="false">100*G15/$F$50</f>
        <v>27.8624921479133</v>
      </c>
      <c r="J15" s="33" t="n">
        <v>6875.51</v>
      </c>
      <c r="K15" s="33" t="s">
        <v>36</v>
      </c>
      <c r="L15" s="33" t="n">
        <v>3.985</v>
      </c>
      <c r="M15" s="33" t="s">
        <v>37</v>
      </c>
      <c r="O15" s="31" t="n">
        <v>25.3130627730876</v>
      </c>
      <c r="P15" s="31" t="n">
        <v>0.0667457959297273</v>
      </c>
      <c r="Q15" s="34" t="n">
        <f aca="false">(J15*1000)+(L15*1000*6)</f>
        <v>6899420</v>
      </c>
      <c r="R15" s="35" t="n">
        <f aca="false">Q15/$Q$50</f>
        <v>0.15013631347198</v>
      </c>
      <c r="S15" s="36" t="n">
        <f aca="false">Q15/1</f>
        <v>6899420</v>
      </c>
      <c r="T15" s="37" t="n">
        <f aca="false">S15/$Q$50</f>
        <v>0.15013631347198</v>
      </c>
      <c r="V15" s="22"/>
      <c r="W15" s="23"/>
    </row>
    <row r="16" customFormat="false" ht="25.5" hidden="false" customHeight="false" outlineLevel="0" collapsed="false">
      <c r="A16" s="28" t="n">
        <v>3</v>
      </c>
      <c r="B16" s="38" t="s">
        <v>38</v>
      </c>
      <c r="C16" s="23" t="n">
        <v>1</v>
      </c>
      <c r="D16" s="29" t="s">
        <v>34</v>
      </c>
      <c r="E16" s="30" t="s">
        <v>35</v>
      </c>
      <c r="F16" s="31" t="n">
        <v>9.69742620180428</v>
      </c>
      <c r="G16" s="31" t="n">
        <f aca="false">F16+G15</f>
        <v>59.2682768930555</v>
      </c>
      <c r="H16" s="32" t="n">
        <f aca="false">100*F16/$F$50</f>
        <v>5.45067227281672</v>
      </c>
      <c r="I16" s="32" t="n">
        <f aca="false">100*G16/$F$50</f>
        <v>33.31316442073</v>
      </c>
      <c r="J16" s="33" t="n">
        <v>2637.675</v>
      </c>
      <c r="K16" s="33" t="s">
        <v>36</v>
      </c>
      <c r="L16" s="33" t="n">
        <v>0</v>
      </c>
      <c r="M16" s="33"/>
      <c r="O16" s="31" t="n">
        <v>9.69742620180428</v>
      </c>
      <c r="P16" s="31" t="n">
        <v>0</v>
      </c>
      <c r="Q16" s="34" t="n">
        <f aca="false">(J16*1000)+(L16*1000*6)</f>
        <v>2637675</v>
      </c>
      <c r="R16" s="35" t="n">
        <f aca="false">Q16/$Q$50</f>
        <v>0.0573976943912975</v>
      </c>
      <c r="S16" s="36" t="n">
        <f aca="false">Q16/1</f>
        <v>2637675</v>
      </c>
      <c r="T16" s="37" t="n">
        <f aca="false">S16/$Q$50</f>
        <v>0.0573976943912975</v>
      </c>
      <c r="V16" s="22"/>
      <c r="W16" s="23"/>
    </row>
    <row r="17" customFormat="false" ht="25.5" hidden="false" customHeight="false" outlineLevel="0" collapsed="false">
      <c r="A17" s="28" t="n">
        <v>4</v>
      </c>
      <c r="B17" s="0" t="s">
        <v>39</v>
      </c>
      <c r="C17" s="23" t="n">
        <v>1</v>
      </c>
      <c r="D17" s="29" t="s">
        <v>40</v>
      </c>
      <c r="E17" s="30" t="s">
        <v>41</v>
      </c>
      <c r="F17" s="31" t="n">
        <v>12.6433994250143</v>
      </c>
      <c r="G17" s="31" t="n">
        <f aca="false">F17+G16</f>
        <v>71.9116763180697</v>
      </c>
      <c r="H17" s="32" t="n">
        <f aca="false">100*F17/$F$50</f>
        <v>7.10652757194997</v>
      </c>
      <c r="I17" s="32" t="n">
        <f aca="false">100*G17/$F$50</f>
        <v>40.41969199268</v>
      </c>
      <c r="J17" s="33" t="n">
        <v>2984.155</v>
      </c>
      <c r="K17" s="33" t="s">
        <v>42</v>
      </c>
      <c r="L17" s="33" t="n">
        <v>42.82</v>
      </c>
      <c r="M17" s="33" t="s">
        <v>37</v>
      </c>
      <c r="O17" s="31" t="n">
        <v>11.8701452130097</v>
      </c>
      <c r="P17" s="31" t="n">
        <v>0.773254212004516</v>
      </c>
      <c r="Q17" s="34" t="n">
        <f aca="false">(J17*1000)+(L17*1000*6)</f>
        <v>3241075</v>
      </c>
      <c r="R17" s="35" t="n">
        <f aca="false">Q17/$Q$50</f>
        <v>0.0705281099260806</v>
      </c>
      <c r="S17" s="36" t="n">
        <f aca="false">Q17/1</f>
        <v>3241075</v>
      </c>
      <c r="T17" s="37" t="n">
        <f aca="false">S17/$Q$50</f>
        <v>0.0705281099260806</v>
      </c>
      <c r="V17" s="22"/>
      <c r="W17" s="23"/>
    </row>
    <row r="18" customFormat="false" ht="25.5" hidden="false" customHeight="false" outlineLevel="0" collapsed="false">
      <c r="A18" s="28" t="n">
        <v>5</v>
      </c>
      <c r="B18" s="0" t="s">
        <v>43</v>
      </c>
      <c r="C18" s="23" t="n">
        <v>1</v>
      </c>
      <c r="D18" s="29" t="s">
        <v>40</v>
      </c>
      <c r="E18" s="30" t="s">
        <v>44</v>
      </c>
      <c r="F18" s="31" t="n">
        <v>11.4551244868118</v>
      </c>
      <c r="G18" s="31" t="n">
        <f aca="false">F18+G17</f>
        <v>83.3668008048815</v>
      </c>
      <c r="H18" s="32" t="n">
        <f aca="false">100*F18/$F$50</f>
        <v>6.4386289849065</v>
      </c>
      <c r="I18" s="32" t="n">
        <f aca="false">100*G18/$F$50</f>
        <v>46.8583209775865</v>
      </c>
      <c r="J18" s="33" t="n">
        <v>2860.56</v>
      </c>
      <c r="K18" s="33" t="s">
        <v>45</v>
      </c>
      <c r="L18" s="33" t="n">
        <v>27.05</v>
      </c>
      <c r="M18" s="33" t="s">
        <v>37</v>
      </c>
      <c r="O18" s="31" t="n">
        <v>10.9640492122397</v>
      </c>
      <c r="P18" s="31" t="n">
        <v>0.491075274572026</v>
      </c>
      <c r="Q18" s="34" t="n">
        <f aca="false">(J18*1000)+(L18*1000*6)</f>
        <v>3022860</v>
      </c>
      <c r="R18" s="35" t="n">
        <f aca="false">Q18/$Q$50</f>
        <v>0.0657795954648232</v>
      </c>
      <c r="S18" s="36" t="n">
        <f aca="false">Q18/2</f>
        <v>1511430</v>
      </c>
      <c r="T18" s="37" t="n">
        <f aca="false">S18/$Q$50</f>
        <v>0.0328897977324116</v>
      </c>
      <c r="V18" s="22"/>
      <c r="W18" s="23"/>
    </row>
    <row r="19" customFormat="false" ht="51" hidden="false" customHeight="false" outlineLevel="0" collapsed="false">
      <c r="A19" s="28" t="n">
        <v>6</v>
      </c>
      <c r="B19" s="0" t="s">
        <v>46</v>
      </c>
      <c r="C19" s="23" t="n">
        <v>1</v>
      </c>
      <c r="D19" s="29" t="s">
        <v>40</v>
      </c>
      <c r="E19" s="30" t="s">
        <v>47</v>
      </c>
      <c r="F19" s="31" t="n">
        <v>11.0842600870206</v>
      </c>
      <c r="G19" s="31" t="n">
        <f aca="false">F19+G18</f>
        <v>94.4510608919021</v>
      </c>
      <c r="H19" s="32" t="n">
        <f aca="false">100*F19/$F$50</f>
        <v>6.23017570474226</v>
      </c>
      <c r="I19" s="32" t="n">
        <f aca="false">100*G19/$F$50</f>
        <v>53.0884966823288</v>
      </c>
      <c r="J19" s="33" t="n">
        <v>2964.3</v>
      </c>
      <c r="K19" s="33" t="s">
        <v>32</v>
      </c>
      <c r="L19" s="33" t="n">
        <v>2.343</v>
      </c>
      <c r="M19" s="33" t="s">
        <v>37</v>
      </c>
      <c r="O19" s="31" t="n">
        <v>11.0447072776733</v>
      </c>
      <c r="P19" s="31" t="n">
        <v>0.039552809347279</v>
      </c>
      <c r="Q19" s="34" t="n">
        <f aca="false">(J19*1000)+(L19*1000*6)</f>
        <v>2978358</v>
      </c>
      <c r="R19" s="35" t="n">
        <f aca="false">Q19/$Q$50</f>
        <v>0.064811200118239</v>
      </c>
      <c r="S19" s="36" t="n">
        <f aca="false">Q19/6</f>
        <v>496393</v>
      </c>
      <c r="T19" s="37" t="n">
        <f aca="false">S19/$Q$50</f>
        <v>0.0108018666863732</v>
      </c>
      <c r="V19" s="22"/>
      <c r="W19" s="23"/>
    </row>
    <row r="20" customFormat="false" ht="25.5" hidden="false" customHeight="false" outlineLevel="0" collapsed="false">
      <c r="A20" s="28" t="n">
        <v>7</v>
      </c>
      <c r="B20" s="0" t="s">
        <v>48</v>
      </c>
      <c r="C20" s="23" t="n">
        <v>1</v>
      </c>
      <c r="D20" s="29" t="s">
        <v>40</v>
      </c>
      <c r="E20" s="30" t="s">
        <v>35</v>
      </c>
      <c r="F20" s="31" t="n">
        <v>8.14221388826643</v>
      </c>
      <c r="G20" s="31" t="n">
        <f aca="false">F20+G19</f>
        <v>102.593274780168</v>
      </c>
      <c r="H20" s="32" t="n">
        <f aca="false">100*F20/$F$50</f>
        <v>4.5765276844138</v>
      </c>
      <c r="I20" s="32" t="n">
        <f aca="false">100*G20/$F$50</f>
        <v>57.6650243667426</v>
      </c>
      <c r="J20" s="33" t="n">
        <v>35.25</v>
      </c>
      <c r="K20" s="33" t="s">
        <v>49</v>
      </c>
      <c r="L20" s="33" t="n">
        <v>420.68</v>
      </c>
      <c r="M20" s="33" t="s">
        <v>37</v>
      </c>
      <c r="O20" s="31" t="n">
        <v>0.154507395978703</v>
      </c>
      <c r="P20" s="31" t="n">
        <v>7.98770649228773</v>
      </c>
      <c r="Q20" s="34" t="n">
        <f aca="false">(J20*1000)+(L20*1000*6)</f>
        <v>2559330</v>
      </c>
      <c r="R20" s="35" t="n">
        <f aca="false">Q20/$Q$50</f>
        <v>0.0556928511611474</v>
      </c>
      <c r="S20" s="36" t="n">
        <f aca="false">Q20/1</f>
        <v>2559330</v>
      </c>
      <c r="T20" s="37" t="n">
        <f aca="false">S20/$Q$50</f>
        <v>0.0556928511611474</v>
      </c>
      <c r="V20" s="22"/>
      <c r="W20" s="23"/>
    </row>
    <row r="21" customFormat="false" ht="25.5" hidden="false" customHeight="false" outlineLevel="0" collapsed="false">
      <c r="A21" s="28" t="n">
        <v>8</v>
      </c>
      <c r="B21" s="0" t="s">
        <v>50</v>
      </c>
      <c r="C21" s="23" t="n">
        <v>1</v>
      </c>
      <c r="D21" s="29" t="s">
        <v>34</v>
      </c>
      <c r="E21" s="30" t="s">
        <v>51</v>
      </c>
      <c r="F21" s="31" t="n">
        <v>8.37347545636429</v>
      </c>
      <c r="G21" s="31" t="n">
        <f aca="false">F21+G20</f>
        <v>110.966750236533</v>
      </c>
      <c r="H21" s="32" t="n">
        <f aca="false">100*F21/$F$50</f>
        <v>4.7065138261763</v>
      </c>
      <c r="I21" s="32" t="n">
        <f aca="false">100*G21/$F$50</f>
        <v>62.3715381929189</v>
      </c>
      <c r="J21" s="33" t="n">
        <v>1894.235</v>
      </c>
      <c r="K21" s="33" t="s">
        <v>52</v>
      </c>
      <c r="L21" s="33" t="n">
        <v>5.639</v>
      </c>
      <c r="M21" s="33" t="s">
        <v>37</v>
      </c>
      <c r="O21" s="31" t="n">
        <v>8.25676328213828</v>
      </c>
      <c r="P21" s="31" t="n">
        <v>0.116712174226012</v>
      </c>
      <c r="Q21" s="34" t="n">
        <f aca="false">(J21*1000)+(L21*1000*6)</f>
        <v>1928069</v>
      </c>
      <c r="R21" s="35" t="n">
        <f aca="false">Q21/$Q$50</f>
        <v>0.0419561603409573</v>
      </c>
      <c r="S21" s="36" t="n">
        <f aca="false">Q21/2</f>
        <v>964034.5</v>
      </c>
      <c r="T21" s="37" t="n">
        <f aca="false">S21/$Q$50</f>
        <v>0.0209780801704787</v>
      </c>
      <c r="V21" s="22"/>
      <c r="W21" s="23"/>
    </row>
    <row r="22" customFormat="false" ht="63.75" hidden="false" customHeight="false" outlineLevel="0" collapsed="false">
      <c r="A22" s="28" t="n">
        <v>9</v>
      </c>
      <c r="B22" s="0" t="s">
        <v>53</v>
      </c>
      <c r="C22" s="23" t="n">
        <v>1</v>
      </c>
      <c r="D22" s="29" t="s">
        <v>40</v>
      </c>
      <c r="E22" s="30" t="s">
        <v>54</v>
      </c>
      <c r="F22" s="31" t="n">
        <v>6.98801326799485</v>
      </c>
      <c r="G22" s="31" t="n">
        <f aca="false">F22+G21</f>
        <v>117.954763504528</v>
      </c>
      <c r="H22" s="32" t="n">
        <f aca="false">100*F22/$F$50</f>
        <v>3.92778138954521</v>
      </c>
      <c r="I22" s="32" t="n">
        <f aca="false">100*G22/$F$50</f>
        <v>66.2993195824641</v>
      </c>
      <c r="J22" s="33" t="n">
        <v>1826.175</v>
      </c>
      <c r="K22" s="33" t="s">
        <v>32</v>
      </c>
      <c r="L22" s="33" t="n">
        <v>0</v>
      </c>
      <c r="M22" s="33"/>
      <c r="O22" s="31" t="n">
        <v>6.98801326799485</v>
      </c>
      <c r="P22" s="31" t="n">
        <v>0</v>
      </c>
      <c r="Q22" s="34" t="n">
        <f aca="false">(J22*1000)+(L22*1000*6)</f>
        <v>1826175</v>
      </c>
      <c r="R22" s="35" t="n">
        <f aca="false">Q22/$Q$50</f>
        <v>0.0397388740292219</v>
      </c>
      <c r="S22" s="36" t="n">
        <f aca="false">Q22/6</f>
        <v>304362.5</v>
      </c>
      <c r="T22" s="37" t="n">
        <f aca="false">S22/$Q$50</f>
        <v>0.00662314567153698</v>
      </c>
      <c r="V22" s="22"/>
      <c r="W22" s="23"/>
    </row>
    <row r="23" customFormat="false" ht="25.5" hidden="false" customHeight="false" outlineLevel="0" collapsed="false">
      <c r="A23" s="28" t="n">
        <v>10</v>
      </c>
      <c r="B23" s="38" t="s">
        <v>55</v>
      </c>
      <c r="C23" s="23" t="n">
        <v>1</v>
      </c>
      <c r="D23" s="29" t="s">
        <v>40</v>
      </c>
      <c r="E23" s="30" t="s">
        <v>56</v>
      </c>
      <c r="F23" s="31" t="n">
        <v>6.97685258584067</v>
      </c>
      <c r="G23" s="31" t="n">
        <f aca="false">F23+G22</f>
        <v>124.931616090368</v>
      </c>
      <c r="H23" s="32" t="n">
        <f aca="false">100*F23/$F$50</f>
        <v>3.92150825897452</v>
      </c>
      <c r="I23" s="32" t="n">
        <f aca="false">100*G23/$F$50</f>
        <v>70.2208278414386</v>
      </c>
      <c r="J23" s="33" t="n">
        <v>1623.31</v>
      </c>
      <c r="K23" s="33" t="s">
        <v>49</v>
      </c>
      <c r="L23" s="33" t="n">
        <v>0.969</v>
      </c>
      <c r="M23" s="33" t="s">
        <v>57</v>
      </c>
      <c r="O23" s="31" t="n">
        <v>6.9560684130462</v>
      </c>
      <c r="P23" s="31" t="n">
        <v>0.0207841727944715</v>
      </c>
      <c r="Q23" s="34" t="n">
        <f aca="false">(J23*1000)+(L23*1000*6)</f>
        <v>1629124</v>
      </c>
      <c r="R23" s="35" t="n">
        <f aca="false">Q23/$Q$50</f>
        <v>0.0354509033438647</v>
      </c>
      <c r="S23" s="36" t="n">
        <f aca="false">Q23/2</f>
        <v>814562</v>
      </c>
      <c r="T23" s="37" t="n">
        <f aca="false">S23/$Q$50</f>
        <v>0.0177254516719323</v>
      </c>
      <c r="V23" s="22"/>
      <c r="W23" s="23"/>
    </row>
    <row r="24" customFormat="false" ht="78.75" hidden="false" customHeight="true" outlineLevel="0" collapsed="false">
      <c r="A24" s="28" t="n">
        <v>11</v>
      </c>
      <c r="B24" s="0" t="s">
        <v>58</v>
      </c>
      <c r="C24" s="23" t="n">
        <v>1</v>
      </c>
      <c r="D24" s="29" t="s">
        <v>30</v>
      </c>
      <c r="E24" s="30" t="s">
        <v>59</v>
      </c>
      <c r="F24" s="31" t="n">
        <v>6.79691722071668</v>
      </c>
      <c r="G24" s="31" t="n">
        <f aca="false">F24+G23</f>
        <v>131.728533311085</v>
      </c>
      <c r="H24" s="32" t="n">
        <f aca="false">100*F24/$F$50</f>
        <v>3.8203712474448</v>
      </c>
      <c r="I24" s="32" t="n">
        <f aca="false">100*G24/$F$50</f>
        <v>74.0411990888834</v>
      </c>
      <c r="J24" s="33" t="n">
        <v>1785.81</v>
      </c>
      <c r="K24" s="33" t="s">
        <v>32</v>
      </c>
      <c r="L24" s="33" t="n">
        <v>0</v>
      </c>
      <c r="M24" s="33" t="s">
        <v>60</v>
      </c>
      <c r="O24" s="31" t="n">
        <v>6.79691722071668</v>
      </c>
      <c r="P24" s="31" t="n">
        <v>0</v>
      </c>
      <c r="Q24" s="34" t="n">
        <f aca="false">(J24*1000)+(L24*1000*6)</f>
        <v>1785810</v>
      </c>
      <c r="R24" s="35" t="n">
        <f aca="false">Q24/$Q$50</f>
        <v>0.0388605027613042</v>
      </c>
      <c r="S24" s="36"/>
      <c r="T24" s="37" t="n">
        <f aca="false">S24/$Q$50</f>
        <v>0</v>
      </c>
      <c r="V24" s="22"/>
      <c r="W24" s="23"/>
    </row>
    <row r="25" customFormat="false" ht="25.5" hidden="false" customHeight="false" outlineLevel="0" collapsed="false">
      <c r="A25" s="28" t="n">
        <v>12</v>
      </c>
      <c r="B25" s="0" t="s">
        <v>61</v>
      </c>
      <c r="C25" s="23" t="n">
        <v>1</v>
      </c>
      <c r="D25" s="29" t="s">
        <v>40</v>
      </c>
      <c r="E25" s="30" t="s">
        <v>41</v>
      </c>
      <c r="F25" s="31" t="n">
        <v>5.92589400213612</v>
      </c>
      <c r="G25" s="31" t="n">
        <f aca="false">F25+G24</f>
        <v>137.654427313221</v>
      </c>
      <c r="H25" s="32" t="n">
        <f aca="false">100*F25/$F$50</f>
        <v>3.33079164068138</v>
      </c>
      <c r="I25" s="32" t="n">
        <f aca="false">100*G25/$F$50</f>
        <v>77.3719907295648</v>
      </c>
      <c r="J25" s="33" t="n">
        <v>1237</v>
      </c>
      <c r="K25" s="33" t="s">
        <v>42</v>
      </c>
      <c r="L25" s="33" t="n">
        <v>55.145</v>
      </c>
      <c r="M25" s="33" t="s">
        <v>37</v>
      </c>
      <c r="O25" s="31" t="n">
        <v>4.94389369126609</v>
      </c>
      <c r="P25" s="31" t="n">
        <v>0.982000310870037</v>
      </c>
      <c r="Q25" s="34" t="n">
        <f aca="false">(J25*1000)+(L25*1000*6)</f>
        <v>1567870</v>
      </c>
      <c r="R25" s="35" t="n">
        <f aca="false">Q25/$Q$50</f>
        <v>0.0341179724967191</v>
      </c>
      <c r="S25" s="36" t="n">
        <f aca="false">Q25/1</f>
        <v>1567870</v>
      </c>
      <c r="T25" s="37" t="n">
        <f aca="false">S25/$Q$50</f>
        <v>0.0341179724967191</v>
      </c>
      <c r="V25" s="22"/>
      <c r="W25" s="23"/>
    </row>
    <row r="26" customFormat="false" ht="25.5" hidden="false" customHeight="false" outlineLevel="0" collapsed="false">
      <c r="A26" s="28" t="n">
        <v>13</v>
      </c>
      <c r="B26" s="0" t="s">
        <v>62</v>
      </c>
      <c r="C26" s="23" t="n">
        <v>1</v>
      </c>
      <c r="D26" s="29" t="s">
        <v>30</v>
      </c>
      <c r="E26" s="30" t="s">
        <v>63</v>
      </c>
      <c r="F26" s="31" t="n">
        <v>5.26871749699859</v>
      </c>
      <c r="G26" s="31" t="n">
        <f aca="false">F26+G25</f>
        <v>142.92314481022</v>
      </c>
      <c r="H26" s="32" t="n">
        <f aca="false">100*F26/$F$50</f>
        <v>2.9614097366218</v>
      </c>
      <c r="I26" s="32" t="n">
        <f aca="false">100*G26/$F$50</f>
        <v>80.3334004661866</v>
      </c>
      <c r="J26" s="33" t="n">
        <v>1288.045</v>
      </c>
      <c r="K26" s="33" t="s">
        <v>32</v>
      </c>
      <c r="L26" s="33" t="n">
        <v>0</v>
      </c>
      <c r="M26" s="18" t="s">
        <v>63</v>
      </c>
      <c r="O26" s="31" t="n">
        <v>5.26871749699859</v>
      </c>
      <c r="P26" s="31" t="n">
        <v>0</v>
      </c>
      <c r="Q26" s="34" t="n">
        <f aca="false">(J26*1000)+(L26*1000*6)</f>
        <v>1288045</v>
      </c>
      <c r="R26" s="35" t="n">
        <f aca="false">Q26/$Q$50</f>
        <v>0.028028780373715</v>
      </c>
      <c r="S26" s="36"/>
      <c r="T26" s="37" t="n">
        <f aca="false">S26/$Q$50</f>
        <v>0</v>
      </c>
      <c r="V26" s="22"/>
      <c r="W26" s="23"/>
    </row>
    <row r="27" customFormat="false" ht="12.75" hidden="false" customHeight="false" outlineLevel="0" collapsed="false">
      <c r="A27" s="28" t="n">
        <v>14</v>
      </c>
      <c r="B27" s="0" t="s">
        <v>64</v>
      </c>
      <c r="C27" s="23" t="n">
        <v>1</v>
      </c>
      <c r="D27" s="29" t="s">
        <v>30</v>
      </c>
      <c r="E27" s="30" t="s">
        <v>65</v>
      </c>
      <c r="F27" s="31" t="n">
        <v>4.60451988308851</v>
      </c>
      <c r="G27" s="31" t="n">
        <f aca="false">F27+G26</f>
        <v>147.527664693308</v>
      </c>
      <c r="H27" s="32" t="n">
        <f aca="false">100*F27/$F$50</f>
        <v>2.58808144904616</v>
      </c>
      <c r="I27" s="32" t="n">
        <f aca="false">100*G27/$F$50</f>
        <v>82.9214819152327</v>
      </c>
      <c r="J27" s="33" t="n">
        <v>1067.36</v>
      </c>
      <c r="K27" s="33" t="s">
        <v>65</v>
      </c>
      <c r="L27" s="33" t="n">
        <v>21.163</v>
      </c>
      <c r="M27" s="33" t="s">
        <v>37</v>
      </c>
      <c r="O27" s="31" t="n">
        <v>4.20780317510991</v>
      </c>
      <c r="P27" s="31" t="n">
        <v>0.396716707978603</v>
      </c>
      <c r="Q27" s="34" t="n">
        <f aca="false">(J27*1000)+(L27*1000*6)</f>
        <v>1194338</v>
      </c>
      <c r="R27" s="35" t="n">
        <f aca="false">Q27/$Q$50</f>
        <v>0.0259896490370927</v>
      </c>
      <c r="S27" s="36"/>
      <c r="T27" s="37" t="n">
        <f aca="false">S27/$Q$50</f>
        <v>0</v>
      </c>
      <c r="V27" s="22"/>
      <c r="W27" s="23"/>
    </row>
    <row r="28" customFormat="false" ht="12.75" hidden="false" customHeight="false" outlineLevel="0" collapsed="false">
      <c r="A28" s="28" t="n">
        <v>15</v>
      </c>
      <c r="B28" s="0" t="s">
        <v>66</v>
      </c>
      <c r="C28" s="23" t="n">
        <v>1</v>
      </c>
      <c r="D28" s="29" t="s">
        <v>30</v>
      </c>
      <c r="E28" s="30" t="s">
        <v>67</v>
      </c>
      <c r="F28" s="31" t="n">
        <v>3.8195143127935</v>
      </c>
      <c r="G28" s="31" t="n">
        <f aca="false">F28+G27</f>
        <v>151.347179006102</v>
      </c>
      <c r="H28" s="32" t="n">
        <f aca="false">100*F28/$F$50</f>
        <v>2.14685013601822</v>
      </c>
      <c r="I28" s="32" t="n">
        <f aca="false">100*G28/$F$50</f>
        <v>85.068332051251</v>
      </c>
      <c r="J28" s="33" t="n">
        <v>508.435</v>
      </c>
      <c r="K28" s="33" t="s">
        <v>68</v>
      </c>
      <c r="L28" s="33" t="n">
        <v>97.305</v>
      </c>
      <c r="M28" s="33" t="s">
        <v>68</v>
      </c>
      <c r="O28" s="31" t="n">
        <v>1.9970275159111</v>
      </c>
      <c r="P28" s="31" t="n">
        <v>1.8224867968824</v>
      </c>
      <c r="Q28" s="34" t="n">
        <f aca="false">(J28*1000)+(L28*1000*6)</f>
        <v>1092265</v>
      </c>
      <c r="R28" s="35" t="n">
        <f aca="false">Q28/$Q$50</f>
        <v>0.0237684675573414</v>
      </c>
      <c r="S28" s="36"/>
      <c r="T28" s="37" t="n">
        <f aca="false">S28/$Q$50</f>
        <v>0</v>
      </c>
      <c r="V28" s="22"/>
      <c r="W28" s="23"/>
    </row>
    <row r="29" customFormat="false" ht="25.5" hidden="false" customHeight="false" outlineLevel="0" collapsed="false">
      <c r="A29" s="28" t="n">
        <v>16</v>
      </c>
      <c r="B29" s="0" t="s">
        <v>69</v>
      </c>
      <c r="C29" s="23" t="n">
        <v>1</v>
      </c>
      <c r="D29" s="29" t="s">
        <v>40</v>
      </c>
      <c r="E29" s="30" t="s">
        <v>35</v>
      </c>
      <c r="F29" s="31" t="n">
        <v>3.56947817568403</v>
      </c>
      <c r="G29" s="31" t="n">
        <f aca="false">F29+G28</f>
        <v>154.916657181786</v>
      </c>
      <c r="H29" s="32" t="n">
        <f aca="false">100*F29/$F$50</f>
        <v>2.00631129495014</v>
      </c>
      <c r="I29" s="32" t="n">
        <f aca="false">100*G29/$F$50</f>
        <v>87.0746433462011</v>
      </c>
      <c r="J29" s="33" t="n">
        <v>901.165</v>
      </c>
      <c r="K29" s="33" t="s">
        <v>70</v>
      </c>
      <c r="L29" s="33" t="n">
        <v>2.038</v>
      </c>
      <c r="M29" s="33" t="s">
        <v>37</v>
      </c>
      <c r="O29" s="31" t="n">
        <v>3.53491294936148</v>
      </c>
      <c r="P29" s="31" t="n">
        <v>0.0345652263225483</v>
      </c>
      <c r="Q29" s="34" t="n">
        <f aca="false">(J29*1000)+(L29*1000*6)</f>
        <v>913393</v>
      </c>
      <c r="R29" s="35" t="n">
        <f aca="false">Q29/$Q$50</f>
        <v>0.019876084913096</v>
      </c>
      <c r="S29" s="36" t="n">
        <f aca="false">Q29/1</f>
        <v>913393</v>
      </c>
      <c r="T29" s="37" t="n">
        <f aca="false">S29/$Q$50</f>
        <v>0.019876084913096</v>
      </c>
      <c r="V29" s="22"/>
      <c r="W29" s="23"/>
    </row>
    <row r="30" customFormat="false" ht="25.5" hidden="false" customHeight="false" outlineLevel="0" collapsed="false">
      <c r="A30" s="28" t="n">
        <v>17</v>
      </c>
      <c r="B30" s="0" t="s">
        <v>71</v>
      </c>
      <c r="C30" s="23" t="n">
        <v>1</v>
      </c>
      <c r="D30" s="29" t="s">
        <v>40</v>
      </c>
      <c r="E30" s="30" t="s">
        <v>72</v>
      </c>
      <c r="F30" s="31" t="n">
        <v>3.03499022291999</v>
      </c>
      <c r="G30" s="31" t="n">
        <f aca="false">F30+G29</f>
        <v>157.951647404706</v>
      </c>
      <c r="H30" s="32" t="n">
        <f aca="false">100*F30/$F$50</f>
        <v>1.70588945067321</v>
      </c>
      <c r="I30" s="32" t="n">
        <f aca="false">100*G30/$F$50</f>
        <v>88.7805327968743</v>
      </c>
      <c r="J30" s="33" t="n">
        <v>684.85</v>
      </c>
      <c r="K30" s="33" t="s">
        <v>73</v>
      </c>
      <c r="L30" s="33" t="n">
        <v>14.415</v>
      </c>
      <c r="M30" s="33" t="s">
        <v>37</v>
      </c>
      <c r="O30" s="31" t="n">
        <v>2.7799226916595</v>
      </c>
      <c r="P30" s="31" t="n">
        <v>0.255067531260489</v>
      </c>
      <c r="Q30" s="34" t="n">
        <f aca="false">(J30*1000)+(L30*1000*6)</f>
        <v>771340</v>
      </c>
      <c r="R30" s="35" t="n">
        <f aca="false">Q30/$Q$50</f>
        <v>0.0167849100407683</v>
      </c>
      <c r="S30" s="36" t="n">
        <f aca="false">Q30/2</f>
        <v>385670</v>
      </c>
      <c r="T30" s="37" t="n">
        <f aca="false">S30/$Q$50</f>
        <v>0.00839245502038413</v>
      </c>
      <c r="V30" s="22"/>
      <c r="W30" s="23"/>
    </row>
    <row r="31" customFormat="false" ht="12.75" hidden="false" customHeight="false" outlineLevel="0" collapsed="false">
      <c r="A31" s="28" t="n">
        <v>18</v>
      </c>
      <c r="B31" s="0" t="s">
        <v>74</v>
      </c>
      <c r="C31" s="23" t="n">
        <v>1</v>
      </c>
      <c r="D31" s="29" t="s">
        <v>40</v>
      </c>
      <c r="E31" s="30" t="s">
        <v>75</v>
      </c>
      <c r="F31" s="31" t="n">
        <v>3.08793023232541</v>
      </c>
      <c r="G31" s="31" t="n">
        <f aca="false">F31+G30</f>
        <v>161.039577637031</v>
      </c>
      <c r="H31" s="32" t="n">
        <f aca="false">100*F31/$F$50</f>
        <v>1.73564565973155</v>
      </c>
      <c r="I31" s="32" t="n">
        <f aca="false">100*G31/$F$50</f>
        <v>90.5161784566058</v>
      </c>
      <c r="J31" s="33" t="n">
        <v>788.31</v>
      </c>
      <c r="K31" s="33" t="s">
        <v>76</v>
      </c>
      <c r="L31" s="33" t="n">
        <v>0</v>
      </c>
      <c r="M31" s="33"/>
      <c r="O31" s="31" t="n">
        <v>3.08793023232541</v>
      </c>
      <c r="P31" s="31" t="n">
        <v>0</v>
      </c>
      <c r="Q31" s="34" t="n">
        <f aca="false">(J31*1000)+(L31*1000*6)</f>
        <v>788310</v>
      </c>
      <c r="R31" s="35" t="n">
        <f aca="false">Q31/$Q$50</f>
        <v>0.0171541893772371</v>
      </c>
      <c r="S31" s="36" t="n">
        <f aca="false">Q31/1</f>
        <v>788310</v>
      </c>
      <c r="T31" s="37" t="n">
        <f aca="false">S31/$Q$50</f>
        <v>0.0171541893772371</v>
      </c>
      <c r="V31" s="22"/>
      <c r="W31" s="23"/>
    </row>
    <row r="32" customFormat="false" ht="129.75" hidden="false" customHeight="true" outlineLevel="0" collapsed="false">
      <c r="A32" s="28" t="n">
        <v>19</v>
      </c>
      <c r="B32" s="0" t="s">
        <v>77</v>
      </c>
      <c r="C32" s="23" t="n">
        <v>1</v>
      </c>
      <c r="D32" s="29" t="s">
        <v>34</v>
      </c>
      <c r="E32" s="30" t="s">
        <v>78</v>
      </c>
      <c r="F32" s="31" t="n">
        <v>2.93990221269489</v>
      </c>
      <c r="G32" s="31" t="n">
        <f aca="false">F32+G31</f>
        <v>163.979479849726</v>
      </c>
      <c r="H32" s="32" t="n">
        <f aca="false">100*F32/$F$50</f>
        <v>1.65244294125663</v>
      </c>
      <c r="I32" s="32" t="n">
        <f aca="false">100*G32/$F$50</f>
        <v>92.1686213978625</v>
      </c>
      <c r="J32" s="33" t="n">
        <v>753.52</v>
      </c>
      <c r="K32" s="33" t="s">
        <v>49</v>
      </c>
      <c r="L32" s="33" t="n">
        <v>1.854</v>
      </c>
      <c r="M32" s="33" t="s">
        <v>37</v>
      </c>
      <c r="O32" s="31" t="n">
        <v>2.90744650386174</v>
      </c>
      <c r="P32" s="31" t="n">
        <v>0.0324557088331468</v>
      </c>
      <c r="Q32" s="34" t="n">
        <f aca="false">(J32*1000)+(L32*1000*6)</f>
        <v>764644</v>
      </c>
      <c r="R32" s="35" t="n">
        <f aca="false">Q32/$Q$50</f>
        <v>0.0166392002919766</v>
      </c>
      <c r="S32" s="36" t="n">
        <f aca="false">Q32/16</f>
        <v>47790.25</v>
      </c>
      <c r="T32" s="37" t="n">
        <f aca="false">S32/$Q$50</f>
        <v>0.00103995001824854</v>
      </c>
      <c r="V32" s="22"/>
      <c r="W32" s="23"/>
    </row>
    <row r="33" customFormat="false" ht="12.75" hidden="false" customHeight="false" outlineLevel="0" collapsed="false">
      <c r="A33" s="28" t="n">
        <v>20</v>
      </c>
      <c r="B33" s="0" t="s">
        <v>79</v>
      </c>
      <c r="C33" s="23" t="n">
        <v>1</v>
      </c>
      <c r="D33" s="29" t="s">
        <v>30</v>
      </c>
      <c r="E33" s="30" t="s">
        <v>80</v>
      </c>
      <c r="F33" s="31" t="n">
        <v>2.06177124964159</v>
      </c>
      <c r="G33" s="31" t="n">
        <f aca="false">F33+G32</f>
        <v>166.041251099368</v>
      </c>
      <c r="H33" s="32" t="n">
        <f aca="false">100*F33/$F$50</f>
        <v>1.15886825529244</v>
      </c>
      <c r="I33" s="32" t="n">
        <f aca="false">100*G33/$F$50</f>
        <v>93.3274896531549</v>
      </c>
      <c r="J33" s="33" t="n">
        <v>465.77</v>
      </c>
      <c r="K33" s="33" t="s">
        <v>32</v>
      </c>
      <c r="L33" s="33" t="n">
        <v>0</v>
      </c>
      <c r="M33" s="33" t="s">
        <v>80</v>
      </c>
      <c r="O33" s="31" t="n">
        <v>2.06177124964159</v>
      </c>
      <c r="P33" s="31" t="n">
        <v>0</v>
      </c>
      <c r="Q33" s="34" t="n">
        <f aca="false">(J33*1000)+(L33*1000*6)</f>
        <v>465770</v>
      </c>
      <c r="R33" s="35" t="n">
        <f aca="false">Q33/$Q$50</f>
        <v>0.0101354883056611</v>
      </c>
      <c r="S33" s="36"/>
      <c r="T33" s="37" t="n">
        <f aca="false">S33/$Q$50</f>
        <v>0</v>
      </c>
      <c r="V33" s="22"/>
      <c r="W33" s="23"/>
    </row>
    <row r="34" customFormat="false" ht="12.75" hidden="false" customHeight="false" outlineLevel="0" collapsed="false">
      <c r="A34" s="28" t="n">
        <v>21</v>
      </c>
      <c r="B34" s="0" t="s">
        <v>81</v>
      </c>
      <c r="C34" s="23" t="n">
        <v>1</v>
      </c>
      <c r="D34" s="29" t="s">
        <v>30</v>
      </c>
      <c r="E34" s="30" t="s">
        <v>82</v>
      </c>
      <c r="F34" s="31" t="n">
        <v>1.91149779452293</v>
      </c>
      <c r="G34" s="31" t="n">
        <f aca="false">F34+G33</f>
        <v>167.952748893891</v>
      </c>
      <c r="H34" s="32" t="n">
        <f aca="false">100*F34/$F$50</f>
        <v>1.07440343564749</v>
      </c>
      <c r="I34" s="32" t="n">
        <f aca="false">100*G34/$F$50</f>
        <v>94.4018930888024</v>
      </c>
      <c r="J34" s="33" t="n">
        <v>493.025</v>
      </c>
      <c r="K34" s="33" t="s">
        <v>76</v>
      </c>
      <c r="L34" s="33" t="n">
        <v>0</v>
      </c>
      <c r="M34" s="33"/>
      <c r="O34" s="31" t="n">
        <v>1.91149779452293</v>
      </c>
      <c r="P34" s="31" t="n">
        <v>0</v>
      </c>
      <c r="Q34" s="34" t="n">
        <f aca="false">(J34*1000)+(L34*1000*6)</f>
        <v>493025</v>
      </c>
      <c r="R34" s="35" t="n">
        <f aca="false">Q34/$Q$50</f>
        <v>0.0107285765976739</v>
      </c>
      <c r="S34" s="36"/>
      <c r="T34" s="37" t="n">
        <f aca="false">S34/$Q$50</f>
        <v>0</v>
      </c>
      <c r="V34" s="22"/>
      <c r="W34" s="23"/>
    </row>
    <row r="35" customFormat="false" ht="39.75" hidden="false" customHeight="true" outlineLevel="0" collapsed="false">
      <c r="A35" s="28" t="n">
        <v>22</v>
      </c>
      <c r="B35" s="0" t="s">
        <v>83</v>
      </c>
      <c r="C35" s="23" t="n">
        <v>1</v>
      </c>
      <c r="D35" s="29" t="s">
        <v>40</v>
      </c>
      <c r="E35" s="30" t="s">
        <v>84</v>
      </c>
      <c r="F35" s="31" t="n">
        <v>1.79881114266411</v>
      </c>
      <c r="G35" s="31" t="n">
        <f aca="false">F35+G34</f>
        <v>169.751560036555</v>
      </c>
      <c r="H35" s="32" t="n">
        <f aca="false">100*F35/$F$50</f>
        <v>1.01106518526831</v>
      </c>
      <c r="I35" s="32" t="n">
        <f aca="false">100*G35/$F$50</f>
        <v>95.4129582740707</v>
      </c>
      <c r="J35" s="33" t="n">
        <v>450.745</v>
      </c>
      <c r="K35" s="33"/>
      <c r="L35" s="33" t="n">
        <v>0</v>
      </c>
      <c r="M35" s="33"/>
      <c r="O35" s="31" t="n">
        <v>1.79881114266411</v>
      </c>
      <c r="P35" s="31" t="n">
        <v>0</v>
      </c>
      <c r="Q35" s="34" t="n">
        <f aca="false">(J35*1000)+(L35*1000*6)</f>
        <v>450745</v>
      </c>
      <c r="R35" s="35" t="n">
        <f aca="false">Q35/$Q$50</f>
        <v>0.00980853356020185</v>
      </c>
      <c r="S35" s="36" t="n">
        <f aca="false">Q35/4</f>
        <v>112686.25</v>
      </c>
      <c r="T35" s="37" t="n">
        <f aca="false">S35/$Q$50</f>
        <v>0.00245213339005046</v>
      </c>
      <c r="V35" s="22"/>
      <c r="W35" s="23"/>
    </row>
    <row r="36" customFormat="false" ht="38.25" hidden="false" customHeight="false" outlineLevel="0" collapsed="false">
      <c r="A36" s="28" t="n">
        <v>23</v>
      </c>
      <c r="B36" s="0" t="s">
        <v>85</v>
      </c>
      <c r="C36" s="23" t="n">
        <v>1</v>
      </c>
      <c r="D36" s="29" t="s">
        <v>34</v>
      </c>
      <c r="E36" s="30" t="s">
        <v>86</v>
      </c>
      <c r="F36" s="31" t="n">
        <v>1.57418530498491</v>
      </c>
      <c r="G36" s="31" t="n">
        <f aca="false">F36+G35</f>
        <v>171.32574534154</v>
      </c>
      <c r="H36" s="32" t="n">
        <f aca="false">100*F36/$F$50</f>
        <v>0.884808815823766</v>
      </c>
      <c r="I36" s="32" t="n">
        <f aca="false">100*G36/$F$50</f>
        <v>96.2977670898945</v>
      </c>
      <c r="J36" s="33" t="n">
        <v>379.225</v>
      </c>
      <c r="K36" s="33" t="s">
        <v>32</v>
      </c>
      <c r="L36" s="33" t="n">
        <v>2.461</v>
      </c>
      <c r="M36" s="33" t="s">
        <v>37</v>
      </c>
      <c r="O36" s="31" t="n">
        <v>1.52936919762666</v>
      </c>
      <c r="P36" s="31" t="n">
        <v>0.0448161073582504</v>
      </c>
      <c r="Q36" s="34" t="n">
        <f aca="false">(J36*1000)+(L36*1000*6)</f>
        <v>393991</v>
      </c>
      <c r="R36" s="35" t="n">
        <f aca="false">Q36/$Q$50</f>
        <v>0.00857352593133032</v>
      </c>
      <c r="S36" s="36" t="n">
        <f aca="false">Q36/3</f>
        <v>131330.333333333</v>
      </c>
      <c r="T36" s="37" t="n">
        <f aca="false">S36/$Q$50</f>
        <v>0.00285784197711011</v>
      </c>
      <c r="V36" s="22"/>
      <c r="W36" s="23"/>
    </row>
    <row r="37" customFormat="false" ht="25.5" hidden="false" customHeight="false" outlineLevel="0" collapsed="false">
      <c r="A37" s="28" t="n">
        <v>24</v>
      </c>
      <c r="B37" s="0" t="s">
        <v>87</v>
      </c>
      <c r="C37" s="23" t="n">
        <v>1</v>
      </c>
      <c r="D37" s="29" t="s">
        <v>30</v>
      </c>
      <c r="E37" s="30" t="s">
        <v>88</v>
      </c>
      <c r="F37" s="31" t="n">
        <v>1.63609615741476</v>
      </c>
      <c r="G37" s="31" t="n">
        <f aca="false">F37+G36</f>
        <v>172.961841498954</v>
      </c>
      <c r="H37" s="32" t="n">
        <f aca="false">100*F37/$F$50</f>
        <v>0.919607303556831</v>
      </c>
      <c r="I37" s="32" t="n">
        <f aca="false">100*G37/$F$50</f>
        <v>97.2173743934513</v>
      </c>
      <c r="J37" s="33" t="n">
        <v>429.19</v>
      </c>
      <c r="K37" s="33" t="s">
        <v>89</v>
      </c>
      <c r="L37" s="33" t="n">
        <v>0</v>
      </c>
      <c r="M37" s="33" t="s">
        <v>60</v>
      </c>
      <c r="O37" s="31" t="n">
        <v>1.63609615741476</v>
      </c>
      <c r="P37" s="31" t="n">
        <v>0</v>
      </c>
      <c r="Q37" s="34" t="n">
        <f aca="false">(J37*1000)+(L37*1000*6)</f>
        <v>429190</v>
      </c>
      <c r="R37" s="35" t="n">
        <f aca="false">Q37/$Q$50</f>
        <v>0.00933948134466945</v>
      </c>
      <c r="S37" s="36"/>
      <c r="T37" s="37" t="n">
        <f aca="false">S37/$Q$50</f>
        <v>0</v>
      </c>
      <c r="V37" s="22"/>
      <c r="W37" s="23"/>
    </row>
    <row r="38" customFormat="false" ht="12.75" hidden="false" customHeight="false" outlineLevel="0" collapsed="false">
      <c r="A38" s="28" t="n">
        <v>25</v>
      </c>
      <c r="B38" s="0" t="s">
        <v>90</v>
      </c>
      <c r="C38" s="23" t="n">
        <v>1</v>
      </c>
      <c r="D38" s="29" t="s">
        <v>30</v>
      </c>
      <c r="E38" s="30" t="s">
        <v>91</v>
      </c>
      <c r="F38" s="31" t="n">
        <v>1.08590217969699</v>
      </c>
      <c r="G38" s="31" t="n">
        <f aca="false">F38+G37</f>
        <v>174.047743678651</v>
      </c>
      <c r="H38" s="32" t="n">
        <f aca="false">100*F38/$F$50</f>
        <v>0.610357509167159</v>
      </c>
      <c r="I38" s="32" t="n">
        <f aca="false">100*G38/$F$50</f>
        <v>97.8277319026185</v>
      </c>
      <c r="J38" s="33" t="n">
        <v>255.495</v>
      </c>
      <c r="K38" s="33" t="s">
        <v>32</v>
      </c>
      <c r="L38" s="33" t="n">
        <v>0</v>
      </c>
      <c r="M38" s="33" t="s">
        <v>92</v>
      </c>
      <c r="O38" s="31" t="n">
        <v>1.08590217969699</v>
      </c>
      <c r="P38" s="31" t="n">
        <v>0</v>
      </c>
      <c r="Q38" s="34" t="n">
        <f aca="false">(J38*1000)+(L38*1000*6)</f>
        <v>255495</v>
      </c>
      <c r="R38" s="35" t="n">
        <f aca="false">Q38/$Q$50</f>
        <v>0.00555975392286941</v>
      </c>
      <c r="S38" s="36"/>
      <c r="T38" s="37" t="n">
        <f aca="false">S38/$Q$50</f>
        <v>0</v>
      </c>
      <c r="V38" s="22"/>
      <c r="W38" s="23"/>
    </row>
    <row r="39" customFormat="false" ht="25.5" hidden="false" customHeight="false" outlineLevel="0" collapsed="false">
      <c r="A39" s="28" t="n">
        <v>26</v>
      </c>
      <c r="B39" s="0" t="s">
        <v>93</v>
      </c>
      <c r="C39" s="23" t="n">
        <v>1</v>
      </c>
      <c r="D39" s="29" t="s">
        <v>40</v>
      </c>
      <c r="E39" s="30" t="s">
        <v>94</v>
      </c>
      <c r="F39" s="31" t="n">
        <v>1.08700130060129</v>
      </c>
      <c r="G39" s="31" t="n">
        <f aca="false">F39+G38</f>
        <v>175.134744979253</v>
      </c>
      <c r="H39" s="32" t="n">
        <f aca="false">100*F39/$F$50</f>
        <v>0.610975296579289</v>
      </c>
      <c r="I39" s="32" t="n">
        <f aca="false">100*G39/$F$50</f>
        <v>98.4387071991978</v>
      </c>
      <c r="J39" s="33" t="n">
        <v>31.175</v>
      </c>
      <c r="K39" s="33" t="s">
        <v>42</v>
      </c>
      <c r="L39" s="33" t="n">
        <v>50.7</v>
      </c>
      <c r="M39" s="33" t="s">
        <v>37</v>
      </c>
      <c r="O39" s="31" t="n">
        <v>0.147177938432585</v>
      </c>
      <c r="P39" s="31" t="n">
        <v>0.9398233621687</v>
      </c>
      <c r="Q39" s="34" t="n">
        <f aca="false">(J39*1000)+(L39*1000*6)</f>
        <v>335375</v>
      </c>
      <c r="R39" s="35" t="n">
        <f aca="false">Q39/$Q$50</f>
        <v>0.00729799985080854</v>
      </c>
      <c r="S39" s="36" t="n">
        <f aca="false">Q39/2</f>
        <v>167687.5</v>
      </c>
      <c r="T39" s="37" t="n">
        <f aca="false">S39/$Q$50</f>
        <v>0.00364899992540427</v>
      </c>
      <c r="V39" s="22"/>
      <c r="W39" s="23"/>
    </row>
    <row r="40" customFormat="false" ht="12.75" hidden="false" customHeight="false" outlineLevel="0" collapsed="false">
      <c r="A40" s="28" t="n">
        <v>27</v>
      </c>
      <c r="B40" s="0" t="s">
        <v>95</v>
      </c>
      <c r="C40" s="23" t="n">
        <v>1</v>
      </c>
      <c r="D40" s="29" t="s">
        <v>30</v>
      </c>
      <c r="E40" s="30" t="s">
        <v>96</v>
      </c>
      <c r="F40" s="31" t="n">
        <v>0.306217135767488</v>
      </c>
      <c r="G40" s="31" t="n">
        <f aca="false">F40+G39</f>
        <v>175.44096211502</v>
      </c>
      <c r="H40" s="32" t="n">
        <f aca="false">100*F40/$F$50</f>
        <v>0.172116726299877</v>
      </c>
      <c r="I40" s="32" t="n">
        <f aca="false">100*G40/$F$50</f>
        <v>98.6108239254976</v>
      </c>
      <c r="J40" s="33" t="n">
        <v>70.03</v>
      </c>
      <c r="K40" s="33" t="s">
        <v>97</v>
      </c>
      <c r="L40" s="33" t="n">
        <v>0</v>
      </c>
      <c r="M40" s="18" t="s">
        <v>96</v>
      </c>
      <c r="O40" s="31" t="n">
        <v>0.306217135767488</v>
      </c>
      <c r="P40" s="31" t="n">
        <v>0</v>
      </c>
      <c r="Q40" s="34" t="n">
        <f aca="false">(J40*1000)+(L40*1000*6)</f>
        <v>70030</v>
      </c>
      <c r="R40" s="35" t="n">
        <f aca="false">Q40/$Q$50</f>
        <v>0.00152390288349496</v>
      </c>
      <c r="S40" s="36"/>
      <c r="T40" s="37" t="n">
        <f aca="false">S40/$Q$50</f>
        <v>0</v>
      </c>
      <c r="V40" s="22"/>
      <c r="W40" s="23"/>
    </row>
    <row r="41" customFormat="false" ht="25.5" hidden="false" customHeight="false" outlineLevel="0" collapsed="false">
      <c r="A41" s="28" t="n">
        <v>28</v>
      </c>
      <c r="B41" s="0" t="s">
        <v>98</v>
      </c>
      <c r="C41" s="23" t="n">
        <v>1</v>
      </c>
      <c r="D41" s="29" t="s">
        <v>99</v>
      </c>
      <c r="E41" s="30" t="s">
        <v>100</v>
      </c>
      <c r="F41" s="31" t="n">
        <v>1.41042357130863</v>
      </c>
      <c r="G41" s="31" t="n">
        <f aca="false">F41+G40</f>
        <v>176.851385686329</v>
      </c>
      <c r="H41" s="32" t="n">
        <f aca="false">100*F41/$F$50</f>
        <v>0.792762583914147</v>
      </c>
      <c r="I41" s="32" t="n">
        <f aca="false">100*G41/$F$50</f>
        <v>99.4035865094118</v>
      </c>
      <c r="J41" s="33" t="n">
        <v>365.23</v>
      </c>
      <c r="K41" s="33" t="s">
        <v>49</v>
      </c>
      <c r="L41" s="33" t="n">
        <v>1.795</v>
      </c>
      <c r="M41" s="33" t="s">
        <v>37</v>
      </c>
      <c r="O41" s="31" t="n">
        <v>1.37885133707543</v>
      </c>
      <c r="P41" s="31" t="n">
        <v>0.0315722342332049</v>
      </c>
      <c r="Q41" s="34" t="n">
        <f aca="false">(J41*1000)+(L41*1000*6)</f>
        <v>376000</v>
      </c>
      <c r="R41" s="35" t="n">
        <f aca="false">Q41/$Q$50</f>
        <v>0.00818202890467092</v>
      </c>
      <c r="S41" s="36" t="n">
        <f aca="false">Q41/2</f>
        <v>188000</v>
      </c>
      <c r="T41" s="37" t="n">
        <f aca="false">S41/$Q$50</f>
        <v>0.00409101445233546</v>
      </c>
      <c r="V41" s="22"/>
      <c r="W41" s="23"/>
    </row>
    <row r="42" customFormat="false" ht="25.5" hidden="false" customHeight="false" outlineLevel="0" collapsed="false">
      <c r="A42" s="28" t="n">
        <v>29</v>
      </c>
      <c r="B42" s="0" t="s">
        <v>101</v>
      </c>
      <c r="C42" s="23" t="n">
        <v>1</v>
      </c>
      <c r="D42" s="29" t="s">
        <v>30</v>
      </c>
      <c r="E42" s="30" t="s">
        <v>102</v>
      </c>
      <c r="F42" s="31" t="n">
        <v>0.849340400424488</v>
      </c>
      <c r="G42" s="31" t="n">
        <f aca="false">F42+G41</f>
        <v>177.700726086753</v>
      </c>
      <c r="H42" s="32" t="n">
        <f aca="false">100*F42/$F$50</f>
        <v>0.477392255886975</v>
      </c>
      <c r="I42" s="32" t="n">
        <f aca="false">100*G42/$F$50</f>
        <v>99.8809787652988</v>
      </c>
      <c r="J42" s="33" t="n">
        <v>0</v>
      </c>
      <c r="K42" s="33"/>
      <c r="L42" s="33" t="n">
        <v>46.635</v>
      </c>
      <c r="M42" s="33" t="s">
        <v>37</v>
      </c>
      <c r="O42" s="31" t="n">
        <v>0</v>
      </c>
      <c r="P42" s="31" t="n">
        <v>0.849340400424488</v>
      </c>
      <c r="Q42" s="34" t="n">
        <f aca="false">(J42*1000)+(L42*1000*6)</f>
        <v>279810</v>
      </c>
      <c r="R42" s="35" t="n">
        <f aca="false">Q42/$Q$50</f>
        <v>0.00608886571227652</v>
      </c>
      <c r="S42" s="36" t="n">
        <f aca="false">Q42/2</f>
        <v>139905</v>
      </c>
      <c r="T42" s="37" t="n">
        <f aca="false">S42/$Q$50</f>
        <v>0.00304443285613826</v>
      </c>
      <c r="V42" s="22"/>
      <c r="W42" s="23"/>
    </row>
    <row r="43" customFormat="false" ht="12.75" hidden="false" customHeight="false" outlineLevel="0" collapsed="false">
      <c r="A43" s="28" t="n">
        <v>30</v>
      </c>
      <c r="B43" s="0" t="s">
        <v>103</v>
      </c>
      <c r="C43" s="23" t="n">
        <v>0</v>
      </c>
      <c r="D43" s="29" t="s">
        <v>30</v>
      </c>
      <c r="E43" s="30" t="s">
        <v>75</v>
      </c>
      <c r="F43" s="31" t="n">
        <v>0</v>
      </c>
      <c r="G43" s="31" t="n">
        <f aca="false">F43+G42</f>
        <v>177.700726086753</v>
      </c>
      <c r="H43" s="32" t="n">
        <f aca="false">100*F43/$F$50</f>
        <v>0</v>
      </c>
      <c r="I43" s="32" t="n">
        <f aca="false">100*G43/$F$50</f>
        <v>99.8809787652988</v>
      </c>
      <c r="J43" s="33" t="n">
        <v>0</v>
      </c>
      <c r="K43" s="33" t="s">
        <v>104</v>
      </c>
      <c r="L43" s="33" t="n">
        <v>0</v>
      </c>
      <c r="M43" s="33" t="s">
        <v>105</v>
      </c>
      <c r="O43" s="31" t="n">
        <v>0</v>
      </c>
      <c r="P43" s="31" t="n">
        <v>0</v>
      </c>
      <c r="Q43" s="34" t="n">
        <f aca="false">(J43*1000)+(L43*1000*6)</f>
        <v>0</v>
      </c>
      <c r="R43" s="35" t="n">
        <f aca="false">Q43/$Q$50</f>
        <v>0</v>
      </c>
      <c r="S43" s="36" t="n">
        <f aca="false">Q43/1</f>
        <v>0</v>
      </c>
      <c r="T43" s="37" t="n">
        <f aca="false">S43/$Q$50</f>
        <v>0</v>
      </c>
      <c r="V43" s="22"/>
      <c r="W43" s="23"/>
    </row>
    <row r="44" customFormat="false" ht="25.5" hidden="false" customHeight="false" outlineLevel="0" collapsed="false">
      <c r="A44" s="28" t="n">
        <v>31</v>
      </c>
      <c r="B44" s="0" t="s">
        <v>106</v>
      </c>
      <c r="C44" s="23" t="n">
        <v>0</v>
      </c>
      <c r="D44" s="29" t="s">
        <v>40</v>
      </c>
      <c r="E44" s="30" t="s">
        <v>35</v>
      </c>
      <c r="F44" s="31" t="n">
        <v>0</v>
      </c>
      <c r="G44" s="31" t="n">
        <f aca="false">F44+G43</f>
        <v>177.700726086753</v>
      </c>
      <c r="H44" s="32" t="n">
        <f aca="false">100*F44/$F$50</f>
        <v>0</v>
      </c>
      <c r="I44" s="32" t="n">
        <f aca="false">100*G44/$F$50</f>
        <v>99.8809787652988</v>
      </c>
      <c r="J44" s="33" t="n">
        <v>0</v>
      </c>
      <c r="K44" s="33" t="s">
        <v>107</v>
      </c>
      <c r="L44" s="33" t="n">
        <v>0</v>
      </c>
      <c r="M44" s="33" t="s">
        <v>108</v>
      </c>
      <c r="O44" s="31" t="n">
        <v>0</v>
      </c>
      <c r="P44" s="31" t="n">
        <v>0</v>
      </c>
      <c r="Q44" s="34" t="n">
        <f aca="false">(J44*1000)+(L44*1000*6)</f>
        <v>0</v>
      </c>
      <c r="R44" s="35" t="n">
        <f aca="false">Q44/$Q$50</f>
        <v>0</v>
      </c>
      <c r="S44" s="36" t="n">
        <f aca="false">Q44/1</f>
        <v>0</v>
      </c>
      <c r="T44" s="37" t="n">
        <f aca="false">S44/$Q$50</f>
        <v>0</v>
      </c>
      <c r="V44" s="22"/>
      <c r="W44" s="23"/>
    </row>
    <row r="45" customFormat="false" ht="25.5" hidden="false" customHeight="false" outlineLevel="0" collapsed="false">
      <c r="A45" s="28" t="n">
        <v>32</v>
      </c>
      <c r="B45" s="0" t="s">
        <v>109</v>
      </c>
      <c r="C45" s="23" t="n">
        <v>1</v>
      </c>
      <c r="D45" s="29" t="s">
        <v>30</v>
      </c>
      <c r="E45" s="30" t="s">
        <v>63</v>
      </c>
      <c r="F45" s="31" t="n">
        <v>0.211753630046567</v>
      </c>
      <c r="G45" s="31" t="n">
        <f aca="false">F45+G44</f>
        <v>177.9124797168</v>
      </c>
      <c r="H45" s="32" t="n">
        <f aca="false">100*F45/$F$50</f>
        <v>0.119021234701262</v>
      </c>
      <c r="I45" s="32" t="n">
        <f aca="false">100*G45/$F$50</f>
        <v>100</v>
      </c>
      <c r="J45" s="33" t="n">
        <v>57.995</v>
      </c>
      <c r="K45" s="33" t="s">
        <v>63</v>
      </c>
      <c r="L45" s="33" t="n">
        <v>0</v>
      </c>
      <c r="M45" s="33" t="s">
        <v>63</v>
      </c>
      <c r="O45" s="31" t="n">
        <v>0.211753630046567</v>
      </c>
      <c r="P45" s="31" t="n">
        <v>0</v>
      </c>
      <c r="Q45" s="34" t="n">
        <f aca="false">(J45*1000)+(L45*1000*6)</f>
        <v>57995</v>
      </c>
      <c r="R45" s="35" t="n">
        <f aca="false">Q45/$Q$50</f>
        <v>0.00126201267639997</v>
      </c>
      <c r="S45" s="36"/>
      <c r="T45" s="37" t="n">
        <f aca="false">S45/$Q$50</f>
        <v>0</v>
      </c>
      <c r="V45" s="22"/>
      <c r="W45" s="23"/>
    </row>
    <row r="46" customFormat="false" ht="12.75" hidden="false" customHeight="false" outlineLevel="0" collapsed="false">
      <c r="A46" s="28" t="n">
        <v>33</v>
      </c>
      <c r="B46" s="0" t="s">
        <v>110</v>
      </c>
      <c r="C46" s="23" t="n">
        <v>0</v>
      </c>
      <c r="D46" s="29" t="s">
        <v>40</v>
      </c>
      <c r="E46" s="30" t="s">
        <v>75</v>
      </c>
      <c r="F46" s="31" t="n">
        <v>0</v>
      </c>
      <c r="G46" s="31" t="n">
        <f aca="false">F46+G45</f>
        <v>177.9124797168</v>
      </c>
      <c r="H46" s="32" t="n">
        <f aca="false">100*F46/$F$50</f>
        <v>0</v>
      </c>
      <c r="I46" s="32" t="n">
        <f aca="false">100*G46/$F$50</f>
        <v>100</v>
      </c>
      <c r="J46" s="33" t="n">
        <v>0</v>
      </c>
      <c r="K46" s="33" t="s">
        <v>32</v>
      </c>
      <c r="L46" s="33" t="n">
        <v>0</v>
      </c>
      <c r="M46" s="33" t="s">
        <v>105</v>
      </c>
      <c r="O46" s="31" t="n">
        <v>0</v>
      </c>
      <c r="P46" s="31" t="n">
        <v>0</v>
      </c>
      <c r="Q46" s="34" t="n">
        <f aca="false">(J46*1000)+(L46*1000*6)</f>
        <v>0</v>
      </c>
      <c r="R46" s="35" t="n">
        <f aca="false">Q46/$Q$50</f>
        <v>0</v>
      </c>
      <c r="S46" s="36" t="n">
        <f aca="false">Q46/1</f>
        <v>0</v>
      </c>
      <c r="T46" s="37" t="n">
        <f aca="false">S46/$Q$50</f>
        <v>0</v>
      </c>
      <c r="V46" s="22"/>
      <c r="W46" s="23"/>
    </row>
    <row r="47" customFormat="false" ht="12.75" hidden="false" customHeight="false" outlineLevel="0" collapsed="false">
      <c r="A47" s="28" t="n">
        <v>34</v>
      </c>
      <c r="B47" s="0" t="s">
        <v>111</v>
      </c>
      <c r="C47" s="23" t="n">
        <v>0</v>
      </c>
      <c r="D47" s="29" t="s">
        <v>30</v>
      </c>
      <c r="E47" s="30" t="s">
        <v>112</v>
      </c>
      <c r="F47" s="31" t="n">
        <v>0</v>
      </c>
      <c r="G47" s="31" t="n">
        <f aca="false">F47+G46</f>
        <v>177.9124797168</v>
      </c>
      <c r="H47" s="32" t="n">
        <f aca="false">100*F47/$F$50</f>
        <v>0</v>
      </c>
      <c r="I47" s="32" t="n">
        <f aca="false">100*G47/$F$50</f>
        <v>100</v>
      </c>
      <c r="J47" s="33" t="n">
        <v>0</v>
      </c>
      <c r="K47" s="33" t="s">
        <v>113</v>
      </c>
      <c r="L47" s="33" t="n">
        <v>0</v>
      </c>
      <c r="M47" s="33" t="s">
        <v>113</v>
      </c>
      <c r="O47" s="31" t="n">
        <v>0</v>
      </c>
      <c r="P47" s="31" t="n">
        <v>0</v>
      </c>
      <c r="Q47" s="34" t="n">
        <f aca="false">(J47*1000)+(L47*1000*6)</f>
        <v>0</v>
      </c>
      <c r="R47" s="35" t="n">
        <f aca="false">Q47/$Q$50</f>
        <v>0</v>
      </c>
      <c r="S47" s="36"/>
      <c r="T47" s="37" t="n">
        <f aca="false">S47/$Q$50</f>
        <v>0</v>
      </c>
      <c r="V47" s="22"/>
      <c r="W47" s="23"/>
    </row>
    <row r="48" customFormat="false" ht="25.5" hidden="false" customHeight="false" outlineLevel="0" collapsed="false">
      <c r="A48" s="28" t="n">
        <v>35</v>
      </c>
      <c r="B48" s="0" t="s">
        <v>114</v>
      </c>
      <c r="C48" s="23" t="n">
        <v>0</v>
      </c>
      <c r="D48" s="29" t="s">
        <v>40</v>
      </c>
      <c r="E48" s="30" t="s">
        <v>35</v>
      </c>
      <c r="F48" s="31" t="n">
        <v>0</v>
      </c>
      <c r="G48" s="31" t="n">
        <f aca="false">F48+G47</f>
        <v>177.9124797168</v>
      </c>
      <c r="H48" s="32" t="n">
        <f aca="false">100*F48/$F$50</f>
        <v>0</v>
      </c>
      <c r="I48" s="32" t="n">
        <f aca="false">100*G48/$F$50</f>
        <v>100</v>
      </c>
      <c r="J48" s="33" t="n">
        <v>0</v>
      </c>
      <c r="K48" s="33"/>
      <c r="L48" s="33" t="n">
        <v>0</v>
      </c>
      <c r="M48" s="33"/>
      <c r="O48" s="31" t="n">
        <v>0</v>
      </c>
      <c r="P48" s="31" t="n">
        <v>0</v>
      </c>
      <c r="Q48" s="34" t="n">
        <f aca="false">(J48*1000)+(L48*1000*6)</f>
        <v>0</v>
      </c>
      <c r="R48" s="35" t="n">
        <f aca="false">Q48/$Q$50</f>
        <v>0</v>
      </c>
      <c r="S48" s="36" t="n">
        <f aca="false">Q48/1</f>
        <v>0</v>
      </c>
      <c r="T48" s="37" t="n">
        <f aca="false">S48/$Q$50</f>
        <v>0</v>
      </c>
      <c r="V48" s="22"/>
      <c r="W48" s="23"/>
    </row>
    <row r="49" customFormat="false" ht="12.75" hidden="false" customHeight="false" outlineLevel="0" collapsed="false">
      <c r="A49" s="39"/>
      <c r="Q49" s="34"/>
      <c r="R49" s="35"/>
      <c r="T49" s="37"/>
      <c r="V49" s="22"/>
      <c r="W49" s="23"/>
    </row>
    <row r="50" customFormat="false" ht="13.5" hidden="false" customHeight="false" outlineLevel="0" collapsed="false">
      <c r="A50" s="39"/>
      <c r="B50" s="40" t="s">
        <v>115</v>
      </c>
      <c r="C50" s="40"/>
      <c r="D50" s="40"/>
      <c r="E50" s="40"/>
      <c r="F50" s="41" t="n">
        <f aca="false">SUM(F14:F48)</f>
        <v>177.9124797168</v>
      </c>
      <c r="G50" s="40"/>
      <c r="H50" s="40"/>
      <c r="I50" s="40"/>
      <c r="J50" s="42" t="n">
        <f aca="false">SUM(J14:J48)</f>
        <v>41172.39</v>
      </c>
      <c r="K50" s="42"/>
      <c r="L50" s="42" t="n">
        <f aca="false">SUM(L14:L48)</f>
        <v>796.997</v>
      </c>
      <c r="M50" s="42"/>
      <c r="O50" s="43" t="n">
        <f aca="false">SUM(O14:O48)</f>
        <v>163.027804399306</v>
      </c>
      <c r="P50" s="43" t="n">
        <f aca="false">SUM(P14:P48)</f>
        <v>14.8846753174936</v>
      </c>
      <c r="Q50" s="44" t="n">
        <f aca="false">SUM(Q14:Q49)</f>
        <v>45954372</v>
      </c>
      <c r="R50" s="45" t="n">
        <f aca="false">Q50/$Q$50</f>
        <v>1</v>
      </c>
      <c r="S50" s="36" t="n">
        <f aca="false">SUM(S14:S49)</f>
        <v>23870924.3333333</v>
      </c>
      <c r="T50" s="37" t="n">
        <f aca="false">S50/$Q$50</f>
        <v>0.519448385309962</v>
      </c>
      <c r="V50" s="22"/>
      <c r="W50" s="23"/>
    </row>
    <row r="51" customFormat="false" ht="13.5" hidden="false" customHeight="false" outlineLevel="0" collapsed="false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V51" s="22"/>
      <c r="W51" s="23"/>
    </row>
    <row r="52" customFormat="false" ht="12.75" hidden="false" customHeight="false" outlineLevel="0" collapsed="false">
      <c r="A52" s="39"/>
      <c r="V52" s="22"/>
      <c r="W52" s="23"/>
    </row>
    <row r="53" customFormat="false" ht="12.75" hidden="false" customHeight="false" outlineLevel="0" collapsed="false">
      <c r="A53" s="39"/>
      <c r="V53" s="22"/>
      <c r="W53" s="23"/>
    </row>
    <row r="54" customFormat="false" ht="12.75" hidden="false" customHeight="false" outlineLevel="0" collapsed="false">
      <c r="A54" s="39"/>
      <c r="V54" s="22"/>
      <c r="W54" s="23"/>
    </row>
    <row r="55" customFormat="false" ht="12.75" hidden="false" customHeight="false" outlineLevel="0" collapsed="false">
      <c r="A55" s="39"/>
      <c r="V55" s="22"/>
      <c r="W55" s="23"/>
    </row>
    <row r="56" customFormat="false" ht="12.75" hidden="false" customHeight="false" outlineLevel="0" collapsed="false">
      <c r="A56" s="39"/>
      <c r="V56" s="22"/>
      <c r="W56" s="23"/>
    </row>
    <row r="57" customFormat="false" ht="12.75" hidden="false" customHeight="false" outlineLevel="0" collapsed="false">
      <c r="A57" s="39"/>
      <c r="V57" s="22"/>
      <c r="W57" s="23"/>
    </row>
    <row r="58" customFormat="false" ht="12.75" hidden="false" customHeight="false" outlineLevel="0" collapsed="false">
      <c r="A58" s="39"/>
      <c r="V58" s="22"/>
      <c r="W58" s="23"/>
    </row>
    <row r="59" customFormat="false" ht="12.75" hidden="false" customHeight="false" outlineLevel="0" collapsed="false">
      <c r="A59" s="39"/>
      <c r="V59" s="22"/>
      <c r="W59" s="23"/>
    </row>
    <row r="60" customFormat="false" ht="12.75" hidden="false" customHeight="false" outlineLevel="0" collapsed="false">
      <c r="A60" s="39"/>
      <c r="V60" s="22"/>
      <c r="W60" s="23"/>
    </row>
    <row r="61" customFormat="false" ht="12.75" hidden="false" customHeight="false" outlineLevel="0" collapsed="false">
      <c r="A61" s="39"/>
      <c r="V61" s="22"/>
      <c r="W61" s="23"/>
    </row>
    <row r="62" customFormat="false" ht="12.75" hidden="false" customHeight="false" outlineLevel="0" collapsed="false">
      <c r="A62" s="39"/>
      <c r="V62" s="22"/>
      <c r="W62" s="23"/>
    </row>
    <row r="63" customFormat="false" ht="12.75" hidden="false" customHeight="false" outlineLevel="0" collapsed="false">
      <c r="A63" s="39"/>
      <c r="V63" s="22"/>
      <c r="W63" s="23"/>
    </row>
    <row r="64" customFormat="false" ht="12.75" hidden="false" customHeight="false" outlineLevel="0" collapsed="false">
      <c r="A64" s="39"/>
      <c r="V64" s="22"/>
      <c r="W64" s="23"/>
    </row>
    <row r="65" customFormat="false" ht="12.75" hidden="false" customHeight="false" outlineLevel="0" collapsed="false">
      <c r="V65" s="22"/>
      <c r="W65" s="23"/>
    </row>
    <row r="66" customFormat="false" ht="12.75" hidden="false" customHeight="false" outlineLevel="0" collapsed="false">
      <c r="V66" s="22"/>
      <c r="W66" s="23"/>
    </row>
    <row r="67" customFormat="false" ht="12.75" hidden="false" customHeight="false" outlineLevel="0" collapsed="false">
      <c r="V67" s="22"/>
      <c r="W67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2001-06-07T20:00:14Z</dcterms:created>
  <dc:creator>rkhan</dc:creator>
  <dc:description/>
  <dc:language>en-US</dc:language>
  <cp:lastModifiedBy>rkhan</cp:lastModifiedBy>
  <dcterms:modified xsi:type="dcterms:W3CDTF">2001-06-07T20:01:45Z</dcterms:modified>
  <cp:revision>0</cp:revision>
  <dc:subject/>
  <dc:title/>
</cp:coreProperties>
</file>