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vmlDrawing2.vml" ContentType="application/vnd.openxmlformats-officedocument.vmlDrawing"/>
  <Override PartName="/xl/drawings/vmlDrawing4.vml" ContentType="application/vnd.openxmlformats-officedocument.vmlDrawing"/>
  <Override PartName="/xl/comments2.xml" ContentType="application/vnd.openxmlformats-officedocument.spreadsheetml.comments+xml"/>
  <Override PartName="/xl/_rels/workbook.xml.rels" ContentType="application/vnd.openxmlformats-package.relationships+xml"/>
  <Override PartName="/xl/comments4.xml" ContentType="application/vnd.openxmlformats-officedocument.spreadsheetml.comments+xml"/>
  <Override PartName="/xl/comments5.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mary" sheetId="1" state="visible" r:id="rId3"/>
    <sheet name="assumptions" sheetId="2" state="visible" r:id="rId4"/>
    <sheet name="volumes" sheetId="3" state="visible" r:id="rId5"/>
    <sheet name=" FUGG valuation" sheetId="4" state="visible" r:id="rId6"/>
    <sheet name="FUGG financing" sheetId="5" state="visible" r:id="rId7"/>
    <sheet name="LCGG valuation" sheetId="6" state="visible" r:id="rId8"/>
    <sheet name="LCGG financing" sheetId="7" state="visible" r:id="rId9"/>
  </sheets>
  <definedNames>
    <definedName function="false" hidden="false" localSheetId="3" name="_xlnm.Print_Area" vbProcedure="false">' FUGG valuation'!$A$1:$AL$59</definedName>
    <definedName function="false" hidden="false" localSheetId="4" name="_xlnm.Print_Area" vbProcedure="false">'FUGG financing'!$A$1:$AA$40</definedName>
    <definedName function="false" hidden="false" localSheetId="6" name="_xlnm.Print_Area" vbProcedure="false">'LCGG financing'!$A$1:$X$39</definedName>
    <definedName function="false" hidden="false" localSheetId="5" name="_xlnm.Print_Area" vbProcedure="false">'LCGG valuation'!$A$1:$AB$48</definedName>
    <definedName function="false" hidden="false" localSheetId="0" name="_xlnm.Print_Area" vbProcedure="false">summary!$B$1:$F$26</definedName>
    <definedName function="false" hidden="false" name="discount_rate" vbProcedure="false">assumptions!$B$39</definedName>
    <definedName function="false" hidden="false" name="Expansion_Cost" vbProcedure="false">assumptions!$B$16</definedName>
    <definedName function="false" hidden="false" name="FUGG_initialcapacity" vbProcedure="false">assumptions!$B$26</definedName>
    <definedName function="false" hidden="false" name="GandAEsc" vbProcedure="false">assumptions!$B$34</definedName>
    <definedName function="false" hidden="false" name="LCGG_initialcapacity" vbProcedure="false">assumptions!$F$29</definedName>
    <definedName function="false" hidden="false" name="OandMEsc_FUGG" vbProcedure="false">assumptions!$B$32</definedName>
    <definedName function="false" hidden="false" name="OandMEsc_LCGG" vbProcedure="false">assumptions!$F$26</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6" authorId="0">
      <text>
        <r>
          <rPr>
            <b val="true"/>
            <sz val="8"/>
            <color rgb="FF000000"/>
            <rFont val="Tahoma"/>
            <family val="2"/>
          </rPr>
          <t xml:space="preserve">Tyrell Harrison:
</t>
        </r>
        <r>
          <rPr>
            <sz val="8"/>
            <color rgb="FF000000"/>
            <rFont val="Tahoma"/>
            <family val="0"/>
          </rPr>
          <t xml:space="preserve">Assumed to occur in 3Q 2000</t>
        </r>
      </text>
      <mc:AlternateContent>
        <mc:Choice Requires="v2">
          <commentPr autoFill="true" autoScale="false" colHidden="false" locked="false" rowHidden="false" textHAlign="justify" textVAlign="top">
            <anchor moveWithCells="false" sizeWithCells="false">
              <xdr:from>
                <xdr:col>0</xdr:col>
                <xdr:colOff>84</xdr:colOff>
                <xdr:row>14</xdr:row>
                <xdr:rowOff>7</xdr:rowOff>
              </xdr:from>
              <xdr:to>
                <xdr:col>1</xdr:col>
                <xdr:colOff>-48</xdr:colOff>
                <xdr:row>18</xdr:row>
                <xdr:rowOff>12</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5" authorId="0">
      <text>
        <r>
          <rPr>
            <b val="true"/>
            <sz val="8"/>
            <color rgb="FF000000"/>
            <rFont val="Tahoma"/>
            <family val="0"/>
          </rPr>
          <t xml:space="preserve">Charles Varnell:
</t>
        </r>
        <r>
          <rPr>
            <sz val="8"/>
            <color rgb="FF000000"/>
            <rFont val="Tahoma"/>
            <family val="0"/>
          </rPr>
          <t xml:space="preserve">Itemized O&amp;M from CMS 2000 budget</t>
        </r>
      </text>
      <mc:AlternateContent>
        <mc:Choice Requires="v2">
          <commentPr autoFill="true" autoScale="false" colHidden="false" locked="false" rowHidden="false" textHAlign="justify" textVAlign="top">
            <anchor moveWithCells="false" sizeWithCells="false">
              <xdr:from>
                <xdr:col>0</xdr:col>
                <xdr:colOff>83</xdr:colOff>
                <xdr:row>23</xdr:row>
                <xdr:rowOff>3</xdr:rowOff>
              </xdr:from>
              <xdr:to>
                <xdr:col>1</xdr:col>
                <xdr:colOff>-27</xdr:colOff>
                <xdr:row>27</xdr:row>
                <xdr:rowOff>9</xdr:rowOff>
              </xdr:to>
            </anchor>
          </commentPr>
        </mc:Choice>
        <mc:Fallback/>
      </mc:AlternateContent>
    </comment>
    <comment ref="A29" authorId="0">
      <text>
        <r>
          <rPr>
            <b val="true"/>
            <sz val="8"/>
            <color rgb="FF000000"/>
            <rFont val="Tahoma"/>
            <family val="0"/>
          </rPr>
          <t xml:space="preserve">Charles Varnell:
</t>
        </r>
        <r>
          <rPr>
            <sz val="8"/>
            <color rgb="FF000000"/>
            <rFont val="Tahoma"/>
            <family val="0"/>
          </rPr>
          <t xml:space="preserve">Itemized G&amp;A expenses from CMS 2000 budget</t>
        </r>
      </text>
      <mc:AlternateContent>
        <mc:Choice Requires="v2">
          <commentPr autoFill="true" autoScale="false" colHidden="false" locked="false" rowHidden="false" textHAlign="justify" textVAlign="top">
            <anchor moveWithCells="false" sizeWithCells="false">
              <xdr:from>
                <xdr:col>0</xdr:col>
                <xdr:colOff>83</xdr:colOff>
                <xdr:row>27</xdr:row>
                <xdr:rowOff>3</xdr:rowOff>
              </xdr:from>
              <xdr:to>
                <xdr:col>1</xdr:col>
                <xdr:colOff>-27</xdr:colOff>
                <xdr:row>34</xdr:row>
                <xdr:rowOff>10</xdr:rowOff>
              </xdr:to>
            </anchor>
          </commentPr>
        </mc:Choice>
        <mc:Fallback/>
      </mc:AlternateContent>
    </comment>
    <comment ref="B36" authorId="0">
      <text>
        <r>
          <rPr>
            <b val="true"/>
            <sz val="8"/>
            <color rgb="FF000000"/>
            <rFont val="Tahoma"/>
            <family val="0"/>
          </rPr>
          <t xml:space="preserve">Katie Stowers:
</t>
        </r>
        <r>
          <rPr>
            <sz val="8"/>
            <color rgb="FF000000"/>
            <rFont val="Tahoma"/>
            <family val="0"/>
          </rPr>
          <t xml:space="preserve">per CMS Field Services FUGG BS
</t>
        </r>
      </text>
      <mc:AlternateContent>
        <mc:Choice Requires="v2">
          <commentPr autoFill="true" autoScale="false" colHidden="false" locked="false" rowHidden="false" textHAlign="justify" textVAlign="top">
            <anchor moveWithCells="false" sizeWithCells="false">
              <xdr:from>
                <xdr:col>1</xdr:col>
                <xdr:colOff>24</xdr:colOff>
                <xdr:row>34</xdr:row>
                <xdr:rowOff>7</xdr:rowOff>
              </xdr:from>
              <xdr:to>
                <xdr:col>2</xdr:col>
                <xdr:colOff>53</xdr:colOff>
                <xdr:row>38</xdr:row>
                <xdr:rowOff>13</xdr:rowOff>
              </xdr:to>
            </anchor>
          </commentPr>
        </mc:Choice>
        <mc:Fallback/>
      </mc:AlternateContent>
    </comment>
    <comment ref="W53" authorId="0">
      <text>
        <r>
          <rPr>
            <b val="true"/>
            <sz val="8"/>
            <color rgb="FF000000"/>
            <rFont val="Tahoma"/>
            <family val="0"/>
          </rPr>
          <t xml:space="preserve">Katie Stowers:
</t>
        </r>
        <r>
          <rPr>
            <sz val="8"/>
            <color rgb="FF000000"/>
            <rFont val="Tahoma"/>
            <family val="0"/>
          </rPr>
          <t xml:space="preserve">expansion occurs
</t>
        </r>
      </text>
      <mc:AlternateContent>
        <mc:Choice Requires="v2">
          <commentPr autoFill="true" autoScale="false" colHidden="false" locked="false" rowHidden="false" textHAlign="justify" textVAlign="top">
            <anchor moveWithCells="false" sizeWithCells="false">
              <xdr:from>
                <xdr:col>20</xdr:col>
                <xdr:colOff>17</xdr:colOff>
                <xdr:row>51</xdr:row>
                <xdr:rowOff>7</xdr:rowOff>
              </xdr:from>
              <xdr:to>
                <xdr:col>21</xdr:col>
                <xdr:colOff>59</xdr:colOff>
                <xdr:row>55</xdr:row>
                <xdr:rowOff>7</xdr:rowOff>
              </xdr:to>
            </anchor>
          </commentPr>
        </mc:Choice>
        <mc:Fallback/>
      </mc:AlternateContent>
    </comment>
    <comment ref="AA58" authorId="0">
      <text>
        <r>
          <rPr>
            <b val="true"/>
            <sz val="8"/>
            <color rgb="FF000000"/>
            <rFont val="Tahoma"/>
            <family val="2"/>
          </rPr>
          <t xml:space="preserve">cvarnel:
</t>
        </r>
        <r>
          <rPr>
            <sz val="8"/>
            <color rgb="FF000000"/>
            <rFont val="Tahoma"/>
            <family val="0"/>
          </rPr>
          <t xml:space="preserve">The cash balance is intended to represent FUGG's withholding of cash generated through operations to pay for principal and interest.  It decreases in 2001 to correspond with higher operating cash flows.</t>
        </r>
      </text>
      <mc:AlternateContent>
        <mc:Choice Requires="v2">
          <commentPr autoFill="true" autoScale="false" colHidden="false" locked="false" rowHidden="false" textHAlign="justify" textVAlign="top">
            <anchor moveWithCells="false" sizeWithCells="false">
              <xdr:from>
                <xdr:col>23</xdr:col>
                <xdr:colOff>69</xdr:colOff>
                <xdr:row>53</xdr:row>
                <xdr:rowOff>14</xdr:rowOff>
              </xdr:from>
              <xdr:to>
                <xdr:col>25</xdr:col>
                <xdr:colOff>42</xdr:colOff>
                <xdr:row>60</xdr:row>
                <xdr:rowOff>16</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28" authorId="0">
      <text>
        <r>
          <rPr>
            <b val="true"/>
            <sz val="8"/>
            <color rgb="FF000000"/>
            <rFont val="Tahoma"/>
            <family val="0"/>
          </rPr>
          <t xml:space="preserve">Katie Stowers:
</t>
        </r>
        <r>
          <rPr>
            <sz val="8"/>
            <color rgb="FF000000"/>
            <rFont val="Tahoma"/>
            <family val="0"/>
          </rPr>
          <t xml:space="preserve">expansion occurs and is just assumed to roll into the current term loan structure as it occurs before any principal amounts are paid</t>
        </r>
      </text>
      <mc:AlternateContent>
        <mc:Choice Requires="v2">
          <commentPr autoFill="true" autoScale="false" colHidden="false" locked="false" rowHidden="false" textHAlign="justify" textVAlign="top">
            <anchor moveWithCells="false" sizeWithCells="false">
              <xdr:from>
                <xdr:col>5</xdr:col>
                <xdr:colOff>102</xdr:colOff>
                <xdr:row>26</xdr:row>
                <xdr:rowOff>7</xdr:rowOff>
              </xdr:from>
              <xdr:to>
                <xdr:col>7</xdr:col>
                <xdr:colOff>32</xdr:colOff>
                <xdr:row>32</xdr:row>
                <xdr:rowOff>13</xdr:rowOff>
              </xdr:to>
            </anchor>
          </commentPr>
        </mc:Choice>
        <mc:Fallback/>
      </mc:AlternateContent>
    </comment>
  </commentList>
</comments>
</file>

<file path=xl/sharedStrings.xml><?xml version="1.0" encoding="utf-8"?>
<sst xmlns="http://schemas.openxmlformats.org/spreadsheetml/2006/main" count="271" uniqueCount="179">
  <si>
    <t xml:space="preserve">Fort  Union Gas Gathering and Lost Creek Gas Gathering</t>
  </si>
  <si>
    <t xml:space="preserve">Valuation Summary</t>
  </si>
  <si>
    <t xml:space="preserve">Fort Union Gas Gathering</t>
  </si>
  <si>
    <t xml:space="preserve">NPV EBITDAs yrs. 1 - 5</t>
  </si>
  <si>
    <t xml:space="preserve">Fort Union Terminal Value</t>
  </si>
  <si>
    <t xml:space="preserve">2005 Cash Flow:</t>
  </si>
  <si>
    <t xml:space="preserve">Steady State Period (Years)</t>
  </si>
  <si>
    <t xml:space="preserve">Annual Decline Rate after steady-state period</t>
  </si>
  <si>
    <t xml:space="preserve">TOTAL FUGG </t>
  </si>
  <si>
    <t xml:space="preserve">ENA %</t>
  </si>
  <si>
    <t xml:space="preserve">Lost Creek Gas Gathering</t>
  </si>
  <si>
    <t xml:space="preserve">Lost Creek Terminal Value</t>
  </si>
  <si>
    <t xml:space="preserve">TOTAL LCGG </t>
  </si>
  <si>
    <t xml:space="preserve">Assumptions</t>
  </si>
  <si>
    <t xml:space="preserve">Financing</t>
  </si>
  <si>
    <t xml:space="preserve">Term Loan Amount</t>
  </si>
  <si>
    <t xml:space="preserve">Merrick Estimate</t>
  </si>
  <si>
    <t xml:space="preserve">Agent's Fee</t>
  </si>
  <si>
    <t xml:space="preserve">Capitalized Interest &amp; Fees</t>
  </si>
  <si>
    <t xml:space="preserve">LIBOR (fixed)</t>
  </si>
  <si>
    <t xml:space="preserve">Total project cost</t>
  </si>
  <si>
    <t xml:space="preserve">Term Loan margin Closing - 12/30/99</t>
  </si>
  <si>
    <t xml:space="preserve">Non-recourse</t>
  </si>
  <si>
    <t xml:space="preserve">Term Loan margin 12/30/99 - 12/30/01</t>
  </si>
  <si>
    <t xml:space="preserve">Term Loan</t>
  </si>
  <si>
    <t xml:space="preserve">Term Loan margin 12/30/01 - 12/30/03</t>
  </si>
  <si>
    <t xml:space="preserve">Agent's Fee yrs 1-10</t>
  </si>
  <si>
    <t xml:space="preserve">Term Loan margin 12/30/03 - 12/30/05</t>
  </si>
  <si>
    <t xml:space="preserve">Term Loan margin 12/30/05 - 12/30/07</t>
  </si>
  <si>
    <t xml:space="preserve">Term Loan margin Year 1-2</t>
  </si>
  <si>
    <t xml:space="preserve">Term Loan margin 12/30/07 - 12/30/09</t>
  </si>
  <si>
    <t xml:space="preserve">Term Loan margin Year 3-4</t>
  </si>
  <si>
    <t xml:space="preserve">Expansion Cost to 700 MMcfd (1/3,2/3 option)</t>
  </si>
  <si>
    <t xml:space="preserve">Term Loan margin Year 5-6</t>
  </si>
  <si>
    <t xml:space="preserve">Leverage %</t>
  </si>
  <si>
    <t xml:space="preserve">Term Loan margin Year 7-8</t>
  </si>
  <si>
    <t xml:space="preserve">Increase in Term Loan for Expansion</t>
  </si>
  <si>
    <t xml:space="preserve">Term Loan margin Year 9-10</t>
  </si>
  <si>
    <t xml:space="preserve">Annual FUGG Debt Service (starting in Q1 '01)</t>
  </si>
  <si>
    <t xml:space="preserve">Total Equity Contribution</t>
  </si>
  <si>
    <t xml:space="preserve">ENA Ownership Percentage</t>
  </si>
  <si>
    <t xml:space="preserve">Equity contributed prior to funding</t>
  </si>
  <si>
    <t xml:space="preserve">Operational</t>
  </si>
  <si>
    <t xml:space="preserve">ECT Fixed Gathering Fee / Day</t>
  </si>
  <si>
    <t xml:space="preserve">Expansion Capex</t>
  </si>
  <si>
    <t xml:space="preserve">CMS Fixed Gathering Fee / Day</t>
  </si>
  <si>
    <t xml:space="preserve">WGW Fixed Gathering Fee / Day</t>
  </si>
  <si>
    <t xml:space="preserve">Demand Rate</t>
  </si>
  <si>
    <t xml:space="preserve">Incremental Rate</t>
  </si>
  <si>
    <t xml:space="preserve">Annual O&amp;M Expense</t>
  </si>
  <si>
    <t xml:space="preserve">Firm Capacity</t>
  </si>
  <si>
    <t xml:space="preserve">O&amp;M Escalator</t>
  </si>
  <si>
    <t xml:space="preserve">ENA Capacity</t>
  </si>
  <si>
    <t xml:space="preserve">Ad Valorem Tax</t>
  </si>
  <si>
    <t xml:space="preserve">Day 1 Throughput</t>
  </si>
  <si>
    <t xml:space="preserve">Minimum Cash Balance</t>
  </si>
  <si>
    <t xml:space="preserve">FUGG Capacity after Expansion (Mcfd)</t>
  </si>
  <si>
    <t xml:space="preserve">Stated Capacity (MCFD)</t>
  </si>
  <si>
    <t xml:space="preserve">Annual O&amp;M Expense (prior to expansion)</t>
  </si>
  <si>
    <t xml:space="preserve">Does BR Participate in Expansion? (1=yes,0=no)</t>
  </si>
  <si>
    <t xml:space="preserve">Incremental Annual Expansion O&amp;M</t>
  </si>
  <si>
    <t xml:space="preserve">Incremental Expansion  O&amp;M</t>
  </si>
  <si>
    <t xml:space="preserve">O&amp;M Annual Escalator</t>
  </si>
  <si>
    <t xml:space="preserve">NCOC</t>
  </si>
  <si>
    <t xml:space="preserve">Annual G&amp;A</t>
  </si>
  <si>
    <t xml:space="preserve">NCOC Rate ($/Mcf)</t>
  </si>
  <si>
    <t xml:space="preserve">G&amp;A Annual Escalator</t>
  </si>
  <si>
    <t xml:space="preserve">NCOC Participation %</t>
  </si>
  <si>
    <t xml:space="preserve">Accounts Receivable Turnover</t>
  </si>
  <si>
    <t xml:space="preserve">Incremental Windfall O&amp;M per NCOC contract</t>
  </si>
  <si>
    <t xml:space="preserve">Accounts Payable Turnover</t>
  </si>
  <si>
    <t xml:space="preserve">Incremental Expansion O&amp;M per NCOC contract</t>
  </si>
  <si>
    <t xml:space="preserve">Cash Reserve before 2001</t>
  </si>
  <si>
    <t xml:space="preserve">Cash Reserve after 2001</t>
  </si>
  <si>
    <t xml:space="preserve">Discount Rate</t>
  </si>
  <si>
    <t xml:space="preserve">Combined Valuation of both assets</t>
  </si>
  <si>
    <t xml:space="preserve">Volumes </t>
  </si>
  <si>
    <t xml:space="preserve">Fort Union Gas Gathering Volumes</t>
  </si>
  <si>
    <t xml:space="preserve">For the period beginning</t>
  </si>
  <si>
    <t xml:space="preserve">Ending</t>
  </si>
  <si>
    <t xml:space="preserve">Throughput Volumes (Mcfd)</t>
  </si>
  <si>
    <t xml:space="preserve">Existing Volume</t>
  </si>
  <si>
    <t xml:space="preserve">ECT Volume</t>
  </si>
  <si>
    <t xml:space="preserve">Bighorn Volume</t>
  </si>
  <si>
    <t xml:space="preserve">WGR / Barrett Volume</t>
  </si>
  <si>
    <t xml:space="preserve">Other Third Party Volume</t>
  </si>
  <si>
    <t xml:space="preserve">Total Volume on Fort Union</t>
  </si>
  <si>
    <t xml:space="preserve">Total Volume &gt; 300MMcfd</t>
  </si>
  <si>
    <t xml:space="preserve">Incremental Revenue / Day</t>
  </si>
  <si>
    <t xml:space="preserve"># Days in Month</t>
  </si>
  <si>
    <t xml:space="preserve">ECT Demand Revenue</t>
  </si>
  <si>
    <t xml:space="preserve">Other Demand Revenue</t>
  </si>
  <si>
    <t xml:space="preserve">Incremental Revenue</t>
  </si>
  <si>
    <t xml:space="preserve">Total Revenue per Month</t>
  </si>
  <si>
    <t xml:space="preserve">Lost Creek Gas Gathering Volumes</t>
  </si>
  <si>
    <t xml:space="preserve">Pre-expansion Total Capacity</t>
  </si>
  <si>
    <t xml:space="preserve">Incremental expansion Capacity</t>
  </si>
  <si>
    <t xml:space="preserve">BR's Demand Volume (Mcfd)</t>
  </si>
  <si>
    <t xml:space="preserve">EMS' Demand Volume including NCOC's portion (Mcfd)</t>
  </si>
  <si>
    <t xml:space="preserve">NCOC Demand Volume through EMS (Mcfd)</t>
  </si>
  <si>
    <t xml:space="preserve">Available Volumes (Mcfd - not capacity constrained)</t>
  </si>
  <si>
    <t xml:space="preserve">BR</t>
  </si>
  <si>
    <t xml:space="preserve">EMS - NCOC</t>
  </si>
  <si>
    <t xml:space="preserve">EMS - 3rd Party</t>
  </si>
  <si>
    <t xml:space="preserve">Ft. Union Valuation</t>
  </si>
  <si>
    <t xml:space="preserve">INCOME STATEMENT</t>
  </si>
  <si>
    <t xml:space="preserve">Revenues</t>
  </si>
  <si>
    <t xml:space="preserve">Operating Expenses</t>
  </si>
  <si>
    <t xml:space="preserve">Pre-expansion O&amp;M</t>
  </si>
  <si>
    <t xml:space="preserve">Incremental Expansion O&amp;M</t>
  </si>
  <si>
    <t xml:space="preserve">Total O&amp;M</t>
  </si>
  <si>
    <t xml:space="preserve">General &amp; Administrative</t>
  </si>
  <si>
    <t xml:space="preserve">G&amp;A Escalator</t>
  </si>
  <si>
    <t xml:space="preserve">Total G&amp;A</t>
  </si>
  <si>
    <t xml:space="preserve">Total Expenses per Month</t>
  </si>
  <si>
    <t xml:space="preserve">EBITDA</t>
  </si>
  <si>
    <t xml:space="preserve">Interest Expense</t>
  </si>
  <si>
    <t xml:space="preserve">Depreciation Expense</t>
  </si>
  <si>
    <t xml:space="preserve">Net Income</t>
  </si>
  <si>
    <t xml:space="preserve">STATEMENT OF CASH FLOWS</t>
  </si>
  <si>
    <t xml:space="preserve">Cash at beginning of period</t>
  </si>
  <si>
    <t xml:space="preserve">OPERATIONS</t>
  </si>
  <si>
    <t xml:space="preserve">Pre Tax Income</t>
  </si>
  <si>
    <t xml:space="preserve">  Plus Depreciation Expense</t>
  </si>
  <si>
    <t xml:space="preserve">Cash Flows from Operations</t>
  </si>
  <si>
    <t xml:space="preserve">INVESTMENTS</t>
  </si>
  <si>
    <t xml:space="preserve">  Purchases of PP&amp;E</t>
  </si>
  <si>
    <t xml:space="preserve">Cash Flows from Investments</t>
  </si>
  <si>
    <t xml:space="preserve">FINANCING</t>
  </si>
  <si>
    <t xml:space="preserve">  Increase (Decrease) in Long Term Debt</t>
  </si>
  <si>
    <t xml:space="preserve">  Increase in Paid-In Capital</t>
  </si>
  <si>
    <t xml:space="preserve">  Dividends Paid</t>
  </si>
  <si>
    <t xml:space="preserve">Cash Flows from Financing</t>
  </si>
  <si>
    <t xml:space="preserve">Cash at end of period</t>
  </si>
  <si>
    <t xml:space="preserve">Increase in cash</t>
  </si>
  <si>
    <t xml:space="preserve">Ft. Union Term Loan Amortization</t>
  </si>
  <si>
    <t xml:space="preserve">Capacity Expansion </t>
  </si>
  <si>
    <t xml:space="preserve">Total Project Value</t>
  </si>
  <si>
    <t xml:space="preserve">Term Loan %</t>
  </si>
  <si>
    <t xml:space="preserve">Loan %</t>
  </si>
  <si>
    <t xml:space="preserve">Term Loan Notional Value</t>
  </si>
  <si>
    <t xml:space="preserve">Loan Notional Value</t>
  </si>
  <si>
    <r>
      <rPr>
        <sz val="10"/>
        <rFont val="Times New Roman"/>
        <family val="1"/>
      </rPr>
      <t xml:space="preserve">*</t>
    </r>
    <r>
      <rPr>
        <i val="true"/>
        <sz val="10"/>
        <rFont val="Times New Roman"/>
        <family val="1"/>
      </rPr>
      <t xml:space="preserve">same spreads are assumed to apply</t>
    </r>
  </si>
  <si>
    <t xml:space="preserve">Fixed LIBOR</t>
  </si>
  <si>
    <t xml:space="preserve">Margins:</t>
  </si>
  <si>
    <t xml:space="preserve">From</t>
  </si>
  <si>
    <t xml:space="preserve">To</t>
  </si>
  <si>
    <t xml:space="preserve">Spread</t>
  </si>
  <si>
    <t xml:space="preserve">closing</t>
  </si>
  <si>
    <t xml:space="preserve">Average</t>
  </si>
  <si>
    <t xml:space="preserve">Period</t>
  </si>
  <si>
    <t xml:space="preserve">Date</t>
  </si>
  <si>
    <t xml:space="preserve">LIBOR</t>
  </si>
  <si>
    <t xml:space="preserve">Coupon</t>
  </si>
  <si>
    <t xml:space="preserve">Beginning Balance</t>
  </si>
  <si>
    <t xml:space="preserve">Principal Payment</t>
  </si>
  <si>
    <t xml:space="preserve">Interest Payment</t>
  </si>
  <si>
    <t xml:space="preserve">Ending Balance</t>
  </si>
  <si>
    <t xml:space="preserve">Total Period Payment</t>
  </si>
  <si>
    <t xml:space="preserve">Total Principal Payments</t>
  </si>
  <si>
    <t xml:space="preserve">Remaining Notional Amount</t>
  </si>
  <si>
    <t xml:space="preserve">Each Bank's Notional Amount</t>
  </si>
  <si>
    <t xml:space="preserve">EBITDA DSCR</t>
  </si>
  <si>
    <t xml:space="preserve">DSCR</t>
  </si>
  <si>
    <t xml:space="preserve">Lost Creek Valuation</t>
  </si>
  <si>
    <t xml:space="preserve">REVENUES</t>
  </si>
  <si>
    <t xml:space="preserve">  Burlington Demand Charge</t>
  </si>
  <si>
    <t xml:space="preserve">  ENA Demand Charge</t>
  </si>
  <si>
    <t xml:space="preserve">Total Revenues</t>
  </si>
  <si>
    <t xml:space="preserve">EXPENSES</t>
  </si>
  <si>
    <t xml:space="preserve">  O&amp;M Escalator</t>
  </si>
  <si>
    <t xml:space="preserve">  O&amp;M Expense</t>
  </si>
  <si>
    <t xml:space="preserve">  Ad Valorem Tax Expense</t>
  </si>
  <si>
    <t xml:space="preserve">  Other</t>
  </si>
  <si>
    <t xml:space="preserve">Total O&amp;M Expenses</t>
  </si>
  <si>
    <t xml:space="preserve">Amortization of Capitalized Interest</t>
  </si>
  <si>
    <t xml:space="preserve">Net Income </t>
  </si>
  <si>
    <t xml:space="preserve">  Increase in Long Term Debt</t>
  </si>
  <si>
    <t xml:space="preserve">Lost Creek Term Loan Amortization</t>
  </si>
</sst>
</file>

<file path=xl/styles.xml><?xml version="1.0" encoding="utf-8"?>
<styleSheet xmlns="http://schemas.openxmlformats.org/spreadsheetml/2006/main">
  <numFmts count="14">
    <numFmt numFmtId="164" formatCode="General"/>
    <numFmt numFmtId="165" formatCode="_(\$* #,##0.00_);_(\$* \(#,##0.00\);_(\$* \-??_);_(@_)"/>
    <numFmt numFmtId="166" formatCode="_(\$* #,##0_);_(\$* \(#,##0\);_(\$* \-??_);_(@_)"/>
    <numFmt numFmtId="167" formatCode="_(\$* #,##0_);_(\$* \(#,##0\);_(\$* \-_);_(@_)"/>
    <numFmt numFmtId="168" formatCode="0%"/>
    <numFmt numFmtId="169" formatCode="_(* #,##0.00_);_(* \(#,##0.00\);_(* \-??_);_(@_)"/>
    <numFmt numFmtId="170" formatCode="_(* #,##0_);_(* \(#,##0\);_(* \-??_);_(@_)"/>
    <numFmt numFmtId="171" formatCode="0.0000%"/>
    <numFmt numFmtId="172" formatCode="0.00%"/>
    <numFmt numFmtId="173" formatCode="_(\$* #,##0.000_);_(\$* \(#,##0.000\);_(\$* \-??_);_(@_)"/>
    <numFmt numFmtId="174" formatCode="_(* #,##0_);_(* \(#,##0\);_(* \-_);_(@_)"/>
    <numFmt numFmtId="175" formatCode="[$-409]m/d/yyyy"/>
    <numFmt numFmtId="176" formatCode="_(* #,##0.0000_);_(* \(#,##0.0000\);_(* \-??_);_(@_)"/>
    <numFmt numFmtId="177" formatCode="0.00000%"/>
  </numFmts>
  <fonts count="22">
    <font>
      <sz val="10"/>
      <name val="Arial"/>
      <family val="0"/>
    </font>
    <font>
      <sz val="10"/>
      <name val="Arial"/>
      <family val="0"/>
    </font>
    <font>
      <sz val="10"/>
      <name val="Arial"/>
      <family val="0"/>
    </font>
    <font>
      <sz val="10"/>
      <name val="Arial"/>
      <family val="0"/>
    </font>
    <font>
      <sz val="9"/>
      <name val="Arial"/>
      <family val="0"/>
    </font>
    <font>
      <sz val="8"/>
      <name val="Arial"/>
      <family val="0"/>
    </font>
    <font>
      <sz val="10"/>
      <name val="Times New Roman"/>
      <family val="1"/>
    </font>
    <font>
      <b val="true"/>
      <sz val="12"/>
      <name val="Times New Roman"/>
      <family val="1"/>
    </font>
    <font>
      <b val="true"/>
      <sz val="10"/>
      <name val="Times New Roman"/>
      <family val="1"/>
    </font>
    <font>
      <i val="true"/>
      <sz val="10"/>
      <name val="Times New Roman"/>
      <family val="1"/>
    </font>
    <font>
      <sz val="8"/>
      <name val="Times New Roman"/>
      <family val="1"/>
    </font>
    <font>
      <sz val="10"/>
      <color rgb="FF0000FF"/>
      <name val="Times New Roman"/>
      <family val="1"/>
    </font>
    <font>
      <sz val="10"/>
      <color rgb="FF000000"/>
      <name val="Times New Roman"/>
      <family val="1"/>
    </font>
    <font>
      <sz val="8"/>
      <name val="Arial"/>
      <family val="2"/>
    </font>
    <font>
      <b val="true"/>
      <sz val="8"/>
      <color rgb="FF000000"/>
      <name val="Tahoma"/>
      <family val="2"/>
    </font>
    <font>
      <sz val="8"/>
      <color rgb="FF000000"/>
      <name val="Tahoma"/>
      <family val="0"/>
    </font>
    <font>
      <sz val="9"/>
      <name val="Times New Roman"/>
      <family val="1"/>
    </font>
    <font>
      <b val="true"/>
      <sz val="9"/>
      <name val="Times New Roman"/>
      <family val="1"/>
    </font>
    <font>
      <u val="single"/>
      <sz val="10"/>
      <name val="Times New Roman"/>
      <family val="1"/>
    </font>
    <font>
      <u val="single"/>
      <sz val="10"/>
      <color rgb="FF0000FF"/>
      <name val="Times New Roman"/>
      <family val="1"/>
    </font>
    <font>
      <b val="true"/>
      <i val="true"/>
      <sz val="10"/>
      <name val="Times New Roman"/>
      <family val="1"/>
    </font>
    <font>
      <b val="true"/>
      <sz val="8"/>
      <color rgb="FF000000"/>
      <name val="Tahoma"/>
      <family val="0"/>
    </font>
  </fonts>
  <fills count="5">
    <fill>
      <patternFill patternType="none"/>
    </fill>
    <fill>
      <patternFill patternType="gray125"/>
    </fill>
    <fill>
      <patternFill patternType="solid">
        <fgColor rgb="FFFFCC00"/>
        <bgColor rgb="FFFFFF00"/>
      </patternFill>
    </fill>
    <fill>
      <patternFill patternType="solid">
        <fgColor rgb="FFCCFFCC"/>
        <bgColor rgb="FFCCFFFF"/>
      </patternFill>
    </fill>
    <fill>
      <patternFill patternType="solid">
        <fgColor rgb="FFC0C0C0"/>
        <bgColor rgb="FFCCCCFF"/>
      </patternFill>
    </fill>
  </fills>
  <borders count="11">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medium"/>
      <right/>
      <top style="medium"/>
      <bottom style="medium"/>
      <diagonal/>
    </border>
    <border diagonalUp="false" diagonalDown="false">
      <left/>
      <right style="medium"/>
      <top style="medium"/>
      <bottom style="mediu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8"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11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false">
      <alignment horizontal="general" vertical="bottom" textRotation="0" wrapText="false" indent="0" shrinkToFit="false"/>
      <protection locked="true" hidden="false"/>
    </xf>
    <xf numFmtId="164" fontId="6" fillId="0" borderId="3" xfId="0" applyFont="true" applyBorder="true" applyAlignment="false" applyProtection="false">
      <alignment horizontal="general" vertical="bottom" textRotation="0" wrapText="false" indent="0" shrinkToFit="false"/>
      <protection locked="true" hidden="false"/>
    </xf>
    <xf numFmtId="164" fontId="8" fillId="0" borderId="4" xfId="0" applyFont="true" applyBorder="true" applyAlignment="true" applyProtection="false">
      <alignment horizontal="left"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6" fontId="8" fillId="0" borderId="5" xfId="17" applyFont="true" applyBorder="true" applyAlignment="true" applyProtection="true">
      <alignment horizontal="general" vertical="bottom" textRotation="0" wrapText="false" indent="0" shrinkToFit="false"/>
      <protection locked="true" hidden="false"/>
    </xf>
    <xf numFmtId="164" fontId="6" fillId="0" borderId="4" xfId="0" applyFont="true" applyBorder="true" applyAlignment="false" applyProtection="false">
      <alignment horizontal="general" vertical="bottom" textRotation="0" wrapText="false" indent="0" shrinkToFit="false"/>
      <protection locked="true" hidden="false"/>
    </xf>
    <xf numFmtId="164" fontId="6" fillId="0" borderId="5" xfId="0" applyFont="true" applyBorder="true" applyAlignment="false" applyProtection="false">
      <alignment horizontal="general" vertical="bottom" textRotation="0" wrapText="false" indent="0" shrinkToFit="false"/>
      <protection locked="true" hidden="false"/>
    </xf>
    <xf numFmtId="164" fontId="8" fillId="0" borderId="4"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9" fillId="0" borderId="4" xfId="0" applyFont="true" applyBorder="true" applyAlignment="true" applyProtection="false">
      <alignment horizontal="left"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7" fontId="6" fillId="0" borderId="5" xfId="0" applyFont="true" applyBorder="true" applyAlignment="true" applyProtection="false">
      <alignment horizontal="general" vertical="bottom" textRotation="0" wrapText="false" indent="0" shrinkToFit="false"/>
      <protection locked="true" hidden="false"/>
    </xf>
    <xf numFmtId="164" fontId="6" fillId="0" borderId="4" xfId="0" applyFont="true" applyBorder="true" applyAlignment="true" applyProtection="false">
      <alignment horizontal="general" vertical="bottom" textRotation="0" wrapText="false" indent="0" shrinkToFit="false"/>
      <protection locked="true" hidden="false"/>
    </xf>
    <xf numFmtId="164" fontId="6" fillId="0" borderId="5" xfId="0" applyFont="true" applyBorder="true" applyAlignment="true" applyProtection="false">
      <alignment horizontal="general" vertical="bottom" textRotation="0" wrapText="false" indent="0" shrinkToFit="false"/>
      <protection locked="true" hidden="false"/>
    </xf>
    <xf numFmtId="168" fontId="6" fillId="0" borderId="5" xfId="19" applyFont="true" applyBorder="true" applyAlignment="true" applyProtection="true">
      <alignment horizontal="general" vertical="bottom" textRotation="0" wrapText="false" indent="0" shrinkToFit="false"/>
      <protection locked="true" hidden="false"/>
    </xf>
    <xf numFmtId="164" fontId="8" fillId="0" borderId="4" xfId="0" applyFont="true" applyBorder="true" applyAlignment="false" applyProtection="false">
      <alignment horizontal="general" vertical="bottom" textRotation="0" wrapText="false" indent="0" shrinkToFit="false"/>
      <protection locked="true" hidden="false"/>
    </xf>
    <xf numFmtId="166" fontId="8" fillId="0" borderId="5" xfId="0" applyFont="true" applyBorder="true" applyAlignment="false" applyProtection="false">
      <alignment horizontal="general" vertical="bottom" textRotation="0" wrapText="false" indent="0" shrinkToFit="false"/>
      <protection locked="true" hidden="false"/>
    </xf>
    <xf numFmtId="164" fontId="8" fillId="0" borderId="6" xfId="0" applyFont="true" applyBorder="true" applyAlignment="false" applyProtection="false">
      <alignment horizontal="general" vertical="bottom" textRotation="0" wrapText="false" indent="0" shrinkToFit="false"/>
      <protection locked="true" hidden="false"/>
    </xf>
    <xf numFmtId="164" fontId="6" fillId="0" borderId="7" xfId="0" applyFont="true" applyBorder="true" applyAlignment="false" applyProtection="false">
      <alignment horizontal="general" vertical="bottom" textRotation="0" wrapText="false" indent="0" shrinkToFit="false"/>
      <protection locked="true" hidden="false"/>
    </xf>
    <xf numFmtId="166" fontId="8" fillId="0" borderId="8" xfId="17" applyFont="true" applyBorder="true" applyAlignment="true" applyProtection="true">
      <alignment horizontal="general" vertical="bottom" textRotation="0" wrapText="false" indent="0" shrinkToFit="false"/>
      <protection locked="true" hidden="false"/>
    </xf>
    <xf numFmtId="166" fontId="6" fillId="0" borderId="0" xfId="17" applyFont="true" applyBorder="true" applyAlignment="true" applyProtection="true">
      <alignment horizontal="general" vertical="bottom" textRotation="0" wrapText="false" indent="0" shrinkToFit="false"/>
      <protection locked="true" hidden="false"/>
    </xf>
    <xf numFmtId="166" fontId="6" fillId="0" borderId="0" xfId="0" applyFont="true" applyBorder="false" applyAlignment="false" applyProtection="false">
      <alignment horizontal="general" vertical="bottom" textRotation="0" wrapText="false" indent="0" shrinkToFit="false"/>
      <protection locked="true" hidden="false"/>
    </xf>
    <xf numFmtId="166" fontId="8" fillId="0" borderId="0" xfId="17" applyFont="true" applyBorder="true" applyAlignment="true" applyProtection="true">
      <alignment horizontal="general" vertical="bottom" textRotation="0" wrapText="false" indent="0" shrinkToFit="false"/>
      <protection locked="true" hidden="false"/>
    </xf>
    <xf numFmtId="166" fontId="6" fillId="0" borderId="5" xfId="17" applyFont="true" applyBorder="true" applyAlignment="true" applyProtection="true">
      <alignment horizontal="general" vertical="bottom" textRotation="0" wrapText="false" indent="0" shrinkToFit="false"/>
      <protection locked="true" hidden="false"/>
    </xf>
    <xf numFmtId="170" fontId="6" fillId="0" borderId="5" xfId="15" applyFont="true" applyBorder="true" applyAlignment="true" applyProtection="tru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6" fillId="0" borderId="0" xfId="23" applyFont="true" applyBorder="true" applyAlignment="false" applyProtection="false">
      <alignment horizontal="general" vertical="bottom" textRotation="0" wrapText="false" indent="0" shrinkToFit="false"/>
      <protection locked="true" hidden="false"/>
    </xf>
    <xf numFmtId="165" fontId="11" fillId="0" borderId="0" xfId="23" applyFont="true" applyBorder="true" applyAlignment="false" applyProtection="false">
      <alignment horizontal="general" vertical="bottom" textRotation="0" wrapText="false" indent="0" shrinkToFit="false"/>
      <protection locked="true" hidden="false"/>
    </xf>
    <xf numFmtId="166" fontId="11" fillId="0" borderId="0" xfId="17" applyFont="true" applyBorder="true" applyAlignment="true" applyProtection="true">
      <alignment horizontal="general" vertical="bottom" textRotation="0" wrapText="false" indent="0" shrinkToFit="false"/>
      <protection locked="true" hidden="false"/>
    </xf>
    <xf numFmtId="165" fontId="11" fillId="0" borderId="0" xfId="17" applyFont="true" applyBorder="true" applyAlignment="true" applyProtection="true">
      <alignment horizontal="general" vertical="bottom" textRotation="0" wrapText="false" indent="0" shrinkToFit="false"/>
      <protection locked="true" hidden="false"/>
    </xf>
    <xf numFmtId="166" fontId="6" fillId="0" borderId="0" xfId="0" applyFont="true" applyBorder="true" applyAlignment="false" applyProtection="false">
      <alignment horizontal="general" vertical="bottom" textRotation="0" wrapText="false" indent="0" shrinkToFit="false"/>
      <protection locked="true" hidden="false"/>
    </xf>
    <xf numFmtId="171" fontId="11" fillId="0" borderId="0" xfId="19" applyFont="true" applyBorder="true" applyAlignment="true" applyProtection="true">
      <alignment horizontal="general" vertical="bottom" textRotation="0" wrapText="false" indent="0" shrinkToFit="false"/>
      <protection locked="true" hidden="false"/>
    </xf>
    <xf numFmtId="168" fontId="11" fillId="0" borderId="0" xfId="19" applyFont="true" applyBorder="true" applyAlignment="true" applyProtection="true">
      <alignment horizontal="general" vertical="bottom" textRotation="0" wrapText="false" indent="0" shrinkToFit="false"/>
      <protection locked="true" hidden="false"/>
    </xf>
    <xf numFmtId="169" fontId="6" fillId="0" borderId="0" xfId="17" applyFont="true" applyBorder="true" applyAlignment="true" applyProtection="true">
      <alignment horizontal="general" vertical="bottom" textRotation="0" wrapText="false" indent="0" shrinkToFit="false"/>
      <protection locked="true" hidden="false"/>
    </xf>
    <xf numFmtId="172" fontId="11" fillId="0" borderId="0" xfId="19" applyFont="true" applyBorder="true" applyAlignment="true" applyProtection="true">
      <alignment horizontal="general" vertical="bottom" textRotation="0" wrapText="false" indent="0" shrinkToFit="false"/>
      <protection locked="true" hidden="false"/>
    </xf>
    <xf numFmtId="171" fontId="11" fillId="0" borderId="0" xfId="23" applyFont="true" applyBorder="true" applyAlignment="false" applyProtection="false">
      <alignment horizontal="general" vertical="bottom" textRotation="0" wrapText="false" indent="0" shrinkToFit="false"/>
      <protection locked="true" hidden="false"/>
    </xf>
    <xf numFmtId="166" fontId="12" fillId="0" borderId="0" xfId="17" applyFont="true" applyBorder="true" applyAlignment="true" applyProtection="true">
      <alignment horizontal="general" vertical="bottom" textRotation="0" wrapText="false" indent="0" shrinkToFit="false"/>
      <protection locked="true" hidden="false"/>
    </xf>
    <xf numFmtId="172" fontId="6" fillId="0" borderId="0" xfId="19"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6" fillId="0" borderId="0" xfId="22" applyFont="true" applyBorder="true" applyAlignment="true" applyProtection="false">
      <alignment horizontal="left" vertical="bottom" textRotation="0" wrapText="false" indent="0" shrinkToFit="false"/>
      <protection locked="true" hidden="false"/>
    </xf>
    <xf numFmtId="170" fontId="11" fillId="0" borderId="0" xfId="15"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73" fontId="11" fillId="0" borderId="0" xfId="17" applyFont="true" applyBorder="true" applyAlignment="true" applyProtection="true">
      <alignment horizontal="general" vertical="bottom" textRotation="0" wrapText="false" indent="0" shrinkToFit="false"/>
      <protection locked="true" hidden="false"/>
    </xf>
    <xf numFmtId="165" fontId="11" fillId="0" borderId="0" xfId="17" applyFont="true" applyBorder="true" applyAlignment="true" applyProtection="true">
      <alignment horizontal="general" vertical="bottom" textRotation="0" wrapText="false" indent="0" shrinkToFit="false"/>
      <protection locked="true" hidden="false"/>
    </xf>
    <xf numFmtId="172" fontId="11" fillId="0" borderId="0" xfId="15" applyFont="true" applyBorder="true" applyAlignment="true" applyProtection="tru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8" fontId="11" fillId="2" borderId="0" xfId="19" applyFont="true" applyBorder="true" applyAlignment="true" applyProtection="true">
      <alignment horizontal="general" vertical="bottom" textRotation="0" wrapText="false" indent="0" shrinkToFit="false"/>
      <protection locked="true" hidden="false"/>
    </xf>
    <xf numFmtId="164" fontId="6" fillId="3" borderId="9" xfId="0" applyFont="true" applyBorder="true" applyAlignment="false" applyProtection="false">
      <alignment horizontal="general" vertical="bottom" textRotation="0" wrapText="false" indent="0" shrinkToFit="false"/>
      <protection locked="true" hidden="false"/>
    </xf>
    <xf numFmtId="166" fontId="6" fillId="3" borderId="10" xfId="17" applyFont="true" applyBorder="true" applyAlignment="true" applyProtection="true">
      <alignment horizontal="general" vertical="bottom" textRotation="0" wrapText="false" indent="0" shrinkToFit="false"/>
      <protection locked="true" hidden="false"/>
    </xf>
    <xf numFmtId="17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7" fontId="6" fillId="0" borderId="0" xfId="0" applyFont="true" applyBorder="false" applyAlignment="false" applyProtection="false">
      <alignment horizontal="general" vertical="bottom" textRotation="0" wrapText="false" indent="0" shrinkToFit="false"/>
      <protection locked="true" hidden="false"/>
    </xf>
    <xf numFmtId="164" fontId="16" fillId="0" borderId="0" xfId="20" applyFont="true" applyBorder="false" applyAlignment="false" applyProtection="false">
      <alignment horizontal="general" vertical="bottom" textRotation="0" wrapText="false" indent="0" shrinkToFit="false"/>
      <protection locked="true" hidden="false"/>
    </xf>
    <xf numFmtId="175" fontId="17" fillId="0" borderId="0" xfId="20" applyFont="true" applyBorder="false" applyAlignment="true" applyProtection="false">
      <alignment horizontal="center" vertical="bottom" textRotation="0" wrapText="false" indent="0" shrinkToFit="false"/>
      <protection locked="true" hidden="false"/>
    </xf>
    <xf numFmtId="164" fontId="6" fillId="0" borderId="0" xfId="22" applyFont="true" applyBorder="false" applyAlignment="false" applyProtection="false">
      <alignment horizontal="general" vertical="bottom" textRotation="0" wrapText="false" indent="0" shrinkToFit="false"/>
      <protection locked="true" hidden="false"/>
    </xf>
    <xf numFmtId="174" fontId="18" fillId="0" borderId="0" xfId="0" applyFont="true" applyBorder="false" applyAlignment="false" applyProtection="false">
      <alignment horizontal="general" vertical="bottom" textRotation="0" wrapText="false" indent="0" shrinkToFit="false"/>
      <protection locked="true" hidden="false"/>
    </xf>
    <xf numFmtId="164" fontId="8" fillId="0" borderId="0" xfId="22" applyFont="true" applyBorder="true" applyAlignment="false" applyProtection="false">
      <alignment horizontal="general" vertical="bottom" textRotation="0" wrapText="false" indent="0" shrinkToFit="false"/>
      <protection locked="true" hidden="false"/>
    </xf>
    <xf numFmtId="165" fontId="6" fillId="0" borderId="0" xfId="17" applyFont="true" applyBorder="true" applyAlignment="true" applyProtection="true">
      <alignment horizontal="general" vertical="bottom" textRotation="0" wrapText="false" indent="0" shrinkToFit="false"/>
      <protection locked="true" hidden="false"/>
    </xf>
    <xf numFmtId="175" fontId="17"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70" fontId="12" fillId="0" borderId="0" xfId="15" applyFont="true" applyBorder="true" applyAlignment="true" applyProtection="true">
      <alignment horizontal="general" vertical="bottom" textRotation="0" wrapText="false" indent="0" shrinkToFit="false"/>
      <protection locked="true" hidden="false"/>
    </xf>
    <xf numFmtId="169" fontId="11" fillId="0" borderId="0" xfId="15" applyFont="true" applyBorder="true" applyAlignment="true" applyProtection="true">
      <alignment horizontal="general" vertical="bottom" textRotation="0" wrapText="false" indent="0" shrinkToFit="false"/>
      <protection locked="true" hidden="false"/>
    </xf>
    <xf numFmtId="170" fontId="19" fillId="0" borderId="0" xfId="15" applyFont="true" applyBorder="true" applyAlignment="true" applyProtection="true">
      <alignment horizontal="general" vertical="bottom" textRotation="0" wrapText="false" indent="0" shrinkToFit="false"/>
      <protection locked="true" hidden="false"/>
    </xf>
    <xf numFmtId="170" fontId="6"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17" fillId="0" borderId="0" xfId="20" applyFont="true" applyBorder="false" applyAlignment="false" applyProtection="false">
      <alignment horizontal="general" vertical="bottom" textRotation="0" wrapText="false" indent="0" shrinkToFit="false"/>
      <protection locked="true" hidden="false"/>
    </xf>
    <xf numFmtId="164" fontId="6" fillId="0" borderId="0" xfId="22" applyFont="true" applyBorder="true" applyAlignment="false" applyProtection="false">
      <alignment horizontal="general" vertical="bottom" textRotation="0" wrapText="false" indent="0" shrinkToFit="false"/>
      <protection locked="true" hidden="false"/>
    </xf>
    <xf numFmtId="164" fontId="8" fillId="0" borderId="0" xfId="22" applyFont="true" applyBorder="false" applyAlignment="false" applyProtection="false">
      <alignment horizontal="general" vertical="bottom" textRotation="0" wrapText="false" indent="0" shrinkToFit="false"/>
      <protection locked="true" hidden="false"/>
    </xf>
    <xf numFmtId="172" fontId="6" fillId="0" borderId="0" xfId="0" applyFont="true" applyBorder="false" applyAlignment="false" applyProtection="false">
      <alignment horizontal="general" vertical="bottom" textRotation="0" wrapText="false" indent="0" shrinkToFit="false"/>
      <protection locked="true" hidden="false"/>
    </xf>
    <xf numFmtId="170" fontId="6" fillId="0" borderId="0" xfId="15" applyFont="true" applyBorder="true" applyAlignment="true" applyProtection="true">
      <alignment horizontal="general" vertical="bottom" textRotation="0" wrapText="false" indent="0" shrinkToFit="false"/>
      <protection locked="true" hidden="false"/>
    </xf>
    <xf numFmtId="169" fontId="18" fillId="0" borderId="0" xfId="15" applyFont="true" applyBorder="true" applyAlignment="true" applyProtection="true">
      <alignment horizontal="general" vertical="bottom" textRotation="0" wrapText="false" indent="0" shrinkToFit="false"/>
      <protection locked="true" hidden="false"/>
    </xf>
    <xf numFmtId="170" fontId="18" fillId="0" borderId="0" xfId="15" applyFont="true" applyBorder="true" applyAlignment="true" applyProtection="true">
      <alignment horizontal="general" vertical="bottom" textRotation="0" wrapText="false" indent="0" shrinkToFit="false"/>
      <protection locked="true" hidden="false"/>
    </xf>
    <xf numFmtId="170" fontId="6" fillId="0" borderId="0" xfId="0" applyFont="true" applyBorder="false" applyAlignment="false" applyProtection="false">
      <alignment horizontal="general" vertical="bottom" textRotation="0" wrapText="false" indent="0" shrinkToFit="false"/>
      <protection locked="true" hidden="false"/>
    </xf>
    <xf numFmtId="164" fontId="20" fillId="0" borderId="0" xfId="22" applyFont="true" applyBorder="false" applyAlignment="false" applyProtection="false">
      <alignment horizontal="general" vertical="bottom" textRotation="0" wrapText="false" indent="0" shrinkToFit="false"/>
      <protection locked="true" hidden="false"/>
    </xf>
    <xf numFmtId="170" fontId="18" fillId="0" borderId="0" xfId="0" applyFont="true" applyBorder="false" applyAlignment="false" applyProtection="false">
      <alignment horizontal="general" vertical="bottom" textRotation="0" wrapText="false" indent="0" shrinkToFit="false"/>
      <protection locked="true" hidden="false"/>
    </xf>
    <xf numFmtId="169" fontId="6" fillId="0" borderId="0" xfId="0" applyFont="true" applyBorder="false" applyAlignment="false" applyProtection="false">
      <alignment horizontal="general" vertical="bottom" textRotation="0" wrapText="false" indent="0" shrinkToFit="false"/>
      <protection locked="true" hidden="false"/>
    </xf>
    <xf numFmtId="169" fontId="6" fillId="0" borderId="0" xfId="0" applyFont="true" applyBorder="false" applyAlignment="false" applyProtection="false">
      <alignment horizontal="general" vertical="bottom" textRotation="0" wrapText="false" indent="0" shrinkToFit="false"/>
      <protection locked="true" hidden="false"/>
    </xf>
    <xf numFmtId="168" fontId="6" fillId="0" borderId="0" xfId="0" applyFont="true" applyBorder="false" applyAlignment="false" applyProtection="false">
      <alignment horizontal="general" vertical="bottom" textRotation="0" wrapText="false" indent="0" shrinkToFit="false"/>
      <protection locked="true" hidden="false"/>
    </xf>
    <xf numFmtId="171" fontId="6" fillId="0" borderId="0" xfId="19" applyFont="true" applyBorder="true" applyAlignment="true" applyProtection="true">
      <alignment horizontal="general"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6" fillId="0" borderId="0" xfId="23" applyFont="true" applyBorder="true" applyAlignment="true" applyProtection="false">
      <alignment horizontal="center" vertical="bottom" textRotation="0" wrapText="false" indent="0" shrinkToFit="false"/>
      <protection locked="true" hidden="false"/>
    </xf>
    <xf numFmtId="175" fontId="6" fillId="0" borderId="0" xfId="23" applyFont="true" applyBorder="true" applyAlignment="true" applyProtection="false">
      <alignment horizontal="center" vertical="bottom" textRotation="0" wrapText="false" indent="0" shrinkToFit="false"/>
      <protection locked="true" hidden="false"/>
    </xf>
    <xf numFmtId="175" fontId="6" fillId="0" borderId="0" xfId="0" applyFont="true" applyBorder="true" applyAlignment="true" applyProtection="false">
      <alignment horizontal="center" vertical="bottom" textRotation="0" wrapText="false" indent="0" shrinkToFit="false"/>
      <protection locked="true" hidden="false"/>
    </xf>
    <xf numFmtId="175" fontId="6" fillId="0" borderId="0" xfId="0" applyFont="true" applyBorder="false" applyAlignment="true" applyProtection="false">
      <alignment horizontal="center" vertical="bottom" textRotation="0" wrapText="false" indent="0" shrinkToFit="false"/>
      <protection locked="true" hidden="false"/>
    </xf>
    <xf numFmtId="171" fontId="6" fillId="0" borderId="0" xfId="0" applyFont="true" applyBorder="false" applyAlignment="false" applyProtection="false">
      <alignment horizontal="general" vertical="bottom" textRotation="0" wrapText="false" indent="0" shrinkToFit="false"/>
      <protection locked="true" hidden="false"/>
    </xf>
    <xf numFmtId="175" fontId="6" fillId="0" borderId="0" xfId="0" applyFont="true" applyBorder="false" applyAlignment="false" applyProtection="false">
      <alignment horizontal="general" vertical="bottom" textRotation="0" wrapText="false" indent="0" shrinkToFit="false"/>
      <protection locked="true" hidden="false"/>
    </xf>
    <xf numFmtId="166" fontId="6" fillId="4" borderId="0" xfId="17" applyFont="true" applyBorder="true" applyAlignment="true" applyProtection="true">
      <alignment horizontal="general" vertical="bottom" textRotation="0" wrapText="false" indent="0" shrinkToFit="false"/>
      <protection locked="true" hidden="false"/>
    </xf>
    <xf numFmtId="166" fontId="6" fillId="0" borderId="0" xfId="0" applyFont="true" applyBorder="false" applyAlignment="false" applyProtection="false">
      <alignment horizontal="general" vertical="bottom" textRotation="0" wrapText="false" indent="0" shrinkToFit="false"/>
      <protection locked="true" hidden="false"/>
    </xf>
    <xf numFmtId="176" fontId="6" fillId="0" borderId="0" xfId="15" applyFont="true" applyBorder="true" applyAlignment="true" applyProtection="true">
      <alignment horizontal="general" vertical="bottom" textRotation="0" wrapText="false" indent="0" shrinkToFit="false"/>
      <protection locked="true" hidden="false"/>
    </xf>
    <xf numFmtId="169" fontId="6" fillId="0" borderId="0" xfId="15" applyFont="true" applyBorder="true" applyAlignment="true" applyProtection="true">
      <alignment horizontal="general" vertical="bottom" textRotation="0" wrapText="false" indent="0" shrinkToFit="false"/>
      <protection locked="true" hidden="false"/>
    </xf>
    <xf numFmtId="164" fontId="16" fillId="0" borderId="0" xfId="21" applyFont="true" applyBorder="false" applyAlignment="false" applyProtection="false">
      <alignment horizontal="general" vertical="bottom" textRotation="0" wrapText="false" indent="0" shrinkToFit="false"/>
      <protection locked="true" hidden="false"/>
    </xf>
    <xf numFmtId="175" fontId="16" fillId="0" borderId="0" xfId="21" applyFont="true" applyBorder="false" applyAlignment="true" applyProtection="false">
      <alignment horizontal="center" vertical="bottom" textRotation="0" wrapText="false" indent="0" shrinkToFit="false"/>
      <protection locked="true" hidden="false"/>
    </xf>
    <xf numFmtId="164" fontId="17" fillId="0" borderId="0" xfId="21" applyFont="true" applyBorder="false" applyAlignment="false" applyProtection="false">
      <alignment horizontal="general" vertical="bottom" textRotation="0" wrapText="false" indent="0" shrinkToFit="false"/>
      <protection locked="true" hidden="false"/>
    </xf>
    <xf numFmtId="164" fontId="16" fillId="0" borderId="0" xfId="21" applyFont="true" applyBorder="true" applyAlignment="false" applyProtection="false">
      <alignment horizontal="general" vertical="bottom" textRotation="0" wrapText="false" indent="0" shrinkToFit="false"/>
      <protection locked="true" hidden="false"/>
    </xf>
    <xf numFmtId="164" fontId="17" fillId="0" borderId="0" xfId="21" applyFont="true" applyBorder="true" applyAlignment="false" applyProtection="false">
      <alignment horizontal="general" vertical="bottom" textRotation="0" wrapText="false" indent="0" shrinkToFit="false"/>
      <protection locked="true" hidden="false"/>
    </xf>
    <xf numFmtId="166" fontId="8" fillId="0" borderId="0" xfId="0" applyFont="true" applyBorder="false" applyAlignment="false" applyProtection="false">
      <alignment horizontal="general" vertical="bottom" textRotation="0" wrapText="false" indent="0" shrinkToFit="false"/>
      <protection locked="true" hidden="false"/>
    </xf>
    <xf numFmtId="164" fontId="20" fillId="0" borderId="0" xfId="21" applyFont="true" applyBorder="false" applyAlignment="false" applyProtection="false">
      <alignment horizontal="general" vertical="bottom" textRotation="0" wrapText="false" indent="0" shrinkToFit="false"/>
      <protection locked="true" hidden="false"/>
    </xf>
    <xf numFmtId="174" fontId="6" fillId="0" borderId="0" xfId="0" applyFont="true" applyBorder="true" applyAlignment="false" applyProtection="false">
      <alignment horizontal="general" vertical="bottom" textRotation="0" wrapText="false" indent="0" shrinkToFit="false"/>
      <protection locked="true" hidden="false"/>
    </xf>
    <xf numFmtId="170" fontId="18" fillId="0" borderId="0" xfId="0" applyFont="true" applyBorder="true" applyAlignment="false" applyProtection="false">
      <alignment horizontal="general" vertical="bottom" textRotation="0" wrapText="false" indent="0" shrinkToFit="false"/>
      <protection locked="true" hidden="false"/>
    </xf>
    <xf numFmtId="166" fontId="6" fillId="0" borderId="0" xfId="0" applyFont="true" applyBorder="true" applyAlignment="false" applyProtection="false">
      <alignment horizontal="general" vertical="bottom" textRotation="0" wrapText="false" indent="0" shrinkToFit="false"/>
      <protection locked="true" hidden="false"/>
    </xf>
    <xf numFmtId="174" fontId="18" fillId="0" borderId="0" xfId="0" applyFont="true" applyBorder="true" applyAlignment="false" applyProtection="false">
      <alignment horizontal="general" vertical="bottom" textRotation="0" wrapText="false" indent="0" shrinkToFit="false"/>
      <protection locked="true" hidden="false"/>
    </xf>
    <xf numFmtId="167" fontId="6" fillId="0" borderId="0" xfId="0" applyFont="true" applyBorder="true" applyAlignment="false" applyProtection="false">
      <alignment horizontal="general" vertical="bottom" textRotation="0" wrapText="false" indent="0" shrinkToFit="false"/>
      <protection locked="true" hidden="false"/>
    </xf>
    <xf numFmtId="172"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7" fontId="6" fillId="0" borderId="0" xfId="0" applyFont="true" applyBorder="false" applyAlignment="true" applyProtection="false">
      <alignment horizontal="center" vertical="bottom" textRotation="0" wrapText="false" indent="0" shrinkToFit="false"/>
      <protection locked="true" hidden="false"/>
    </xf>
    <xf numFmtId="167" fontId="6" fillId="4" borderId="0" xfId="0" applyFont="true" applyBorder="false" applyAlignment="false" applyProtection="false">
      <alignment horizontal="general" vertical="bottom" textRotation="0" wrapText="false" indent="0" shrinkToFit="false"/>
      <protection locked="true" hidden="false"/>
    </xf>
    <xf numFmtId="167" fontId="6" fillId="0" borderId="0" xfId="15" applyFont="true" applyBorder="true" applyAlignment="true" applyProtection="true">
      <alignment horizontal="general" vertical="bottom" textRotation="0" wrapText="false" indent="0" shrinkToFit="false"/>
      <protection locked="true" hidden="false"/>
    </xf>
    <xf numFmtId="169" fontId="6" fillId="0" borderId="0" xfId="15" applyFont="true" applyBorder="true" applyAlignment="true" applyProtection="true">
      <alignment horizontal="general" vertical="bottom"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Normal_CASH_Northern_Header_110999c" xfId="20"/>
    <cellStyle name="Normal_CASH_Northern_Header_120199" xfId="21"/>
    <cellStyle name="Normal_Powder- reval 9-8-99" xfId="22"/>
    <cellStyle name="Normal_Powder_Valuation_1-5-00" xfId="2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ctrlProps/ctrlProps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190800</xdr:colOff>
      <xdr:row>0</xdr:row>
      <xdr:rowOff>9360</xdr:rowOff>
    </xdr:from>
    <xdr:to>
      <xdr:col>5</xdr:col>
      <xdr:colOff>453240</xdr:colOff>
      <xdr:row>1</xdr:row>
      <xdr:rowOff>9360</xdr:rowOff>
    </xdr:to>
    <xdr:sp>
      <xdr:nvSpPr>
        <xdr:cNvPr id="0" name="Rectangle 1"/>
        <xdr:cNvSpPr/>
      </xdr:nvSpPr>
      <xdr:spPr>
        <a:xfrm>
          <a:off x="693720" y="9360"/>
          <a:ext cx="4155480" cy="200160"/>
        </a:xfrm>
        <a:prstGeom prst="rect">
          <a:avLst/>
        </a:prstGeom>
        <a:noFill/>
        <a:ln w="9360">
          <a:solidFill>
            <a:srgbClr val="000000"/>
          </a:solidFill>
          <a:miter/>
        </a:ln>
        <a:effectLst>
          <a:outerShdw dist="63504" dir="3183908" blurRad="0" rotWithShape="0">
            <a:srgbClr val="808080"/>
          </a:outerShdw>
        </a:effectLst>
      </xdr:spPr>
      <xdr:style>
        <a:lnRef idx="0"/>
        <a:fillRef idx="0"/>
        <a:effectRef idx="0"/>
        <a:fontRef idx="minor"/>
      </xdr:style>
    </xdr:sp>
    <xdr:clientData/>
  </xdr:twoCellAnchor>
  <xdr:twoCellAnchor editAs="oneCell">
    <xdr:from>
      <xdr:col>2</xdr:col>
      <xdr:colOff>0</xdr:colOff>
      <xdr:row>4</xdr:row>
      <xdr:rowOff>0</xdr:rowOff>
    </xdr:from>
    <xdr:to>
      <xdr:col>5</xdr:col>
      <xdr:colOff>720</xdr:colOff>
      <xdr:row>13</xdr:row>
      <xdr:rowOff>162000</xdr:rowOff>
    </xdr:to>
    <xdr:sp>
      <xdr:nvSpPr>
        <xdr:cNvPr id="1" name="Rectangle 2"/>
        <xdr:cNvSpPr/>
      </xdr:nvSpPr>
      <xdr:spPr>
        <a:xfrm>
          <a:off x="1045800" y="762120"/>
          <a:ext cx="3350880" cy="1619280"/>
        </a:xfrm>
        <a:prstGeom prst="rect">
          <a:avLst/>
        </a:prstGeom>
        <a:noFill/>
        <a:ln w="9360">
          <a:solidFill>
            <a:srgbClr val="000000"/>
          </a:solidFill>
          <a:miter/>
        </a:ln>
        <a:effectLst>
          <a:outerShdw dist="71785" dir="2700000" blurRad="0" rotWithShape="0">
            <a:srgbClr val="808080"/>
          </a:outerShdw>
        </a:effectLst>
      </xdr:spPr>
      <xdr:style>
        <a:lnRef idx="0"/>
        <a:fillRef idx="0"/>
        <a:effectRef idx="0"/>
        <a:fontRef idx="minor"/>
      </xdr:style>
    </xdr:sp>
    <xdr:clientData/>
  </xdr:twoCellAnchor>
  <xdr:twoCellAnchor editAs="oneCell">
    <xdr:from>
      <xdr:col>2</xdr:col>
      <xdr:colOff>0</xdr:colOff>
      <xdr:row>16</xdr:row>
      <xdr:rowOff>0</xdr:rowOff>
    </xdr:from>
    <xdr:to>
      <xdr:col>5</xdr:col>
      <xdr:colOff>720</xdr:colOff>
      <xdr:row>25</xdr:row>
      <xdr:rowOff>162000</xdr:rowOff>
    </xdr:to>
    <xdr:sp>
      <xdr:nvSpPr>
        <xdr:cNvPr id="2" name="Rectangle 3"/>
        <xdr:cNvSpPr/>
      </xdr:nvSpPr>
      <xdr:spPr>
        <a:xfrm>
          <a:off x="1045800" y="2705040"/>
          <a:ext cx="3350880" cy="1619280"/>
        </a:xfrm>
        <a:prstGeom prst="rect">
          <a:avLst/>
        </a:prstGeom>
        <a:noFill/>
        <a:ln w="9360">
          <a:solidFill>
            <a:srgbClr val="000000"/>
          </a:solidFill>
          <a:miter/>
        </a:ln>
        <a:effectLst>
          <a:outerShdw dist="71785" dir="2700000" blurRad="0" rotWithShape="0">
            <a:srgbClr val="808080"/>
          </a:outerShdw>
        </a:effectLst>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6</xdr:col>
          <xdr:colOff>0</xdr:colOff>
          <xdr:row>4</xdr:row>
          <xdr:rowOff>9360</xdr:rowOff>
        </xdr:from>
        <xdr:to>
          <xdr:col>7</xdr:col>
          <xdr:colOff>564840</xdr:colOff>
          <xdr:row>6</xdr:row>
          <xdr:rowOff>56880</xdr:rowOff>
        </xdr:to>
        <xdr:sp>
          <xdr:nvSpPr>
            <xdr:cNvPr id="1001" name="Button 4" descr="Print Pages" hidden="0"/>
            <xdr:cNvSpPr/>
          </xdr:nvSpPr>
          <xdr:spPr>
            <a:xfrm>
              <a:off x="0" y="0"/>
              <a:ext cx="0" cy="0"/>
            </a:xfrm>
            <a:prstGeom prst="rect">
              <a:avLst/>
            </a:prstGeom>
          </xdr:spPr>
          <xdr:txBody>
            <a:bodyPr anchor="ctr">
              <a:noAutofit/>
            </a:bodyPr>
            <a:p>
              <a:r>
                <a:t>Print Pages</a:t>
              </a:r>
            </a:p>
          </xdr:txBody>
        </xdr:sp>
        <xdr:clientData/>
      </xdr:twoCellAnchor>
    </mc:Choice>
  </mc:AlternateContent>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3.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H2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7.14"/>
    <col collapsed="false" customWidth="true" hidden="false" outlineLevel="0" max="2" min="2" style="1" width="7.7"/>
    <col collapsed="false" customWidth="true" hidden="false" outlineLevel="0" max="4" min="3" style="1" width="14.41"/>
    <col collapsed="false" customWidth="true" hidden="false" outlineLevel="0" max="5" min="5" style="1" width="18.7"/>
    <col collapsed="false" customWidth="true" hidden="false" outlineLevel="0" max="6" min="6" style="1" width="8.99"/>
    <col collapsed="false" customWidth="false" hidden="false" outlineLevel="0" max="7" min="7" style="1" width="9.14"/>
    <col collapsed="false" customWidth="true" hidden="false" outlineLevel="0" max="8" min="8" style="1" width="14.41"/>
    <col collapsed="false" customWidth="false" hidden="false" outlineLevel="0" max="257" min="9" style="1" width="9.14"/>
  </cols>
  <sheetData>
    <row r="1" customFormat="false" ht="15.75" hidden="false" customHeight="false" outlineLevel="0" collapsed="false">
      <c r="B1" s="2" t="s">
        <v>0</v>
      </c>
      <c r="C1" s="2"/>
      <c r="D1" s="2"/>
      <c r="E1" s="2"/>
      <c r="F1" s="2"/>
    </row>
    <row r="2" customFormat="false" ht="15.75" hidden="false" customHeight="false" outlineLevel="0" collapsed="false">
      <c r="C2" s="3"/>
    </row>
    <row r="3" customFormat="false" ht="15.75" hidden="false" customHeight="false" outlineLevel="0" collapsed="false">
      <c r="B3" s="2" t="s">
        <v>1</v>
      </c>
      <c r="C3" s="2"/>
      <c r="D3" s="2"/>
      <c r="E3" s="2"/>
      <c r="F3" s="2"/>
    </row>
    <row r="5" customFormat="false" ht="12.75" hidden="false" customHeight="false" outlineLevel="0" collapsed="false">
      <c r="C5" s="4" t="s">
        <v>2</v>
      </c>
      <c r="D5" s="5"/>
      <c r="E5" s="6"/>
    </row>
    <row r="6" customFormat="false" ht="12.75" hidden="false" customHeight="false" outlineLevel="0" collapsed="false">
      <c r="C6" s="7" t="s">
        <v>3</v>
      </c>
      <c r="D6" s="8"/>
      <c r="E6" s="9" t="n">
        <f aca="false">XNPV(discount_rate,' FUGG valuation'!B33:BV33,' FUGG valuation'!B7:BV7)</f>
        <v>110759282.327236</v>
      </c>
    </row>
    <row r="7" customFormat="false" ht="12.75" hidden="false" customHeight="false" outlineLevel="0" collapsed="false">
      <c r="C7" s="10"/>
      <c r="D7" s="8"/>
      <c r="E7" s="11"/>
    </row>
    <row r="8" customFormat="false" ht="12.75" hidden="false" customHeight="false" outlineLevel="0" collapsed="false">
      <c r="C8" s="12" t="s">
        <v>4</v>
      </c>
      <c r="D8" s="13"/>
      <c r="E8" s="9" t="n">
        <f aca="false">-PV(discount_rate,E10,E9)-PV(discount_rate,0,summary!E9/(summary!E11+discount_rate))</f>
        <v>43668993.1893971</v>
      </c>
    </row>
    <row r="9" customFormat="false" ht="12.75" hidden="false" customHeight="false" outlineLevel="0" collapsed="false">
      <c r="C9" s="14" t="s">
        <v>5</v>
      </c>
      <c r="D9" s="15"/>
      <c r="E9" s="16" t="n">
        <v>7728720.25932737</v>
      </c>
    </row>
    <row r="10" customFormat="false" ht="12.75" hidden="false" customHeight="false" outlineLevel="0" collapsed="false">
      <c r="C10" s="17" t="s">
        <v>6</v>
      </c>
      <c r="D10" s="15"/>
      <c r="E10" s="18" t="n">
        <v>10</v>
      </c>
    </row>
    <row r="11" customFormat="false" ht="12.75" hidden="false" customHeight="false" outlineLevel="0" collapsed="false">
      <c r="C11" s="17" t="s">
        <v>7</v>
      </c>
      <c r="D11" s="8"/>
      <c r="E11" s="19" t="n">
        <v>0.3</v>
      </c>
    </row>
    <row r="12" customFormat="false" ht="12.75" hidden="false" customHeight="false" outlineLevel="0" collapsed="false">
      <c r="C12" s="10"/>
      <c r="D12" s="8"/>
      <c r="E12" s="11"/>
    </row>
    <row r="13" customFormat="false" ht="12.75" hidden="false" customHeight="false" outlineLevel="0" collapsed="false">
      <c r="C13" s="20" t="s">
        <v>8</v>
      </c>
      <c r="D13" s="8"/>
      <c r="E13" s="21" t="n">
        <f aca="false">E6+E8</f>
        <v>154428275.516633</v>
      </c>
    </row>
    <row r="14" customFormat="false" ht="12.75" hidden="false" customHeight="false" outlineLevel="0" collapsed="false">
      <c r="C14" s="22" t="s">
        <v>9</v>
      </c>
      <c r="D14" s="23"/>
      <c r="E14" s="24" t="n">
        <f aca="false">E13*assumptions!B20</f>
        <v>51470944.2296937</v>
      </c>
      <c r="H14" s="25" t="n">
        <v>42700000</v>
      </c>
    </row>
    <row r="15" customFormat="false" ht="12.75" hidden="false" customHeight="false" outlineLevel="0" collapsed="false">
      <c r="H15" s="26" t="n">
        <f aca="false">E14-H14</f>
        <v>8770944.22969372</v>
      </c>
    </row>
    <row r="17" customFormat="false" ht="12.75" hidden="false" customHeight="false" outlineLevel="0" collapsed="false">
      <c r="C17" s="4" t="s">
        <v>10</v>
      </c>
      <c r="D17" s="5"/>
      <c r="E17" s="6"/>
    </row>
    <row r="18" customFormat="false" ht="12.75" hidden="false" customHeight="false" outlineLevel="0" collapsed="false">
      <c r="C18" s="7" t="s">
        <v>3</v>
      </c>
      <c r="D18" s="8"/>
      <c r="E18" s="9" t="n">
        <f aca="false">XNPV(discount_rate,'LCGG valuation'!B21:BL21,'LCGG valuation'!B6:BL6)</f>
        <v>40752153.7712423</v>
      </c>
    </row>
    <row r="19" customFormat="false" ht="12.75" hidden="false" customHeight="false" outlineLevel="0" collapsed="false">
      <c r="C19" s="10"/>
      <c r="D19" s="8"/>
      <c r="E19" s="11"/>
      <c r="H19" s="27" t="n">
        <f aca="false">H15+H26</f>
        <v>21136509.931309</v>
      </c>
    </row>
    <row r="20" customFormat="false" ht="12.75" hidden="false" customHeight="false" outlineLevel="0" collapsed="false">
      <c r="C20" s="12" t="s">
        <v>11</v>
      </c>
      <c r="D20" s="8"/>
      <c r="E20" s="9" t="n">
        <f aca="false">-PV(discount_rate,E22,E21)-PV(discount_rate,E22,0,E21/(discount_rate+E23))</f>
        <v>70577262.5190871</v>
      </c>
    </row>
    <row r="21" customFormat="false" ht="12.75" hidden="false" customHeight="false" outlineLevel="0" collapsed="false">
      <c r="C21" s="14" t="s">
        <v>5</v>
      </c>
      <c r="D21" s="8"/>
      <c r="E21" s="28" t="n">
        <f aca="false">SUM('LCGG valuation'!BB21:BL21)</f>
        <v>10998780.8333333</v>
      </c>
    </row>
    <row r="22" customFormat="false" ht="12.75" hidden="false" customHeight="false" outlineLevel="0" collapsed="false">
      <c r="C22" s="17" t="s">
        <v>6</v>
      </c>
      <c r="D22" s="8"/>
      <c r="E22" s="29" t="n">
        <v>10</v>
      </c>
    </row>
    <row r="23" customFormat="false" ht="12.75" hidden="false" customHeight="false" outlineLevel="0" collapsed="false">
      <c r="C23" s="17" t="s">
        <v>7</v>
      </c>
      <c r="D23" s="8"/>
      <c r="E23" s="19" t="n">
        <v>0.3</v>
      </c>
    </row>
    <row r="24" customFormat="false" ht="12.75" hidden="false" customHeight="false" outlineLevel="0" collapsed="false">
      <c r="C24" s="10"/>
      <c r="D24" s="8"/>
      <c r="E24" s="11"/>
    </row>
    <row r="25" customFormat="false" ht="12.75" hidden="false" customHeight="false" outlineLevel="0" collapsed="false">
      <c r="C25" s="20" t="s">
        <v>12</v>
      </c>
      <c r="D25" s="8"/>
      <c r="E25" s="21" t="n">
        <f aca="false">E20+E18</f>
        <v>111329416.290329</v>
      </c>
      <c r="H25" s="26" t="n">
        <v>26599730</v>
      </c>
    </row>
    <row r="26" customFormat="false" ht="12.75" hidden="false" customHeight="false" outlineLevel="0" collapsed="false">
      <c r="C26" s="22" t="s">
        <v>9</v>
      </c>
      <c r="D26" s="23"/>
      <c r="E26" s="24" t="n">
        <f aca="false">E25*assumptions!F21</f>
        <v>38965295.7016153</v>
      </c>
      <c r="H26" s="26" t="n">
        <f aca="false">E26-H25</f>
        <v>12365565.7016153</v>
      </c>
    </row>
  </sheetData>
  <mergeCells count="2">
    <mergeCell ref="B1:F1"/>
    <mergeCell ref="B3:F3"/>
  </mergeCells>
  <printOptions headings="false" gridLines="false" gridLinesSet="true" horizontalCentered="true" verticalCentered="true"/>
  <pageMargins left="0.240277777777778" right="0.747916666666667" top="0.984027777777778" bottom="0.984027777777778" header="0.511811023622047" footer="0.511811023622047"/>
  <pageSetup paperSize="1" scale="100" fitToWidth="4" fitToHeight="1" pageOrder="downThenOver" orientation="landscape"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4">
              <controlPr defaultSize="0" print="false" autoFill="0" autoPict="0" macro="Module1.printmacro">
                <anchor moveWithCells="true" sizeWithCells="false">
                  <from>
                    <xdr:col>6</xdr:col>
                    <xdr:colOff>0</xdr:colOff>
                    <xdr:row>4</xdr:row>
                    <xdr:rowOff>9360</xdr:rowOff>
                  </from>
                  <to>
                    <xdr:col>7</xdr:col>
                    <xdr:colOff>564840</xdr:colOff>
                    <xdr:row>6</xdr:row>
                    <xdr:rowOff>56880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49"/>
  <sheetViews>
    <sheetView showFormulas="false" showGridLines="true" showRowColHeaders="true" showZeros="true" rightToLeft="false" tabSelected="true" showOutlineSymbols="true" defaultGridColor="true" view="normal" topLeftCell="A33" colorId="64" zoomScale="100" zoomScaleNormal="100" zoomScalePageLayoutView="100" workbookViewId="0">
      <selection pane="topLeft" activeCell="B57" activeCellId="0" sqref="B57"/>
    </sheetView>
  </sheetViews>
  <sheetFormatPr defaultColWidth="9.13671875" defaultRowHeight="12.75" customHeight="true" zeroHeight="false" outlineLevelRow="0" outlineLevelCol="0"/>
  <cols>
    <col collapsed="false" customWidth="true" hidden="false" outlineLevel="0" max="1" min="1" style="1" width="36.14"/>
    <col collapsed="false" customWidth="true" hidden="false" outlineLevel="0" max="2" min="2" style="1" width="15.56"/>
    <col collapsed="false" customWidth="false" hidden="false" outlineLevel="0" max="4" min="3" style="1" width="9.14"/>
    <col collapsed="false" customWidth="true" hidden="false" outlineLevel="0" max="5" min="5" style="1" width="39.56"/>
    <col collapsed="false" customWidth="true" hidden="false" outlineLevel="0" max="6" min="6" style="1" width="15.56"/>
    <col collapsed="false" customWidth="false" hidden="false" outlineLevel="0" max="257" min="7" style="1" width="9.14"/>
  </cols>
  <sheetData>
    <row r="1" customFormat="false" ht="15.75" hidden="false" customHeight="false" outlineLevel="0" collapsed="false">
      <c r="A1" s="3" t="s">
        <v>0</v>
      </c>
    </row>
    <row r="2" customFormat="false" ht="12.75" hidden="false" customHeight="false" outlineLevel="0" collapsed="false">
      <c r="A2" s="30" t="s">
        <v>13</v>
      </c>
    </row>
    <row r="4" customFormat="false" ht="12.75" hidden="false" customHeight="false" outlineLevel="0" collapsed="false">
      <c r="A4" s="8"/>
    </row>
    <row r="5" customFormat="false" ht="12.75" hidden="false" customHeight="false" outlineLevel="0" collapsed="false">
      <c r="A5" s="31" t="s">
        <v>2</v>
      </c>
      <c r="E5" s="30" t="s">
        <v>10</v>
      </c>
    </row>
    <row r="6" customFormat="false" ht="12.75" hidden="false" customHeight="false" outlineLevel="0" collapsed="false">
      <c r="A6" s="31" t="s">
        <v>14</v>
      </c>
      <c r="E6" s="31" t="s">
        <v>14</v>
      </c>
      <c r="F6" s="32"/>
    </row>
    <row r="7" customFormat="false" ht="12.75" hidden="false" customHeight="false" outlineLevel="0" collapsed="false">
      <c r="A7" s="33" t="s">
        <v>15</v>
      </c>
      <c r="B7" s="34" t="n">
        <v>36511784.85</v>
      </c>
      <c r="E7" s="8" t="s">
        <v>16</v>
      </c>
      <c r="F7" s="35" t="n">
        <v>61906000</v>
      </c>
    </row>
    <row r="8" customFormat="false" ht="12.75" hidden="false" customHeight="false" outlineLevel="0" collapsed="false">
      <c r="A8" s="33" t="s">
        <v>17</v>
      </c>
      <c r="B8" s="36" t="n">
        <v>20000</v>
      </c>
      <c r="E8" s="8" t="s">
        <v>18</v>
      </c>
      <c r="F8" s="37" t="n">
        <f aca="false">F9-F7</f>
        <v>3937408.797354</v>
      </c>
    </row>
    <row r="9" customFormat="false" ht="12.75" hidden="false" customHeight="false" outlineLevel="0" collapsed="false">
      <c r="A9" s="33" t="s">
        <v>19</v>
      </c>
      <c r="B9" s="38" t="n">
        <v>0.0599</v>
      </c>
      <c r="E9" s="8" t="s">
        <v>20</v>
      </c>
      <c r="F9" s="35" t="n">
        <v>65843408.797354</v>
      </c>
    </row>
    <row r="10" customFormat="false" ht="12.75" hidden="false" customHeight="false" outlineLevel="0" collapsed="false">
      <c r="A10" s="33" t="s">
        <v>21</v>
      </c>
      <c r="B10" s="38" t="n">
        <v>0.01</v>
      </c>
      <c r="E10" s="8" t="s">
        <v>22</v>
      </c>
      <c r="F10" s="39" t="n">
        <v>0.85</v>
      </c>
    </row>
    <row r="11" customFormat="false" ht="12.75" hidden="false" customHeight="false" outlineLevel="0" collapsed="false">
      <c r="A11" s="33" t="s">
        <v>23</v>
      </c>
      <c r="B11" s="38" t="n">
        <v>0.01125</v>
      </c>
      <c r="E11" s="8" t="s">
        <v>24</v>
      </c>
      <c r="F11" s="40" t="n">
        <f aca="false">F9*F10</f>
        <v>55966897.4777509</v>
      </c>
    </row>
    <row r="12" customFormat="false" ht="12.75" hidden="false" customHeight="false" outlineLevel="0" collapsed="false">
      <c r="A12" s="33" t="s">
        <v>25</v>
      </c>
      <c r="B12" s="38" t="n">
        <v>0.0125</v>
      </c>
      <c r="E12" s="8" t="s">
        <v>26</v>
      </c>
      <c r="F12" s="35" t="n">
        <v>20000</v>
      </c>
    </row>
    <row r="13" customFormat="false" ht="12.75" hidden="false" customHeight="false" outlineLevel="0" collapsed="false">
      <c r="A13" s="33" t="s">
        <v>27</v>
      </c>
      <c r="B13" s="38" t="n">
        <v>0.01375</v>
      </c>
      <c r="E13" s="8" t="s">
        <v>19</v>
      </c>
      <c r="F13" s="41" t="n">
        <v>0.06609</v>
      </c>
    </row>
    <row r="14" customFormat="false" ht="12.75" hidden="false" customHeight="false" outlineLevel="0" collapsed="false">
      <c r="A14" s="33" t="s">
        <v>28</v>
      </c>
      <c r="B14" s="38" t="n">
        <v>0.015</v>
      </c>
      <c r="E14" s="8" t="s">
        <v>29</v>
      </c>
      <c r="F14" s="41" t="n">
        <v>0.01125</v>
      </c>
    </row>
    <row r="15" customFormat="false" ht="12.75" hidden="false" customHeight="false" outlineLevel="0" collapsed="false">
      <c r="A15" s="33" t="s">
        <v>30</v>
      </c>
      <c r="B15" s="42" t="n">
        <v>0.0175</v>
      </c>
      <c r="E15" s="8" t="s">
        <v>31</v>
      </c>
      <c r="F15" s="41" t="n">
        <v>0.0125</v>
      </c>
    </row>
    <row r="16" customFormat="false" ht="12.75" hidden="false" customHeight="false" outlineLevel="0" collapsed="false">
      <c r="A16" s="33" t="s">
        <v>32</v>
      </c>
      <c r="B16" s="35" t="n">
        <v>22000000</v>
      </c>
      <c r="E16" s="8" t="s">
        <v>33</v>
      </c>
      <c r="F16" s="41" t="n">
        <v>0.01375</v>
      </c>
    </row>
    <row r="17" customFormat="false" ht="12.75" hidden="false" customHeight="false" outlineLevel="0" collapsed="false">
      <c r="A17" s="33" t="s">
        <v>34</v>
      </c>
      <c r="B17" s="39" t="n">
        <v>0.85</v>
      </c>
      <c r="E17" s="8" t="s">
        <v>35</v>
      </c>
      <c r="F17" s="41" t="n">
        <v>0.015</v>
      </c>
    </row>
    <row r="18" customFormat="false" ht="12.75" hidden="false" customHeight="false" outlineLevel="0" collapsed="false">
      <c r="A18" s="33" t="s">
        <v>36</v>
      </c>
      <c r="B18" s="43" t="n">
        <f aca="false">B17*Expansion_Cost</f>
        <v>18700000</v>
      </c>
      <c r="E18" s="8" t="s">
        <v>37</v>
      </c>
      <c r="F18" s="44" t="n">
        <f aca="false">F17</f>
        <v>0.015</v>
      </c>
    </row>
    <row r="19" customFormat="false" ht="12.75" hidden="false" customHeight="false" outlineLevel="0" collapsed="false">
      <c r="A19" s="33" t="s">
        <v>38</v>
      </c>
      <c r="B19" s="35" t="n">
        <v>2157770</v>
      </c>
      <c r="E19" s="8" t="s">
        <v>39</v>
      </c>
      <c r="F19" s="25" t="n">
        <f aca="false">F9-F11</f>
        <v>9876511.3196031</v>
      </c>
    </row>
    <row r="20" customFormat="false" ht="12.75" hidden="false" customHeight="false" outlineLevel="0" collapsed="false">
      <c r="A20" s="45" t="s">
        <v>40</v>
      </c>
      <c r="B20" s="41" t="n">
        <v>0.3333</v>
      </c>
      <c r="E20" s="8" t="s">
        <v>41</v>
      </c>
      <c r="F20" s="35" t="n">
        <v>9876511.3196031</v>
      </c>
    </row>
    <row r="21" customFormat="false" ht="12.75" hidden="false" customHeight="false" outlineLevel="0" collapsed="false">
      <c r="A21" s="31" t="s">
        <v>42</v>
      </c>
      <c r="B21" s="46"/>
      <c r="E21" s="45" t="s">
        <v>40</v>
      </c>
      <c r="F21" s="39" t="n">
        <v>0.35</v>
      </c>
    </row>
    <row r="22" customFormat="false" ht="12.75" hidden="false" customHeight="false" outlineLevel="0" collapsed="false">
      <c r="A22" s="47" t="s">
        <v>43</v>
      </c>
      <c r="B22" s="48" t="n">
        <v>14000</v>
      </c>
      <c r="E22" s="8" t="s">
        <v>44</v>
      </c>
      <c r="F22" s="35" t="n">
        <v>0</v>
      </c>
    </row>
    <row r="23" customFormat="false" ht="12.75" hidden="false" customHeight="false" outlineLevel="0" collapsed="false">
      <c r="A23" s="47" t="s">
        <v>45</v>
      </c>
      <c r="B23" s="48" t="n">
        <v>14000</v>
      </c>
      <c r="E23" s="31" t="s">
        <v>42</v>
      </c>
      <c r="F23" s="49"/>
    </row>
    <row r="24" customFormat="false" ht="12.75" hidden="false" customHeight="false" outlineLevel="0" collapsed="false">
      <c r="A24" s="47" t="s">
        <v>46</v>
      </c>
      <c r="B24" s="48" t="n">
        <v>14000</v>
      </c>
      <c r="E24" s="8" t="s">
        <v>47</v>
      </c>
      <c r="F24" s="50" t="n">
        <v>0.14</v>
      </c>
    </row>
    <row r="25" customFormat="false" ht="12.75" hidden="false" customHeight="false" outlineLevel="0" collapsed="false">
      <c r="A25" s="47" t="s">
        <v>48</v>
      </c>
      <c r="B25" s="50" t="n">
        <f aca="false">0.14</f>
        <v>0.14</v>
      </c>
      <c r="E25" s="8" t="s">
        <v>49</v>
      </c>
      <c r="F25" s="35" t="n">
        <v>1410270</v>
      </c>
    </row>
    <row r="26" customFormat="false" ht="12.75" hidden="false" customHeight="false" outlineLevel="0" collapsed="false">
      <c r="A26" s="47" t="s">
        <v>50</v>
      </c>
      <c r="B26" s="48" t="n">
        <v>300000</v>
      </c>
      <c r="E26" s="8" t="s">
        <v>51</v>
      </c>
      <c r="F26" s="41" t="n">
        <v>0</v>
      </c>
    </row>
    <row r="27" customFormat="false" ht="12.75" hidden="false" customHeight="false" outlineLevel="0" collapsed="false">
      <c r="A27" s="45" t="s">
        <v>52</v>
      </c>
      <c r="B27" s="48" t="n">
        <v>100000</v>
      </c>
      <c r="E27" s="8" t="s">
        <v>53</v>
      </c>
      <c r="F27" s="35" t="n">
        <f aca="false">F7*0.01</f>
        <v>619060</v>
      </c>
    </row>
    <row r="28" customFormat="false" ht="12.75" hidden="false" customHeight="false" outlineLevel="0" collapsed="false">
      <c r="A28" s="45" t="s">
        <v>54</v>
      </c>
      <c r="B28" s="48" t="n">
        <v>25000</v>
      </c>
      <c r="E28" s="8" t="s">
        <v>55</v>
      </c>
      <c r="F28" s="35" t="n">
        <v>1000000</v>
      </c>
    </row>
    <row r="29" customFormat="false" ht="12.75" hidden="false" customHeight="false" outlineLevel="0" collapsed="false">
      <c r="A29" s="33" t="s">
        <v>56</v>
      </c>
      <c r="B29" s="48" t="n">
        <v>700000</v>
      </c>
      <c r="E29" s="8" t="s">
        <v>57</v>
      </c>
      <c r="F29" s="48" t="n">
        <v>275000</v>
      </c>
    </row>
    <row r="30" customFormat="false" ht="12.75" hidden="false" customHeight="false" outlineLevel="0" collapsed="false">
      <c r="A30" s="8" t="s">
        <v>58</v>
      </c>
      <c r="B30" s="48" t="n">
        <v>1156718</v>
      </c>
      <c r="E30" s="8" t="s">
        <v>59</v>
      </c>
      <c r="F30" s="48" t="n">
        <v>0</v>
      </c>
    </row>
    <row r="31" customFormat="false" ht="12.75" hidden="false" customHeight="false" outlineLevel="0" collapsed="false">
      <c r="A31" s="8" t="s">
        <v>60</v>
      </c>
      <c r="B31" s="48" t="n">
        <v>1500000</v>
      </c>
      <c r="E31" s="8" t="s">
        <v>61</v>
      </c>
      <c r="F31" s="51" t="n">
        <v>0.01</v>
      </c>
    </row>
    <row r="32" customFormat="false" ht="12.75" hidden="false" customHeight="false" outlineLevel="0" collapsed="false">
      <c r="A32" s="8" t="s">
        <v>62</v>
      </c>
      <c r="B32" s="52" t="n">
        <v>0</v>
      </c>
      <c r="E32" s="31" t="s">
        <v>63</v>
      </c>
      <c r="F32" s="49"/>
    </row>
    <row r="33" customFormat="false" ht="12.75" hidden="false" customHeight="false" outlineLevel="0" collapsed="false">
      <c r="A33" s="8" t="s">
        <v>64</v>
      </c>
      <c r="B33" s="48" t="n">
        <v>784648</v>
      </c>
      <c r="E33" s="8" t="s">
        <v>65</v>
      </c>
      <c r="F33" s="51" t="n">
        <v>0.14</v>
      </c>
    </row>
    <row r="34" customFormat="false" ht="12.75" hidden="false" customHeight="false" outlineLevel="0" collapsed="false">
      <c r="A34" s="8" t="s">
        <v>66</v>
      </c>
      <c r="B34" s="52" t="n">
        <v>0</v>
      </c>
      <c r="E34" s="45" t="s">
        <v>67</v>
      </c>
      <c r="F34" s="39" t="n">
        <v>0.25</v>
      </c>
    </row>
    <row r="35" customFormat="false" ht="12.75" hidden="false" customHeight="false" outlineLevel="0" collapsed="false">
      <c r="A35" s="45" t="s">
        <v>68</v>
      </c>
      <c r="B35" s="53" t="n">
        <v>11</v>
      </c>
      <c r="E35" s="45" t="s">
        <v>69</v>
      </c>
      <c r="F35" s="36" t="n">
        <v>0.1</v>
      </c>
    </row>
    <row r="36" customFormat="false" ht="12.75" hidden="false" customHeight="false" outlineLevel="0" collapsed="false">
      <c r="A36" s="45" t="s">
        <v>70</v>
      </c>
      <c r="B36" s="53" t="n">
        <v>11</v>
      </c>
      <c r="E36" s="45" t="s">
        <v>71</v>
      </c>
      <c r="F36" s="36" t="n">
        <v>0.1</v>
      </c>
    </row>
    <row r="37" customFormat="false" ht="12.75" hidden="false" customHeight="false" outlineLevel="0" collapsed="false">
      <c r="A37" s="45" t="s">
        <v>72</v>
      </c>
      <c r="B37" s="35" t="n">
        <v>1250000</v>
      </c>
      <c r="F37" s="54"/>
    </row>
    <row r="38" customFormat="false" ht="12.75" hidden="false" customHeight="false" outlineLevel="0" collapsed="false">
      <c r="A38" s="45" t="s">
        <v>73</v>
      </c>
      <c r="B38" s="35" t="n">
        <v>250000</v>
      </c>
      <c r="F38" s="54"/>
    </row>
    <row r="39" customFormat="false" ht="12.75" hidden="false" customHeight="false" outlineLevel="0" collapsed="false">
      <c r="A39" s="55" t="s">
        <v>74</v>
      </c>
      <c r="B39" s="56" t="n">
        <v>0.12</v>
      </c>
    </row>
    <row r="40" customFormat="false" ht="12.75" hidden="false" customHeight="false" outlineLevel="0" collapsed="false">
      <c r="A40" s="8"/>
    </row>
    <row r="41" customFormat="false" ht="12.75" hidden="false" customHeight="false" outlineLevel="0" collapsed="false">
      <c r="A41" s="8"/>
    </row>
    <row r="42" customFormat="false" ht="12.75" hidden="false" customHeight="false" outlineLevel="0" collapsed="false">
      <c r="A42" s="8"/>
    </row>
    <row r="43" customFormat="false" ht="13.5" hidden="false" customHeight="false" outlineLevel="0" collapsed="false">
      <c r="A43" s="8"/>
    </row>
    <row r="44" customFormat="false" ht="13.5" hidden="false" customHeight="false" outlineLevel="0" collapsed="false">
      <c r="A44" s="57" t="s">
        <v>75</v>
      </c>
      <c r="B44" s="58" t="n">
        <f aca="false">summary!H19</f>
        <v>21136509.931309</v>
      </c>
    </row>
    <row r="45" customFormat="false" ht="12.75" hidden="false" customHeight="false" outlineLevel="0" collapsed="false">
      <c r="A45" s="8"/>
    </row>
    <row r="46" customFormat="false" ht="12.75" hidden="false" customHeight="false" outlineLevel="0" collapsed="false">
      <c r="A46" s="8"/>
    </row>
    <row r="47" customFormat="false" ht="12.75" hidden="false" customHeight="false" outlineLevel="0" collapsed="false">
      <c r="A47" s="8"/>
    </row>
    <row r="48" customFormat="false" ht="12.75" hidden="false" customHeight="false" outlineLevel="0" collapsed="false">
      <c r="A48" s="8"/>
    </row>
    <row r="49" customFormat="false" ht="12.75" hidden="false" customHeight="false" outlineLevel="0" collapsed="false">
      <c r="A49" s="8"/>
    </row>
  </sheetData>
  <printOptions headings="false" gridLines="false" gridLinesSet="true" horizontalCentered="true" verticalCentered="false"/>
  <pageMargins left="0.240277777777778" right="0.747916666666667" top="0.984027777777778" bottom="0.984027777777778" header="0.511811023622047" footer="0.511811023622047"/>
  <pageSetup paperSize="1" scale="100" fitToWidth="4"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V48"/>
  <sheetViews>
    <sheetView showFormulas="false" showGridLines="true" showRowColHeaders="true" showZeros="true" rightToLeft="false" tabSelected="false" showOutlineSymbols="true" defaultGridColor="true" view="normal" topLeftCell="BQ23" colorId="64" zoomScale="100" zoomScaleNormal="100" zoomScalePageLayoutView="100" workbookViewId="0">
      <selection pane="topLeft" activeCell="H40" activeCellId="0" sqref="H40"/>
    </sheetView>
  </sheetViews>
  <sheetFormatPr defaultColWidth="9.13671875" defaultRowHeight="12.75" customHeight="true" zeroHeight="false" outlineLevelRow="0" outlineLevelCol="0"/>
  <cols>
    <col collapsed="false" customWidth="true" hidden="false" outlineLevel="0" max="1" min="1" style="1" width="43.85"/>
    <col collapsed="false" customWidth="true" hidden="false" outlineLevel="0" max="4" min="2" style="1" width="14.41"/>
    <col collapsed="false" customWidth="true" hidden="false" outlineLevel="0" max="5" min="5" style="1" width="12.56"/>
    <col collapsed="false" customWidth="true" hidden="false" outlineLevel="0" max="6" min="6" style="1" width="13.41"/>
    <col collapsed="false" customWidth="true" hidden="false" outlineLevel="0" max="7" min="7" style="1" width="12.99"/>
    <col collapsed="false" customWidth="true" hidden="false" outlineLevel="0" max="8" min="8" style="1" width="13.41"/>
    <col collapsed="false" customWidth="true" hidden="false" outlineLevel="0" max="9" min="9" style="1" width="12.7"/>
    <col collapsed="false" customWidth="true" hidden="false" outlineLevel="0" max="10" min="10" style="1" width="13.41"/>
    <col collapsed="false" customWidth="true" hidden="false" outlineLevel="0" max="11" min="11" style="1" width="12.7"/>
    <col collapsed="false" customWidth="true" hidden="false" outlineLevel="0" max="12" min="12" style="1" width="12.99"/>
    <col collapsed="false" customWidth="true" hidden="false" outlineLevel="0" max="13" min="13" style="1" width="13.41"/>
    <col collapsed="false" customWidth="true" hidden="false" outlineLevel="0" max="16" min="14" style="1" width="13.99"/>
    <col collapsed="false" customWidth="true" hidden="false" outlineLevel="0" max="17" min="17" style="1" width="12.99"/>
    <col collapsed="false" customWidth="true" hidden="false" outlineLevel="0" max="18" min="18" style="1" width="13.99"/>
    <col collapsed="false" customWidth="true" hidden="false" outlineLevel="0" max="19" min="19" style="1" width="13.41"/>
    <col collapsed="false" customWidth="true" hidden="false" outlineLevel="0" max="20" min="20" style="1" width="13.99"/>
    <col collapsed="false" customWidth="true" hidden="false" outlineLevel="0" max="21" min="21" style="1" width="13.28"/>
    <col collapsed="false" customWidth="true" hidden="false" outlineLevel="0" max="22" min="22" style="1" width="13.99"/>
    <col collapsed="false" customWidth="true" hidden="false" outlineLevel="0" max="23" min="23" style="1" width="13.28"/>
    <col collapsed="false" customWidth="true" hidden="false" outlineLevel="0" max="24" min="24" style="1" width="13.41"/>
    <col collapsed="false" customWidth="true" hidden="false" outlineLevel="0" max="25" min="25" style="1" width="13.99"/>
    <col collapsed="false" customWidth="true" hidden="false" outlineLevel="0" max="28" min="26" style="1" width="14.41"/>
    <col collapsed="false" customWidth="true" hidden="false" outlineLevel="0" max="29" min="29" style="1" width="12.99"/>
    <col collapsed="false" customWidth="true" hidden="false" outlineLevel="0" max="30" min="30" style="1" width="13.99"/>
    <col collapsed="false" customWidth="true" hidden="false" outlineLevel="0" max="31" min="31" style="1" width="13.41"/>
    <col collapsed="false" customWidth="true" hidden="false" outlineLevel="0" max="32" min="32" style="1" width="13.99"/>
    <col collapsed="false" customWidth="true" hidden="false" outlineLevel="0" max="33" min="33" style="1" width="13.28"/>
    <col collapsed="false" customWidth="true" hidden="false" outlineLevel="0" max="34" min="34" style="1" width="13.99"/>
    <col collapsed="false" customWidth="true" hidden="false" outlineLevel="0" max="35" min="35" style="1" width="13.28"/>
    <col collapsed="false" customWidth="true" hidden="false" outlineLevel="0" max="36" min="36" style="1" width="13.41"/>
    <col collapsed="false" customWidth="true" hidden="false" outlineLevel="0" max="37" min="37" style="1" width="13.99"/>
    <col collapsed="false" customWidth="true" hidden="false" outlineLevel="0" max="40" min="38" style="1" width="14.41"/>
    <col collapsed="false" customWidth="true" hidden="false" outlineLevel="0" max="41" min="41" style="1" width="12.99"/>
    <col collapsed="false" customWidth="true" hidden="false" outlineLevel="0" max="42" min="42" style="1" width="13.99"/>
    <col collapsed="false" customWidth="true" hidden="false" outlineLevel="0" max="43" min="43" style="1" width="13.41"/>
    <col collapsed="false" customWidth="true" hidden="false" outlineLevel="0" max="44" min="44" style="1" width="13.99"/>
    <col collapsed="false" customWidth="true" hidden="false" outlineLevel="0" max="45" min="45" style="1" width="13.28"/>
    <col collapsed="false" customWidth="true" hidden="false" outlineLevel="0" max="46" min="46" style="1" width="13.99"/>
    <col collapsed="false" customWidth="true" hidden="false" outlineLevel="0" max="47" min="47" style="1" width="13.28"/>
    <col collapsed="false" customWidth="true" hidden="false" outlineLevel="0" max="48" min="48" style="1" width="13.41"/>
    <col collapsed="false" customWidth="true" hidden="false" outlineLevel="0" max="49" min="49" style="1" width="13.99"/>
    <col collapsed="false" customWidth="true" hidden="false" outlineLevel="0" max="52" min="50" style="1" width="14.41"/>
    <col collapsed="false" customWidth="true" hidden="false" outlineLevel="0" max="53" min="53" style="1" width="12.7"/>
    <col collapsed="false" customWidth="true" hidden="false" outlineLevel="0" max="54" min="54" style="1" width="13.7"/>
    <col collapsed="false" customWidth="true" hidden="false" outlineLevel="0" max="55" min="55" style="1" width="13.28"/>
    <col collapsed="false" customWidth="true" hidden="false" outlineLevel="0" max="56" min="56" style="1" width="13.7"/>
    <col collapsed="false" customWidth="true" hidden="false" outlineLevel="0" max="57" min="57" style="1" width="12.99"/>
    <col collapsed="false" customWidth="true" hidden="false" outlineLevel="0" max="58" min="58" style="1" width="13.7"/>
    <col collapsed="false" customWidth="true" hidden="false" outlineLevel="0" max="59" min="59" style="1" width="12.99"/>
    <col collapsed="false" customWidth="true" hidden="false" outlineLevel="0" max="60" min="60" style="1" width="13.28"/>
    <col collapsed="false" customWidth="true" hidden="false" outlineLevel="0" max="61" min="61" style="1" width="13.7"/>
    <col collapsed="false" customWidth="true" hidden="false" outlineLevel="0" max="64" min="62" style="1" width="14.14"/>
    <col collapsed="false" customWidth="true" hidden="false" outlineLevel="0" max="71" min="65" style="1" width="12.28"/>
    <col collapsed="false" customWidth="true" hidden="false" outlineLevel="0" max="74" min="72" style="1" width="12.99"/>
    <col collapsed="false" customWidth="false" hidden="false" outlineLevel="0" max="257" min="75" style="1" width="9.14"/>
  </cols>
  <sheetData>
    <row r="1" customFormat="false" ht="15.75" hidden="false" customHeight="false" outlineLevel="0" collapsed="false">
      <c r="A1" s="3" t="s">
        <v>0</v>
      </c>
    </row>
    <row r="2" customFormat="false" ht="12.75" hidden="false" customHeight="false" outlineLevel="0" collapsed="false">
      <c r="A2" s="30" t="s">
        <v>76</v>
      </c>
    </row>
    <row r="4" customFormat="false" ht="12.75" hidden="false" customHeight="false" outlineLevel="0" collapsed="false">
      <c r="A4" s="30" t="s">
        <v>77</v>
      </c>
    </row>
    <row r="5" customFormat="false" ht="12.75" hidden="false" customHeight="false" outlineLevel="0" collapsed="false">
      <c r="A5" s="1" t="s">
        <v>50</v>
      </c>
      <c r="B5" s="59" t="n">
        <f aca="false">assumptions!B26</f>
        <v>300000</v>
      </c>
    </row>
    <row r="6" customFormat="false" ht="12.75" hidden="false" customHeight="false" outlineLevel="0" collapsed="false">
      <c r="A6" s="1" t="s">
        <v>48</v>
      </c>
      <c r="B6" s="60" t="n">
        <f aca="false">assumptions!B25</f>
        <v>0.14</v>
      </c>
    </row>
    <row r="7" customFormat="false" ht="12.75" hidden="false" customHeight="false" outlineLevel="0" collapsed="false">
      <c r="A7" s="1" t="s">
        <v>43</v>
      </c>
      <c r="B7" s="61" t="n">
        <f aca="false">assumptions!B22</f>
        <v>14000</v>
      </c>
    </row>
    <row r="8" customFormat="false" ht="12.75" hidden="false" customHeight="false" outlineLevel="0" collapsed="false">
      <c r="A8" s="1" t="s">
        <v>45</v>
      </c>
      <c r="B8" s="61" t="n">
        <f aca="false">assumptions!B23</f>
        <v>14000</v>
      </c>
    </row>
    <row r="9" customFormat="false" ht="12.75" hidden="false" customHeight="false" outlineLevel="0" collapsed="false">
      <c r="A9" s="1" t="s">
        <v>46</v>
      </c>
      <c r="B9" s="61" t="n">
        <f aca="false">assumptions!B24</f>
        <v>14000</v>
      </c>
    </row>
    <row r="10" customFormat="false" ht="12.75" hidden="false" customHeight="false" outlineLevel="0" collapsed="false">
      <c r="A10" s="30"/>
    </row>
    <row r="11" customFormat="false" ht="12.75" hidden="false" customHeight="false" outlineLevel="0" collapsed="false">
      <c r="A11" s="62" t="s">
        <v>78</v>
      </c>
      <c r="B11" s="63" t="n">
        <v>36494</v>
      </c>
      <c r="C11" s="63" t="n">
        <f aca="false">B12</f>
        <v>36525</v>
      </c>
      <c r="D11" s="63" t="n">
        <f aca="false">C12</f>
        <v>36556</v>
      </c>
      <c r="E11" s="63" t="n">
        <f aca="false">D12</f>
        <v>36585</v>
      </c>
      <c r="F11" s="63" t="n">
        <f aca="false">E12</f>
        <v>36616</v>
      </c>
      <c r="G11" s="63" t="n">
        <f aca="false">F12</f>
        <v>36646</v>
      </c>
      <c r="H11" s="63" t="n">
        <f aca="false">G12</f>
        <v>36677</v>
      </c>
      <c r="I11" s="63" t="n">
        <f aca="false">H12</f>
        <v>36707</v>
      </c>
      <c r="J11" s="63" t="n">
        <f aca="false">I12</f>
        <v>36738</v>
      </c>
      <c r="K11" s="63" t="n">
        <f aca="false">J12</f>
        <v>36769</v>
      </c>
      <c r="L11" s="63" t="n">
        <f aca="false">K12</f>
        <v>36799</v>
      </c>
      <c r="M11" s="63" t="n">
        <f aca="false">L12</f>
        <v>36830</v>
      </c>
      <c r="N11" s="63" t="n">
        <f aca="false">M12</f>
        <v>36860</v>
      </c>
      <c r="O11" s="63" t="n">
        <f aca="false">N12</f>
        <v>36891</v>
      </c>
      <c r="P11" s="63" t="n">
        <f aca="false">O12</f>
        <v>36922</v>
      </c>
      <c r="Q11" s="63" t="n">
        <f aca="false">P12</f>
        <v>36950</v>
      </c>
      <c r="R11" s="63" t="n">
        <f aca="false">Q12</f>
        <v>36981</v>
      </c>
      <c r="S11" s="63" t="n">
        <f aca="false">R12</f>
        <v>37011</v>
      </c>
      <c r="T11" s="63" t="n">
        <f aca="false">S12</f>
        <v>37042</v>
      </c>
      <c r="U11" s="63" t="n">
        <f aca="false">T12</f>
        <v>37072</v>
      </c>
      <c r="V11" s="63" t="n">
        <f aca="false">U12</f>
        <v>37103</v>
      </c>
      <c r="W11" s="63" t="n">
        <f aca="false">V12</f>
        <v>37134</v>
      </c>
      <c r="X11" s="63" t="n">
        <f aca="false">W12</f>
        <v>37164</v>
      </c>
      <c r="Y11" s="63" t="n">
        <f aca="false">X12</f>
        <v>37195</v>
      </c>
      <c r="Z11" s="63" t="n">
        <f aca="false">Y12</f>
        <v>37225</v>
      </c>
      <c r="AA11" s="63" t="n">
        <f aca="false">Z12</f>
        <v>37256</v>
      </c>
      <c r="AB11" s="63" t="n">
        <f aca="false">AA12</f>
        <v>37287</v>
      </c>
      <c r="AC11" s="63" t="n">
        <f aca="false">AB12</f>
        <v>37315</v>
      </c>
      <c r="AD11" s="63" t="n">
        <f aca="false">AC12</f>
        <v>37346</v>
      </c>
      <c r="AE11" s="63" t="n">
        <f aca="false">AD12</f>
        <v>37376</v>
      </c>
      <c r="AF11" s="63" t="n">
        <f aca="false">AE12</f>
        <v>37407</v>
      </c>
      <c r="AG11" s="63" t="n">
        <f aca="false">AF12</f>
        <v>37437</v>
      </c>
      <c r="AH11" s="63" t="n">
        <f aca="false">AG12</f>
        <v>37468</v>
      </c>
      <c r="AI11" s="63" t="n">
        <f aca="false">AH12</f>
        <v>37499</v>
      </c>
      <c r="AJ11" s="63" t="n">
        <f aca="false">AI12</f>
        <v>37529</v>
      </c>
      <c r="AK11" s="63" t="n">
        <f aca="false">AJ12</f>
        <v>37560</v>
      </c>
      <c r="AL11" s="63" t="n">
        <f aca="false">AK12</f>
        <v>37590</v>
      </c>
      <c r="AM11" s="63" t="n">
        <f aca="false">AL12</f>
        <v>37621</v>
      </c>
      <c r="AN11" s="63" t="n">
        <f aca="false">AM12</f>
        <v>37652</v>
      </c>
      <c r="AO11" s="63" t="n">
        <f aca="false">AN12</f>
        <v>37680</v>
      </c>
      <c r="AP11" s="63" t="n">
        <f aca="false">AO12</f>
        <v>37711</v>
      </c>
      <c r="AQ11" s="63" t="n">
        <f aca="false">AP12</f>
        <v>37741</v>
      </c>
      <c r="AR11" s="63" t="n">
        <f aca="false">AQ12</f>
        <v>37772</v>
      </c>
      <c r="AS11" s="63" t="n">
        <f aca="false">AR12</f>
        <v>37802</v>
      </c>
      <c r="AT11" s="63" t="n">
        <f aca="false">AS12</f>
        <v>37833</v>
      </c>
      <c r="AU11" s="63" t="n">
        <f aca="false">AT12</f>
        <v>37864</v>
      </c>
      <c r="AV11" s="63" t="n">
        <f aca="false">AU12</f>
        <v>37894</v>
      </c>
      <c r="AW11" s="63" t="n">
        <f aca="false">AV12</f>
        <v>37925</v>
      </c>
      <c r="AX11" s="63" t="n">
        <f aca="false">AW12</f>
        <v>37955</v>
      </c>
      <c r="AY11" s="63" t="n">
        <f aca="false">AX12</f>
        <v>37986</v>
      </c>
      <c r="AZ11" s="63" t="n">
        <f aca="false">AY12</f>
        <v>38017</v>
      </c>
      <c r="BA11" s="63" t="n">
        <f aca="false">AZ12</f>
        <v>38046</v>
      </c>
      <c r="BB11" s="63" t="n">
        <f aca="false">BA12</f>
        <v>38077</v>
      </c>
      <c r="BC11" s="63" t="n">
        <f aca="false">BB12</f>
        <v>38107</v>
      </c>
      <c r="BD11" s="63" t="n">
        <f aca="false">BC12</f>
        <v>38138</v>
      </c>
      <c r="BE11" s="63" t="n">
        <f aca="false">BD12</f>
        <v>38168</v>
      </c>
      <c r="BF11" s="63" t="n">
        <f aca="false">BE12</f>
        <v>38199</v>
      </c>
      <c r="BG11" s="63" t="n">
        <f aca="false">BF12</f>
        <v>38230</v>
      </c>
      <c r="BH11" s="63" t="n">
        <f aca="false">BG12</f>
        <v>38260</v>
      </c>
      <c r="BI11" s="63" t="n">
        <f aca="false">BH12</f>
        <v>38291</v>
      </c>
      <c r="BJ11" s="63" t="n">
        <f aca="false">BI12</f>
        <v>38321</v>
      </c>
      <c r="BK11" s="63" t="n">
        <f aca="false">BJ12</f>
        <v>38352</v>
      </c>
      <c r="BL11" s="63" t="n">
        <f aca="false">BK12</f>
        <v>38383</v>
      </c>
      <c r="BM11" s="63" t="n">
        <f aca="false">BL12</f>
        <v>38411</v>
      </c>
      <c r="BN11" s="63" t="n">
        <f aca="false">BM12</f>
        <v>38442</v>
      </c>
      <c r="BO11" s="63" t="n">
        <f aca="false">BN12</f>
        <v>38472</v>
      </c>
      <c r="BP11" s="63" t="n">
        <f aca="false">BO12</f>
        <v>38503</v>
      </c>
      <c r="BQ11" s="63" t="n">
        <f aca="false">BP12</f>
        <v>38533</v>
      </c>
      <c r="BR11" s="63" t="n">
        <f aca="false">BQ12</f>
        <v>38564</v>
      </c>
      <c r="BS11" s="63" t="n">
        <f aca="false">BR12</f>
        <v>38595</v>
      </c>
      <c r="BT11" s="63" t="n">
        <f aca="false">BS12</f>
        <v>38625</v>
      </c>
      <c r="BU11" s="63" t="n">
        <f aca="false">BT12</f>
        <v>38656</v>
      </c>
      <c r="BV11" s="63" t="n">
        <f aca="false">BU12</f>
        <v>38686</v>
      </c>
    </row>
    <row r="12" customFormat="false" ht="12.75" hidden="false" customHeight="false" outlineLevel="0" collapsed="false">
      <c r="A12" s="62" t="s">
        <v>79</v>
      </c>
      <c r="B12" s="63" t="n">
        <v>36525</v>
      </c>
      <c r="C12" s="63" t="n">
        <v>36556</v>
      </c>
      <c r="D12" s="63" t="n">
        <v>36585</v>
      </c>
      <c r="E12" s="63" t="n">
        <v>36616</v>
      </c>
      <c r="F12" s="63" t="n">
        <v>36646</v>
      </c>
      <c r="G12" s="63" t="n">
        <v>36677</v>
      </c>
      <c r="H12" s="63" t="n">
        <v>36707</v>
      </c>
      <c r="I12" s="63" t="n">
        <v>36738</v>
      </c>
      <c r="J12" s="63" t="n">
        <v>36769</v>
      </c>
      <c r="K12" s="63" t="n">
        <v>36799</v>
      </c>
      <c r="L12" s="63" t="n">
        <v>36830</v>
      </c>
      <c r="M12" s="63" t="n">
        <v>36860</v>
      </c>
      <c r="N12" s="63" t="n">
        <v>36891</v>
      </c>
      <c r="O12" s="63" t="n">
        <v>36922</v>
      </c>
      <c r="P12" s="63" t="n">
        <v>36950</v>
      </c>
      <c r="Q12" s="63" t="n">
        <v>36981</v>
      </c>
      <c r="R12" s="63" t="n">
        <v>37011</v>
      </c>
      <c r="S12" s="63" t="n">
        <v>37042</v>
      </c>
      <c r="T12" s="63" t="n">
        <v>37072</v>
      </c>
      <c r="U12" s="63" t="n">
        <v>37103</v>
      </c>
      <c r="V12" s="63" t="n">
        <v>37134</v>
      </c>
      <c r="W12" s="63" t="n">
        <v>37164</v>
      </c>
      <c r="X12" s="63" t="n">
        <v>37195</v>
      </c>
      <c r="Y12" s="63" t="n">
        <v>37225</v>
      </c>
      <c r="Z12" s="63" t="n">
        <v>37256</v>
      </c>
      <c r="AA12" s="63" t="n">
        <v>37287</v>
      </c>
      <c r="AB12" s="63" t="n">
        <v>37315</v>
      </c>
      <c r="AC12" s="63" t="n">
        <v>37346</v>
      </c>
      <c r="AD12" s="63" t="n">
        <v>37376</v>
      </c>
      <c r="AE12" s="63" t="n">
        <v>37407</v>
      </c>
      <c r="AF12" s="63" t="n">
        <v>37437</v>
      </c>
      <c r="AG12" s="63" t="n">
        <v>37468</v>
      </c>
      <c r="AH12" s="63" t="n">
        <v>37499</v>
      </c>
      <c r="AI12" s="63" t="n">
        <v>37529</v>
      </c>
      <c r="AJ12" s="63" t="n">
        <v>37560</v>
      </c>
      <c r="AK12" s="63" t="n">
        <v>37590</v>
      </c>
      <c r="AL12" s="63" t="n">
        <v>37621</v>
      </c>
      <c r="AM12" s="63" t="n">
        <v>37652</v>
      </c>
      <c r="AN12" s="63" t="n">
        <v>37680</v>
      </c>
      <c r="AO12" s="63" t="n">
        <v>37711</v>
      </c>
      <c r="AP12" s="63" t="n">
        <v>37741</v>
      </c>
      <c r="AQ12" s="63" t="n">
        <v>37772</v>
      </c>
      <c r="AR12" s="63" t="n">
        <v>37802</v>
      </c>
      <c r="AS12" s="63" t="n">
        <v>37833</v>
      </c>
      <c r="AT12" s="63" t="n">
        <v>37864</v>
      </c>
      <c r="AU12" s="63" t="n">
        <v>37894</v>
      </c>
      <c r="AV12" s="63" t="n">
        <v>37925</v>
      </c>
      <c r="AW12" s="63" t="n">
        <v>37955</v>
      </c>
      <c r="AX12" s="63" t="n">
        <v>37986</v>
      </c>
      <c r="AY12" s="63" t="n">
        <v>38017</v>
      </c>
      <c r="AZ12" s="63" t="n">
        <v>38046</v>
      </c>
      <c r="BA12" s="63" t="n">
        <v>38077</v>
      </c>
      <c r="BB12" s="63" t="n">
        <v>38107</v>
      </c>
      <c r="BC12" s="63" t="n">
        <v>38138</v>
      </c>
      <c r="BD12" s="63" t="n">
        <v>38168</v>
      </c>
      <c r="BE12" s="63" t="n">
        <v>38199</v>
      </c>
      <c r="BF12" s="63" t="n">
        <v>38230</v>
      </c>
      <c r="BG12" s="63" t="n">
        <v>38260</v>
      </c>
      <c r="BH12" s="63" t="n">
        <v>38291</v>
      </c>
      <c r="BI12" s="63" t="n">
        <v>38321</v>
      </c>
      <c r="BJ12" s="63" t="n">
        <v>38352</v>
      </c>
      <c r="BK12" s="63" t="n">
        <v>38383</v>
      </c>
      <c r="BL12" s="63" t="n">
        <v>38411</v>
      </c>
      <c r="BM12" s="63" t="n">
        <v>38442</v>
      </c>
      <c r="BN12" s="63" t="n">
        <v>38472</v>
      </c>
      <c r="BO12" s="63" t="n">
        <v>38503</v>
      </c>
      <c r="BP12" s="63" t="n">
        <v>38533</v>
      </c>
      <c r="BQ12" s="63" t="n">
        <v>38564</v>
      </c>
      <c r="BR12" s="63" t="n">
        <v>38595</v>
      </c>
      <c r="BS12" s="63" t="n">
        <v>38625</v>
      </c>
      <c r="BT12" s="63" t="n">
        <v>38656</v>
      </c>
      <c r="BU12" s="63" t="n">
        <v>38686</v>
      </c>
      <c r="BV12" s="63" t="n">
        <v>38717</v>
      </c>
    </row>
    <row r="13" customFormat="false" ht="12.75" hidden="false" customHeight="false" outlineLevel="0" collapsed="false">
      <c r="A13" s="30" t="s">
        <v>80</v>
      </c>
    </row>
    <row r="14" customFormat="false" ht="12.75" hidden="false" customHeight="false" outlineLevel="0" collapsed="false">
      <c r="A14" s="64" t="s">
        <v>81</v>
      </c>
      <c r="B14" s="59" t="n">
        <v>25000</v>
      </c>
      <c r="C14" s="59" t="n">
        <v>25000</v>
      </c>
      <c r="D14" s="59" t="n">
        <v>25000</v>
      </c>
      <c r="E14" s="59" t="n">
        <v>25000</v>
      </c>
      <c r="F14" s="59" t="n">
        <v>25000</v>
      </c>
      <c r="G14" s="59" t="n">
        <v>25000</v>
      </c>
      <c r="H14" s="59" t="n">
        <v>25000</v>
      </c>
      <c r="I14" s="59" t="n">
        <v>25000</v>
      </c>
      <c r="J14" s="59" t="n">
        <v>25000</v>
      </c>
      <c r="K14" s="59" t="n">
        <v>25000</v>
      </c>
      <c r="L14" s="59" t="n">
        <v>25000</v>
      </c>
      <c r="M14" s="59" t="n">
        <v>25000</v>
      </c>
      <c r="N14" s="59" t="n">
        <v>25000</v>
      </c>
      <c r="O14" s="59" t="n">
        <v>25000</v>
      </c>
      <c r="P14" s="59" t="n">
        <v>25000</v>
      </c>
      <c r="Q14" s="59" t="n">
        <v>25000</v>
      </c>
      <c r="R14" s="59" t="n">
        <v>25000</v>
      </c>
      <c r="S14" s="59" t="n">
        <v>25000</v>
      </c>
      <c r="T14" s="59" t="n">
        <v>25000</v>
      </c>
      <c r="U14" s="59" t="n">
        <v>25000</v>
      </c>
      <c r="V14" s="59" t="n">
        <v>25000</v>
      </c>
      <c r="W14" s="59" t="n">
        <v>25000</v>
      </c>
      <c r="X14" s="59" t="n">
        <v>25000</v>
      </c>
      <c r="Y14" s="59" t="n">
        <v>25000</v>
      </c>
      <c r="Z14" s="59" t="n">
        <v>25000</v>
      </c>
      <c r="AA14" s="59" t="n">
        <v>25000</v>
      </c>
      <c r="AB14" s="59" t="n">
        <v>25000</v>
      </c>
      <c r="AC14" s="59" t="n">
        <v>25000</v>
      </c>
      <c r="AD14" s="59" t="n">
        <v>25000</v>
      </c>
      <c r="AE14" s="59" t="n">
        <v>25000</v>
      </c>
      <c r="AF14" s="59" t="n">
        <v>25000</v>
      </c>
      <c r="AG14" s="59" t="n">
        <v>25000</v>
      </c>
      <c r="AH14" s="59" t="n">
        <v>25000</v>
      </c>
      <c r="AI14" s="59" t="n">
        <v>25000</v>
      </c>
      <c r="AJ14" s="59" t="n">
        <v>25000</v>
      </c>
      <c r="AK14" s="59" t="n">
        <v>25000</v>
      </c>
      <c r="AL14" s="59" t="n">
        <v>25000</v>
      </c>
      <c r="AM14" s="59" t="n">
        <v>25000</v>
      </c>
      <c r="AN14" s="59" t="n">
        <v>25000</v>
      </c>
      <c r="AO14" s="59" t="n">
        <v>25000</v>
      </c>
      <c r="AP14" s="59" t="n">
        <v>25000</v>
      </c>
      <c r="AQ14" s="59" t="n">
        <v>25000</v>
      </c>
      <c r="AR14" s="59" t="n">
        <v>25000</v>
      </c>
      <c r="AS14" s="59" t="n">
        <v>25000</v>
      </c>
      <c r="AT14" s="59" t="n">
        <v>25000</v>
      </c>
      <c r="AU14" s="59" t="n">
        <v>25000</v>
      </c>
      <c r="AV14" s="59" t="n">
        <v>25000</v>
      </c>
      <c r="AW14" s="59" t="n">
        <v>25000</v>
      </c>
      <c r="AX14" s="59" t="n">
        <v>25000</v>
      </c>
      <c r="AY14" s="59" t="n">
        <v>25000</v>
      </c>
      <c r="AZ14" s="59" t="n">
        <v>25000</v>
      </c>
      <c r="BA14" s="59" t="n">
        <v>25000</v>
      </c>
      <c r="BB14" s="59" t="n">
        <v>25000</v>
      </c>
      <c r="BC14" s="59" t="n">
        <v>25000</v>
      </c>
      <c r="BD14" s="59" t="n">
        <v>25000</v>
      </c>
      <c r="BE14" s="59" t="n">
        <v>25000</v>
      </c>
      <c r="BF14" s="59" t="n">
        <v>25000</v>
      </c>
      <c r="BG14" s="59" t="n">
        <v>25000</v>
      </c>
      <c r="BH14" s="59" t="n">
        <v>25000</v>
      </c>
      <c r="BI14" s="59" t="n">
        <v>25000</v>
      </c>
      <c r="BJ14" s="59" t="n">
        <v>25000</v>
      </c>
      <c r="BK14" s="59" t="n">
        <v>25000</v>
      </c>
      <c r="BL14" s="59" t="n">
        <v>25000</v>
      </c>
      <c r="BM14" s="59" t="n">
        <v>25000</v>
      </c>
      <c r="BN14" s="59" t="n">
        <v>25000</v>
      </c>
      <c r="BO14" s="59" t="n">
        <v>25000</v>
      </c>
      <c r="BP14" s="59" t="n">
        <v>25000</v>
      </c>
      <c r="BQ14" s="59" t="n">
        <v>25000</v>
      </c>
      <c r="BR14" s="59" t="n">
        <v>25000</v>
      </c>
      <c r="BS14" s="59" t="n">
        <v>25000</v>
      </c>
      <c r="BT14" s="59" t="n">
        <v>25000</v>
      </c>
      <c r="BU14" s="59" t="n">
        <v>25000</v>
      </c>
      <c r="BV14" s="59" t="n">
        <v>25000</v>
      </c>
    </row>
    <row r="15" customFormat="false" ht="12.75" hidden="false" customHeight="false" outlineLevel="0" collapsed="false">
      <c r="A15" s="64" t="s">
        <v>82</v>
      </c>
      <c r="B15" s="59" t="n">
        <v>0</v>
      </c>
      <c r="C15" s="59" t="n">
        <v>15632</v>
      </c>
      <c r="D15" s="59" t="n">
        <v>23968.6666666667</v>
      </c>
      <c r="E15" s="59" t="n">
        <v>38795.1875</v>
      </c>
      <c r="F15" s="59" t="n">
        <v>43838.7291666667</v>
      </c>
      <c r="G15" s="59" t="n">
        <v>50896.125</v>
      </c>
      <c r="H15" s="59" t="n">
        <v>66321.9375</v>
      </c>
      <c r="I15" s="59" t="n">
        <v>72789.7478441854</v>
      </c>
      <c r="J15" s="59" t="n">
        <v>80059.5617745041</v>
      </c>
      <c r="K15" s="59" t="n">
        <v>87632.6498055582</v>
      </c>
      <c r="L15" s="59" t="n">
        <v>98723.8177039316</v>
      </c>
      <c r="M15" s="59" t="n">
        <v>109416.586074159</v>
      </c>
      <c r="N15" s="59" t="n">
        <v>116810.408152057</v>
      </c>
      <c r="O15" s="59" t="n">
        <v>120967.949502985</v>
      </c>
      <c r="P15" s="59" t="n">
        <v>127030.379435452</v>
      </c>
      <c r="Q15" s="59" t="n">
        <v>131061.794902348</v>
      </c>
      <c r="R15" s="59" t="n">
        <v>133743.11184121</v>
      </c>
      <c r="S15" s="59" t="n">
        <v>135452.526209406</v>
      </c>
      <c r="T15" s="59" t="n">
        <v>141817.52971009</v>
      </c>
      <c r="U15" s="59" t="n">
        <v>143788.996891066</v>
      </c>
      <c r="V15" s="59" t="n">
        <v>145407.683248563</v>
      </c>
      <c r="W15" s="59" t="n">
        <v>145709.525358882</v>
      </c>
      <c r="X15" s="59" t="n">
        <v>145591.910573382</v>
      </c>
      <c r="Y15" s="59" t="n">
        <v>145841.941097507</v>
      </c>
      <c r="Z15" s="59" t="n">
        <v>144622.448114605</v>
      </c>
      <c r="AA15" s="59" t="n">
        <v>143024.264615187</v>
      </c>
      <c r="AB15" s="59" t="n">
        <v>140952.52228638</v>
      </c>
      <c r="AC15" s="59" t="n">
        <v>138811.148211173</v>
      </c>
      <c r="AD15" s="59" t="n">
        <v>136668.125024031</v>
      </c>
      <c r="AE15" s="59" t="n">
        <v>135588.057416327</v>
      </c>
      <c r="AF15" s="59" t="n">
        <v>138937.722883069</v>
      </c>
      <c r="AG15" s="59" t="n">
        <v>137615.079082585</v>
      </c>
      <c r="AH15" s="59" t="n">
        <v>136405.635682916</v>
      </c>
      <c r="AI15" s="59" t="n">
        <v>138351.063718328</v>
      </c>
      <c r="AJ15" s="59" t="n">
        <v>137998.973087956</v>
      </c>
      <c r="AK15" s="59" t="n">
        <v>137788.925688839</v>
      </c>
      <c r="AL15" s="59" t="n">
        <v>137714.922779986</v>
      </c>
      <c r="AM15" s="59" t="n">
        <v>138070.476245551</v>
      </c>
      <c r="AN15" s="59" t="n">
        <v>137952.347064952</v>
      </c>
      <c r="AO15" s="59" t="n">
        <v>137237.684390138</v>
      </c>
      <c r="AP15" s="59" t="n">
        <v>136670.335652913</v>
      </c>
      <c r="AQ15" s="59" t="n">
        <v>137995.161954019</v>
      </c>
      <c r="AR15" s="59" t="n">
        <v>138952.634265763</v>
      </c>
      <c r="AS15" s="59" t="n">
        <v>137593.487785417</v>
      </c>
      <c r="AT15" s="59" t="n">
        <v>136358.043508722</v>
      </c>
      <c r="AU15" s="59" t="n">
        <v>138241.030331823</v>
      </c>
      <c r="AV15" s="59" t="n">
        <v>137791.574324405</v>
      </c>
      <c r="AW15" s="59" t="n">
        <v>137047.882285875</v>
      </c>
      <c r="AX15" s="59" t="n">
        <v>136426.584188806</v>
      </c>
      <c r="AY15" s="59" t="n">
        <v>135922.427726235</v>
      </c>
      <c r="AZ15" s="59" t="n">
        <v>135530.391399892</v>
      </c>
      <c r="BA15" s="59" t="n">
        <v>133813.474409759</v>
      </c>
      <c r="BB15" s="59" t="n">
        <v>132264.8280816</v>
      </c>
      <c r="BC15" s="59" t="n">
        <v>131431.230692624</v>
      </c>
      <c r="BD15" s="59" t="n">
        <v>132643.123447903</v>
      </c>
      <c r="BE15" s="59" t="n">
        <v>131556.262303363</v>
      </c>
      <c r="BF15" s="59" t="n">
        <v>131164.203794448</v>
      </c>
      <c r="BG15" s="59" t="n">
        <v>132798.291506554</v>
      </c>
      <c r="BH15" s="59" t="n">
        <v>132115.143158079</v>
      </c>
      <c r="BI15" s="59" t="n">
        <v>131554.971601573</v>
      </c>
      <c r="BJ15" s="59" t="n">
        <v>131112.40638309</v>
      </c>
      <c r="BK15" s="59" t="n">
        <v>130782.315834377</v>
      </c>
      <c r="BL15" s="59" t="n">
        <v>130559.796340364</v>
      </c>
      <c r="BM15" s="59" t="n">
        <v>129694.224687211</v>
      </c>
      <c r="BN15" s="59" t="n">
        <v>128961.19685029</v>
      </c>
      <c r="BO15" s="59" t="n">
        <v>128909.038208571</v>
      </c>
      <c r="BP15" s="59" t="n">
        <v>127123.731322511</v>
      </c>
      <c r="BQ15" s="59" t="n">
        <v>125488.352718351</v>
      </c>
      <c r="BR15" s="59" t="n">
        <v>124550.414524324</v>
      </c>
      <c r="BS15" s="59" t="n">
        <v>122641.061163231</v>
      </c>
      <c r="BT15" s="59" t="n">
        <v>120862.555825546</v>
      </c>
      <c r="BU15" s="59" t="n">
        <v>119209.10089046</v>
      </c>
      <c r="BV15" s="59" t="n">
        <v>117675.158933545</v>
      </c>
    </row>
    <row r="16" customFormat="false" ht="12.75" hidden="false" customHeight="false" outlineLevel="0" collapsed="false">
      <c r="A16" s="64" t="s">
        <v>83</v>
      </c>
      <c r="B16" s="59" t="n">
        <v>0</v>
      </c>
      <c r="C16" s="59" t="n">
        <v>1576.9812997593</v>
      </c>
      <c r="D16" s="59" t="n">
        <v>2405.73174412146</v>
      </c>
      <c r="E16" s="59" t="n">
        <v>3446.03917793001</v>
      </c>
      <c r="F16" s="59" t="n">
        <v>4757.69144602852</v>
      </c>
      <c r="G16" s="59" t="n">
        <v>6630.42964265877</v>
      </c>
      <c r="H16" s="59" t="n">
        <v>9273.5112247732</v>
      </c>
      <c r="I16" s="59" t="n">
        <v>12390.296500648</v>
      </c>
      <c r="J16" s="59" t="n">
        <v>15723.2378309573</v>
      </c>
      <c r="K16" s="59" t="n">
        <v>19155.0590585077</v>
      </c>
      <c r="L16" s="59" t="n">
        <v>22674.2625208295</v>
      </c>
      <c r="M16" s="59" t="n">
        <v>26806.0603730791</v>
      </c>
      <c r="N16" s="59" t="n">
        <v>29887.4339150158</v>
      </c>
      <c r="O16" s="59" t="n">
        <v>33145.7610488799</v>
      </c>
      <c r="P16" s="59" t="n">
        <v>36595.8189650065</v>
      </c>
      <c r="Q16" s="59" t="n">
        <v>40259.408367432</v>
      </c>
      <c r="R16" s="59" t="n">
        <v>44433.9667635624</v>
      </c>
      <c r="S16" s="59" t="n">
        <v>49290.4832496298</v>
      </c>
      <c r="T16" s="59" t="n">
        <v>53979.2514801745</v>
      </c>
      <c r="U16" s="59" t="n">
        <v>58382.8184564291</v>
      </c>
      <c r="V16" s="59" t="n">
        <v>62446.4577515409</v>
      </c>
      <c r="W16" s="59" t="n">
        <v>66288.3436012249</v>
      </c>
      <c r="X16" s="59" t="n">
        <v>69914.140612865</v>
      </c>
      <c r="Y16" s="59" t="n">
        <v>73302.4794491852</v>
      </c>
      <c r="Z16" s="59" t="n">
        <v>76382.2997210576</v>
      </c>
      <c r="AA16" s="59" t="n">
        <v>79439.8529890892</v>
      </c>
      <c r="AB16" s="59" t="n">
        <v>82686.1229682335</v>
      </c>
      <c r="AC16" s="59" t="n">
        <v>86256.5365042111</v>
      </c>
      <c r="AD16" s="59" t="n">
        <v>90500.8045942929</v>
      </c>
      <c r="AE16" s="59" t="n">
        <v>95893.3728777812</v>
      </c>
      <c r="AF16" s="59" t="n">
        <v>102016.809905366</v>
      </c>
      <c r="AG16" s="59" t="n">
        <v>108010.451920631</v>
      </c>
      <c r="AH16" s="59" t="n">
        <v>113608.44476027</v>
      </c>
      <c r="AI16" s="59" t="n">
        <v>118919.619193533</v>
      </c>
      <c r="AJ16" s="59" t="n">
        <v>124021.604751788</v>
      </c>
      <c r="AK16" s="59" t="n">
        <v>128841.544058082</v>
      </c>
      <c r="AL16" s="59" t="n">
        <v>133399.156523237</v>
      </c>
      <c r="AM16" s="59" t="n">
        <v>137803.656828025</v>
      </c>
      <c r="AN16" s="59" t="n">
        <v>142285.488769036</v>
      </c>
      <c r="AO16" s="59" t="n">
        <v>146960.530382191</v>
      </c>
      <c r="AP16" s="59" t="n">
        <v>152129.381266216</v>
      </c>
      <c r="AQ16" s="59" t="n">
        <v>157911.334239593</v>
      </c>
      <c r="AR16" s="59" t="n">
        <v>163553.65132843</v>
      </c>
      <c r="AS16" s="59" t="n">
        <v>168393.742192426</v>
      </c>
      <c r="AT16" s="59" t="n">
        <v>172390.560520704</v>
      </c>
      <c r="AU16" s="59" t="n">
        <v>175830.790027703</v>
      </c>
      <c r="AV16" s="59" t="n">
        <v>178873.86716062</v>
      </c>
      <c r="AW16" s="59" t="n">
        <v>181520.267141559</v>
      </c>
      <c r="AX16" s="59" t="n">
        <v>183695.031118532</v>
      </c>
      <c r="AY16" s="59" t="n">
        <v>185591.948062888</v>
      </c>
      <c r="AZ16" s="59" t="n">
        <v>187454.705010653</v>
      </c>
      <c r="BA16" s="59" t="n">
        <v>189404.821937188</v>
      </c>
      <c r="BB16" s="59" t="n">
        <v>191664.707358932</v>
      </c>
      <c r="BC16" s="59" t="n">
        <v>194213.105373019</v>
      </c>
      <c r="BD16" s="59" t="n">
        <v>196337.277528513</v>
      </c>
      <c r="BE16" s="59" t="n">
        <v>197621.50748104</v>
      </c>
      <c r="BF16" s="59" t="n">
        <v>198059.486189813</v>
      </c>
      <c r="BG16" s="59" t="n">
        <v>197852.17660026</v>
      </c>
      <c r="BH16" s="59" t="n">
        <v>197190.980881818</v>
      </c>
      <c r="BI16" s="59" t="n">
        <v>196198.841070653</v>
      </c>
      <c r="BJ16" s="59" t="n">
        <v>194875.757771369</v>
      </c>
      <c r="BK16" s="59" t="n">
        <v>193522.060833182</v>
      </c>
      <c r="BL16" s="59" t="n">
        <v>192377.867284323</v>
      </c>
      <c r="BM16" s="59" t="n">
        <v>191584.587059081</v>
      </c>
      <c r="BN16" s="59" t="n">
        <v>191381.384690736</v>
      </c>
      <c r="BO16" s="59" t="n">
        <v>191996.428558341</v>
      </c>
      <c r="BP16" s="59" t="n">
        <v>193022.475941548</v>
      </c>
      <c r="BQ16" s="59" t="n">
        <v>193809.556266704</v>
      </c>
      <c r="BR16" s="59" t="n">
        <v>194120.321712854</v>
      </c>
      <c r="BS16" s="59" t="n">
        <v>194043.481622724</v>
      </c>
      <c r="BT16" s="59" t="n">
        <v>193753.557360707</v>
      </c>
      <c r="BU16" s="59" t="n">
        <v>193316.54670952</v>
      </c>
      <c r="BV16" s="59" t="n">
        <v>192804.421047752</v>
      </c>
    </row>
    <row r="17" customFormat="false" ht="12.75" hidden="false" customHeight="false" outlineLevel="0" collapsed="false">
      <c r="A17" s="64" t="s">
        <v>84</v>
      </c>
      <c r="B17" s="59" t="n">
        <v>0</v>
      </c>
      <c r="C17" s="59" t="n">
        <v>2706.28389846929</v>
      </c>
      <c r="D17" s="59" t="n">
        <v>6235.96543305561</v>
      </c>
      <c r="E17" s="59" t="n">
        <v>13010.62586708</v>
      </c>
      <c r="F17" s="59" t="n">
        <v>21328.4726990893</v>
      </c>
      <c r="G17" s="59" t="n">
        <v>33611.4520829297</v>
      </c>
      <c r="H17" s="59" t="n">
        <v>50925.7099786863</v>
      </c>
      <c r="I17" s="59" t="n">
        <v>71326.3406704127</v>
      </c>
      <c r="J17" s="59" t="n">
        <v>69217.2003945387</v>
      </c>
      <c r="K17" s="59" t="n">
        <v>58212.2911359341</v>
      </c>
      <c r="L17" s="59" t="n">
        <v>43601.9197752389</v>
      </c>
      <c r="M17" s="59" t="n">
        <v>28777.3535527618</v>
      </c>
      <c r="N17" s="59" t="n">
        <v>18302.1579329272</v>
      </c>
      <c r="O17" s="59" t="n">
        <v>43386.2894481352</v>
      </c>
      <c r="P17" s="59" t="n">
        <v>66373.8015995418</v>
      </c>
      <c r="Q17" s="59" t="n">
        <v>91178.79673022</v>
      </c>
      <c r="R17" s="59" t="n">
        <v>116822.921395227</v>
      </c>
      <c r="S17" s="59" t="n">
        <v>142756.990540965</v>
      </c>
      <c r="T17" s="59" t="n">
        <v>229203.218809735</v>
      </c>
      <c r="U17" s="59" t="n">
        <v>245555.457379778</v>
      </c>
      <c r="V17" s="59" t="n">
        <v>262600.404454441</v>
      </c>
      <c r="W17" s="59" t="n">
        <v>281183.949221711</v>
      </c>
      <c r="X17" s="59" t="n">
        <v>293571.784764869</v>
      </c>
      <c r="Y17" s="59" t="n">
        <v>290747.005440813</v>
      </c>
      <c r="Z17" s="59" t="n">
        <v>286949.776601199</v>
      </c>
      <c r="AA17" s="59" t="n">
        <v>282695.354269719</v>
      </c>
      <c r="AB17" s="59" t="n">
        <v>278026.717846951</v>
      </c>
      <c r="AC17" s="59" t="n">
        <v>272973.759790862</v>
      </c>
      <c r="AD17" s="59" t="n">
        <v>267346.878276108</v>
      </c>
      <c r="AE17" s="59" t="n">
        <v>261418.333289895</v>
      </c>
      <c r="AF17" s="59" t="n">
        <v>255542.575379063</v>
      </c>
      <c r="AG17" s="59" t="n">
        <v>249804.015145736</v>
      </c>
      <c r="AH17" s="59" t="n">
        <v>244056.417468084</v>
      </c>
      <c r="AI17" s="59" t="n">
        <v>238331.673570473</v>
      </c>
      <c r="AJ17" s="59" t="n">
        <v>232676.285022324</v>
      </c>
      <c r="AK17" s="59" t="n">
        <v>227139.840436751</v>
      </c>
      <c r="AL17" s="59" t="n">
        <v>221776.342654465</v>
      </c>
      <c r="AM17" s="59" t="n">
        <v>216618.042932025</v>
      </c>
      <c r="AN17" s="59" t="n">
        <v>211735.078521375</v>
      </c>
      <c r="AO17" s="59" t="n">
        <v>207116.422473845</v>
      </c>
      <c r="AP17" s="59" t="n">
        <v>202682.73973334</v>
      </c>
      <c r="AQ17" s="59" t="n">
        <v>198426.622273811</v>
      </c>
      <c r="AR17" s="59" t="n">
        <v>194340.958754448</v>
      </c>
      <c r="AS17" s="59" t="n">
        <v>190418.922637687</v>
      </c>
      <c r="AT17" s="59" t="n">
        <v>186653.960783075</v>
      </c>
      <c r="AU17" s="59" t="n">
        <v>183039.782497948</v>
      </c>
      <c r="AV17" s="59" t="n">
        <v>179570.349026615</v>
      </c>
      <c r="AW17" s="59" t="n">
        <v>176239.863460493</v>
      </c>
      <c r="AX17" s="59" t="n">
        <v>172708.145667719</v>
      </c>
      <c r="AY17" s="59" t="n">
        <v>169204.972927464</v>
      </c>
      <c r="AZ17" s="59" t="n">
        <v>165725.217293919</v>
      </c>
      <c r="BA17" s="59" t="n">
        <v>162263.956191213</v>
      </c>
      <c r="BB17" s="59" t="n">
        <v>158816.464188511</v>
      </c>
      <c r="BC17" s="59" t="n">
        <v>155378.205104532</v>
      </c>
      <c r="BD17" s="59" t="n">
        <v>151944.824428252</v>
      </c>
      <c r="BE17" s="59" t="n">
        <v>148512.142043169</v>
      </c>
      <c r="BF17" s="59" t="n">
        <v>145076.145242947</v>
      </c>
      <c r="BG17" s="59" t="n">
        <v>141632.982026776</v>
      </c>
      <c r="BH17" s="59" t="n">
        <v>138161.096367061</v>
      </c>
      <c r="BI17" s="59" t="n">
        <v>134774.293141303</v>
      </c>
      <c r="BJ17" s="59" t="n">
        <v>131268.395638502</v>
      </c>
      <c r="BK17" s="59" t="n">
        <v>127781.204342927</v>
      </c>
      <c r="BL17" s="59" t="n">
        <v>124309.579242429</v>
      </c>
      <c r="BM17" s="59" t="n">
        <v>120850.506079714</v>
      </c>
      <c r="BN17" s="59" t="n">
        <v>117455.054995314</v>
      </c>
      <c r="BO17" s="59" t="n">
        <v>114118.287134056</v>
      </c>
      <c r="BP17" s="59" t="n">
        <v>110835.461437777</v>
      </c>
      <c r="BQ17" s="59" t="n">
        <v>107602.026723727</v>
      </c>
      <c r="BR17" s="59" t="n">
        <v>104413.614080212</v>
      </c>
      <c r="BS17" s="59" t="n">
        <v>101266.029566793</v>
      </c>
      <c r="BT17" s="59" t="n">
        <v>98144.5322291163</v>
      </c>
      <c r="BU17" s="59" t="n">
        <v>95115.6700382542</v>
      </c>
      <c r="BV17" s="59" t="n">
        <v>92175.7330341494</v>
      </c>
    </row>
    <row r="18" customFormat="false" ht="12.75" hidden="false" customHeight="false" outlineLevel="0" collapsed="false">
      <c r="A18" s="64" t="s">
        <v>85</v>
      </c>
      <c r="B18" s="65" t="n">
        <v>0</v>
      </c>
      <c r="C18" s="65" t="n">
        <v>3074.90796357295</v>
      </c>
      <c r="D18" s="65" t="n">
        <v>5209.33927533424</v>
      </c>
      <c r="E18" s="65" t="n">
        <v>7741.7554737454</v>
      </c>
      <c r="F18" s="65" t="n">
        <v>10672.1565588064</v>
      </c>
      <c r="G18" s="65" t="n">
        <v>14000.5425305173</v>
      </c>
      <c r="H18" s="65" t="n">
        <v>17726.9133888781</v>
      </c>
      <c r="I18" s="65" t="n">
        <v>8493.61498475389</v>
      </c>
      <c r="J18" s="65" t="n">
        <v>0</v>
      </c>
      <c r="K18" s="65" t="n">
        <v>0</v>
      </c>
      <c r="L18" s="65" t="n">
        <v>0</v>
      </c>
      <c r="M18" s="65" t="n">
        <v>0</v>
      </c>
      <c r="N18" s="65" t="n">
        <v>0</v>
      </c>
      <c r="O18" s="65" t="n">
        <v>0</v>
      </c>
      <c r="P18" s="65" t="n">
        <v>0</v>
      </c>
      <c r="Q18" s="65" t="n">
        <v>0</v>
      </c>
      <c r="R18" s="65" t="n">
        <v>0</v>
      </c>
      <c r="S18" s="65" t="n">
        <v>0</v>
      </c>
      <c r="T18" s="65" t="n">
        <v>0</v>
      </c>
      <c r="U18" s="65" t="n">
        <v>0</v>
      </c>
      <c r="V18" s="65" t="n">
        <v>0</v>
      </c>
      <c r="W18" s="65" t="n">
        <v>0</v>
      </c>
      <c r="X18" s="65" t="n">
        <v>6831.25495797466</v>
      </c>
      <c r="Y18" s="65" t="n">
        <v>28744.9376488588</v>
      </c>
      <c r="Z18" s="65" t="n">
        <v>53409.111926775</v>
      </c>
      <c r="AA18" s="65" t="n">
        <v>78931.4372169141</v>
      </c>
      <c r="AB18" s="65" t="n">
        <v>105152.818716617</v>
      </c>
      <c r="AC18" s="65" t="n">
        <v>124274.115781784</v>
      </c>
      <c r="AD18" s="65" t="n">
        <v>129137.0676092</v>
      </c>
      <c r="AE18" s="65" t="n">
        <v>133980.054400342</v>
      </c>
      <c r="AF18" s="65" t="n">
        <v>138809.454374694</v>
      </c>
      <c r="AG18" s="65" t="n">
        <v>143631.390309396</v>
      </c>
      <c r="AH18" s="65" t="n">
        <v>148451.739769486</v>
      </c>
      <c r="AI18" s="65" t="n">
        <v>153276.144928449</v>
      </c>
      <c r="AJ18" s="65" t="n">
        <v>158110.021995442</v>
      </c>
      <c r="AK18" s="65" t="n">
        <v>162983.571879658</v>
      </c>
      <c r="AL18" s="65" t="n">
        <v>167737.489323221</v>
      </c>
      <c r="AM18" s="65" t="n">
        <v>172711.180889815</v>
      </c>
      <c r="AN18" s="65" t="n">
        <v>177674.126712845</v>
      </c>
      <c r="AO18" s="65" t="n">
        <v>182630.7418907</v>
      </c>
      <c r="AP18" s="65" t="n">
        <v>183517.54334753</v>
      </c>
      <c r="AQ18" s="65" t="n">
        <v>180666.881532577</v>
      </c>
      <c r="AR18" s="65" t="n">
        <v>178152.755651359</v>
      </c>
      <c r="AS18" s="65" t="n">
        <v>178593.847384471</v>
      </c>
      <c r="AT18" s="65" t="n">
        <v>179597.435187499</v>
      </c>
      <c r="AU18" s="65" t="n">
        <v>177888.397142525</v>
      </c>
      <c r="AV18" s="65" t="n">
        <v>178764.20948836</v>
      </c>
      <c r="AW18" s="65" t="n">
        <v>180191.987112073</v>
      </c>
      <c r="AX18" s="65" t="n">
        <v>182170.239024944</v>
      </c>
      <c r="AY18" s="65" t="n">
        <v>184280.651283413</v>
      </c>
      <c r="AZ18" s="65" t="n">
        <v>186289.686295536</v>
      </c>
      <c r="BA18" s="65" t="n">
        <v>189517.747461841</v>
      </c>
      <c r="BB18" s="65" t="n">
        <v>192254.000370957</v>
      </c>
      <c r="BC18" s="65" t="n">
        <v>193977.458829825</v>
      </c>
      <c r="BD18" s="65" t="n">
        <v>194074.774595333</v>
      </c>
      <c r="BE18" s="65" t="n">
        <v>197310.088172428</v>
      </c>
      <c r="BF18" s="65" t="n">
        <v>200700.164772793</v>
      </c>
      <c r="BG18" s="65" t="n">
        <v>202716.54986641</v>
      </c>
      <c r="BH18" s="65" t="n">
        <v>207532.779593042</v>
      </c>
      <c r="BI18" s="65" t="n">
        <v>212471.894186471</v>
      </c>
      <c r="BJ18" s="65" t="n">
        <v>217743.440207039</v>
      </c>
      <c r="BK18" s="65" t="n">
        <v>222914.418989514</v>
      </c>
      <c r="BL18" s="65" t="n">
        <v>227752.757132884</v>
      </c>
      <c r="BM18" s="65" t="n">
        <v>232870.682173994</v>
      </c>
      <c r="BN18" s="65" t="n">
        <v>237202.36346366</v>
      </c>
      <c r="BO18" s="65" t="n">
        <v>239976.246099032</v>
      </c>
      <c r="BP18" s="65" t="n">
        <v>244018.331298164</v>
      </c>
      <c r="BQ18" s="65" t="n">
        <v>248100.064291218</v>
      </c>
      <c r="BR18" s="65" t="n">
        <v>251915.64968261</v>
      </c>
      <c r="BS18" s="65" t="n">
        <v>257049.427647252</v>
      </c>
      <c r="BT18" s="65" t="n">
        <v>262239.354584631</v>
      </c>
      <c r="BU18" s="65" t="n">
        <v>267358.682361766</v>
      </c>
      <c r="BV18" s="65" t="n">
        <v>270253.817386557</v>
      </c>
    </row>
    <row r="19" customFormat="false" ht="12.75" hidden="false" customHeight="false" outlineLevel="0" collapsed="false">
      <c r="A19" s="66" t="s">
        <v>86</v>
      </c>
      <c r="B19" s="59" t="n">
        <f aca="false">SUM(B14:B18)</f>
        <v>25000</v>
      </c>
      <c r="C19" s="59" t="n">
        <f aca="false">SUM(C14:C18)</f>
        <v>47990.1731618015</v>
      </c>
      <c r="D19" s="59" t="n">
        <f aca="false">SUM(D14:D18)</f>
        <v>62819.703119178</v>
      </c>
      <c r="E19" s="59" t="n">
        <f aca="false">SUM(E14:E18)</f>
        <v>87993.6080187554</v>
      </c>
      <c r="F19" s="59" t="n">
        <f aca="false">SUM(F14:F18)</f>
        <v>105597.049870591</v>
      </c>
      <c r="G19" s="59" t="n">
        <f aca="false">SUM(G14:G18)</f>
        <v>130138.549256106</v>
      </c>
      <c r="H19" s="59" t="n">
        <f aca="false">SUM(H14:H18)</f>
        <v>169248.072092338</v>
      </c>
      <c r="I19" s="59" t="n">
        <f aca="false">SUM(I14:I18)</f>
        <v>190000</v>
      </c>
      <c r="J19" s="59" t="n">
        <f aca="false">SUM(J14:J18)</f>
        <v>190000</v>
      </c>
      <c r="K19" s="59" t="n">
        <f aca="false">SUM(K14:K18)</f>
        <v>190000</v>
      </c>
      <c r="L19" s="59" t="n">
        <f aca="false">SUM(L14:L18)</f>
        <v>190000</v>
      </c>
      <c r="M19" s="59" t="n">
        <f aca="false">SUM(M14:M18)</f>
        <v>190000</v>
      </c>
      <c r="N19" s="59" t="n">
        <f aca="false">SUM(N14:N18)</f>
        <v>190000</v>
      </c>
      <c r="O19" s="59" t="n">
        <f aca="false">SUM(O14:O18)</f>
        <v>222500</v>
      </c>
      <c r="P19" s="59" t="n">
        <f aca="false">SUM(P14:P18)</f>
        <v>255000</v>
      </c>
      <c r="Q19" s="59" t="n">
        <f aca="false">SUM(Q14:Q18)</f>
        <v>287500</v>
      </c>
      <c r="R19" s="59" t="n">
        <f aca="false">SUM(R14:R18)</f>
        <v>320000</v>
      </c>
      <c r="S19" s="59" t="n">
        <f aca="false">SUM(S14:S18)</f>
        <v>352500</v>
      </c>
      <c r="T19" s="59" t="n">
        <f aca="false">SUM(T14:T18)</f>
        <v>450000</v>
      </c>
      <c r="U19" s="59" t="n">
        <f aca="false">SUM(U14:U18)</f>
        <v>472727.272727273</v>
      </c>
      <c r="V19" s="59" t="n">
        <f aca="false">SUM(V14:V18)</f>
        <v>495454.545454545</v>
      </c>
      <c r="W19" s="59" t="n">
        <f aca="false">SUM(W14:W18)</f>
        <v>518181.818181818</v>
      </c>
      <c r="X19" s="59" t="n">
        <f aca="false">SUM(X14:X18)</f>
        <v>540909.090909091</v>
      </c>
      <c r="Y19" s="59" t="n">
        <f aca="false">SUM(Y14:Y18)</f>
        <v>563636.363636364</v>
      </c>
      <c r="Z19" s="59" t="n">
        <f aca="false">SUM(Z14:Z18)</f>
        <v>586363.636363636</v>
      </c>
      <c r="AA19" s="59" t="n">
        <f aca="false">SUM(AA14:AA18)</f>
        <v>609090.909090909</v>
      </c>
      <c r="AB19" s="59" t="n">
        <f aca="false">SUM(AB14:AB18)</f>
        <v>631818.181818182</v>
      </c>
      <c r="AC19" s="59" t="n">
        <f aca="false">SUM(AC14:AC18)</f>
        <v>647315.56028803</v>
      </c>
      <c r="AD19" s="59" t="n">
        <f aca="false">SUM(AD14:AD18)</f>
        <v>648652.875503633</v>
      </c>
      <c r="AE19" s="59" t="n">
        <f aca="false">SUM(AE14:AE18)</f>
        <v>651879.817984345</v>
      </c>
      <c r="AF19" s="59" t="n">
        <f aca="false">SUM(AF14:AF18)</f>
        <v>660306.562542191</v>
      </c>
      <c r="AG19" s="59" t="n">
        <f aca="false">SUM(AG14:AG18)</f>
        <v>664060.936458348</v>
      </c>
      <c r="AH19" s="59" t="n">
        <f aca="false">SUM(AH14:AH18)</f>
        <v>667522.237680756</v>
      </c>
      <c r="AI19" s="59" t="n">
        <f aca="false">SUM(AI14:AI18)</f>
        <v>673878.501410783</v>
      </c>
      <c r="AJ19" s="59" t="n">
        <f aca="false">SUM(AJ14:AJ18)</f>
        <v>677806.884857509</v>
      </c>
      <c r="AK19" s="59" t="n">
        <f aca="false">SUM(AK14:AK18)</f>
        <v>681753.88206333</v>
      </c>
      <c r="AL19" s="59" t="n">
        <f aca="false">SUM(AL14:AL18)</f>
        <v>685627.911280909</v>
      </c>
      <c r="AM19" s="59" t="n">
        <f aca="false">SUM(AM14:AM18)</f>
        <v>690203.356895417</v>
      </c>
      <c r="AN19" s="59" t="n">
        <f aca="false">SUM(AN14:AN18)</f>
        <v>694647.041068208</v>
      </c>
      <c r="AO19" s="59" t="n">
        <f aca="false">SUM(AO14:AO18)</f>
        <v>698945.379136875</v>
      </c>
      <c r="AP19" s="59" t="n">
        <f aca="false">SUM(AP14:AP18)</f>
        <v>700000</v>
      </c>
      <c r="AQ19" s="59" t="n">
        <f aca="false">SUM(AQ14:AQ18)</f>
        <v>700000</v>
      </c>
      <c r="AR19" s="59" t="n">
        <f aca="false">SUM(AR14:AR18)</f>
        <v>700000</v>
      </c>
      <c r="AS19" s="59" t="n">
        <f aca="false">SUM(AS14:AS18)</f>
        <v>700000</v>
      </c>
      <c r="AT19" s="59" t="n">
        <f aca="false">SUM(AT14:AT18)</f>
        <v>700000</v>
      </c>
      <c r="AU19" s="59" t="n">
        <f aca="false">SUM(AU14:AU18)</f>
        <v>700000</v>
      </c>
      <c r="AV19" s="59" t="n">
        <f aca="false">SUM(AV14:AV18)</f>
        <v>700000</v>
      </c>
      <c r="AW19" s="59" t="n">
        <f aca="false">SUM(AW14:AW18)</f>
        <v>700000</v>
      </c>
      <c r="AX19" s="59" t="n">
        <f aca="false">SUM(AX14:AX18)</f>
        <v>700000</v>
      </c>
      <c r="AY19" s="59" t="n">
        <f aca="false">SUM(AY14:AY18)</f>
        <v>700000</v>
      </c>
      <c r="AZ19" s="59" t="n">
        <f aca="false">SUM(AZ14:AZ18)</f>
        <v>700000</v>
      </c>
      <c r="BA19" s="59" t="n">
        <f aca="false">SUM(BA14:BA18)</f>
        <v>700000</v>
      </c>
      <c r="BB19" s="59" t="n">
        <f aca="false">SUM(BB14:BB18)</f>
        <v>700000</v>
      </c>
      <c r="BC19" s="59" t="n">
        <f aca="false">SUM(BC14:BC18)</f>
        <v>700000</v>
      </c>
      <c r="BD19" s="59" t="n">
        <f aca="false">SUM(BD14:BD18)</f>
        <v>700000</v>
      </c>
      <c r="BE19" s="59" t="n">
        <f aca="false">SUM(BE14:BE18)</f>
        <v>700000</v>
      </c>
      <c r="BF19" s="59" t="n">
        <f aca="false">SUM(BF14:BF18)</f>
        <v>700000</v>
      </c>
      <c r="BG19" s="59" t="n">
        <f aca="false">SUM(BG14:BG18)</f>
        <v>700000</v>
      </c>
      <c r="BH19" s="59" t="n">
        <f aca="false">SUM(BH14:BH18)</f>
        <v>700000</v>
      </c>
      <c r="BI19" s="59" t="n">
        <f aca="false">SUM(BI14:BI18)</f>
        <v>700000</v>
      </c>
      <c r="BJ19" s="59" t="n">
        <f aca="false">SUM(BJ14:BJ18)</f>
        <v>700000</v>
      </c>
      <c r="BK19" s="59" t="n">
        <f aca="false">SUM(BK14:BK18)</f>
        <v>700000</v>
      </c>
      <c r="BL19" s="59" t="n">
        <f aca="false">SUM(BL14:BL18)</f>
        <v>700000</v>
      </c>
      <c r="BM19" s="59" t="n">
        <f aca="false">SUM(BM14:BM18)</f>
        <v>700000</v>
      </c>
      <c r="BN19" s="59" t="n">
        <f aca="false">SUM(BN14:BN18)</f>
        <v>700000</v>
      </c>
      <c r="BO19" s="59" t="n">
        <f aca="false">SUM(BO14:BO18)</f>
        <v>700000</v>
      </c>
      <c r="BP19" s="59" t="n">
        <f aca="false">SUM(BP14:BP18)</f>
        <v>700000</v>
      </c>
      <c r="BQ19" s="59" t="n">
        <f aca="false">SUM(BQ14:BQ18)</f>
        <v>700000</v>
      </c>
      <c r="BR19" s="59" t="n">
        <f aca="false">SUM(BR14:BR18)</f>
        <v>700000</v>
      </c>
      <c r="BS19" s="59" t="n">
        <f aca="false">SUM(BS14:BS18)</f>
        <v>700000</v>
      </c>
      <c r="BT19" s="59" t="n">
        <f aca="false">SUM(BT14:BT18)</f>
        <v>700000</v>
      </c>
      <c r="BU19" s="59" t="n">
        <f aca="false">SUM(BU14:BU18)</f>
        <v>700000</v>
      </c>
      <c r="BV19" s="59" t="n">
        <f aca="false">SUM(BV14:BV18)</f>
        <v>697909.130402003</v>
      </c>
    </row>
    <row r="20" customFormat="false" ht="12.75" hidden="false" customHeight="false" outlineLevel="0" collapsed="false">
      <c r="A20" s="64"/>
    </row>
    <row r="21" customFormat="false" ht="12.75" hidden="false" customHeight="false" outlineLevel="0" collapsed="false">
      <c r="A21" s="64" t="s">
        <v>87</v>
      </c>
      <c r="B21" s="59" t="n">
        <f aca="false">IF(B19&gt;$B$5,B19-$B$5,0)</f>
        <v>0</v>
      </c>
      <c r="C21" s="59" t="n">
        <f aca="false">IF(C19&gt;$B$5,C19-$B$5,0)</f>
        <v>0</v>
      </c>
      <c r="D21" s="59" t="n">
        <f aca="false">IF(D19&gt;$B$5,D19-$B$5,0)</f>
        <v>0</v>
      </c>
      <c r="E21" s="59" t="n">
        <f aca="false">IF(E19&gt;$B$5,E19-$B$5,0)</f>
        <v>0</v>
      </c>
      <c r="F21" s="59" t="n">
        <f aca="false">IF(F19&gt;$B$5,F19-$B$5,0)</f>
        <v>0</v>
      </c>
      <c r="G21" s="59" t="n">
        <f aca="false">IF(G19&gt;$B$5,G19-$B$5,0)</f>
        <v>0</v>
      </c>
      <c r="H21" s="59" t="n">
        <f aca="false">IF(H19&gt;$B$5,H19-$B$5,0)</f>
        <v>0</v>
      </c>
      <c r="I21" s="59" t="n">
        <f aca="false">IF(I19&gt;$B$5,I19-$B$5,0)</f>
        <v>0</v>
      </c>
      <c r="J21" s="59" t="n">
        <f aca="false">IF(J19&gt;$B$5,J19-$B$5,0)</f>
        <v>0</v>
      </c>
      <c r="K21" s="59" t="n">
        <f aca="false">IF(K19&gt;$B$5,K19-$B$5,0)</f>
        <v>0</v>
      </c>
      <c r="L21" s="59" t="n">
        <f aca="false">IF(L19&gt;$B$5,L19-$B$5,0)</f>
        <v>0</v>
      </c>
      <c r="M21" s="59" t="n">
        <f aca="false">IF(M19&gt;$B$5,M19-$B$5,0)</f>
        <v>0</v>
      </c>
      <c r="N21" s="59" t="n">
        <f aca="false">IF(N19&gt;$B$5,N19-$B$5,0)</f>
        <v>0</v>
      </c>
      <c r="O21" s="59" t="n">
        <f aca="false">IF(O19&gt;$B$5,O19-$B$5,0)</f>
        <v>0</v>
      </c>
      <c r="P21" s="59" t="n">
        <f aca="false">IF(P19&gt;$B$5,P19-$B$5,0)</f>
        <v>0</v>
      </c>
      <c r="Q21" s="59" t="n">
        <f aca="false">IF(Q19&gt;$B$5,Q19-$B$5,0)</f>
        <v>0</v>
      </c>
      <c r="R21" s="59" t="n">
        <f aca="false">IF(R19&gt;$B$5,R19-$B$5,0)</f>
        <v>20000</v>
      </c>
      <c r="S21" s="59" t="n">
        <f aca="false">IF(S19&gt;$B$5,S19-$B$5,0)</f>
        <v>52500</v>
      </c>
      <c r="T21" s="59" t="n">
        <f aca="false">IF(T19&gt;$B$5,T19-$B$5,0)</f>
        <v>150000</v>
      </c>
      <c r="U21" s="59" t="n">
        <f aca="false">IF(U19&gt;$B$5,U19-$B$5,0)</f>
        <v>172727.272727273</v>
      </c>
      <c r="V21" s="59" t="n">
        <f aca="false">IF(V19&gt;$B$5,V19-$B$5,0)</f>
        <v>195454.545454545</v>
      </c>
      <c r="W21" s="59" t="n">
        <f aca="false">IF(W19&gt;$B$5,W19-$B$5,0)</f>
        <v>218181.818181818</v>
      </c>
      <c r="X21" s="59" t="n">
        <f aca="false">IF(X19&gt;$B$5,X19-$B$5,0)</f>
        <v>240909.090909091</v>
      </c>
      <c r="Y21" s="59" t="n">
        <f aca="false">IF(Y19&gt;$B$5,Y19-$B$5,0)</f>
        <v>263636.363636364</v>
      </c>
      <c r="Z21" s="59" t="n">
        <f aca="false">IF(Z19&gt;$B$5,Z19-$B$5,0)</f>
        <v>286363.636363636</v>
      </c>
      <c r="AA21" s="59" t="n">
        <f aca="false">IF(AA19&gt;$B$5,AA19-$B$5,0)</f>
        <v>309090.909090909</v>
      </c>
      <c r="AB21" s="59" t="n">
        <f aca="false">IF(AB19&gt;$B$5,AB19-$B$5,0)</f>
        <v>331818.181818182</v>
      </c>
      <c r="AC21" s="59" t="n">
        <f aca="false">IF(AC19&gt;$B$5,AC19-$B$5,0)</f>
        <v>347315.56028803</v>
      </c>
      <c r="AD21" s="59" t="n">
        <f aca="false">IF(AD19&gt;$B$5,AD19-$B$5,0)</f>
        <v>348652.875503633</v>
      </c>
      <c r="AE21" s="59" t="n">
        <f aca="false">IF(AE19&gt;$B$5,AE19-$B$5,0)</f>
        <v>351879.817984345</v>
      </c>
      <c r="AF21" s="59" t="n">
        <f aca="false">IF(AF19&gt;$B$5,AF19-$B$5,0)</f>
        <v>360306.562542191</v>
      </c>
      <c r="AG21" s="59" t="n">
        <f aca="false">IF(AG19&gt;$B$5,AG19-$B$5,0)</f>
        <v>364060.936458348</v>
      </c>
      <c r="AH21" s="59" t="n">
        <f aca="false">IF(AH19&gt;$B$5,AH19-$B$5,0)</f>
        <v>367522.237680756</v>
      </c>
      <c r="AI21" s="59" t="n">
        <f aca="false">IF(AI19&gt;$B$5,AI19-$B$5,0)</f>
        <v>373878.501410783</v>
      </c>
      <c r="AJ21" s="59" t="n">
        <f aca="false">IF(AJ19&gt;$B$5,AJ19-$B$5,0)</f>
        <v>377806.884857509</v>
      </c>
      <c r="AK21" s="59" t="n">
        <f aca="false">IF(AK19&gt;$B$5,AK19-$B$5,0)</f>
        <v>381753.88206333</v>
      </c>
      <c r="AL21" s="59" t="n">
        <f aca="false">IF(AL19&gt;$B$5,AL19-$B$5,0)</f>
        <v>385627.911280909</v>
      </c>
      <c r="AM21" s="59" t="n">
        <f aca="false">IF(AM19&gt;$B$5,AM19-$B$5,0)</f>
        <v>390203.356895417</v>
      </c>
      <c r="AN21" s="59" t="n">
        <f aca="false">IF(AN19&gt;$B$5,AN19-$B$5,0)</f>
        <v>394647.041068208</v>
      </c>
      <c r="AO21" s="59" t="n">
        <f aca="false">IF(AO19&gt;$B$5,AO19-$B$5,0)</f>
        <v>398945.379136875</v>
      </c>
      <c r="AP21" s="59" t="n">
        <f aca="false">IF(AP19&gt;$B$5,AP19-$B$5,0)</f>
        <v>400000</v>
      </c>
      <c r="AQ21" s="59" t="n">
        <f aca="false">IF(AQ19&gt;$B$5,AQ19-$B$5,0)</f>
        <v>400000</v>
      </c>
      <c r="AR21" s="59" t="n">
        <f aca="false">IF(AR19&gt;$B$5,AR19-$B$5,0)</f>
        <v>400000</v>
      </c>
      <c r="AS21" s="59" t="n">
        <f aca="false">IF(AS19&gt;$B$5,AS19-$B$5,0)</f>
        <v>400000</v>
      </c>
      <c r="AT21" s="59" t="n">
        <f aca="false">IF(AT19&gt;$B$5,AT19-$B$5,0)</f>
        <v>400000</v>
      </c>
      <c r="AU21" s="59" t="n">
        <f aca="false">IF(AU19&gt;$B$5,AU19-$B$5,0)</f>
        <v>400000</v>
      </c>
      <c r="AV21" s="59" t="n">
        <f aca="false">IF(AV19&gt;$B$5,AV19-$B$5,0)</f>
        <v>400000</v>
      </c>
      <c r="AW21" s="59" t="n">
        <f aca="false">IF(AW19&gt;$B$5,AW19-$B$5,0)</f>
        <v>400000</v>
      </c>
      <c r="AX21" s="59" t="n">
        <f aca="false">IF(AX19&gt;$B$5,AX19-$B$5,0)</f>
        <v>400000</v>
      </c>
      <c r="AY21" s="59" t="n">
        <f aca="false">IF(AY19&gt;$B$5,AY19-$B$5,0)</f>
        <v>400000</v>
      </c>
      <c r="AZ21" s="59" t="n">
        <f aca="false">IF(AZ19&gt;$B$5,AZ19-$B$5,0)</f>
        <v>400000</v>
      </c>
      <c r="BA21" s="59" t="n">
        <f aca="false">IF(BA19&gt;$B$5,BA19-$B$5,0)</f>
        <v>400000</v>
      </c>
      <c r="BB21" s="59" t="n">
        <f aca="false">IF(BB19&gt;$B$5,BB19-$B$5,0)</f>
        <v>400000</v>
      </c>
      <c r="BC21" s="59" t="n">
        <f aca="false">IF(BC19&gt;$B$5,BC19-$B$5,0)</f>
        <v>400000</v>
      </c>
      <c r="BD21" s="59" t="n">
        <f aca="false">IF(BD19&gt;$B$5,BD19-$B$5,0)</f>
        <v>400000</v>
      </c>
      <c r="BE21" s="59" t="n">
        <f aca="false">IF(BE19&gt;$B$5,BE19-$B$5,0)</f>
        <v>400000</v>
      </c>
      <c r="BF21" s="59" t="n">
        <f aca="false">IF(BF19&gt;$B$5,BF19-$B$5,0)</f>
        <v>400000</v>
      </c>
      <c r="BG21" s="59" t="n">
        <f aca="false">IF(BG19&gt;$B$5,BG19-$B$5,0)</f>
        <v>400000</v>
      </c>
      <c r="BH21" s="59" t="n">
        <f aca="false">IF(BH19&gt;$B$5,BH19-$B$5,0)</f>
        <v>400000</v>
      </c>
      <c r="BI21" s="59" t="n">
        <f aca="false">IF(BI19&gt;$B$5,BI19-$B$5,0)</f>
        <v>400000</v>
      </c>
      <c r="BJ21" s="59" t="n">
        <f aca="false">IF(BJ19&gt;$B$5,BJ19-$B$5,0)</f>
        <v>400000</v>
      </c>
      <c r="BK21" s="59" t="n">
        <f aca="false">IF(BK19&gt;$B$5,BK19-$B$5,0)</f>
        <v>400000</v>
      </c>
      <c r="BL21" s="59" t="n">
        <f aca="false">IF(BL19&gt;$B$5,BL19-$B$5,0)</f>
        <v>400000</v>
      </c>
      <c r="BM21" s="59" t="n">
        <f aca="false">IF(BM19&gt;$B$5,BM19-$B$5,0)</f>
        <v>400000</v>
      </c>
      <c r="BN21" s="59" t="n">
        <f aca="false">IF(BN19&gt;$B$5,BN19-$B$5,0)</f>
        <v>400000</v>
      </c>
      <c r="BO21" s="59" t="n">
        <f aca="false">IF(BO19&gt;$B$5,BO19-$B$5,0)</f>
        <v>400000</v>
      </c>
      <c r="BP21" s="59" t="n">
        <f aca="false">IF(BP19&gt;$B$5,BP19-$B$5,0)</f>
        <v>400000</v>
      </c>
      <c r="BQ21" s="59" t="n">
        <f aca="false">IF(BQ19&gt;$B$5,BQ19-$B$5,0)</f>
        <v>400000</v>
      </c>
      <c r="BR21" s="59" t="n">
        <f aca="false">IF(BR19&gt;$B$5,BR19-$B$5,0)</f>
        <v>400000</v>
      </c>
      <c r="BS21" s="59" t="n">
        <f aca="false">IF(BS19&gt;$B$5,BS19-$B$5,0)</f>
        <v>400000</v>
      </c>
      <c r="BT21" s="59" t="n">
        <f aca="false">IF(BT19&gt;$B$5,BT19-$B$5,0)</f>
        <v>400000</v>
      </c>
      <c r="BU21" s="59" t="n">
        <f aca="false">IF(BU19&gt;$B$5,BU19-$B$5,0)</f>
        <v>400000</v>
      </c>
      <c r="BV21" s="59" t="n">
        <f aca="false">IF(BV19&gt;$B$5,BV19-$B$5,0)</f>
        <v>397909.130402003</v>
      </c>
    </row>
    <row r="22" customFormat="false" ht="12.75" hidden="false" customHeight="false" outlineLevel="0" collapsed="false">
      <c r="A22" s="64" t="s">
        <v>48</v>
      </c>
      <c r="B22" s="67" t="n">
        <f aca="false">$B$6</f>
        <v>0.14</v>
      </c>
      <c r="C22" s="67" t="n">
        <f aca="false">$B$6</f>
        <v>0.14</v>
      </c>
      <c r="D22" s="67" t="n">
        <f aca="false">$B$6</f>
        <v>0.14</v>
      </c>
      <c r="E22" s="67" t="n">
        <f aca="false">$B$6</f>
        <v>0.14</v>
      </c>
      <c r="F22" s="67" t="n">
        <f aca="false">$B$6</f>
        <v>0.14</v>
      </c>
      <c r="G22" s="67" t="n">
        <f aca="false">$B$6</f>
        <v>0.14</v>
      </c>
      <c r="H22" s="67" t="n">
        <f aca="false">$B$6</f>
        <v>0.14</v>
      </c>
      <c r="I22" s="67" t="n">
        <f aca="false">$B$6</f>
        <v>0.14</v>
      </c>
      <c r="J22" s="67" t="n">
        <f aca="false">$B$6</f>
        <v>0.14</v>
      </c>
      <c r="K22" s="67" t="n">
        <f aca="false">$B$6</f>
        <v>0.14</v>
      </c>
      <c r="L22" s="67" t="n">
        <f aca="false">$B$6</f>
        <v>0.14</v>
      </c>
      <c r="M22" s="67" t="n">
        <f aca="false">$B$6</f>
        <v>0.14</v>
      </c>
      <c r="N22" s="67" t="n">
        <f aca="false">$B$6</f>
        <v>0.14</v>
      </c>
      <c r="O22" s="67" t="n">
        <f aca="false">$B$6</f>
        <v>0.14</v>
      </c>
      <c r="P22" s="67" t="n">
        <f aca="false">$B$6</f>
        <v>0.14</v>
      </c>
      <c r="Q22" s="67" t="n">
        <f aca="false">$B$6</f>
        <v>0.14</v>
      </c>
      <c r="R22" s="67" t="n">
        <f aca="false">$B$6</f>
        <v>0.14</v>
      </c>
      <c r="S22" s="67" t="n">
        <f aca="false">$B$6</f>
        <v>0.14</v>
      </c>
      <c r="T22" s="67" t="n">
        <f aca="false">$B$6</f>
        <v>0.14</v>
      </c>
      <c r="U22" s="67" t="n">
        <f aca="false">$B$6</f>
        <v>0.14</v>
      </c>
      <c r="V22" s="67" t="n">
        <f aca="false">$B$6</f>
        <v>0.14</v>
      </c>
      <c r="W22" s="67" t="n">
        <f aca="false">$B$6</f>
        <v>0.14</v>
      </c>
      <c r="X22" s="67" t="n">
        <f aca="false">$B$6</f>
        <v>0.14</v>
      </c>
      <c r="Y22" s="67" t="n">
        <f aca="false">$B$6</f>
        <v>0.14</v>
      </c>
      <c r="Z22" s="67" t="n">
        <f aca="false">$B$6</f>
        <v>0.14</v>
      </c>
      <c r="AA22" s="67" t="n">
        <f aca="false">$B$6</f>
        <v>0.14</v>
      </c>
      <c r="AB22" s="67" t="n">
        <f aca="false">$B$6</f>
        <v>0.14</v>
      </c>
      <c r="AC22" s="67" t="n">
        <f aca="false">$B$6</f>
        <v>0.14</v>
      </c>
      <c r="AD22" s="67" t="n">
        <f aca="false">$B$6</f>
        <v>0.14</v>
      </c>
      <c r="AE22" s="67" t="n">
        <f aca="false">$B$6</f>
        <v>0.14</v>
      </c>
      <c r="AF22" s="67" t="n">
        <f aca="false">$B$6</f>
        <v>0.14</v>
      </c>
      <c r="AG22" s="67" t="n">
        <f aca="false">$B$6</f>
        <v>0.14</v>
      </c>
      <c r="AH22" s="67" t="n">
        <f aca="false">$B$6</f>
        <v>0.14</v>
      </c>
      <c r="AI22" s="67" t="n">
        <f aca="false">$B$6</f>
        <v>0.14</v>
      </c>
      <c r="AJ22" s="67" t="n">
        <f aca="false">$B$6</f>
        <v>0.14</v>
      </c>
      <c r="AK22" s="67" t="n">
        <f aca="false">$B$6</f>
        <v>0.14</v>
      </c>
      <c r="AL22" s="67" t="n">
        <f aca="false">$B$6</f>
        <v>0.14</v>
      </c>
      <c r="AM22" s="67" t="n">
        <f aca="false">$B$6</f>
        <v>0.14</v>
      </c>
      <c r="AN22" s="67" t="n">
        <f aca="false">$B$6</f>
        <v>0.14</v>
      </c>
      <c r="AO22" s="67" t="n">
        <f aca="false">$B$6</f>
        <v>0.14</v>
      </c>
      <c r="AP22" s="67" t="n">
        <f aca="false">$B$6</f>
        <v>0.14</v>
      </c>
      <c r="AQ22" s="67" t="n">
        <f aca="false">$B$6</f>
        <v>0.14</v>
      </c>
      <c r="AR22" s="67" t="n">
        <f aca="false">$B$6</f>
        <v>0.14</v>
      </c>
      <c r="AS22" s="67" t="n">
        <f aca="false">$B$6</f>
        <v>0.14</v>
      </c>
      <c r="AT22" s="67" t="n">
        <f aca="false">$B$6</f>
        <v>0.14</v>
      </c>
      <c r="AU22" s="67" t="n">
        <f aca="false">$B$6</f>
        <v>0.14</v>
      </c>
      <c r="AV22" s="67" t="n">
        <f aca="false">$B$6</f>
        <v>0.14</v>
      </c>
      <c r="AW22" s="67" t="n">
        <f aca="false">$B$6</f>
        <v>0.14</v>
      </c>
      <c r="AX22" s="67" t="n">
        <f aca="false">$B$6</f>
        <v>0.14</v>
      </c>
      <c r="AY22" s="67" t="n">
        <f aca="false">$B$6</f>
        <v>0.14</v>
      </c>
      <c r="AZ22" s="67" t="n">
        <f aca="false">$B$6</f>
        <v>0.14</v>
      </c>
      <c r="BA22" s="67" t="n">
        <f aca="false">$B$6</f>
        <v>0.14</v>
      </c>
      <c r="BB22" s="67" t="n">
        <f aca="false">$B$6</f>
        <v>0.14</v>
      </c>
      <c r="BC22" s="67" t="n">
        <f aca="false">$B$6</f>
        <v>0.14</v>
      </c>
      <c r="BD22" s="67" t="n">
        <f aca="false">$B$6</f>
        <v>0.14</v>
      </c>
      <c r="BE22" s="67" t="n">
        <f aca="false">$B$6</f>
        <v>0.14</v>
      </c>
      <c r="BF22" s="67" t="n">
        <f aca="false">$B$6</f>
        <v>0.14</v>
      </c>
      <c r="BG22" s="67" t="n">
        <f aca="false">$B$6</f>
        <v>0.14</v>
      </c>
      <c r="BH22" s="67" t="n">
        <f aca="false">$B$6</f>
        <v>0.14</v>
      </c>
      <c r="BI22" s="67" t="n">
        <f aca="false">$B$6</f>
        <v>0.14</v>
      </c>
      <c r="BJ22" s="67" t="n">
        <f aca="false">$B$6</f>
        <v>0.14</v>
      </c>
      <c r="BK22" s="67" t="n">
        <f aca="false">$B$6</f>
        <v>0.14</v>
      </c>
      <c r="BL22" s="67" t="n">
        <f aca="false">$B$6</f>
        <v>0.14</v>
      </c>
      <c r="BM22" s="67" t="n">
        <f aca="false">$B$6</f>
        <v>0.14</v>
      </c>
      <c r="BN22" s="67" t="n">
        <f aca="false">$B$6</f>
        <v>0.14</v>
      </c>
      <c r="BO22" s="67" t="n">
        <f aca="false">$B$6</f>
        <v>0.14</v>
      </c>
      <c r="BP22" s="67" t="n">
        <f aca="false">$B$6</f>
        <v>0.14</v>
      </c>
      <c r="BQ22" s="67" t="n">
        <f aca="false">$B$6</f>
        <v>0.14</v>
      </c>
      <c r="BR22" s="67" t="n">
        <f aca="false">$B$6</f>
        <v>0.14</v>
      </c>
      <c r="BS22" s="67" t="n">
        <f aca="false">$B$6</f>
        <v>0.14</v>
      </c>
      <c r="BT22" s="67" t="n">
        <f aca="false">$B$6</f>
        <v>0.14</v>
      </c>
      <c r="BU22" s="67" t="n">
        <f aca="false">$B$6</f>
        <v>0.14</v>
      </c>
      <c r="BV22" s="67" t="n">
        <f aca="false">$B$6</f>
        <v>0.14</v>
      </c>
    </row>
    <row r="23" customFormat="false" ht="12.75" hidden="false" customHeight="false" outlineLevel="0" collapsed="false">
      <c r="A23" s="64" t="s">
        <v>88</v>
      </c>
      <c r="B23" s="61" t="n">
        <f aca="false">B21*B22</f>
        <v>0</v>
      </c>
      <c r="C23" s="61" t="n">
        <f aca="false">C21*C22</f>
        <v>0</v>
      </c>
      <c r="D23" s="61" t="n">
        <f aca="false">D21*D22</f>
        <v>0</v>
      </c>
      <c r="E23" s="61" t="n">
        <f aca="false">E21*E22</f>
        <v>0</v>
      </c>
      <c r="F23" s="61" t="n">
        <f aca="false">F21*F22</f>
        <v>0</v>
      </c>
      <c r="G23" s="61" t="n">
        <f aca="false">G21*G22</f>
        <v>0</v>
      </c>
      <c r="H23" s="61" t="n">
        <f aca="false">H21*H22</f>
        <v>0</v>
      </c>
      <c r="I23" s="61" t="n">
        <f aca="false">I21*I22</f>
        <v>0</v>
      </c>
      <c r="J23" s="61" t="n">
        <f aca="false">J21*J22</f>
        <v>0</v>
      </c>
      <c r="K23" s="61" t="n">
        <f aca="false">K21*K22</f>
        <v>0</v>
      </c>
      <c r="L23" s="61" t="n">
        <f aca="false">L21*L22</f>
        <v>0</v>
      </c>
      <c r="M23" s="61" t="n">
        <f aca="false">M21*M22</f>
        <v>0</v>
      </c>
      <c r="N23" s="61" t="n">
        <f aca="false">N21*N22</f>
        <v>0</v>
      </c>
      <c r="O23" s="61" t="n">
        <f aca="false">O21*O22</f>
        <v>0</v>
      </c>
      <c r="P23" s="61" t="n">
        <f aca="false">P21*P22</f>
        <v>0</v>
      </c>
      <c r="Q23" s="61" t="n">
        <f aca="false">Q21*Q22</f>
        <v>0</v>
      </c>
      <c r="R23" s="61" t="n">
        <f aca="false">R21*R22</f>
        <v>2800</v>
      </c>
      <c r="S23" s="61" t="n">
        <f aca="false">S21*S22</f>
        <v>7350</v>
      </c>
      <c r="T23" s="61" t="n">
        <f aca="false">T21*T22</f>
        <v>21000</v>
      </c>
      <c r="U23" s="61" t="n">
        <f aca="false">U21*U22</f>
        <v>24181.8181818182</v>
      </c>
      <c r="V23" s="61" t="n">
        <f aca="false">V21*V22</f>
        <v>27363.6363636364</v>
      </c>
      <c r="W23" s="61" t="n">
        <f aca="false">W21*W22</f>
        <v>30545.4545454545</v>
      </c>
      <c r="X23" s="61" t="n">
        <f aca="false">X21*X22</f>
        <v>33727.2727272727</v>
      </c>
      <c r="Y23" s="61" t="n">
        <f aca="false">Y21*Y22</f>
        <v>36909.0909090909</v>
      </c>
      <c r="Z23" s="61" t="n">
        <f aca="false">Z21*Z22</f>
        <v>40090.9090909091</v>
      </c>
      <c r="AA23" s="61" t="n">
        <f aca="false">AA21*AA22</f>
        <v>43272.7272727273</v>
      </c>
      <c r="AB23" s="61" t="n">
        <f aca="false">AB21*AB22</f>
        <v>46454.5454545454</v>
      </c>
      <c r="AC23" s="61" t="n">
        <f aca="false">AC21*AC22</f>
        <v>48624.1784403242</v>
      </c>
      <c r="AD23" s="61" t="n">
        <f aca="false">AD21*AD22</f>
        <v>48811.4025705086</v>
      </c>
      <c r="AE23" s="61" t="n">
        <f aca="false">AE21*AE22</f>
        <v>49263.1745178083</v>
      </c>
      <c r="AF23" s="61" t="n">
        <f aca="false">AF21*AF22</f>
        <v>50442.9187559068</v>
      </c>
      <c r="AG23" s="61" t="n">
        <f aca="false">AG21*AG22</f>
        <v>50968.5311041687</v>
      </c>
      <c r="AH23" s="61" t="n">
        <f aca="false">AH21*AH22</f>
        <v>51453.1132753058</v>
      </c>
      <c r="AI23" s="61" t="n">
        <f aca="false">AI21*AI22</f>
        <v>52342.9901975096</v>
      </c>
      <c r="AJ23" s="61" t="n">
        <f aca="false">AJ21*AJ22</f>
        <v>52892.9638800512</v>
      </c>
      <c r="AK23" s="61" t="n">
        <f aca="false">AK21*AK22</f>
        <v>53445.5434888662</v>
      </c>
      <c r="AL23" s="61" t="n">
        <f aca="false">AL21*AL22</f>
        <v>53987.9075793273</v>
      </c>
      <c r="AM23" s="61" t="n">
        <f aca="false">AM21*AM22</f>
        <v>54628.4699653583</v>
      </c>
      <c r="AN23" s="61" t="n">
        <f aca="false">AN21*AN22</f>
        <v>55250.5857495492</v>
      </c>
      <c r="AO23" s="61" t="n">
        <f aca="false">AO21*AO22</f>
        <v>55852.3530791625</v>
      </c>
      <c r="AP23" s="61" t="n">
        <f aca="false">AP21*AP22</f>
        <v>56000</v>
      </c>
      <c r="AQ23" s="61" t="n">
        <f aca="false">AQ21*AQ22</f>
        <v>56000</v>
      </c>
      <c r="AR23" s="61" t="n">
        <f aca="false">AR21*AR22</f>
        <v>56000</v>
      </c>
      <c r="AS23" s="61" t="n">
        <f aca="false">AS21*AS22</f>
        <v>56000</v>
      </c>
      <c r="AT23" s="61" t="n">
        <f aca="false">AT21*AT22</f>
        <v>56000</v>
      </c>
      <c r="AU23" s="61" t="n">
        <f aca="false">AU21*AU22</f>
        <v>56000</v>
      </c>
      <c r="AV23" s="61" t="n">
        <f aca="false">AV21*AV22</f>
        <v>56000</v>
      </c>
      <c r="AW23" s="61" t="n">
        <f aca="false">AW21*AW22</f>
        <v>56000</v>
      </c>
      <c r="AX23" s="61" t="n">
        <f aca="false">AX21*AX22</f>
        <v>56000</v>
      </c>
      <c r="AY23" s="61" t="n">
        <f aca="false">AY21*AY22</f>
        <v>56000</v>
      </c>
      <c r="AZ23" s="61" t="n">
        <f aca="false">AZ21*AZ22</f>
        <v>56000</v>
      </c>
      <c r="BA23" s="61" t="n">
        <f aca="false">BA21*BA22</f>
        <v>56000</v>
      </c>
      <c r="BB23" s="61" t="n">
        <f aca="false">BB21*BB22</f>
        <v>56000</v>
      </c>
      <c r="BC23" s="61" t="n">
        <f aca="false">BC21*BC22</f>
        <v>56000</v>
      </c>
      <c r="BD23" s="61" t="n">
        <f aca="false">BD21*BD22</f>
        <v>56000</v>
      </c>
      <c r="BE23" s="61" t="n">
        <f aca="false">BE21*BE22</f>
        <v>56000</v>
      </c>
      <c r="BF23" s="61" t="n">
        <f aca="false">BF21*BF22</f>
        <v>56000</v>
      </c>
      <c r="BG23" s="61" t="n">
        <f aca="false">BG21*BG22</f>
        <v>56000</v>
      </c>
      <c r="BH23" s="61" t="n">
        <f aca="false">BH21*BH22</f>
        <v>56000</v>
      </c>
      <c r="BI23" s="61" t="n">
        <f aca="false">BI21*BI22</f>
        <v>56000</v>
      </c>
      <c r="BJ23" s="61" t="n">
        <f aca="false">BJ21*BJ22</f>
        <v>56000</v>
      </c>
      <c r="BK23" s="61" t="n">
        <f aca="false">BK21*BK22</f>
        <v>56000</v>
      </c>
      <c r="BL23" s="61" t="n">
        <f aca="false">BL21*BL22</f>
        <v>56000</v>
      </c>
      <c r="BM23" s="61" t="n">
        <f aca="false">BM21*BM22</f>
        <v>56000</v>
      </c>
      <c r="BN23" s="61" t="n">
        <f aca="false">BN21*BN22</f>
        <v>56000</v>
      </c>
      <c r="BO23" s="61" t="n">
        <f aca="false">BO21*BO22</f>
        <v>56000</v>
      </c>
      <c r="BP23" s="61" t="n">
        <f aca="false">BP21*BP22</f>
        <v>56000</v>
      </c>
      <c r="BQ23" s="61" t="n">
        <f aca="false">BQ21*BQ22</f>
        <v>56000</v>
      </c>
      <c r="BR23" s="61" t="n">
        <f aca="false">BR21*BR22</f>
        <v>56000</v>
      </c>
      <c r="BS23" s="61" t="n">
        <f aca="false">BS21*BS22</f>
        <v>56000</v>
      </c>
      <c r="BT23" s="61" t="n">
        <f aca="false">BT21*BT22</f>
        <v>56000</v>
      </c>
      <c r="BU23" s="61" t="n">
        <f aca="false">BU21*BU22</f>
        <v>56000</v>
      </c>
      <c r="BV23" s="61" t="n">
        <f aca="false">BV21*BV22</f>
        <v>55707.2782562804</v>
      </c>
    </row>
    <row r="24" customFormat="false" ht="12.75" hidden="false" customHeight="false" outlineLevel="0" collapsed="false">
      <c r="A24" s="64"/>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row>
    <row r="25" customFormat="false" ht="12.75" hidden="false" customHeight="false" outlineLevel="0" collapsed="false">
      <c r="A25" s="64" t="s">
        <v>89</v>
      </c>
      <c r="B25" s="59" t="n">
        <f aca="false">B12-B11</f>
        <v>31</v>
      </c>
      <c r="C25" s="59" t="n">
        <f aca="false">C12-C11</f>
        <v>31</v>
      </c>
      <c r="D25" s="59" t="n">
        <f aca="false">D12-D11</f>
        <v>29</v>
      </c>
      <c r="E25" s="59" t="n">
        <f aca="false">E12-E11</f>
        <v>31</v>
      </c>
      <c r="F25" s="59" t="n">
        <f aca="false">F12-F11</f>
        <v>30</v>
      </c>
      <c r="G25" s="59" t="n">
        <f aca="false">G12-G11</f>
        <v>31</v>
      </c>
      <c r="H25" s="59" t="n">
        <f aca="false">H12-H11</f>
        <v>30</v>
      </c>
      <c r="I25" s="59" t="n">
        <f aca="false">I12-I11</f>
        <v>31</v>
      </c>
      <c r="J25" s="59" t="n">
        <f aca="false">J12-J11</f>
        <v>31</v>
      </c>
      <c r="K25" s="59" t="n">
        <f aca="false">K12-K11</f>
        <v>30</v>
      </c>
      <c r="L25" s="59" t="n">
        <f aca="false">L12-L11</f>
        <v>31</v>
      </c>
      <c r="M25" s="59" t="n">
        <f aca="false">M12-M11</f>
        <v>30</v>
      </c>
      <c r="N25" s="59" t="n">
        <f aca="false">N12-N11</f>
        <v>31</v>
      </c>
      <c r="O25" s="59" t="n">
        <f aca="false">O12-O11</f>
        <v>31</v>
      </c>
      <c r="P25" s="59" t="n">
        <f aca="false">P12-P11</f>
        <v>28</v>
      </c>
      <c r="Q25" s="59" t="n">
        <f aca="false">Q12-Q11</f>
        <v>31</v>
      </c>
      <c r="R25" s="59" t="n">
        <f aca="false">R12-R11</f>
        <v>30</v>
      </c>
      <c r="S25" s="59" t="n">
        <f aca="false">S12-S11</f>
        <v>31</v>
      </c>
      <c r="T25" s="59" t="n">
        <f aca="false">T12-T11</f>
        <v>30</v>
      </c>
      <c r="U25" s="59" t="n">
        <f aca="false">U12-U11</f>
        <v>31</v>
      </c>
      <c r="V25" s="59" t="n">
        <f aca="false">V12-V11</f>
        <v>31</v>
      </c>
      <c r="W25" s="59" t="n">
        <f aca="false">W12-W11</f>
        <v>30</v>
      </c>
      <c r="X25" s="59" t="n">
        <f aca="false">X12-X11</f>
        <v>31</v>
      </c>
      <c r="Y25" s="59" t="n">
        <f aca="false">Y12-Y11</f>
        <v>30</v>
      </c>
      <c r="Z25" s="59" t="n">
        <f aca="false">Z12-Z11</f>
        <v>31</v>
      </c>
      <c r="AA25" s="59" t="n">
        <f aca="false">AA12-AA11</f>
        <v>31</v>
      </c>
      <c r="AB25" s="59" t="n">
        <f aca="false">AB12-AB11</f>
        <v>28</v>
      </c>
      <c r="AC25" s="59" t="n">
        <f aca="false">AC12-AC11</f>
        <v>31</v>
      </c>
      <c r="AD25" s="59" t="n">
        <f aca="false">AD12-AD11</f>
        <v>30</v>
      </c>
      <c r="AE25" s="59" t="n">
        <f aca="false">AE12-AE11</f>
        <v>31</v>
      </c>
      <c r="AF25" s="59" t="n">
        <f aca="false">AF12-AF11</f>
        <v>30</v>
      </c>
      <c r="AG25" s="59" t="n">
        <f aca="false">AG12-AG11</f>
        <v>31</v>
      </c>
      <c r="AH25" s="59" t="n">
        <f aca="false">AH12-AH11</f>
        <v>31</v>
      </c>
      <c r="AI25" s="59" t="n">
        <f aca="false">AI12-AI11</f>
        <v>30</v>
      </c>
      <c r="AJ25" s="59" t="n">
        <f aca="false">AJ12-AJ11</f>
        <v>31</v>
      </c>
      <c r="AK25" s="59" t="n">
        <f aca="false">AK12-AK11</f>
        <v>30</v>
      </c>
      <c r="AL25" s="59" t="n">
        <f aca="false">AL12-AL11</f>
        <v>31</v>
      </c>
      <c r="AM25" s="59" t="n">
        <f aca="false">AM12-AM11</f>
        <v>31</v>
      </c>
      <c r="AN25" s="59" t="n">
        <f aca="false">AN12-AN11</f>
        <v>28</v>
      </c>
      <c r="AO25" s="59" t="n">
        <f aca="false">AO12-AO11</f>
        <v>31</v>
      </c>
      <c r="AP25" s="59" t="n">
        <f aca="false">AP12-AP11</f>
        <v>30</v>
      </c>
      <c r="AQ25" s="59" t="n">
        <f aca="false">AQ12-AQ11</f>
        <v>31</v>
      </c>
      <c r="AR25" s="59" t="n">
        <f aca="false">AR12-AR11</f>
        <v>30</v>
      </c>
      <c r="AS25" s="59" t="n">
        <f aca="false">AS12-AS11</f>
        <v>31</v>
      </c>
      <c r="AT25" s="59" t="n">
        <f aca="false">AT12-AT11</f>
        <v>31</v>
      </c>
      <c r="AU25" s="59" t="n">
        <f aca="false">AU12-AU11</f>
        <v>30</v>
      </c>
      <c r="AV25" s="59" t="n">
        <f aca="false">AV12-AV11</f>
        <v>31</v>
      </c>
      <c r="AW25" s="59" t="n">
        <f aca="false">AW12-AW11</f>
        <v>30</v>
      </c>
      <c r="AX25" s="59" t="n">
        <f aca="false">AX12-AX11</f>
        <v>31</v>
      </c>
      <c r="AY25" s="59" t="n">
        <f aca="false">AY12-AY11</f>
        <v>31</v>
      </c>
      <c r="AZ25" s="59" t="n">
        <f aca="false">AZ12-AZ11</f>
        <v>29</v>
      </c>
      <c r="BA25" s="59" t="n">
        <f aca="false">BA12-BA11</f>
        <v>31</v>
      </c>
      <c r="BB25" s="59" t="n">
        <f aca="false">BB12-BB11</f>
        <v>30</v>
      </c>
      <c r="BC25" s="59" t="n">
        <f aca="false">BC12-BC11</f>
        <v>31</v>
      </c>
      <c r="BD25" s="59" t="n">
        <f aca="false">BD12-BD11</f>
        <v>30</v>
      </c>
      <c r="BE25" s="59" t="n">
        <f aca="false">BE12-BE11</f>
        <v>31</v>
      </c>
      <c r="BF25" s="59" t="n">
        <f aca="false">BF12-BF11</f>
        <v>31</v>
      </c>
      <c r="BG25" s="59" t="n">
        <f aca="false">BG12-BG11</f>
        <v>30</v>
      </c>
      <c r="BH25" s="59" t="n">
        <f aca="false">BH12-BH11</f>
        <v>31</v>
      </c>
      <c r="BI25" s="59" t="n">
        <f aca="false">BI12-BI11</f>
        <v>30</v>
      </c>
      <c r="BJ25" s="59" t="n">
        <f aca="false">BJ12-BJ11</f>
        <v>31</v>
      </c>
      <c r="BK25" s="59" t="n">
        <f aca="false">BK12-BK11</f>
        <v>31</v>
      </c>
      <c r="BL25" s="59" t="n">
        <f aca="false">BL12-BL11</f>
        <v>28</v>
      </c>
      <c r="BM25" s="59" t="n">
        <f aca="false">BM12-BM11</f>
        <v>31</v>
      </c>
      <c r="BN25" s="59" t="n">
        <f aca="false">BN12-BN11</f>
        <v>30</v>
      </c>
      <c r="BO25" s="59" t="n">
        <f aca="false">BO12-BO11</f>
        <v>31</v>
      </c>
      <c r="BP25" s="59" t="n">
        <f aca="false">BP12-BP11</f>
        <v>30</v>
      </c>
      <c r="BQ25" s="59" t="n">
        <f aca="false">BQ12-BQ11</f>
        <v>31</v>
      </c>
      <c r="BR25" s="59" t="n">
        <f aca="false">BR12-BR11</f>
        <v>31</v>
      </c>
      <c r="BS25" s="59" t="n">
        <f aca="false">BS12-BS11</f>
        <v>30</v>
      </c>
      <c r="BT25" s="59" t="n">
        <f aca="false">BT12-BT11</f>
        <v>31</v>
      </c>
      <c r="BU25" s="59" t="n">
        <f aca="false">BU12-BU11</f>
        <v>30</v>
      </c>
      <c r="BV25" s="59" t="n">
        <f aca="false">BV12-BV11</f>
        <v>31</v>
      </c>
    </row>
    <row r="26" customFormat="false" ht="12.75" hidden="false" customHeight="false" outlineLevel="0" collapsed="false">
      <c r="A26" s="64" t="s">
        <v>90</v>
      </c>
      <c r="B26" s="59" t="n">
        <f aca="false">$B$7*B25</f>
        <v>434000</v>
      </c>
      <c r="C26" s="59" t="n">
        <f aca="false">$B$7*C25</f>
        <v>434000</v>
      </c>
      <c r="D26" s="59" t="n">
        <f aca="false">$B$7*D25</f>
        <v>406000</v>
      </c>
      <c r="E26" s="59" t="n">
        <f aca="false">$B$7*E25</f>
        <v>434000</v>
      </c>
      <c r="F26" s="59" t="n">
        <f aca="false">$B$7*F25</f>
        <v>420000</v>
      </c>
      <c r="G26" s="59" t="n">
        <f aca="false">$B$7*G25</f>
        <v>434000</v>
      </c>
      <c r="H26" s="59" t="n">
        <f aca="false">$B$7*H25</f>
        <v>420000</v>
      </c>
      <c r="I26" s="59" t="n">
        <f aca="false">$B$7*I25</f>
        <v>434000</v>
      </c>
      <c r="J26" s="59" t="n">
        <f aca="false">$B$7*J25</f>
        <v>434000</v>
      </c>
      <c r="K26" s="59" t="n">
        <f aca="false">$B$7*K25</f>
        <v>420000</v>
      </c>
      <c r="L26" s="59" t="n">
        <f aca="false">$B$7*L25</f>
        <v>434000</v>
      </c>
      <c r="M26" s="59" t="n">
        <f aca="false">$B$7*M25</f>
        <v>420000</v>
      </c>
      <c r="N26" s="59" t="n">
        <f aca="false">$B$7*N25</f>
        <v>434000</v>
      </c>
      <c r="O26" s="59" t="n">
        <f aca="false">$B$7*O25</f>
        <v>434000</v>
      </c>
      <c r="P26" s="59" t="n">
        <f aca="false">$B$7*P25</f>
        <v>392000</v>
      </c>
      <c r="Q26" s="59" t="n">
        <f aca="false">$B$7*Q25</f>
        <v>434000</v>
      </c>
      <c r="R26" s="59" t="n">
        <f aca="false">$B$7*R25</f>
        <v>420000</v>
      </c>
      <c r="S26" s="59" t="n">
        <f aca="false">$B$7*S25</f>
        <v>434000</v>
      </c>
      <c r="T26" s="59" t="n">
        <f aca="false">$B$7*T25</f>
        <v>420000</v>
      </c>
      <c r="U26" s="59" t="n">
        <f aca="false">$B$7*U25</f>
        <v>434000</v>
      </c>
      <c r="V26" s="59" t="n">
        <f aca="false">$B$7*V25</f>
        <v>434000</v>
      </c>
      <c r="W26" s="59" t="n">
        <f aca="false">$B$7*W25</f>
        <v>420000</v>
      </c>
      <c r="X26" s="59" t="n">
        <f aca="false">$B$7*X25</f>
        <v>434000</v>
      </c>
      <c r="Y26" s="59" t="n">
        <f aca="false">$B$7*Y25</f>
        <v>420000</v>
      </c>
      <c r="Z26" s="59" t="n">
        <f aca="false">$B$7*Z25</f>
        <v>434000</v>
      </c>
      <c r="AA26" s="59" t="n">
        <f aca="false">$B$7*AA25</f>
        <v>434000</v>
      </c>
      <c r="AB26" s="59" t="n">
        <f aca="false">$B$7*AB25</f>
        <v>392000</v>
      </c>
      <c r="AC26" s="59" t="n">
        <f aca="false">$B$7*AC25</f>
        <v>434000</v>
      </c>
      <c r="AD26" s="59" t="n">
        <f aca="false">$B$7*AD25</f>
        <v>420000</v>
      </c>
      <c r="AE26" s="59" t="n">
        <f aca="false">$B$7*AE25</f>
        <v>434000</v>
      </c>
      <c r="AF26" s="59" t="n">
        <f aca="false">$B$7*AF25</f>
        <v>420000</v>
      </c>
      <c r="AG26" s="59" t="n">
        <f aca="false">$B$7*AG25</f>
        <v>434000</v>
      </c>
      <c r="AH26" s="59" t="n">
        <f aca="false">$B$7*AH25</f>
        <v>434000</v>
      </c>
      <c r="AI26" s="59" t="n">
        <f aca="false">$B$7*AI25</f>
        <v>420000</v>
      </c>
      <c r="AJ26" s="59" t="n">
        <f aca="false">$B$7*AJ25</f>
        <v>434000</v>
      </c>
      <c r="AK26" s="59" t="n">
        <f aca="false">$B$7*AK25</f>
        <v>420000</v>
      </c>
      <c r="AL26" s="59" t="n">
        <f aca="false">$B$7*AL25</f>
        <v>434000</v>
      </c>
      <c r="AM26" s="59" t="n">
        <f aca="false">$B$7*AM25</f>
        <v>434000</v>
      </c>
      <c r="AN26" s="59" t="n">
        <f aca="false">$B$7*AN25</f>
        <v>392000</v>
      </c>
      <c r="AO26" s="59" t="n">
        <f aca="false">$B$7*AO25</f>
        <v>434000</v>
      </c>
      <c r="AP26" s="59" t="n">
        <f aca="false">$B$7*AP25</f>
        <v>420000</v>
      </c>
      <c r="AQ26" s="59" t="n">
        <f aca="false">$B$7*AQ25</f>
        <v>434000</v>
      </c>
      <c r="AR26" s="59" t="n">
        <f aca="false">$B$7*AR25</f>
        <v>420000</v>
      </c>
      <c r="AS26" s="59" t="n">
        <f aca="false">$B$7*AS25</f>
        <v>434000</v>
      </c>
      <c r="AT26" s="59" t="n">
        <f aca="false">$B$7*AT25</f>
        <v>434000</v>
      </c>
      <c r="AU26" s="59" t="n">
        <f aca="false">$B$7*AU25</f>
        <v>420000</v>
      </c>
      <c r="AV26" s="59" t="n">
        <f aca="false">$B$7*AV25</f>
        <v>434000</v>
      </c>
      <c r="AW26" s="59" t="n">
        <f aca="false">$B$7*AW25</f>
        <v>420000</v>
      </c>
      <c r="AX26" s="59" t="n">
        <f aca="false">$B$7*AX25</f>
        <v>434000</v>
      </c>
      <c r="AY26" s="59" t="n">
        <f aca="false">$B$7*AY25</f>
        <v>434000</v>
      </c>
      <c r="AZ26" s="59" t="n">
        <f aca="false">$B$7*AZ25</f>
        <v>406000</v>
      </c>
      <c r="BA26" s="59" t="n">
        <f aca="false">$B$7*BA25</f>
        <v>434000</v>
      </c>
      <c r="BB26" s="59" t="n">
        <f aca="false">$B$7*BB25</f>
        <v>420000</v>
      </c>
      <c r="BC26" s="59" t="n">
        <f aca="false">$B$7*BC25</f>
        <v>434000</v>
      </c>
      <c r="BD26" s="59" t="n">
        <f aca="false">$B$7*BD25</f>
        <v>420000</v>
      </c>
      <c r="BE26" s="59" t="n">
        <f aca="false">$B$7*BE25</f>
        <v>434000</v>
      </c>
      <c r="BF26" s="59" t="n">
        <f aca="false">$B$7*BF25</f>
        <v>434000</v>
      </c>
      <c r="BG26" s="59" t="n">
        <f aca="false">$B$7*BG25</f>
        <v>420000</v>
      </c>
      <c r="BH26" s="59" t="n">
        <f aca="false">$B$7*BH25</f>
        <v>434000</v>
      </c>
      <c r="BI26" s="59" t="n">
        <f aca="false">$B$7*BI25</f>
        <v>420000</v>
      </c>
      <c r="BJ26" s="59" t="n">
        <f aca="false">$B$7*BJ25</f>
        <v>434000</v>
      </c>
      <c r="BK26" s="59" t="n">
        <f aca="false">$B$7*BK25</f>
        <v>434000</v>
      </c>
      <c r="BL26" s="59" t="n">
        <f aca="false">$B$7*BL25</f>
        <v>392000</v>
      </c>
      <c r="BM26" s="59" t="n">
        <f aca="false">$B$7*BM25</f>
        <v>434000</v>
      </c>
      <c r="BN26" s="59" t="n">
        <f aca="false">$B$7*BN25</f>
        <v>420000</v>
      </c>
      <c r="BO26" s="59" t="n">
        <f aca="false">$B$7*BO25</f>
        <v>434000</v>
      </c>
      <c r="BP26" s="59" t="n">
        <f aca="false">$B$7*BP25</f>
        <v>420000</v>
      </c>
      <c r="BQ26" s="59" t="n">
        <f aca="false">$B$7*BQ25</f>
        <v>434000</v>
      </c>
      <c r="BR26" s="59" t="n">
        <f aca="false">$B$7*BR25</f>
        <v>434000</v>
      </c>
      <c r="BS26" s="59" t="n">
        <f aca="false">$B$7*BS25</f>
        <v>420000</v>
      </c>
      <c r="BT26" s="59" t="n">
        <f aca="false">$B$7*BT25</f>
        <v>434000</v>
      </c>
      <c r="BU26" s="59" t="n">
        <f aca="false">$B$7*BU25</f>
        <v>420000</v>
      </c>
      <c r="BV26" s="59" t="n">
        <f aca="false">$B$7*BV25</f>
        <v>434000</v>
      </c>
    </row>
    <row r="27" customFormat="false" ht="12.75" hidden="false" customHeight="false" outlineLevel="0" collapsed="false">
      <c r="A27" s="64" t="s">
        <v>91</v>
      </c>
      <c r="B27" s="59" t="n">
        <f aca="false">($B$8+$B$9)*B25</f>
        <v>868000</v>
      </c>
      <c r="C27" s="59" t="n">
        <f aca="false">($B$8+$B$9)*C25</f>
        <v>868000</v>
      </c>
      <c r="D27" s="59" t="n">
        <f aca="false">($B$8+$B$9)*D25</f>
        <v>812000</v>
      </c>
      <c r="E27" s="59" t="n">
        <f aca="false">($B$8+$B$9)*E25</f>
        <v>868000</v>
      </c>
      <c r="F27" s="59" t="n">
        <f aca="false">($B$8+$B$9)*F25</f>
        <v>840000</v>
      </c>
      <c r="G27" s="59" t="n">
        <f aca="false">($B$8+$B$9)*G25</f>
        <v>868000</v>
      </c>
      <c r="H27" s="59" t="n">
        <f aca="false">($B$8+$B$9)*H25</f>
        <v>840000</v>
      </c>
      <c r="I27" s="59" t="n">
        <f aca="false">($B$8+$B$9)*I25</f>
        <v>868000</v>
      </c>
      <c r="J27" s="59" t="n">
        <f aca="false">($B$8+$B$9)*J25</f>
        <v>868000</v>
      </c>
      <c r="K27" s="59" t="n">
        <f aca="false">($B$8+$B$9)*K25</f>
        <v>840000</v>
      </c>
      <c r="L27" s="59" t="n">
        <f aca="false">($B$8+$B$9)*L25</f>
        <v>868000</v>
      </c>
      <c r="M27" s="59" t="n">
        <f aca="false">($B$8+$B$9)*M25</f>
        <v>840000</v>
      </c>
      <c r="N27" s="59" t="n">
        <f aca="false">($B$8+$B$9)*N25</f>
        <v>868000</v>
      </c>
      <c r="O27" s="59" t="n">
        <f aca="false">($B$8+$B$9)*O25</f>
        <v>868000</v>
      </c>
      <c r="P27" s="59" t="n">
        <f aca="false">($B$8+$B$9)*P25</f>
        <v>784000</v>
      </c>
      <c r="Q27" s="59" t="n">
        <f aca="false">($B$8+$B$9)*Q25</f>
        <v>868000</v>
      </c>
      <c r="R27" s="59" t="n">
        <f aca="false">($B$8+$B$9)*R25</f>
        <v>840000</v>
      </c>
      <c r="S27" s="59" t="n">
        <f aca="false">($B$8+$B$9)*S25</f>
        <v>868000</v>
      </c>
      <c r="T27" s="59" t="n">
        <f aca="false">($B$8+$B$9)*T25</f>
        <v>840000</v>
      </c>
      <c r="U27" s="59" t="n">
        <f aca="false">($B$8+$B$9)*U25</f>
        <v>868000</v>
      </c>
      <c r="V27" s="59" t="n">
        <f aca="false">($B$8+$B$9)*V25</f>
        <v>868000</v>
      </c>
      <c r="W27" s="59" t="n">
        <f aca="false">($B$8+$B$9)*W25</f>
        <v>840000</v>
      </c>
      <c r="X27" s="59" t="n">
        <f aca="false">($B$8+$B$9)*X25</f>
        <v>868000</v>
      </c>
      <c r="Y27" s="59" t="n">
        <f aca="false">($B$8+$B$9)*Y25</f>
        <v>840000</v>
      </c>
      <c r="Z27" s="59" t="n">
        <f aca="false">($B$8+$B$9)*Z25</f>
        <v>868000</v>
      </c>
      <c r="AA27" s="59" t="n">
        <f aca="false">($B$8+$B$9)*AA25</f>
        <v>868000</v>
      </c>
      <c r="AB27" s="59" t="n">
        <f aca="false">($B$8+$B$9)*AB25</f>
        <v>784000</v>
      </c>
      <c r="AC27" s="59" t="n">
        <f aca="false">($B$8+$B$9)*AC25</f>
        <v>868000</v>
      </c>
      <c r="AD27" s="59" t="n">
        <f aca="false">($B$8+$B$9)*AD25</f>
        <v>840000</v>
      </c>
      <c r="AE27" s="59" t="n">
        <f aca="false">($B$8+$B$9)*AE25</f>
        <v>868000</v>
      </c>
      <c r="AF27" s="59" t="n">
        <f aca="false">($B$8+$B$9)*AF25</f>
        <v>840000</v>
      </c>
      <c r="AG27" s="59" t="n">
        <f aca="false">($B$8+$B$9)*AG25</f>
        <v>868000</v>
      </c>
      <c r="AH27" s="59" t="n">
        <f aca="false">($B$8+$B$9)*AH25</f>
        <v>868000</v>
      </c>
      <c r="AI27" s="59" t="n">
        <f aca="false">($B$8+$B$9)*AI25</f>
        <v>840000</v>
      </c>
      <c r="AJ27" s="59" t="n">
        <f aca="false">($B$8+$B$9)*AJ25</f>
        <v>868000</v>
      </c>
      <c r="AK27" s="59" t="n">
        <f aca="false">($B$8+$B$9)*AK25</f>
        <v>840000</v>
      </c>
      <c r="AL27" s="59" t="n">
        <f aca="false">($B$8+$B$9)*AL25</f>
        <v>868000</v>
      </c>
      <c r="AM27" s="59" t="n">
        <f aca="false">($B$8+$B$9)*AM25</f>
        <v>868000</v>
      </c>
      <c r="AN27" s="59" t="n">
        <f aca="false">($B$8+$B$9)*AN25</f>
        <v>784000</v>
      </c>
      <c r="AO27" s="59" t="n">
        <f aca="false">($B$8+$B$9)*AO25</f>
        <v>868000</v>
      </c>
      <c r="AP27" s="59" t="n">
        <f aca="false">($B$8+$B$9)*AP25</f>
        <v>840000</v>
      </c>
      <c r="AQ27" s="59" t="n">
        <f aca="false">($B$8+$B$9)*AQ25</f>
        <v>868000</v>
      </c>
      <c r="AR27" s="59" t="n">
        <f aca="false">($B$8+$B$9)*AR25</f>
        <v>840000</v>
      </c>
      <c r="AS27" s="59" t="n">
        <f aca="false">($B$8+$B$9)*AS25</f>
        <v>868000</v>
      </c>
      <c r="AT27" s="59" t="n">
        <f aca="false">($B$8+$B$9)*AT25</f>
        <v>868000</v>
      </c>
      <c r="AU27" s="59" t="n">
        <f aca="false">($B$8+$B$9)*AU25</f>
        <v>840000</v>
      </c>
      <c r="AV27" s="59" t="n">
        <f aca="false">($B$8+$B$9)*AV25</f>
        <v>868000</v>
      </c>
      <c r="AW27" s="59" t="n">
        <f aca="false">($B$8+$B$9)*AW25</f>
        <v>840000</v>
      </c>
      <c r="AX27" s="59" t="n">
        <f aca="false">($B$8+$B$9)*AX25</f>
        <v>868000</v>
      </c>
      <c r="AY27" s="59" t="n">
        <f aca="false">($B$8+$B$9)*AY25</f>
        <v>868000</v>
      </c>
      <c r="AZ27" s="59" t="n">
        <f aca="false">($B$8+$B$9)*AZ25</f>
        <v>812000</v>
      </c>
      <c r="BA27" s="59" t="n">
        <f aca="false">($B$8+$B$9)*BA25</f>
        <v>868000</v>
      </c>
      <c r="BB27" s="59" t="n">
        <f aca="false">($B$8+$B$9)*BB25</f>
        <v>840000</v>
      </c>
      <c r="BC27" s="59" t="n">
        <f aca="false">($B$8+$B$9)*BC25</f>
        <v>868000</v>
      </c>
      <c r="BD27" s="59" t="n">
        <f aca="false">($B$8+$B$9)*BD25</f>
        <v>840000</v>
      </c>
      <c r="BE27" s="59" t="n">
        <f aca="false">($B$8+$B$9)*BE25</f>
        <v>868000</v>
      </c>
      <c r="BF27" s="59" t="n">
        <f aca="false">($B$8+$B$9)*BF25</f>
        <v>868000</v>
      </c>
      <c r="BG27" s="59" t="n">
        <f aca="false">($B$8+$B$9)*BG25</f>
        <v>840000</v>
      </c>
      <c r="BH27" s="59" t="n">
        <f aca="false">($B$8+$B$9)*BH25</f>
        <v>868000</v>
      </c>
      <c r="BI27" s="59" t="n">
        <f aca="false">($B$8+$B$9)*BI25</f>
        <v>840000</v>
      </c>
      <c r="BJ27" s="59" t="n">
        <f aca="false">($B$8+$B$9)*BJ25</f>
        <v>868000</v>
      </c>
      <c r="BK27" s="59" t="n">
        <f aca="false">($B$8+$B$9)*BK25</f>
        <v>868000</v>
      </c>
      <c r="BL27" s="59" t="n">
        <f aca="false">($B$8+$B$9)*BL25</f>
        <v>784000</v>
      </c>
      <c r="BM27" s="59" t="n">
        <f aca="false">($B$8+$B$9)*BM25</f>
        <v>868000</v>
      </c>
      <c r="BN27" s="59" t="n">
        <f aca="false">($B$8+$B$9)*BN25</f>
        <v>840000</v>
      </c>
      <c r="BO27" s="59" t="n">
        <f aca="false">($B$8+$B$9)*BO25</f>
        <v>868000</v>
      </c>
      <c r="BP27" s="59" t="n">
        <f aca="false">($B$8+$B$9)*BP25</f>
        <v>840000</v>
      </c>
      <c r="BQ27" s="59" t="n">
        <f aca="false">($B$8+$B$9)*BQ25</f>
        <v>868000</v>
      </c>
      <c r="BR27" s="59" t="n">
        <f aca="false">($B$8+$B$9)*BR25</f>
        <v>868000</v>
      </c>
      <c r="BS27" s="59" t="n">
        <f aca="false">($B$8+$B$9)*BS25</f>
        <v>840000</v>
      </c>
      <c r="BT27" s="59" t="n">
        <f aca="false">($B$8+$B$9)*BT25</f>
        <v>868000</v>
      </c>
      <c r="BU27" s="59" t="n">
        <f aca="false">($B$8+$B$9)*BU25</f>
        <v>840000</v>
      </c>
      <c r="BV27" s="59" t="n">
        <f aca="false">($B$8+$B$9)*BV25</f>
        <v>868000</v>
      </c>
    </row>
    <row r="28" customFormat="false" ht="12.75" hidden="false" customHeight="false" outlineLevel="0" collapsed="false">
      <c r="A28" s="64" t="s">
        <v>92</v>
      </c>
      <c r="B28" s="65" t="n">
        <f aca="false">B23*B25</f>
        <v>0</v>
      </c>
      <c r="C28" s="65" t="n">
        <f aca="false">C23*C25</f>
        <v>0</v>
      </c>
      <c r="D28" s="65" t="n">
        <f aca="false">D23*D25</f>
        <v>0</v>
      </c>
      <c r="E28" s="65" t="n">
        <f aca="false">E23*E25</f>
        <v>0</v>
      </c>
      <c r="F28" s="65" t="n">
        <f aca="false">F23*F25</f>
        <v>0</v>
      </c>
      <c r="G28" s="65" t="n">
        <f aca="false">G23*G25</f>
        <v>0</v>
      </c>
      <c r="H28" s="65" t="n">
        <f aca="false">H23*H25</f>
        <v>0</v>
      </c>
      <c r="I28" s="65" t="n">
        <f aca="false">I23*I25</f>
        <v>0</v>
      </c>
      <c r="J28" s="65" t="n">
        <f aca="false">J23*J25</f>
        <v>0</v>
      </c>
      <c r="K28" s="65" t="n">
        <f aca="false">K23*K25</f>
        <v>0</v>
      </c>
      <c r="L28" s="65" t="n">
        <f aca="false">L23*L25</f>
        <v>0</v>
      </c>
      <c r="M28" s="65" t="n">
        <f aca="false">M23*M25</f>
        <v>0</v>
      </c>
      <c r="N28" s="65" t="n">
        <f aca="false">N23*N25</f>
        <v>0</v>
      </c>
      <c r="O28" s="65" t="n">
        <f aca="false">O23*O25</f>
        <v>0</v>
      </c>
      <c r="P28" s="65" t="n">
        <f aca="false">P23*P25</f>
        <v>0</v>
      </c>
      <c r="Q28" s="65" t="n">
        <f aca="false">Q23*Q25</f>
        <v>0</v>
      </c>
      <c r="R28" s="65" t="n">
        <f aca="false">R23*R25</f>
        <v>84000</v>
      </c>
      <c r="S28" s="65" t="n">
        <f aca="false">S23*S25</f>
        <v>227850</v>
      </c>
      <c r="T28" s="65" t="n">
        <f aca="false">T23*T25</f>
        <v>630000</v>
      </c>
      <c r="U28" s="65" t="n">
        <f aca="false">U23*U25</f>
        <v>749636.363636364</v>
      </c>
      <c r="V28" s="65" t="n">
        <f aca="false">V23*V25</f>
        <v>848272.727272727</v>
      </c>
      <c r="W28" s="65" t="n">
        <f aca="false">W23*W25</f>
        <v>916363.636363636</v>
      </c>
      <c r="X28" s="65" t="n">
        <f aca="false">X23*X25</f>
        <v>1045545.45454545</v>
      </c>
      <c r="Y28" s="65" t="n">
        <f aca="false">Y23*Y25</f>
        <v>1107272.72727273</v>
      </c>
      <c r="Z28" s="65" t="n">
        <f aca="false">Z23*Z25</f>
        <v>1242818.18181818</v>
      </c>
      <c r="AA28" s="65" t="n">
        <f aca="false">AA23*AA25</f>
        <v>1341454.54545455</v>
      </c>
      <c r="AB28" s="65" t="n">
        <f aca="false">AB23*AB25</f>
        <v>1300727.27272727</v>
      </c>
      <c r="AC28" s="65" t="n">
        <f aca="false">AC23*AC25</f>
        <v>1507349.53165005</v>
      </c>
      <c r="AD28" s="65" t="n">
        <f aca="false">AD23*AD25</f>
        <v>1464342.07711526</v>
      </c>
      <c r="AE28" s="65" t="n">
        <f aca="false">AE23*AE25</f>
        <v>1527158.41005206</v>
      </c>
      <c r="AF28" s="65" t="n">
        <f aca="false">AF23*AF25</f>
        <v>1513287.5626772</v>
      </c>
      <c r="AG28" s="65" t="n">
        <f aca="false">AG23*AG25</f>
        <v>1580024.46422923</v>
      </c>
      <c r="AH28" s="65" t="n">
        <f aca="false">AH23*AH25</f>
        <v>1595046.51153448</v>
      </c>
      <c r="AI28" s="65" t="n">
        <f aca="false">AI23*AI25</f>
        <v>1570289.70592529</v>
      </c>
      <c r="AJ28" s="65" t="n">
        <f aca="false">AJ23*AJ25</f>
        <v>1639681.88028159</v>
      </c>
      <c r="AK28" s="65" t="n">
        <f aca="false">AK23*AK25</f>
        <v>1603366.30466599</v>
      </c>
      <c r="AL28" s="65" t="n">
        <f aca="false">AL23*AL25</f>
        <v>1673625.13495915</v>
      </c>
      <c r="AM28" s="65" t="n">
        <f aca="false">AM23*AM25</f>
        <v>1693482.56892611</v>
      </c>
      <c r="AN28" s="65" t="n">
        <f aca="false">AN23*AN25</f>
        <v>1547016.40098738</v>
      </c>
      <c r="AO28" s="65" t="n">
        <f aca="false">AO23*AO25</f>
        <v>1731422.94545404</v>
      </c>
      <c r="AP28" s="65" t="n">
        <f aca="false">AP23*AP25</f>
        <v>1680000</v>
      </c>
      <c r="AQ28" s="65" t="n">
        <f aca="false">AQ23*AQ25</f>
        <v>1736000</v>
      </c>
      <c r="AR28" s="65" t="n">
        <f aca="false">AR23*AR25</f>
        <v>1680000</v>
      </c>
      <c r="AS28" s="65" t="n">
        <f aca="false">AS23*AS25</f>
        <v>1736000</v>
      </c>
      <c r="AT28" s="65" t="n">
        <f aca="false">AT23*AT25</f>
        <v>1736000</v>
      </c>
      <c r="AU28" s="65" t="n">
        <f aca="false">AU23*AU25</f>
        <v>1680000</v>
      </c>
      <c r="AV28" s="65" t="n">
        <f aca="false">AV23*AV25</f>
        <v>1736000</v>
      </c>
      <c r="AW28" s="65" t="n">
        <f aca="false">AW23*AW25</f>
        <v>1680000</v>
      </c>
      <c r="AX28" s="65" t="n">
        <f aca="false">AX23*AX25</f>
        <v>1736000</v>
      </c>
      <c r="AY28" s="65" t="n">
        <f aca="false">AY23*AY25</f>
        <v>1736000</v>
      </c>
      <c r="AZ28" s="65" t="n">
        <f aca="false">AZ23*AZ25</f>
        <v>1624000</v>
      </c>
      <c r="BA28" s="65" t="n">
        <f aca="false">BA23*BA25</f>
        <v>1736000</v>
      </c>
      <c r="BB28" s="65" t="n">
        <f aca="false">BB23*BB25</f>
        <v>1680000</v>
      </c>
      <c r="BC28" s="65" t="n">
        <f aca="false">BC23*BC25</f>
        <v>1736000</v>
      </c>
      <c r="BD28" s="65" t="n">
        <f aca="false">BD23*BD25</f>
        <v>1680000</v>
      </c>
      <c r="BE28" s="65" t="n">
        <f aca="false">BE23*BE25</f>
        <v>1736000</v>
      </c>
      <c r="BF28" s="65" t="n">
        <f aca="false">BF23*BF25</f>
        <v>1736000</v>
      </c>
      <c r="BG28" s="65" t="n">
        <f aca="false">BG23*BG25</f>
        <v>1680000</v>
      </c>
      <c r="BH28" s="65" t="n">
        <f aca="false">BH23*BH25</f>
        <v>1736000</v>
      </c>
      <c r="BI28" s="65" t="n">
        <f aca="false">BI23*BI25</f>
        <v>1680000</v>
      </c>
      <c r="BJ28" s="65" t="n">
        <f aca="false">BJ23*BJ25</f>
        <v>1736000</v>
      </c>
      <c r="BK28" s="65" t="n">
        <f aca="false">BK23*BK25</f>
        <v>1736000</v>
      </c>
      <c r="BL28" s="65" t="n">
        <f aca="false">BL23*BL25</f>
        <v>1568000</v>
      </c>
      <c r="BM28" s="65" t="n">
        <f aca="false">BM23*BM25</f>
        <v>1736000</v>
      </c>
      <c r="BN28" s="65" t="n">
        <f aca="false">BN23*BN25</f>
        <v>1680000</v>
      </c>
      <c r="BO28" s="65" t="n">
        <f aca="false">BO23*BO25</f>
        <v>1736000</v>
      </c>
      <c r="BP28" s="65" t="n">
        <f aca="false">BP23*BP25</f>
        <v>1680000</v>
      </c>
      <c r="BQ28" s="65" t="n">
        <f aca="false">BQ23*BQ25</f>
        <v>1736000</v>
      </c>
      <c r="BR28" s="65" t="n">
        <f aca="false">BR23*BR25</f>
        <v>1736000</v>
      </c>
      <c r="BS28" s="65" t="n">
        <f aca="false">BS23*BS25</f>
        <v>1680000</v>
      </c>
      <c r="BT28" s="65" t="n">
        <f aca="false">BT23*BT25</f>
        <v>1736000</v>
      </c>
      <c r="BU28" s="65" t="n">
        <f aca="false">BU23*BU25</f>
        <v>1680000</v>
      </c>
      <c r="BV28" s="65" t="n">
        <f aca="false">BV23*BV25</f>
        <v>1726925.62594469</v>
      </c>
    </row>
    <row r="29" customFormat="false" ht="12.75" hidden="false" customHeight="false" outlineLevel="0" collapsed="false">
      <c r="A29" s="66" t="s">
        <v>93</v>
      </c>
      <c r="B29" s="59" t="n">
        <f aca="false">SUM(B26:B28)</f>
        <v>1302000</v>
      </c>
      <c r="C29" s="59" t="n">
        <f aca="false">SUM(C26:C28)</f>
        <v>1302000</v>
      </c>
      <c r="D29" s="59" t="n">
        <f aca="false">SUM(D26:D28)</f>
        <v>1218000</v>
      </c>
      <c r="E29" s="59" t="n">
        <f aca="false">SUM(E26:E28)</f>
        <v>1302000</v>
      </c>
      <c r="F29" s="59" t="n">
        <f aca="false">SUM(F26:F28)</f>
        <v>1260000</v>
      </c>
      <c r="G29" s="59" t="n">
        <f aca="false">SUM(G26:G28)</f>
        <v>1302000</v>
      </c>
      <c r="H29" s="59" t="n">
        <f aca="false">SUM(H26:H28)</f>
        <v>1260000</v>
      </c>
      <c r="I29" s="59" t="n">
        <f aca="false">SUM(I26:I28)</f>
        <v>1302000</v>
      </c>
      <c r="J29" s="59" t="n">
        <f aca="false">SUM(J26:J28)</f>
        <v>1302000</v>
      </c>
      <c r="K29" s="59" t="n">
        <f aca="false">SUM(K26:K28)</f>
        <v>1260000</v>
      </c>
      <c r="L29" s="59" t="n">
        <f aca="false">SUM(L26:L28)</f>
        <v>1302000</v>
      </c>
      <c r="M29" s="59" t="n">
        <f aca="false">SUM(M26:M28)</f>
        <v>1260000</v>
      </c>
      <c r="N29" s="59" t="n">
        <f aca="false">SUM(N26:N28)</f>
        <v>1302000</v>
      </c>
      <c r="O29" s="59" t="n">
        <f aca="false">SUM(O26:O28)</f>
        <v>1302000</v>
      </c>
      <c r="P29" s="59" t="n">
        <f aca="false">SUM(P26:P28)</f>
        <v>1176000</v>
      </c>
      <c r="Q29" s="59" t="n">
        <f aca="false">SUM(Q26:Q28)</f>
        <v>1302000</v>
      </c>
      <c r="R29" s="59" t="n">
        <f aca="false">SUM(R26:R28)</f>
        <v>1344000</v>
      </c>
      <c r="S29" s="59" t="n">
        <f aca="false">SUM(S26:S28)</f>
        <v>1529850</v>
      </c>
      <c r="T29" s="59" t="n">
        <f aca="false">SUM(T26:T28)</f>
        <v>1890000</v>
      </c>
      <c r="U29" s="59" t="n">
        <f aca="false">SUM(U26:U28)</f>
        <v>2051636.36363636</v>
      </c>
      <c r="V29" s="59" t="n">
        <f aca="false">SUM(V26:V28)</f>
        <v>2150272.72727273</v>
      </c>
      <c r="W29" s="59" t="n">
        <f aca="false">SUM(W26:W28)</f>
        <v>2176363.63636364</v>
      </c>
      <c r="X29" s="59" t="n">
        <f aca="false">SUM(X26:X28)</f>
        <v>2347545.45454545</v>
      </c>
      <c r="Y29" s="59" t="n">
        <f aca="false">SUM(Y26:Y28)</f>
        <v>2367272.72727273</v>
      </c>
      <c r="Z29" s="59" t="n">
        <f aca="false">SUM(Z26:Z28)</f>
        <v>2544818.18181818</v>
      </c>
      <c r="AA29" s="59" t="n">
        <f aca="false">SUM(AA26:AA28)</f>
        <v>2643454.54545455</v>
      </c>
      <c r="AB29" s="59" t="n">
        <f aca="false">SUM(AB26:AB28)</f>
        <v>2476727.27272727</v>
      </c>
      <c r="AC29" s="59" t="n">
        <f aca="false">SUM(AC26:AC28)</f>
        <v>2809349.53165005</v>
      </c>
      <c r="AD29" s="59" t="n">
        <f aca="false">SUM(AD26:AD28)</f>
        <v>2724342.07711526</v>
      </c>
      <c r="AE29" s="59" t="n">
        <f aca="false">SUM(AE26:AE28)</f>
        <v>2829158.41005206</v>
      </c>
      <c r="AF29" s="59" t="n">
        <f aca="false">SUM(AF26:AF28)</f>
        <v>2773287.5626772</v>
      </c>
      <c r="AG29" s="59" t="n">
        <f aca="false">SUM(AG26:AG28)</f>
        <v>2882024.46422923</v>
      </c>
      <c r="AH29" s="59" t="n">
        <f aca="false">SUM(AH26:AH28)</f>
        <v>2897046.51153448</v>
      </c>
      <c r="AI29" s="59" t="n">
        <f aca="false">SUM(AI26:AI28)</f>
        <v>2830289.70592529</v>
      </c>
      <c r="AJ29" s="59" t="n">
        <f aca="false">SUM(AJ26:AJ28)</f>
        <v>2941681.88028159</v>
      </c>
      <c r="AK29" s="59" t="n">
        <f aca="false">SUM(AK26:AK28)</f>
        <v>2863366.30466599</v>
      </c>
      <c r="AL29" s="59" t="n">
        <f aca="false">SUM(AL26:AL28)</f>
        <v>2975625.13495915</v>
      </c>
      <c r="AM29" s="59" t="n">
        <f aca="false">SUM(AM26:AM28)</f>
        <v>2995482.56892611</v>
      </c>
      <c r="AN29" s="59" t="n">
        <f aca="false">SUM(AN26:AN28)</f>
        <v>2723016.40098738</v>
      </c>
      <c r="AO29" s="59" t="n">
        <f aca="false">SUM(AO26:AO28)</f>
        <v>3033422.94545404</v>
      </c>
      <c r="AP29" s="59" t="n">
        <f aca="false">SUM(AP26:AP28)</f>
        <v>2940000</v>
      </c>
      <c r="AQ29" s="59" t="n">
        <f aca="false">SUM(AQ26:AQ28)</f>
        <v>3038000</v>
      </c>
      <c r="AR29" s="59" t="n">
        <f aca="false">SUM(AR26:AR28)</f>
        <v>2940000</v>
      </c>
      <c r="AS29" s="59" t="n">
        <f aca="false">SUM(AS26:AS28)</f>
        <v>3038000</v>
      </c>
      <c r="AT29" s="59" t="n">
        <f aca="false">SUM(AT26:AT28)</f>
        <v>3038000</v>
      </c>
      <c r="AU29" s="59" t="n">
        <f aca="false">SUM(AU26:AU28)</f>
        <v>2940000</v>
      </c>
      <c r="AV29" s="59" t="n">
        <f aca="false">SUM(AV26:AV28)</f>
        <v>3038000</v>
      </c>
      <c r="AW29" s="59" t="n">
        <f aca="false">SUM(AW26:AW28)</f>
        <v>2940000</v>
      </c>
      <c r="AX29" s="59" t="n">
        <f aca="false">SUM(AX26:AX28)</f>
        <v>3038000</v>
      </c>
      <c r="AY29" s="59" t="n">
        <f aca="false">SUM(AY26:AY28)</f>
        <v>3038000</v>
      </c>
      <c r="AZ29" s="59" t="n">
        <f aca="false">SUM(AZ26:AZ28)</f>
        <v>2842000</v>
      </c>
      <c r="BA29" s="59" t="n">
        <f aca="false">SUM(BA26:BA28)</f>
        <v>3038000</v>
      </c>
      <c r="BB29" s="59" t="n">
        <f aca="false">SUM(BB26:BB28)</f>
        <v>2940000</v>
      </c>
      <c r="BC29" s="59" t="n">
        <f aca="false">SUM(BC26:BC28)</f>
        <v>3038000</v>
      </c>
      <c r="BD29" s="59" t="n">
        <f aca="false">SUM(BD26:BD28)</f>
        <v>2940000</v>
      </c>
      <c r="BE29" s="59" t="n">
        <f aca="false">SUM(BE26:BE28)</f>
        <v>3038000</v>
      </c>
      <c r="BF29" s="59" t="n">
        <f aca="false">SUM(BF26:BF28)</f>
        <v>3038000</v>
      </c>
      <c r="BG29" s="59" t="n">
        <f aca="false">SUM(BG26:BG28)</f>
        <v>2940000</v>
      </c>
      <c r="BH29" s="59" t="n">
        <f aca="false">SUM(BH26:BH28)</f>
        <v>3038000</v>
      </c>
      <c r="BI29" s="59" t="n">
        <f aca="false">SUM(BI26:BI28)</f>
        <v>2940000</v>
      </c>
      <c r="BJ29" s="59" t="n">
        <f aca="false">SUM(BJ26:BJ28)</f>
        <v>3038000</v>
      </c>
      <c r="BK29" s="59" t="n">
        <f aca="false">SUM(BK26:BK28)</f>
        <v>3038000</v>
      </c>
      <c r="BL29" s="59" t="n">
        <f aca="false">SUM(BL26:BL28)</f>
        <v>2744000</v>
      </c>
      <c r="BM29" s="59" t="n">
        <f aca="false">SUM(BM26:BM28)</f>
        <v>3038000</v>
      </c>
      <c r="BN29" s="59" t="n">
        <f aca="false">SUM(BN26:BN28)</f>
        <v>2940000</v>
      </c>
      <c r="BO29" s="59" t="n">
        <f aca="false">SUM(BO26:BO28)</f>
        <v>3038000</v>
      </c>
      <c r="BP29" s="59" t="n">
        <f aca="false">SUM(BP26:BP28)</f>
        <v>2940000</v>
      </c>
      <c r="BQ29" s="59" t="n">
        <f aca="false">SUM(BQ26:BQ28)</f>
        <v>3038000</v>
      </c>
      <c r="BR29" s="59" t="n">
        <f aca="false">SUM(BR26:BR28)</f>
        <v>3038000</v>
      </c>
      <c r="BS29" s="59" t="n">
        <f aca="false">SUM(BS26:BS28)</f>
        <v>2940000</v>
      </c>
      <c r="BT29" s="59" t="n">
        <f aca="false">SUM(BT26:BT28)</f>
        <v>3038000</v>
      </c>
      <c r="BU29" s="59" t="n">
        <f aca="false">SUM(BU26:BU28)</f>
        <v>2940000</v>
      </c>
      <c r="BV29" s="59" t="n">
        <f aca="false">SUM(BV26:BV28)</f>
        <v>3028925.62594469</v>
      </c>
    </row>
    <row r="32" customFormat="false" ht="12.75" hidden="false" customHeight="false" outlineLevel="0" collapsed="false">
      <c r="A32" s="30" t="s">
        <v>94</v>
      </c>
    </row>
    <row r="33" customFormat="false" ht="12.75" hidden="false" customHeight="false" outlineLevel="0" collapsed="false">
      <c r="A33" s="62" t="s">
        <v>78</v>
      </c>
      <c r="B33" s="63" t="str">
        <f aca="false">A34</f>
        <v>Ending</v>
      </c>
      <c r="C33" s="63" t="n">
        <f aca="false">B34</f>
        <v>36830</v>
      </c>
      <c r="D33" s="63" t="n">
        <f aca="false">C34</f>
        <v>36860</v>
      </c>
      <c r="E33" s="63" t="n">
        <f aca="false">D34</f>
        <v>36891</v>
      </c>
      <c r="F33" s="63" t="n">
        <f aca="false">E34</f>
        <v>36922</v>
      </c>
      <c r="G33" s="63" t="n">
        <f aca="false">F34</f>
        <v>36950</v>
      </c>
      <c r="H33" s="63" t="n">
        <f aca="false">G34</f>
        <v>36981</v>
      </c>
      <c r="I33" s="63" t="n">
        <f aca="false">H34</f>
        <v>37011</v>
      </c>
      <c r="J33" s="63" t="n">
        <f aca="false">I34</f>
        <v>37042</v>
      </c>
      <c r="K33" s="63" t="n">
        <f aca="false">J34</f>
        <v>37072</v>
      </c>
      <c r="L33" s="63" t="n">
        <f aca="false">K34</f>
        <v>37103</v>
      </c>
      <c r="M33" s="63" t="n">
        <f aca="false">L34</f>
        <v>37134</v>
      </c>
      <c r="N33" s="63" t="n">
        <f aca="false">M34</f>
        <v>37164</v>
      </c>
      <c r="O33" s="63" t="n">
        <f aca="false">N34</f>
        <v>37195</v>
      </c>
      <c r="P33" s="63" t="n">
        <f aca="false">O34</f>
        <v>37225</v>
      </c>
      <c r="Q33" s="63" t="n">
        <f aca="false">P34</f>
        <v>37256</v>
      </c>
      <c r="R33" s="63" t="n">
        <f aca="false">Q34</f>
        <v>37287</v>
      </c>
      <c r="S33" s="63" t="n">
        <f aca="false">R34</f>
        <v>37315</v>
      </c>
      <c r="T33" s="63" t="n">
        <f aca="false">S34</f>
        <v>37346</v>
      </c>
      <c r="U33" s="63" t="n">
        <f aca="false">T34</f>
        <v>37376</v>
      </c>
      <c r="V33" s="63" t="n">
        <f aca="false">U34</f>
        <v>37407</v>
      </c>
      <c r="W33" s="63" t="n">
        <f aca="false">V34</f>
        <v>37437</v>
      </c>
      <c r="X33" s="63" t="n">
        <f aca="false">W34</f>
        <v>37468</v>
      </c>
      <c r="Y33" s="63" t="n">
        <f aca="false">X34</f>
        <v>37499</v>
      </c>
      <c r="Z33" s="63" t="n">
        <f aca="false">Y34</f>
        <v>37529</v>
      </c>
      <c r="AA33" s="63" t="n">
        <f aca="false">Z34</f>
        <v>37560</v>
      </c>
      <c r="AB33" s="63" t="n">
        <f aca="false">AA34</f>
        <v>37590</v>
      </c>
      <c r="AC33" s="63" t="n">
        <f aca="false">AB34</f>
        <v>37621</v>
      </c>
      <c r="AD33" s="63" t="n">
        <f aca="false">AC34</f>
        <v>37652</v>
      </c>
      <c r="AE33" s="63" t="n">
        <f aca="false">AD34</f>
        <v>37680</v>
      </c>
      <c r="AF33" s="63" t="n">
        <f aca="false">AE34</f>
        <v>37711</v>
      </c>
      <c r="AG33" s="63" t="n">
        <f aca="false">AF34</f>
        <v>37741</v>
      </c>
      <c r="AH33" s="63" t="n">
        <f aca="false">AG34</f>
        <v>37772</v>
      </c>
      <c r="AI33" s="63" t="n">
        <f aca="false">AH34</f>
        <v>37802</v>
      </c>
      <c r="AJ33" s="63" t="n">
        <f aca="false">AI34</f>
        <v>37833</v>
      </c>
      <c r="AK33" s="63" t="n">
        <f aca="false">AJ34</f>
        <v>37864</v>
      </c>
      <c r="AL33" s="63" t="n">
        <f aca="false">AK34</f>
        <v>37894</v>
      </c>
      <c r="AM33" s="63" t="n">
        <f aca="false">AL34</f>
        <v>37925</v>
      </c>
      <c r="AN33" s="63" t="n">
        <f aca="false">AM34</f>
        <v>37955</v>
      </c>
      <c r="AO33" s="63" t="n">
        <f aca="false">AN34</f>
        <v>37986</v>
      </c>
      <c r="AP33" s="63" t="n">
        <f aca="false">AO34</f>
        <v>38017</v>
      </c>
      <c r="AQ33" s="63" t="n">
        <f aca="false">AP34</f>
        <v>38046</v>
      </c>
      <c r="AR33" s="63" t="n">
        <f aca="false">AQ34</f>
        <v>38077</v>
      </c>
      <c r="AS33" s="63" t="n">
        <f aca="false">AR34</f>
        <v>38107</v>
      </c>
      <c r="AT33" s="63" t="n">
        <f aca="false">AS34</f>
        <v>38138</v>
      </c>
      <c r="AU33" s="63" t="n">
        <f aca="false">AT34</f>
        <v>38168</v>
      </c>
      <c r="AV33" s="63" t="n">
        <f aca="false">AU34</f>
        <v>38199</v>
      </c>
      <c r="AW33" s="63" t="n">
        <f aca="false">AV34</f>
        <v>38230</v>
      </c>
      <c r="AX33" s="63" t="n">
        <f aca="false">AW34</f>
        <v>38260</v>
      </c>
      <c r="AY33" s="63" t="n">
        <f aca="false">AX34</f>
        <v>38291</v>
      </c>
      <c r="AZ33" s="63" t="n">
        <f aca="false">AY34</f>
        <v>38321</v>
      </c>
      <c r="BA33" s="63" t="n">
        <f aca="false">AZ34</f>
        <v>38352</v>
      </c>
      <c r="BB33" s="63" t="n">
        <f aca="false">BA34</f>
        <v>38383</v>
      </c>
      <c r="BC33" s="63" t="n">
        <f aca="false">BB34</f>
        <v>38411</v>
      </c>
      <c r="BD33" s="63" t="n">
        <f aca="false">BC34</f>
        <v>38442</v>
      </c>
      <c r="BE33" s="63" t="n">
        <f aca="false">BD34</f>
        <v>38472</v>
      </c>
      <c r="BF33" s="63" t="n">
        <f aca="false">BE34</f>
        <v>38503</v>
      </c>
      <c r="BG33" s="63" t="n">
        <f aca="false">BF34</f>
        <v>38533</v>
      </c>
      <c r="BH33" s="63" t="n">
        <f aca="false">BG34</f>
        <v>38564</v>
      </c>
      <c r="BI33" s="63" t="n">
        <f aca="false">BH34</f>
        <v>38595</v>
      </c>
      <c r="BJ33" s="63" t="n">
        <f aca="false">BI34</f>
        <v>38625</v>
      </c>
      <c r="BK33" s="63" t="n">
        <f aca="false">BJ34</f>
        <v>38656</v>
      </c>
      <c r="BL33" s="63" t="n">
        <f aca="false">BK34</f>
        <v>38686</v>
      </c>
    </row>
    <row r="34" customFormat="false" ht="12.75" hidden="false" customHeight="false" outlineLevel="0" collapsed="false">
      <c r="A34" s="62" t="s">
        <v>79</v>
      </c>
      <c r="B34" s="68" t="n">
        <v>36830</v>
      </c>
      <c r="C34" s="68" t="n">
        <v>36860</v>
      </c>
      <c r="D34" s="68" t="n">
        <v>36891</v>
      </c>
      <c r="E34" s="68" t="n">
        <v>36922</v>
      </c>
      <c r="F34" s="68" t="n">
        <v>36950</v>
      </c>
      <c r="G34" s="68" t="n">
        <v>36981</v>
      </c>
      <c r="H34" s="68" t="n">
        <v>37011</v>
      </c>
      <c r="I34" s="68" t="n">
        <v>37042</v>
      </c>
      <c r="J34" s="68" t="n">
        <v>37072</v>
      </c>
      <c r="K34" s="68" t="n">
        <v>37103</v>
      </c>
      <c r="L34" s="68" t="n">
        <v>37134</v>
      </c>
      <c r="M34" s="68" t="n">
        <v>37164</v>
      </c>
      <c r="N34" s="68" t="n">
        <v>37195</v>
      </c>
      <c r="O34" s="68" t="n">
        <v>37225</v>
      </c>
      <c r="P34" s="68" t="n">
        <v>37256</v>
      </c>
      <c r="Q34" s="68" t="n">
        <v>37287</v>
      </c>
      <c r="R34" s="68" t="n">
        <v>37315</v>
      </c>
      <c r="S34" s="68" t="n">
        <v>37346</v>
      </c>
      <c r="T34" s="68" t="n">
        <v>37376</v>
      </c>
      <c r="U34" s="68" t="n">
        <v>37407</v>
      </c>
      <c r="V34" s="68" t="n">
        <v>37437</v>
      </c>
      <c r="W34" s="68" t="n">
        <v>37468</v>
      </c>
      <c r="X34" s="68" t="n">
        <v>37499</v>
      </c>
      <c r="Y34" s="68" t="n">
        <v>37529</v>
      </c>
      <c r="Z34" s="68" t="n">
        <v>37560</v>
      </c>
      <c r="AA34" s="68" t="n">
        <v>37590</v>
      </c>
      <c r="AB34" s="68" t="n">
        <v>37621</v>
      </c>
      <c r="AC34" s="68" t="n">
        <v>37652</v>
      </c>
      <c r="AD34" s="68" t="n">
        <v>37680</v>
      </c>
      <c r="AE34" s="68" t="n">
        <v>37711</v>
      </c>
      <c r="AF34" s="68" t="n">
        <v>37741</v>
      </c>
      <c r="AG34" s="68" t="n">
        <v>37772</v>
      </c>
      <c r="AH34" s="68" t="n">
        <v>37802</v>
      </c>
      <c r="AI34" s="68" t="n">
        <v>37833</v>
      </c>
      <c r="AJ34" s="68" t="n">
        <v>37864</v>
      </c>
      <c r="AK34" s="68" t="n">
        <v>37894</v>
      </c>
      <c r="AL34" s="68" t="n">
        <v>37925</v>
      </c>
      <c r="AM34" s="68" t="n">
        <v>37955</v>
      </c>
      <c r="AN34" s="68" t="n">
        <v>37986</v>
      </c>
      <c r="AO34" s="68" t="n">
        <v>38017</v>
      </c>
      <c r="AP34" s="68" t="n">
        <v>38046</v>
      </c>
      <c r="AQ34" s="68" t="n">
        <v>38077</v>
      </c>
      <c r="AR34" s="68" t="n">
        <v>38107</v>
      </c>
      <c r="AS34" s="68" t="n">
        <v>38138</v>
      </c>
      <c r="AT34" s="68" t="n">
        <v>38168</v>
      </c>
      <c r="AU34" s="68" t="n">
        <v>38199</v>
      </c>
      <c r="AV34" s="68" t="n">
        <v>38230</v>
      </c>
      <c r="AW34" s="68" t="n">
        <v>38260</v>
      </c>
      <c r="AX34" s="68" t="n">
        <v>38291</v>
      </c>
      <c r="AY34" s="68" t="n">
        <v>38321</v>
      </c>
      <c r="AZ34" s="68" t="n">
        <v>38352</v>
      </c>
      <c r="BA34" s="68" t="n">
        <v>38383</v>
      </c>
      <c r="BB34" s="68" t="n">
        <v>38411</v>
      </c>
      <c r="BC34" s="68" t="n">
        <v>38442</v>
      </c>
      <c r="BD34" s="68" t="n">
        <v>38472</v>
      </c>
      <c r="BE34" s="68" t="n">
        <v>38503</v>
      </c>
      <c r="BF34" s="68" t="n">
        <v>38533</v>
      </c>
      <c r="BG34" s="68" t="n">
        <v>38564</v>
      </c>
      <c r="BH34" s="68" t="n">
        <v>38595</v>
      </c>
      <c r="BI34" s="68" t="n">
        <v>38625</v>
      </c>
      <c r="BJ34" s="68" t="n">
        <v>38656</v>
      </c>
      <c r="BK34" s="68" t="n">
        <v>38686</v>
      </c>
      <c r="BL34" s="68" t="n">
        <v>38717</v>
      </c>
    </row>
    <row r="36" customFormat="false" ht="12.75" hidden="false" customHeight="false" outlineLevel="0" collapsed="false">
      <c r="A36" s="69" t="s">
        <v>95</v>
      </c>
      <c r="B36" s="70" t="n">
        <f aca="false">LCGG_initialcapacity</f>
        <v>275000</v>
      </c>
      <c r="C36" s="70" t="n">
        <f aca="false">LCGG_initialcapacity</f>
        <v>275000</v>
      </c>
      <c r="D36" s="70" t="n">
        <f aca="false">LCGG_initialcapacity</f>
        <v>275000</v>
      </c>
      <c r="E36" s="70" t="n">
        <f aca="false">LCGG_initialcapacity</f>
        <v>275000</v>
      </c>
      <c r="F36" s="70" t="n">
        <f aca="false">LCGG_initialcapacity</f>
        <v>275000</v>
      </c>
      <c r="G36" s="70" t="n">
        <f aca="false">LCGG_initialcapacity</f>
        <v>275000</v>
      </c>
      <c r="H36" s="70" t="n">
        <f aca="false">LCGG_initialcapacity</f>
        <v>275000</v>
      </c>
      <c r="I36" s="70" t="n">
        <f aca="false">LCGG_initialcapacity</f>
        <v>275000</v>
      </c>
      <c r="J36" s="70" t="n">
        <f aca="false">LCGG_initialcapacity</f>
        <v>275000</v>
      </c>
      <c r="K36" s="70" t="n">
        <f aca="false">LCGG_initialcapacity</f>
        <v>275000</v>
      </c>
      <c r="L36" s="70" t="n">
        <f aca="false">LCGG_initialcapacity</f>
        <v>275000</v>
      </c>
      <c r="M36" s="70" t="n">
        <f aca="false">LCGG_initialcapacity</f>
        <v>275000</v>
      </c>
      <c r="N36" s="70" t="n">
        <f aca="false">LCGG_initialcapacity</f>
        <v>275000</v>
      </c>
      <c r="O36" s="70" t="n">
        <f aca="false">LCGG_initialcapacity</f>
        <v>275000</v>
      </c>
      <c r="P36" s="70" t="n">
        <f aca="false">LCGG_initialcapacity</f>
        <v>275000</v>
      </c>
      <c r="Q36" s="70" t="n">
        <f aca="false">LCGG_initialcapacity</f>
        <v>275000</v>
      </c>
      <c r="R36" s="70" t="n">
        <f aca="false">LCGG_initialcapacity</f>
        <v>275000</v>
      </c>
      <c r="S36" s="70" t="n">
        <f aca="false">LCGG_initialcapacity</f>
        <v>275000</v>
      </c>
      <c r="T36" s="70" t="n">
        <f aca="false">LCGG_initialcapacity</f>
        <v>275000</v>
      </c>
      <c r="U36" s="70" t="n">
        <f aca="false">LCGG_initialcapacity</f>
        <v>275000</v>
      </c>
      <c r="V36" s="70" t="n">
        <f aca="false">LCGG_initialcapacity</f>
        <v>275000</v>
      </c>
      <c r="W36" s="70" t="n">
        <f aca="false">LCGG_initialcapacity</f>
        <v>275000</v>
      </c>
      <c r="X36" s="70" t="n">
        <f aca="false">LCGG_initialcapacity</f>
        <v>275000</v>
      </c>
      <c r="Y36" s="70" t="n">
        <f aca="false">LCGG_initialcapacity</f>
        <v>275000</v>
      </c>
      <c r="Z36" s="70" t="n">
        <f aca="false">LCGG_initialcapacity</f>
        <v>275000</v>
      </c>
      <c r="AA36" s="70" t="n">
        <f aca="false">LCGG_initialcapacity</f>
        <v>275000</v>
      </c>
      <c r="AB36" s="70" t="n">
        <f aca="false">LCGG_initialcapacity</f>
        <v>275000</v>
      </c>
      <c r="AC36" s="70" t="n">
        <f aca="false">LCGG_initialcapacity</f>
        <v>275000</v>
      </c>
      <c r="AD36" s="70" t="n">
        <f aca="false">LCGG_initialcapacity</f>
        <v>275000</v>
      </c>
      <c r="AE36" s="70" t="n">
        <f aca="false">LCGG_initialcapacity</f>
        <v>275000</v>
      </c>
      <c r="AF36" s="70" t="n">
        <f aca="false">LCGG_initialcapacity</f>
        <v>275000</v>
      </c>
      <c r="AG36" s="70" t="n">
        <f aca="false">LCGG_initialcapacity</f>
        <v>275000</v>
      </c>
      <c r="AH36" s="70" t="n">
        <f aca="false">LCGG_initialcapacity</f>
        <v>275000</v>
      </c>
      <c r="AI36" s="70" t="n">
        <f aca="false">LCGG_initialcapacity</f>
        <v>275000</v>
      </c>
      <c r="AJ36" s="70" t="n">
        <f aca="false">LCGG_initialcapacity</f>
        <v>275000</v>
      </c>
      <c r="AK36" s="70" t="n">
        <f aca="false">LCGG_initialcapacity</f>
        <v>275000</v>
      </c>
      <c r="AL36" s="70" t="n">
        <f aca="false">LCGG_initialcapacity</f>
        <v>275000</v>
      </c>
      <c r="AM36" s="70" t="n">
        <f aca="false">LCGG_initialcapacity</f>
        <v>275000</v>
      </c>
      <c r="AN36" s="70" t="n">
        <f aca="false">LCGG_initialcapacity</f>
        <v>275000</v>
      </c>
      <c r="AO36" s="70" t="n">
        <f aca="false">LCGG_initialcapacity</f>
        <v>275000</v>
      </c>
      <c r="AP36" s="70" t="n">
        <f aca="false">LCGG_initialcapacity</f>
        <v>275000</v>
      </c>
      <c r="AQ36" s="70" t="n">
        <f aca="false">LCGG_initialcapacity</f>
        <v>275000</v>
      </c>
      <c r="AR36" s="70" t="n">
        <f aca="false">LCGG_initialcapacity</f>
        <v>275000</v>
      </c>
      <c r="AS36" s="70" t="n">
        <f aca="false">LCGG_initialcapacity</f>
        <v>275000</v>
      </c>
      <c r="AT36" s="70" t="n">
        <f aca="false">LCGG_initialcapacity</f>
        <v>275000</v>
      </c>
      <c r="AU36" s="70" t="n">
        <f aca="false">LCGG_initialcapacity</f>
        <v>275000</v>
      </c>
      <c r="AV36" s="70" t="n">
        <f aca="false">LCGG_initialcapacity</f>
        <v>275000</v>
      </c>
      <c r="AW36" s="70" t="n">
        <f aca="false">LCGG_initialcapacity</f>
        <v>275000</v>
      </c>
      <c r="AX36" s="70" t="n">
        <f aca="false">LCGG_initialcapacity</f>
        <v>275000</v>
      </c>
      <c r="AY36" s="70" t="n">
        <f aca="false">LCGG_initialcapacity</f>
        <v>275000</v>
      </c>
      <c r="AZ36" s="70" t="n">
        <f aca="false">LCGG_initialcapacity</f>
        <v>275000</v>
      </c>
      <c r="BA36" s="70" t="n">
        <f aca="false">LCGG_initialcapacity</f>
        <v>275000</v>
      </c>
      <c r="BB36" s="70" t="n">
        <f aca="false">LCGG_initialcapacity</f>
        <v>275000</v>
      </c>
      <c r="BC36" s="70" t="n">
        <f aca="false">LCGG_initialcapacity</f>
        <v>275000</v>
      </c>
      <c r="BD36" s="70" t="n">
        <f aca="false">LCGG_initialcapacity</f>
        <v>275000</v>
      </c>
      <c r="BE36" s="70" t="n">
        <f aca="false">LCGG_initialcapacity</f>
        <v>275000</v>
      </c>
      <c r="BF36" s="70" t="n">
        <f aca="false">LCGG_initialcapacity</f>
        <v>275000</v>
      </c>
      <c r="BG36" s="70" t="n">
        <f aca="false">LCGG_initialcapacity</f>
        <v>275000</v>
      </c>
      <c r="BH36" s="70" t="n">
        <f aca="false">LCGG_initialcapacity</f>
        <v>275000</v>
      </c>
      <c r="BI36" s="70" t="n">
        <f aca="false">LCGG_initialcapacity</f>
        <v>275000</v>
      </c>
      <c r="BJ36" s="70" t="n">
        <f aca="false">LCGG_initialcapacity</f>
        <v>275000</v>
      </c>
      <c r="BK36" s="70" t="n">
        <f aca="false">LCGG_initialcapacity</f>
        <v>275000</v>
      </c>
      <c r="BL36" s="70" t="n">
        <f aca="false">LCGG_initialcapacity</f>
        <v>275000</v>
      </c>
    </row>
    <row r="37" customFormat="false" ht="12.75" hidden="false" customHeight="false" outlineLevel="0" collapsed="false">
      <c r="A37" s="69" t="s">
        <v>96</v>
      </c>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48" t="n">
        <v>0</v>
      </c>
      <c r="AL37" s="48" t="n">
        <v>0</v>
      </c>
      <c r="AM37" s="48" t="n">
        <v>0</v>
      </c>
      <c r="AN37" s="48" t="n">
        <v>0</v>
      </c>
      <c r="AO37" s="48" t="n">
        <v>0</v>
      </c>
      <c r="AP37" s="48" t="n">
        <v>0</v>
      </c>
      <c r="AQ37" s="48" t="n">
        <v>0</v>
      </c>
      <c r="AR37" s="48" t="n">
        <v>0</v>
      </c>
      <c r="AS37" s="48" t="n">
        <v>0</v>
      </c>
      <c r="AT37" s="48" t="n">
        <v>0</v>
      </c>
      <c r="AU37" s="48" t="n">
        <v>0</v>
      </c>
      <c r="AV37" s="48" t="n">
        <v>0</v>
      </c>
      <c r="AW37" s="48" t="n">
        <v>0</v>
      </c>
      <c r="AX37" s="48" t="n">
        <v>0</v>
      </c>
      <c r="AY37" s="48" t="n">
        <v>0</v>
      </c>
      <c r="AZ37" s="48" t="n">
        <v>0</v>
      </c>
      <c r="BA37" s="48" t="n">
        <v>0</v>
      </c>
      <c r="BB37" s="48" t="n">
        <v>0</v>
      </c>
      <c r="BC37" s="48" t="n">
        <v>0</v>
      </c>
      <c r="BD37" s="48" t="n">
        <v>0</v>
      </c>
      <c r="BE37" s="48" t="n">
        <v>0</v>
      </c>
      <c r="BF37" s="48" t="n">
        <v>0</v>
      </c>
      <c r="BG37" s="48" t="n">
        <v>0</v>
      </c>
      <c r="BH37" s="48" t="n">
        <v>0</v>
      </c>
      <c r="BI37" s="48" t="n">
        <v>0</v>
      </c>
      <c r="BJ37" s="48" t="n">
        <v>0</v>
      </c>
      <c r="BK37" s="48" t="n">
        <v>0</v>
      </c>
      <c r="BL37" s="48" t="n">
        <v>0</v>
      </c>
    </row>
    <row r="38" customFormat="false" ht="12.75" hidden="false" customHeight="false" outlineLevel="0" collapsed="false">
      <c r="A38" s="69"/>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row>
    <row r="39" customFormat="false" ht="12.75" hidden="false" customHeight="false" outlineLevel="0" collapsed="false">
      <c r="A39" s="8" t="s">
        <v>97</v>
      </c>
      <c r="B39" s="48" t="n">
        <v>111000</v>
      </c>
      <c r="C39" s="48" t="n">
        <v>111000</v>
      </c>
      <c r="D39" s="48" t="n">
        <v>111000</v>
      </c>
      <c r="E39" s="48" t="n">
        <v>111000</v>
      </c>
      <c r="F39" s="48" t="n">
        <v>111000</v>
      </c>
      <c r="G39" s="48" t="n">
        <v>111000</v>
      </c>
      <c r="H39" s="48" t="n">
        <v>111000</v>
      </c>
      <c r="I39" s="48" t="n">
        <v>111000</v>
      </c>
      <c r="J39" s="48" t="n">
        <v>111000</v>
      </c>
      <c r="K39" s="48" t="n">
        <v>111000</v>
      </c>
      <c r="L39" s="48" t="n">
        <v>111000</v>
      </c>
      <c r="M39" s="48" t="n">
        <v>111000</v>
      </c>
      <c r="N39" s="48" t="n">
        <v>148000</v>
      </c>
      <c r="O39" s="48" t="n">
        <v>148000</v>
      </c>
      <c r="P39" s="48" t="n">
        <v>148000</v>
      </c>
      <c r="Q39" s="48" t="n">
        <v>148000</v>
      </c>
      <c r="R39" s="48" t="n">
        <v>148000</v>
      </c>
      <c r="S39" s="48" t="n">
        <v>148000</v>
      </c>
      <c r="T39" s="48" t="n">
        <v>148000</v>
      </c>
      <c r="U39" s="48" t="n">
        <v>148000</v>
      </c>
      <c r="V39" s="48" t="n">
        <v>148000</v>
      </c>
      <c r="W39" s="48" t="n">
        <v>148000</v>
      </c>
      <c r="X39" s="48" t="n">
        <v>148000</v>
      </c>
      <c r="Y39" s="48" t="n">
        <v>148000</v>
      </c>
      <c r="Z39" s="48" t="n">
        <v>178750</v>
      </c>
      <c r="AA39" s="48" t="n">
        <v>178750</v>
      </c>
      <c r="AB39" s="48" t="n">
        <v>178750</v>
      </c>
      <c r="AC39" s="48" t="n">
        <v>178750</v>
      </c>
      <c r="AD39" s="48" t="n">
        <v>178750</v>
      </c>
      <c r="AE39" s="48" t="n">
        <v>178750</v>
      </c>
      <c r="AF39" s="48" t="n">
        <v>178750</v>
      </c>
      <c r="AG39" s="48" t="n">
        <v>178750</v>
      </c>
      <c r="AH39" s="48" t="n">
        <v>178750</v>
      </c>
      <c r="AI39" s="48" t="n">
        <v>178750</v>
      </c>
      <c r="AJ39" s="48" t="n">
        <v>178750</v>
      </c>
      <c r="AK39" s="48" t="n">
        <v>178750</v>
      </c>
      <c r="AL39" s="48" t="n">
        <v>178750</v>
      </c>
      <c r="AM39" s="48" t="n">
        <v>178750</v>
      </c>
      <c r="AN39" s="48" t="n">
        <v>178750</v>
      </c>
      <c r="AO39" s="48" t="n">
        <v>178750</v>
      </c>
      <c r="AP39" s="48" t="n">
        <v>178750</v>
      </c>
      <c r="AQ39" s="48" t="n">
        <v>178750</v>
      </c>
      <c r="AR39" s="48" t="n">
        <v>178750</v>
      </c>
      <c r="AS39" s="48" t="n">
        <v>178750</v>
      </c>
      <c r="AT39" s="48" t="n">
        <v>178750</v>
      </c>
      <c r="AU39" s="48" t="n">
        <v>178750</v>
      </c>
      <c r="AV39" s="48" t="n">
        <v>178750</v>
      </c>
      <c r="AW39" s="48" t="n">
        <v>178750</v>
      </c>
      <c r="AX39" s="48" t="n">
        <v>178750</v>
      </c>
      <c r="AY39" s="48" t="n">
        <v>178750</v>
      </c>
      <c r="AZ39" s="48" t="n">
        <v>178750</v>
      </c>
      <c r="BA39" s="48" t="n">
        <v>178750</v>
      </c>
      <c r="BB39" s="48" t="n">
        <v>178750</v>
      </c>
      <c r="BC39" s="48" t="n">
        <v>178750</v>
      </c>
      <c r="BD39" s="48" t="n">
        <v>178750</v>
      </c>
      <c r="BE39" s="48" t="n">
        <v>178750</v>
      </c>
      <c r="BF39" s="48" t="n">
        <v>178750</v>
      </c>
      <c r="BG39" s="48" t="n">
        <v>178750</v>
      </c>
      <c r="BH39" s="48" t="n">
        <v>178750</v>
      </c>
      <c r="BI39" s="48" t="n">
        <v>178750</v>
      </c>
      <c r="BJ39" s="48" t="n">
        <v>178750</v>
      </c>
      <c r="BK39" s="48" t="n">
        <v>178750</v>
      </c>
      <c r="BL39" s="48" t="n">
        <v>178750</v>
      </c>
    </row>
    <row r="40" customFormat="false" ht="12.75" hidden="false" customHeight="false" outlineLevel="0" collapsed="false">
      <c r="A40" s="8" t="s">
        <v>98</v>
      </c>
      <c r="B40" s="48" t="n">
        <v>60000</v>
      </c>
      <c r="C40" s="48" t="n">
        <v>60000</v>
      </c>
      <c r="D40" s="48" t="n">
        <v>60000</v>
      </c>
      <c r="E40" s="48" t="n">
        <v>60000</v>
      </c>
      <c r="F40" s="48" t="n">
        <v>60000</v>
      </c>
      <c r="G40" s="48" t="n">
        <v>60000</v>
      </c>
      <c r="H40" s="48" t="n">
        <v>60000</v>
      </c>
      <c r="I40" s="48" t="n">
        <v>60000</v>
      </c>
      <c r="J40" s="48" t="n">
        <v>60000</v>
      </c>
      <c r="K40" s="48" t="n">
        <v>60000</v>
      </c>
      <c r="L40" s="48" t="n">
        <v>60000</v>
      </c>
      <c r="M40" s="48" t="n">
        <v>60000</v>
      </c>
      <c r="N40" s="48" t="n">
        <v>80000</v>
      </c>
      <c r="O40" s="48" t="n">
        <v>80000</v>
      </c>
      <c r="P40" s="48" t="n">
        <v>80000</v>
      </c>
      <c r="Q40" s="48" t="n">
        <v>80000</v>
      </c>
      <c r="R40" s="48" t="n">
        <v>80000</v>
      </c>
      <c r="S40" s="48" t="n">
        <v>80000</v>
      </c>
      <c r="T40" s="48" t="n">
        <v>80000</v>
      </c>
      <c r="U40" s="48" t="n">
        <v>80000</v>
      </c>
      <c r="V40" s="48" t="n">
        <v>80000</v>
      </c>
      <c r="W40" s="48" t="n">
        <v>80000</v>
      </c>
      <c r="X40" s="48" t="n">
        <v>80000</v>
      </c>
      <c r="Y40" s="48" t="n">
        <v>80000</v>
      </c>
      <c r="Z40" s="48" t="n">
        <v>96250</v>
      </c>
      <c r="AA40" s="48" t="n">
        <v>96250</v>
      </c>
      <c r="AB40" s="48" t="n">
        <v>96250</v>
      </c>
      <c r="AC40" s="48" t="n">
        <v>96250</v>
      </c>
      <c r="AD40" s="48" t="n">
        <v>96250</v>
      </c>
      <c r="AE40" s="48" t="n">
        <v>96250</v>
      </c>
      <c r="AF40" s="48" t="n">
        <v>96250</v>
      </c>
      <c r="AG40" s="48" t="n">
        <v>96250</v>
      </c>
      <c r="AH40" s="48" t="n">
        <v>96250</v>
      </c>
      <c r="AI40" s="48" t="n">
        <v>96250</v>
      </c>
      <c r="AJ40" s="48" t="n">
        <v>96250</v>
      </c>
      <c r="AK40" s="48" t="n">
        <v>96250</v>
      </c>
      <c r="AL40" s="48" t="n">
        <v>96250</v>
      </c>
      <c r="AM40" s="48" t="n">
        <v>96250</v>
      </c>
      <c r="AN40" s="48" t="n">
        <v>96250</v>
      </c>
      <c r="AO40" s="48" t="n">
        <v>96250</v>
      </c>
      <c r="AP40" s="48" t="n">
        <v>96250</v>
      </c>
      <c r="AQ40" s="48" t="n">
        <v>96250</v>
      </c>
      <c r="AR40" s="48" t="n">
        <v>96250</v>
      </c>
      <c r="AS40" s="48" t="n">
        <v>96250</v>
      </c>
      <c r="AT40" s="48" t="n">
        <v>96250</v>
      </c>
      <c r="AU40" s="48" t="n">
        <v>96250</v>
      </c>
      <c r="AV40" s="48" t="n">
        <v>96250</v>
      </c>
      <c r="AW40" s="48" t="n">
        <v>96250</v>
      </c>
      <c r="AX40" s="48" t="n">
        <v>96250</v>
      </c>
      <c r="AY40" s="48" t="n">
        <v>96250</v>
      </c>
      <c r="AZ40" s="48" t="n">
        <v>96250</v>
      </c>
      <c r="BA40" s="48" t="n">
        <v>96250</v>
      </c>
      <c r="BB40" s="48" t="n">
        <v>96250</v>
      </c>
      <c r="BC40" s="48" t="n">
        <v>96250</v>
      </c>
      <c r="BD40" s="48" t="n">
        <v>96250</v>
      </c>
      <c r="BE40" s="48" t="n">
        <v>96250</v>
      </c>
      <c r="BF40" s="48" t="n">
        <v>96250</v>
      </c>
      <c r="BG40" s="48" t="n">
        <v>96250</v>
      </c>
      <c r="BH40" s="48" t="n">
        <v>96250</v>
      </c>
      <c r="BI40" s="48" t="n">
        <v>96250</v>
      </c>
      <c r="BJ40" s="48" t="n">
        <v>96250</v>
      </c>
      <c r="BK40" s="48" t="n">
        <v>96250</v>
      </c>
      <c r="BL40" s="48" t="n">
        <v>96250</v>
      </c>
    </row>
    <row r="41" customFormat="false" ht="12.75" hidden="false" customHeight="false" outlineLevel="0" collapsed="false">
      <c r="A41" s="8" t="s">
        <v>99</v>
      </c>
      <c r="B41" s="48" t="n">
        <v>22500</v>
      </c>
      <c r="C41" s="48" t="n">
        <v>22500</v>
      </c>
      <c r="D41" s="48" t="n">
        <v>22500</v>
      </c>
      <c r="E41" s="48" t="n">
        <v>22500</v>
      </c>
      <c r="F41" s="48" t="n">
        <v>22500</v>
      </c>
      <c r="G41" s="48" t="n">
        <v>22500</v>
      </c>
      <c r="H41" s="48" t="n">
        <v>22500</v>
      </c>
      <c r="I41" s="48" t="n">
        <v>22500</v>
      </c>
      <c r="J41" s="48" t="n">
        <v>22500</v>
      </c>
      <c r="K41" s="48" t="n">
        <v>22500</v>
      </c>
      <c r="L41" s="48" t="n">
        <v>22500</v>
      </c>
      <c r="M41" s="48" t="n">
        <v>22500</v>
      </c>
      <c r="N41" s="48" t="n">
        <v>22500</v>
      </c>
      <c r="O41" s="48" t="n">
        <v>22500</v>
      </c>
      <c r="P41" s="48" t="n">
        <v>22500</v>
      </c>
      <c r="Q41" s="48" t="n">
        <v>22500</v>
      </c>
      <c r="R41" s="48" t="n">
        <v>22500</v>
      </c>
      <c r="S41" s="48" t="n">
        <v>22500</v>
      </c>
      <c r="T41" s="48" t="n">
        <v>22500</v>
      </c>
      <c r="U41" s="48" t="n">
        <v>22500</v>
      </c>
      <c r="V41" s="48" t="n">
        <v>22500</v>
      </c>
      <c r="W41" s="48" t="n">
        <v>22500</v>
      </c>
      <c r="X41" s="48" t="n">
        <v>22500</v>
      </c>
      <c r="Y41" s="48" t="n">
        <v>22500</v>
      </c>
      <c r="Z41" s="48" t="n">
        <v>25000</v>
      </c>
      <c r="AA41" s="48" t="n">
        <v>25000</v>
      </c>
      <c r="AB41" s="48" t="n">
        <v>25000</v>
      </c>
      <c r="AC41" s="48" t="n">
        <v>25000</v>
      </c>
      <c r="AD41" s="48" t="n">
        <v>25000</v>
      </c>
      <c r="AE41" s="48" t="n">
        <v>25000</v>
      </c>
      <c r="AF41" s="48" t="n">
        <v>25000</v>
      </c>
      <c r="AG41" s="48" t="n">
        <v>25000</v>
      </c>
      <c r="AH41" s="48" t="n">
        <v>25000</v>
      </c>
      <c r="AI41" s="48" t="n">
        <v>25000</v>
      </c>
      <c r="AJ41" s="48" t="n">
        <v>25000</v>
      </c>
      <c r="AK41" s="48" t="n">
        <v>25000</v>
      </c>
      <c r="AL41" s="48" t="n">
        <v>27500</v>
      </c>
      <c r="AM41" s="48" t="n">
        <v>27500</v>
      </c>
      <c r="AN41" s="48" t="n">
        <v>27500</v>
      </c>
      <c r="AO41" s="48" t="n">
        <v>27500</v>
      </c>
      <c r="AP41" s="48" t="n">
        <v>27500</v>
      </c>
      <c r="AQ41" s="48" t="n">
        <v>27500</v>
      </c>
      <c r="AR41" s="48" t="n">
        <v>27500</v>
      </c>
      <c r="AS41" s="48" t="n">
        <v>27500</v>
      </c>
      <c r="AT41" s="48" t="n">
        <v>27500</v>
      </c>
      <c r="AU41" s="48" t="n">
        <v>27500</v>
      </c>
      <c r="AV41" s="48" t="n">
        <v>27500</v>
      </c>
      <c r="AW41" s="48" t="n">
        <v>27500</v>
      </c>
      <c r="AX41" s="48" t="n">
        <v>27500</v>
      </c>
      <c r="AY41" s="48" t="n">
        <v>27500</v>
      </c>
      <c r="AZ41" s="48" t="n">
        <v>27500</v>
      </c>
      <c r="BA41" s="48" t="n">
        <v>27500</v>
      </c>
      <c r="BB41" s="48" t="n">
        <v>27500</v>
      </c>
      <c r="BC41" s="48" t="n">
        <v>27500</v>
      </c>
      <c r="BD41" s="48" t="n">
        <v>27500</v>
      </c>
      <c r="BE41" s="48" t="n">
        <v>27500</v>
      </c>
      <c r="BF41" s="48" t="n">
        <v>27500</v>
      </c>
      <c r="BG41" s="48" t="n">
        <v>27500</v>
      </c>
      <c r="BH41" s="48" t="n">
        <v>27500</v>
      </c>
      <c r="BI41" s="48" t="n">
        <v>27500</v>
      </c>
      <c r="BJ41" s="48" t="n">
        <v>27500</v>
      </c>
      <c r="BK41" s="48" t="n">
        <v>27500</v>
      </c>
      <c r="BL41" s="48" t="n">
        <v>27500</v>
      </c>
    </row>
    <row r="42" customFormat="false" ht="12.75" hidden="false" customHeight="false" outlineLevel="0" collapsed="false">
      <c r="A42" s="69"/>
      <c r="B42" s="70"/>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row>
    <row r="43" customFormat="false" ht="12.75" hidden="false" customHeight="false" outlineLevel="0" collapsed="false">
      <c r="A43" s="32"/>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row>
    <row r="44" customFormat="false" ht="12.75" hidden="false" customHeight="false" outlineLevel="0" collapsed="false">
      <c r="A44" s="31" t="s">
        <v>100</v>
      </c>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row>
    <row r="45" customFormat="false" ht="12.75" hidden="false" customHeight="false" outlineLevel="0" collapsed="false">
      <c r="A45" s="8" t="s">
        <v>101</v>
      </c>
      <c r="B45" s="48" t="n">
        <v>111000</v>
      </c>
      <c r="C45" s="48" t="n">
        <v>111000</v>
      </c>
      <c r="D45" s="48" t="n">
        <v>111000</v>
      </c>
      <c r="E45" s="48" t="n">
        <v>111000</v>
      </c>
      <c r="F45" s="48" t="n">
        <v>111000</v>
      </c>
      <c r="G45" s="48" t="n">
        <v>111000</v>
      </c>
      <c r="H45" s="48" t="n">
        <v>111000</v>
      </c>
      <c r="I45" s="48" t="n">
        <v>111000</v>
      </c>
      <c r="J45" s="48" t="n">
        <v>111000</v>
      </c>
      <c r="K45" s="48" t="n">
        <v>111000</v>
      </c>
      <c r="L45" s="48" t="n">
        <v>111000</v>
      </c>
      <c r="M45" s="48" t="n">
        <v>111000</v>
      </c>
      <c r="N45" s="48" t="n">
        <v>148000</v>
      </c>
      <c r="O45" s="48" t="n">
        <v>148000</v>
      </c>
      <c r="P45" s="48" t="n">
        <v>148000</v>
      </c>
      <c r="Q45" s="48" t="n">
        <v>148000</v>
      </c>
      <c r="R45" s="48" t="n">
        <v>148000</v>
      </c>
      <c r="S45" s="48" t="n">
        <v>148000</v>
      </c>
      <c r="T45" s="48" t="n">
        <v>148000</v>
      </c>
      <c r="U45" s="48" t="n">
        <v>148000</v>
      </c>
      <c r="V45" s="48" t="n">
        <v>148000</v>
      </c>
      <c r="W45" s="48" t="n">
        <v>148000</v>
      </c>
      <c r="X45" s="48" t="n">
        <v>148000</v>
      </c>
      <c r="Y45" s="48" t="n">
        <v>148000</v>
      </c>
      <c r="Z45" s="48" t="n">
        <v>178750</v>
      </c>
      <c r="AA45" s="48" t="n">
        <v>178750</v>
      </c>
      <c r="AB45" s="48" t="n">
        <v>178750</v>
      </c>
      <c r="AC45" s="48" t="n">
        <v>178750</v>
      </c>
      <c r="AD45" s="48" t="n">
        <v>178750</v>
      </c>
      <c r="AE45" s="48" t="n">
        <v>178750</v>
      </c>
      <c r="AF45" s="48" t="n">
        <v>178750</v>
      </c>
      <c r="AG45" s="48" t="n">
        <v>178750</v>
      </c>
      <c r="AH45" s="48" t="n">
        <v>178750</v>
      </c>
      <c r="AI45" s="48" t="n">
        <v>178750</v>
      </c>
      <c r="AJ45" s="48" t="n">
        <v>178750</v>
      </c>
      <c r="AK45" s="48" t="n">
        <v>178750</v>
      </c>
      <c r="AL45" s="48" t="n">
        <v>178750</v>
      </c>
      <c r="AM45" s="48" t="n">
        <v>178750</v>
      </c>
      <c r="AN45" s="48" t="n">
        <v>178750</v>
      </c>
      <c r="AO45" s="48" t="n">
        <v>178750</v>
      </c>
      <c r="AP45" s="48" t="n">
        <v>178750</v>
      </c>
      <c r="AQ45" s="48" t="n">
        <v>178750</v>
      </c>
      <c r="AR45" s="48" t="n">
        <v>178750</v>
      </c>
      <c r="AS45" s="48" t="n">
        <v>178750</v>
      </c>
      <c r="AT45" s="48" t="n">
        <v>178750</v>
      </c>
      <c r="AU45" s="48" t="n">
        <v>178750</v>
      </c>
      <c r="AV45" s="48" t="n">
        <v>178750</v>
      </c>
      <c r="AW45" s="48" t="n">
        <v>178750</v>
      </c>
      <c r="AX45" s="48" t="n">
        <v>178750</v>
      </c>
      <c r="AY45" s="48" t="n">
        <v>178750</v>
      </c>
      <c r="AZ45" s="48" t="n">
        <v>178750</v>
      </c>
      <c r="BA45" s="48" t="n">
        <v>178750</v>
      </c>
      <c r="BB45" s="48" t="n">
        <v>178750</v>
      </c>
      <c r="BC45" s="48" t="n">
        <v>178750</v>
      </c>
      <c r="BD45" s="48" t="n">
        <v>178750</v>
      </c>
      <c r="BE45" s="48" t="n">
        <v>178750</v>
      </c>
      <c r="BF45" s="48" t="n">
        <v>178750</v>
      </c>
      <c r="BG45" s="48" t="n">
        <v>178750</v>
      </c>
      <c r="BH45" s="48" t="n">
        <v>178750</v>
      </c>
      <c r="BI45" s="48" t="n">
        <v>178750</v>
      </c>
      <c r="BJ45" s="48" t="n">
        <v>178750</v>
      </c>
      <c r="BK45" s="48" t="n">
        <v>178750</v>
      </c>
      <c r="BL45" s="48" t="n">
        <v>178750</v>
      </c>
    </row>
    <row r="46" customFormat="false" ht="12.75" hidden="false" customHeight="false" outlineLevel="0" collapsed="false">
      <c r="A46" s="8" t="s">
        <v>102</v>
      </c>
      <c r="B46" s="48" t="n">
        <v>22500</v>
      </c>
      <c r="C46" s="48" t="n">
        <v>22500</v>
      </c>
      <c r="D46" s="48" t="n">
        <v>22500</v>
      </c>
      <c r="E46" s="48" t="n">
        <v>22500</v>
      </c>
      <c r="F46" s="48" t="n">
        <v>22500</v>
      </c>
      <c r="G46" s="48" t="n">
        <v>22500</v>
      </c>
      <c r="H46" s="48" t="n">
        <v>22500</v>
      </c>
      <c r="I46" s="48" t="n">
        <v>22500</v>
      </c>
      <c r="J46" s="48" t="n">
        <v>22500</v>
      </c>
      <c r="K46" s="48" t="n">
        <v>22500</v>
      </c>
      <c r="L46" s="48" t="n">
        <v>22500</v>
      </c>
      <c r="M46" s="48" t="n">
        <v>22500</v>
      </c>
      <c r="N46" s="48" t="n">
        <v>22500</v>
      </c>
      <c r="O46" s="48" t="n">
        <v>22500</v>
      </c>
      <c r="P46" s="48" t="n">
        <v>22500</v>
      </c>
      <c r="Q46" s="48" t="n">
        <v>22500</v>
      </c>
      <c r="R46" s="48" t="n">
        <v>22500</v>
      </c>
      <c r="S46" s="48" t="n">
        <v>22500</v>
      </c>
      <c r="T46" s="48" t="n">
        <v>22500</v>
      </c>
      <c r="U46" s="48" t="n">
        <v>22500</v>
      </c>
      <c r="V46" s="48" t="n">
        <v>22500</v>
      </c>
      <c r="W46" s="48" t="n">
        <v>22500</v>
      </c>
      <c r="X46" s="48" t="n">
        <v>22500</v>
      </c>
      <c r="Y46" s="48" t="n">
        <v>22500</v>
      </c>
      <c r="Z46" s="48" t="n">
        <v>25000</v>
      </c>
      <c r="AA46" s="48" t="n">
        <v>25000</v>
      </c>
      <c r="AB46" s="48" t="n">
        <v>25000</v>
      </c>
      <c r="AC46" s="48" t="n">
        <v>25000</v>
      </c>
      <c r="AD46" s="48" t="n">
        <v>25000</v>
      </c>
      <c r="AE46" s="48" t="n">
        <v>25000</v>
      </c>
      <c r="AF46" s="48" t="n">
        <v>25000</v>
      </c>
      <c r="AG46" s="48" t="n">
        <v>25000</v>
      </c>
      <c r="AH46" s="48" t="n">
        <v>25000</v>
      </c>
      <c r="AI46" s="48" t="n">
        <v>25000</v>
      </c>
      <c r="AJ46" s="48" t="n">
        <v>25000</v>
      </c>
      <c r="AK46" s="48" t="n">
        <v>25000</v>
      </c>
      <c r="AL46" s="48" t="n">
        <v>27500</v>
      </c>
      <c r="AM46" s="48" t="n">
        <v>27500</v>
      </c>
      <c r="AN46" s="48" t="n">
        <v>27500</v>
      </c>
      <c r="AO46" s="48" t="n">
        <v>27500</v>
      </c>
      <c r="AP46" s="48" t="n">
        <v>27500</v>
      </c>
      <c r="AQ46" s="48" t="n">
        <v>27500</v>
      </c>
      <c r="AR46" s="48" t="n">
        <v>27500</v>
      </c>
      <c r="AS46" s="48" t="n">
        <v>27500</v>
      </c>
      <c r="AT46" s="48" t="n">
        <v>27500</v>
      </c>
      <c r="AU46" s="48" t="n">
        <v>27500</v>
      </c>
      <c r="AV46" s="48" t="n">
        <v>27500</v>
      </c>
      <c r="AW46" s="48" t="n">
        <v>27500</v>
      </c>
      <c r="AX46" s="48" t="n">
        <v>27500</v>
      </c>
      <c r="AY46" s="48" t="n">
        <v>27500</v>
      </c>
      <c r="AZ46" s="48" t="n">
        <v>27500</v>
      </c>
      <c r="BA46" s="48" t="n">
        <v>27500</v>
      </c>
      <c r="BB46" s="48" t="n">
        <v>27500</v>
      </c>
      <c r="BC46" s="48" t="n">
        <v>27500</v>
      </c>
      <c r="BD46" s="48" t="n">
        <v>27500</v>
      </c>
      <c r="BE46" s="48" t="n">
        <v>27500</v>
      </c>
      <c r="BF46" s="48" t="n">
        <v>27500</v>
      </c>
      <c r="BG46" s="48" t="n">
        <v>27500</v>
      </c>
      <c r="BH46" s="48" t="n">
        <v>27500</v>
      </c>
      <c r="BI46" s="48" t="n">
        <v>27500</v>
      </c>
      <c r="BJ46" s="48" t="n">
        <v>27500</v>
      </c>
      <c r="BK46" s="48" t="n">
        <v>27500</v>
      </c>
      <c r="BL46" s="48" t="n">
        <v>27500</v>
      </c>
    </row>
    <row r="47" customFormat="false" ht="12.75" hidden="false" customHeight="false" outlineLevel="0" collapsed="false">
      <c r="A47" s="8" t="s">
        <v>103</v>
      </c>
      <c r="B47" s="72" t="n">
        <f aca="false">B40-B46</f>
        <v>37500</v>
      </c>
      <c r="C47" s="72" t="n">
        <f aca="false">C40-C46</f>
        <v>37500</v>
      </c>
      <c r="D47" s="72" t="n">
        <f aca="false">D40-D46</f>
        <v>37500</v>
      </c>
      <c r="E47" s="72" t="n">
        <f aca="false">E40-E46</f>
        <v>37500</v>
      </c>
      <c r="F47" s="72" t="n">
        <f aca="false">F40-F46</f>
        <v>37500</v>
      </c>
      <c r="G47" s="72" t="n">
        <f aca="false">G40-G46</f>
        <v>37500</v>
      </c>
      <c r="H47" s="72" t="n">
        <f aca="false">H40-H46</f>
        <v>37500</v>
      </c>
      <c r="I47" s="72" t="n">
        <f aca="false">I40-I46</f>
        <v>37500</v>
      </c>
      <c r="J47" s="72" t="n">
        <f aca="false">J40-J46</f>
        <v>37500</v>
      </c>
      <c r="K47" s="72" t="n">
        <f aca="false">K40-K46</f>
        <v>37500</v>
      </c>
      <c r="L47" s="72" t="n">
        <f aca="false">L40-L46</f>
        <v>37500</v>
      </c>
      <c r="M47" s="72" t="n">
        <f aca="false">M40-M46</f>
        <v>37500</v>
      </c>
      <c r="N47" s="72" t="n">
        <f aca="false">N40-N46</f>
        <v>57500</v>
      </c>
      <c r="O47" s="72" t="n">
        <f aca="false">O40-O46</f>
        <v>57500</v>
      </c>
      <c r="P47" s="72" t="n">
        <f aca="false">P40-P46</f>
        <v>57500</v>
      </c>
      <c r="Q47" s="72" t="n">
        <f aca="false">Q40-Q46</f>
        <v>57500</v>
      </c>
      <c r="R47" s="72" t="n">
        <f aca="false">R40-R46</f>
        <v>57500</v>
      </c>
      <c r="S47" s="72" t="n">
        <f aca="false">S40-S46</f>
        <v>57500</v>
      </c>
      <c r="T47" s="72" t="n">
        <f aca="false">T40-T46</f>
        <v>57500</v>
      </c>
      <c r="U47" s="72" t="n">
        <f aca="false">U40-U46</f>
        <v>57500</v>
      </c>
      <c r="V47" s="72" t="n">
        <f aca="false">V40-V46</f>
        <v>57500</v>
      </c>
      <c r="W47" s="72" t="n">
        <f aca="false">W40-W46</f>
        <v>57500</v>
      </c>
      <c r="X47" s="72" t="n">
        <f aca="false">X40-X46</f>
        <v>57500</v>
      </c>
      <c r="Y47" s="72" t="n">
        <f aca="false">Y40-Y46</f>
        <v>57500</v>
      </c>
      <c r="Z47" s="72" t="n">
        <f aca="false">Z40-Z46</f>
        <v>71250</v>
      </c>
      <c r="AA47" s="72" t="n">
        <f aca="false">AA40-AA46</f>
        <v>71250</v>
      </c>
      <c r="AB47" s="72" t="n">
        <f aca="false">AB40-AB46</f>
        <v>71250</v>
      </c>
      <c r="AC47" s="72" t="n">
        <f aca="false">AC40-AC46</f>
        <v>71250</v>
      </c>
      <c r="AD47" s="72" t="n">
        <f aca="false">AD40-AD46</f>
        <v>71250</v>
      </c>
      <c r="AE47" s="72" t="n">
        <f aca="false">AE40-AE46</f>
        <v>71250</v>
      </c>
      <c r="AF47" s="72" t="n">
        <f aca="false">AF40-AF46</f>
        <v>71250</v>
      </c>
      <c r="AG47" s="72" t="n">
        <f aca="false">AG40-AG46</f>
        <v>71250</v>
      </c>
      <c r="AH47" s="72" t="n">
        <f aca="false">AH40-AH46</f>
        <v>71250</v>
      </c>
      <c r="AI47" s="72" t="n">
        <f aca="false">AI40-AI46</f>
        <v>71250</v>
      </c>
      <c r="AJ47" s="72" t="n">
        <f aca="false">AJ40-AJ46</f>
        <v>71250</v>
      </c>
      <c r="AK47" s="72" t="n">
        <f aca="false">AK40-AK46</f>
        <v>71250</v>
      </c>
      <c r="AL47" s="72" t="n">
        <f aca="false">AL40-AL46</f>
        <v>68750</v>
      </c>
      <c r="AM47" s="72" t="n">
        <f aca="false">AM40-AM46</f>
        <v>68750</v>
      </c>
      <c r="AN47" s="72" t="n">
        <f aca="false">AN40-AN46</f>
        <v>68750</v>
      </c>
      <c r="AO47" s="72" t="n">
        <f aca="false">AO40-AO46</f>
        <v>68750</v>
      </c>
      <c r="AP47" s="72" t="n">
        <f aca="false">AP40-AP46</f>
        <v>68750</v>
      </c>
      <c r="AQ47" s="72" t="n">
        <f aca="false">AQ40-AQ46</f>
        <v>68750</v>
      </c>
      <c r="AR47" s="72" t="n">
        <f aca="false">AR40-AR46</f>
        <v>68750</v>
      </c>
      <c r="AS47" s="72" t="n">
        <f aca="false">AS40-AS46</f>
        <v>68750</v>
      </c>
      <c r="AT47" s="72" t="n">
        <f aca="false">AT40-AT46</f>
        <v>68750</v>
      </c>
      <c r="AU47" s="72" t="n">
        <f aca="false">AU40-AU46</f>
        <v>68750</v>
      </c>
      <c r="AV47" s="72" t="n">
        <f aca="false">AV40-AV46</f>
        <v>68750</v>
      </c>
      <c r="AW47" s="72" t="n">
        <f aca="false">AW40-AW46</f>
        <v>68750</v>
      </c>
      <c r="AX47" s="72" t="n">
        <f aca="false">AX40-AX46</f>
        <v>68750</v>
      </c>
      <c r="AY47" s="72" t="n">
        <f aca="false">AY40-AY46</f>
        <v>68750</v>
      </c>
      <c r="AZ47" s="72" t="n">
        <f aca="false">AZ40-AZ46</f>
        <v>68750</v>
      </c>
      <c r="BA47" s="72" t="n">
        <f aca="false">BA40-BA46</f>
        <v>68750</v>
      </c>
      <c r="BB47" s="72" t="n">
        <f aca="false">BB40-BB46</f>
        <v>68750</v>
      </c>
      <c r="BC47" s="72" t="n">
        <f aca="false">BC40-BC46</f>
        <v>68750</v>
      </c>
      <c r="BD47" s="72" t="n">
        <f aca="false">BD40-BD46</f>
        <v>68750</v>
      </c>
      <c r="BE47" s="72" t="n">
        <f aca="false">BE40-BE46</f>
        <v>68750</v>
      </c>
      <c r="BF47" s="72" t="n">
        <f aca="false">BF40-BF46</f>
        <v>68750</v>
      </c>
      <c r="BG47" s="72" t="n">
        <f aca="false">BG40-BG46</f>
        <v>68750</v>
      </c>
      <c r="BH47" s="72" t="n">
        <f aca="false">BH40-BH46</f>
        <v>68750</v>
      </c>
      <c r="BI47" s="72" t="n">
        <f aca="false">BI40-BI46</f>
        <v>68750</v>
      </c>
      <c r="BJ47" s="72" t="n">
        <f aca="false">BJ40-BJ46</f>
        <v>68750</v>
      </c>
      <c r="BK47" s="72" t="n">
        <f aca="false">BK40-BK46</f>
        <v>68750</v>
      </c>
      <c r="BL47" s="72" t="n">
        <f aca="false">BL40-BL46</f>
        <v>68750</v>
      </c>
    </row>
    <row r="48" customFormat="false" ht="12.75" hidden="false" customHeight="false" outlineLevel="0" collapsed="false">
      <c r="B48" s="73" t="n">
        <f aca="false">SUM(B45:B47)</f>
        <v>171000</v>
      </c>
      <c r="C48" s="73" t="n">
        <f aca="false">SUM(C45:C47)</f>
        <v>171000</v>
      </c>
      <c r="D48" s="73" t="n">
        <f aca="false">SUM(D45:D47)</f>
        <v>171000</v>
      </c>
      <c r="E48" s="73" t="n">
        <f aca="false">SUM(E45:E47)</f>
        <v>171000</v>
      </c>
      <c r="F48" s="73" t="n">
        <f aca="false">SUM(F45:F47)</f>
        <v>171000</v>
      </c>
      <c r="G48" s="73" t="n">
        <f aca="false">SUM(G45:G47)</f>
        <v>171000</v>
      </c>
      <c r="H48" s="73" t="n">
        <f aca="false">SUM(H45:H47)</f>
        <v>171000</v>
      </c>
      <c r="I48" s="73" t="n">
        <f aca="false">SUM(I45:I47)</f>
        <v>171000</v>
      </c>
      <c r="J48" s="73" t="n">
        <f aca="false">SUM(J45:J47)</f>
        <v>171000</v>
      </c>
      <c r="K48" s="73" t="n">
        <f aca="false">SUM(K45:K47)</f>
        <v>171000</v>
      </c>
      <c r="L48" s="73" t="n">
        <f aca="false">SUM(L45:L47)</f>
        <v>171000</v>
      </c>
      <c r="M48" s="73" t="n">
        <f aca="false">SUM(M45:M47)</f>
        <v>171000</v>
      </c>
      <c r="N48" s="73" t="n">
        <f aca="false">SUM(N45:N47)</f>
        <v>228000</v>
      </c>
      <c r="O48" s="73" t="n">
        <f aca="false">SUM(O45:O47)</f>
        <v>228000</v>
      </c>
      <c r="P48" s="73" t="n">
        <f aca="false">SUM(P45:P47)</f>
        <v>228000</v>
      </c>
      <c r="Q48" s="73" t="n">
        <f aca="false">SUM(Q45:Q47)</f>
        <v>228000</v>
      </c>
      <c r="R48" s="73" t="n">
        <f aca="false">SUM(R45:R47)</f>
        <v>228000</v>
      </c>
      <c r="S48" s="73" t="n">
        <f aca="false">SUM(S45:S47)</f>
        <v>228000</v>
      </c>
      <c r="T48" s="73" t="n">
        <f aca="false">SUM(T45:T47)</f>
        <v>228000</v>
      </c>
      <c r="U48" s="73" t="n">
        <f aca="false">SUM(U45:U47)</f>
        <v>228000</v>
      </c>
      <c r="V48" s="73" t="n">
        <f aca="false">SUM(V45:V47)</f>
        <v>228000</v>
      </c>
      <c r="W48" s="73" t="n">
        <f aca="false">SUM(W45:W47)</f>
        <v>228000</v>
      </c>
      <c r="X48" s="73" t="n">
        <f aca="false">SUM(X45:X47)</f>
        <v>228000</v>
      </c>
      <c r="Y48" s="73" t="n">
        <f aca="false">SUM(Y45:Y47)</f>
        <v>228000</v>
      </c>
      <c r="Z48" s="73" t="n">
        <f aca="false">SUM(Z45:Z47)</f>
        <v>275000</v>
      </c>
      <c r="AA48" s="73" t="n">
        <f aca="false">SUM(AA45:AA47)</f>
        <v>275000</v>
      </c>
      <c r="AB48" s="73" t="n">
        <f aca="false">SUM(AB45:AB47)</f>
        <v>275000</v>
      </c>
      <c r="AC48" s="73" t="n">
        <f aca="false">SUM(AC45:AC47)</f>
        <v>275000</v>
      </c>
      <c r="AD48" s="73" t="n">
        <f aca="false">SUM(AD45:AD47)</f>
        <v>275000</v>
      </c>
      <c r="AE48" s="73" t="n">
        <f aca="false">SUM(AE45:AE47)</f>
        <v>275000</v>
      </c>
      <c r="AF48" s="73" t="n">
        <f aca="false">SUM(AF45:AF47)</f>
        <v>275000</v>
      </c>
      <c r="AG48" s="73" t="n">
        <f aca="false">SUM(AG45:AG47)</f>
        <v>275000</v>
      </c>
      <c r="AH48" s="73" t="n">
        <f aca="false">SUM(AH45:AH47)</f>
        <v>275000</v>
      </c>
      <c r="AI48" s="73" t="n">
        <f aca="false">SUM(AI45:AI47)</f>
        <v>275000</v>
      </c>
      <c r="AJ48" s="73" t="n">
        <f aca="false">SUM(AJ45:AJ47)</f>
        <v>275000</v>
      </c>
      <c r="AK48" s="73" t="n">
        <f aca="false">SUM(AK45:AK47)</f>
        <v>275000</v>
      </c>
      <c r="AL48" s="73" t="n">
        <f aca="false">SUM(AL45:AL47)</f>
        <v>275000</v>
      </c>
      <c r="AM48" s="73" t="n">
        <f aca="false">SUM(AM45:AM47)</f>
        <v>275000</v>
      </c>
      <c r="AN48" s="73" t="n">
        <f aca="false">SUM(AN45:AN47)</f>
        <v>275000</v>
      </c>
      <c r="AO48" s="73" t="n">
        <f aca="false">SUM(AO45:AO47)</f>
        <v>275000</v>
      </c>
      <c r="AP48" s="73" t="n">
        <f aca="false">SUM(AP45:AP47)</f>
        <v>275000</v>
      </c>
      <c r="AQ48" s="73" t="n">
        <f aca="false">SUM(AQ45:AQ47)</f>
        <v>275000</v>
      </c>
      <c r="AR48" s="73" t="n">
        <f aca="false">SUM(AR45:AR47)</f>
        <v>275000</v>
      </c>
      <c r="AS48" s="73" t="n">
        <f aca="false">SUM(AS45:AS47)</f>
        <v>275000</v>
      </c>
      <c r="AT48" s="73" t="n">
        <f aca="false">SUM(AT45:AT47)</f>
        <v>275000</v>
      </c>
      <c r="AU48" s="73" t="n">
        <f aca="false">SUM(AU45:AU47)</f>
        <v>275000</v>
      </c>
      <c r="AV48" s="73" t="n">
        <f aca="false">SUM(AV45:AV47)</f>
        <v>275000</v>
      </c>
      <c r="AW48" s="73" t="n">
        <f aca="false">SUM(AW45:AW47)</f>
        <v>275000</v>
      </c>
      <c r="AX48" s="73" t="n">
        <f aca="false">SUM(AX45:AX47)</f>
        <v>275000</v>
      </c>
      <c r="AY48" s="73" t="n">
        <f aca="false">SUM(AY45:AY47)</f>
        <v>275000</v>
      </c>
      <c r="AZ48" s="73" t="n">
        <f aca="false">SUM(AZ45:AZ47)</f>
        <v>275000</v>
      </c>
      <c r="BA48" s="73" t="n">
        <f aca="false">SUM(BA45:BA47)</f>
        <v>275000</v>
      </c>
      <c r="BB48" s="73" t="n">
        <f aca="false">SUM(BB45:BB47)</f>
        <v>275000</v>
      </c>
      <c r="BC48" s="73" t="n">
        <f aca="false">SUM(BC45:BC47)</f>
        <v>275000</v>
      </c>
      <c r="BD48" s="73" t="n">
        <f aca="false">SUM(BD45:BD47)</f>
        <v>275000</v>
      </c>
      <c r="BE48" s="73" t="n">
        <f aca="false">SUM(BE45:BE47)</f>
        <v>275000</v>
      </c>
      <c r="BF48" s="73" t="n">
        <f aca="false">SUM(BF45:BF47)</f>
        <v>275000</v>
      </c>
      <c r="BG48" s="73" t="n">
        <f aca="false">SUM(BG45:BG47)</f>
        <v>275000</v>
      </c>
      <c r="BH48" s="73" t="n">
        <f aca="false">SUM(BH45:BH47)</f>
        <v>275000</v>
      </c>
      <c r="BI48" s="73" t="n">
        <f aca="false">SUM(BI45:BI47)</f>
        <v>275000</v>
      </c>
      <c r="BJ48" s="73" t="n">
        <f aca="false">SUM(BJ45:BJ47)</f>
        <v>275000</v>
      </c>
      <c r="BK48" s="73" t="n">
        <f aca="false">SUM(BK45:BK47)</f>
        <v>275000</v>
      </c>
      <c r="BL48" s="73" t="n">
        <f aca="false">SUM(BL45:BL47)</f>
        <v>275000</v>
      </c>
    </row>
  </sheetData>
  <printOptions headings="false" gridLines="false" gridLinesSet="true" horizontalCentered="true" verticalCentered="false"/>
  <pageMargins left="0.240277777777778" right="0.747916666666667" top="0.984027777777778" bottom="0.984027777777778" header="0.511811023622047" footer="0.511811023622047"/>
  <pageSetup paperSize="1" scale="100" fitToWidth="5"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9"/>
  <sheetViews>
    <sheetView showFormulas="false" showGridLines="true" showRowColHeaders="true" showZeros="true" rightToLeft="false" tabSelected="false" showOutlineSymbols="true" defaultGridColor="true" view="pageBreakPreview" topLeftCell="A1" colorId="64" zoomScale="75" zoomScaleNormal="100" zoomScalePageLayoutView="75" workbookViewId="0">
      <pane xSplit="1" ySplit="7" topLeftCell="B8" activePane="bottomRight" state="frozen"/>
      <selection pane="topLeft" activeCell="A1" activeCellId="0" sqref="A1"/>
      <selection pane="topRight" activeCell="B1" activeCellId="0" sqref="B1"/>
      <selection pane="bottomLeft" activeCell="A8" activeCellId="0" sqref="A8"/>
      <selection pane="bottomRight" activeCell="A13" activeCellId="0" sqref="A13"/>
    </sheetView>
  </sheetViews>
  <sheetFormatPr defaultColWidth="9.13671875" defaultRowHeight="12.75" customHeight="true" zeroHeight="false" outlineLevelRow="0" outlineLevelCol="0"/>
  <cols>
    <col collapsed="false" customWidth="true" hidden="false" outlineLevel="0" max="1" min="1" style="1" width="33.28"/>
    <col collapsed="false" customWidth="true" hidden="false" outlineLevel="0" max="2" min="2" style="1" width="14.41"/>
    <col collapsed="false" customWidth="true" hidden="false" outlineLevel="0" max="3" min="3" style="1" width="12.99"/>
    <col collapsed="false" customWidth="true" hidden="false" outlineLevel="0" max="4" min="4" style="1" width="13.28"/>
    <col collapsed="false" customWidth="true" hidden="false" outlineLevel="0" max="5" min="5" style="1" width="12.7"/>
    <col collapsed="false" customWidth="true" hidden="false" outlineLevel="0" max="6" min="6" style="1" width="13.41"/>
    <col collapsed="false" customWidth="true" hidden="false" outlineLevel="0" max="7" min="7" style="1" width="12.99"/>
    <col collapsed="false" customWidth="true" hidden="false" outlineLevel="0" max="8" min="8" style="1" width="12.7"/>
    <col collapsed="false" customWidth="true" hidden="false" outlineLevel="0" max="10" min="9" style="1" width="12.99"/>
    <col collapsed="false" customWidth="true" hidden="false" outlineLevel="0" max="11" min="11" style="1" width="15.13"/>
    <col collapsed="false" customWidth="true" hidden="false" outlineLevel="0" max="12" min="12" style="1" width="12.99"/>
    <col collapsed="false" customWidth="true" hidden="false" outlineLevel="0" max="13" min="13" style="1" width="13.41"/>
    <col collapsed="false" customWidth="true" hidden="false" outlineLevel="0" max="16" min="14" style="1" width="12.99"/>
    <col collapsed="false" customWidth="true" hidden="false" outlineLevel="0" max="18" min="17" style="1" width="12.7"/>
    <col collapsed="false" customWidth="true" hidden="false" outlineLevel="0" max="19" min="19" style="1" width="13.28"/>
    <col collapsed="false" customWidth="true" hidden="false" outlineLevel="0" max="20" min="20" style="1" width="12.7"/>
    <col collapsed="false" customWidth="true" hidden="false" outlineLevel="0" max="21" min="21" style="1" width="12.56"/>
    <col collapsed="false" customWidth="true" hidden="false" outlineLevel="0" max="22" min="22" style="1" width="13.41"/>
    <col collapsed="false" customWidth="true" hidden="false" outlineLevel="0" max="23" min="23" style="1" width="12.56"/>
    <col collapsed="false" customWidth="true" hidden="false" outlineLevel="0" max="24" min="24" style="1" width="12.7"/>
    <col collapsed="false" customWidth="true" hidden="false" outlineLevel="0" max="25" min="25" style="1" width="13.99"/>
    <col collapsed="false" customWidth="true" hidden="false" outlineLevel="0" max="27" min="26" style="1" width="13.41"/>
    <col collapsed="false" customWidth="true" hidden="false" outlineLevel="0" max="28" min="28" style="1" width="13.28"/>
    <col collapsed="false" customWidth="true" hidden="false" outlineLevel="0" max="29" min="29" style="1" width="12.99"/>
    <col collapsed="false" customWidth="true" hidden="false" outlineLevel="0" max="31" min="30" style="1" width="13.41"/>
    <col collapsed="false" customWidth="true" hidden="false" outlineLevel="0" max="32" min="32" style="1" width="12.7"/>
    <col collapsed="false" customWidth="true" hidden="false" outlineLevel="0" max="34" min="33" style="1" width="13.41"/>
    <col collapsed="false" customWidth="true" hidden="false" outlineLevel="0" max="37" min="35" style="1" width="13.28"/>
    <col collapsed="false" customWidth="true" hidden="false" outlineLevel="0" max="38" min="38" style="1" width="12.99"/>
    <col collapsed="false" customWidth="true" hidden="false" outlineLevel="0" max="39" min="39" style="1" width="13.41"/>
    <col collapsed="false" customWidth="true" hidden="false" outlineLevel="0" max="40" min="40" style="1" width="13.99"/>
    <col collapsed="false" customWidth="true" hidden="false" outlineLevel="0" max="41" min="41" style="1" width="13.28"/>
    <col collapsed="false" customWidth="true" hidden="false" outlineLevel="0" max="42" min="42" style="1" width="13.7"/>
    <col collapsed="false" customWidth="true" hidden="false" outlineLevel="0" max="46" min="43" style="1" width="13.28"/>
    <col collapsed="false" customWidth="true" hidden="false" outlineLevel="0" max="47" min="47" style="1" width="13.41"/>
    <col collapsed="false" customWidth="true" hidden="false" outlineLevel="0" max="48" min="48" style="1" width="13.28"/>
    <col collapsed="false" customWidth="true" hidden="false" outlineLevel="0" max="49" min="49" style="1" width="13.7"/>
    <col collapsed="false" customWidth="true" hidden="false" outlineLevel="0" max="52" min="50" style="1" width="13.28"/>
    <col collapsed="false" customWidth="true" hidden="false" outlineLevel="0" max="54" min="53" style="1" width="13.7"/>
    <col collapsed="false" customWidth="true" hidden="false" outlineLevel="0" max="56" min="55" style="1" width="13.28"/>
    <col collapsed="false" customWidth="true" hidden="false" outlineLevel="0" max="60" min="57" style="1" width="12.99"/>
    <col collapsed="false" customWidth="true" hidden="false" outlineLevel="0" max="62" min="61" style="1" width="13.7"/>
    <col collapsed="false" customWidth="true" hidden="false" outlineLevel="0" max="63" min="63" style="1" width="12.99"/>
    <col collapsed="false" customWidth="true" hidden="false" outlineLevel="0" max="65" min="64" style="1" width="13.41"/>
    <col collapsed="false" customWidth="true" hidden="false" outlineLevel="0" max="66" min="66" style="1" width="13.7"/>
    <col collapsed="false" customWidth="true" hidden="false" outlineLevel="0" max="67" min="67" style="1" width="12.99"/>
    <col collapsed="false" customWidth="true" hidden="false" outlineLevel="0" max="68" min="68" style="1" width="13.7"/>
    <col collapsed="false" customWidth="true" hidden="false" outlineLevel="0" max="70" min="69" style="1" width="12.99"/>
    <col collapsed="false" customWidth="true" hidden="false" outlineLevel="0" max="71" min="71" style="1" width="13.7"/>
    <col collapsed="false" customWidth="true" hidden="false" outlineLevel="0" max="72" min="72" style="1" width="12.99"/>
    <col collapsed="false" customWidth="true" hidden="false" outlineLevel="0" max="73" min="73" style="1" width="13.7"/>
    <col collapsed="false" customWidth="true" hidden="false" outlineLevel="0" max="74" min="74" style="1" width="12.7"/>
    <col collapsed="false" customWidth="false" hidden="false" outlineLevel="0" max="257" min="75" style="1" width="9.14"/>
  </cols>
  <sheetData>
    <row r="1" customFormat="false" ht="15.75" hidden="false" customHeight="false" outlineLevel="0" collapsed="false">
      <c r="A1" s="74" t="s">
        <v>0</v>
      </c>
      <c r="B1" s="0"/>
      <c r="C1" s="0"/>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row>
    <row r="2" customFormat="false" ht="12.75" hidden="false" customHeight="false" outlineLevel="0" collapsed="false">
      <c r="A2" s="30" t="s">
        <v>104</v>
      </c>
    </row>
    <row r="3" customFormat="false" ht="12.75" hidden="false" customHeight="false" outlineLevel="0" collapsed="false">
      <c r="A3" s="30"/>
    </row>
    <row r="4" customFormat="false" ht="12.75" hidden="false" customHeight="false" outlineLevel="0" collapsed="false">
      <c r="A4" s="30"/>
    </row>
    <row r="5" customFormat="false" ht="12.75" hidden="false" customHeight="false" outlineLevel="0" collapsed="false">
      <c r="A5" s="30" t="s">
        <v>2</v>
      </c>
    </row>
    <row r="6" customFormat="false" ht="12.75" hidden="false" customHeight="false" outlineLevel="0" collapsed="false">
      <c r="A6" s="62" t="s">
        <v>78</v>
      </c>
      <c r="B6" s="63" t="n">
        <v>36494</v>
      </c>
      <c r="C6" s="63" t="n">
        <f aca="false">B7</f>
        <v>36525</v>
      </c>
      <c r="D6" s="63" t="n">
        <f aca="false">C7</f>
        <v>36556</v>
      </c>
      <c r="E6" s="63" t="n">
        <f aca="false">D7</f>
        <v>36585</v>
      </c>
      <c r="F6" s="63" t="n">
        <f aca="false">E7</f>
        <v>36616</v>
      </c>
      <c r="G6" s="63" t="n">
        <f aca="false">F7</f>
        <v>36646</v>
      </c>
      <c r="H6" s="63" t="n">
        <f aca="false">G7</f>
        <v>36677</v>
      </c>
      <c r="I6" s="63" t="n">
        <f aca="false">H7</f>
        <v>36707</v>
      </c>
      <c r="J6" s="63" t="n">
        <f aca="false">I7</f>
        <v>36738</v>
      </c>
      <c r="K6" s="63" t="n">
        <f aca="false">J7</f>
        <v>36769</v>
      </c>
      <c r="L6" s="63" t="n">
        <f aca="false">K7</f>
        <v>36799</v>
      </c>
      <c r="M6" s="63" t="n">
        <f aca="false">L7</f>
        <v>36830</v>
      </c>
      <c r="N6" s="63" t="n">
        <f aca="false">M7</f>
        <v>36860</v>
      </c>
      <c r="O6" s="63" t="n">
        <f aca="false">N7</f>
        <v>36891</v>
      </c>
      <c r="P6" s="63" t="n">
        <f aca="false">O7</f>
        <v>36922</v>
      </c>
      <c r="Q6" s="63" t="n">
        <f aca="false">P7</f>
        <v>36950</v>
      </c>
      <c r="R6" s="63" t="n">
        <f aca="false">Q7</f>
        <v>36981</v>
      </c>
      <c r="S6" s="63" t="n">
        <f aca="false">R7</f>
        <v>37011</v>
      </c>
      <c r="T6" s="63" t="n">
        <f aca="false">S7</f>
        <v>37042</v>
      </c>
      <c r="U6" s="63" t="n">
        <f aca="false">T7</f>
        <v>37072</v>
      </c>
      <c r="V6" s="63" t="n">
        <f aca="false">U7</f>
        <v>37103</v>
      </c>
      <c r="W6" s="63" t="n">
        <f aca="false">V7</f>
        <v>37134</v>
      </c>
      <c r="X6" s="63" t="n">
        <f aca="false">W7</f>
        <v>37164</v>
      </c>
      <c r="Y6" s="63" t="n">
        <f aca="false">X7</f>
        <v>37195</v>
      </c>
      <c r="Z6" s="63" t="n">
        <f aca="false">Y7</f>
        <v>37225</v>
      </c>
      <c r="AA6" s="63" t="n">
        <f aca="false">Z7</f>
        <v>37256</v>
      </c>
      <c r="AB6" s="63" t="n">
        <f aca="false">AA7</f>
        <v>37287</v>
      </c>
      <c r="AC6" s="63" t="n">
        <f aca="false">AB7</f>
        <v>37315</v>
      </c>
      <c r="AD6" s="63" t="n">
        <f aca="false">AC7</f>
        <v>37346</v>
      </c>
      <c r="AE6" s="63" t="n">
        <f aca="false">AD7</f>
        <v>37376</v>
      </c>
      <c r="AF6" s="63" t="n">
        <f aca="false">AE7</f>
        <v>37407</v>
      </c>
      <c r="AG6" s="63" t="n">
        <f aca="false">AF7</f>
        <v>37437</v>
      </c>
      <c r="AH6" s="63" t="n">
        <f aca="false">AG7</f>
        <v>37468</v>
      </c>
      <c r="AI6" s="63" t="n">
        <f aca="false">AH7</f>
        <v>37499</v>
      </c>
      <c r="AJ6" s="63" t="n">
        <f aca="false">AI7</f>
        <v>37529</v>
      </c>
      <c r="AK6" s="63" t="n">
        <f aca="false">AJ7</f>
        <v>37560</v>
      </c>
      <c r="AL6" s="63" t="n">
        <f aca="false">AK7</f>
        <v>37590</v>
      </c>
      <c r="AM6" s="63" t="n">
        <f aca="false">AL7</f>
        <v>37621</v>
      </c>
      <c r="AN6" s="63" t="n">
        <f aca="false">AM7</f>
        <v>37652</v>
      </c>
      <c r="AO6" s="63" t="n">
        <f aca="false">AN7</f>
        <v>37680</v>
      </c>
      <c r="AP6" s="63" t="n">
        <f aca="false">AO7</f>
        <v>37711</v>
      </c>
      <c r="AQ6" s="63" t="n">
        <f aca="false">AP7</f>
        <v>37741</v>
      </c>
      <c r="AR6" s="63" t="n">
        <f aca="false">AQ7</f>
        <v>37772</v>
      </c>
      <c r="AS6" s="63" t="n">
        <f aca="false">AR7</f>
        <v>37802</v>
      </c>
      <c r="AT6" s="63" t="n">
        <f aca="false">AS7</f>
        <v>37833</v>
      </c>
      <c r="AU6" s="63" t="n">
        <f aca="false">AT7</f>
        <v>37864</v>
      </c>
      <c r="AV6" s="63" t="n">
        <f aca="false">AU7</f>
        <v>37894</v>
      </c>
      <c r="AW6" s="63" t="n">
        <f aca="false">AV7</f>
        <v>37925</v>
      </c>
      <c r="AX6" s="63" t="n">
        <f aca="false">AW7</f>
        <v>37955</v>
      </c>
      <c r="AY6" s="63" t="n">
        <f aca="false">AX7</f>
        <v>37986</v>
      </c>
      <c r="AZ6" s="63" t="n">
        <f aca="false">AY7</f>
        <v>38017</v>
      </c>
      <c r="BA6" s="63" t="n">
        <f aca="false">AZ7</f>
        <v>38046</v>
      </c>
      <c r="BB6" s="63" t="n">
        <f aca="false">BA7</f>
        <v>38077</v>
      </c>
      <c r="BC6" s="63" t="n">
        <f aca="false">BB7</f>
        <v>38107</v>
      </c>
      <c r="BD6" s="63" t="n">
        <f aca="false">BC7</f>
        <v>38138</v>
      </c>
      <c r="BE6" s="63" t="n">
        <f aca="false">BD7</f>
        <v>38168</v>
      </c>
      <c r="BF6" s="63" t="n">
        <f aca="false">BE7</f>
        <v>38199</v>
      </c>
      <c r="BG6" s="63" t="n">
        <f aca="false">BF7</f>
        <v>38230</v>
      </c>
      <c r="BH6" s="63" t="n">
        <f aca="false">BG7</f>
        <v>38260</v>
      </c>
      <c r="BI6" s="63" t="n">
        <f aca="false">BH7</f>
        <v>38291</v>
      </c>
      <c r="BJ6" s="63" t="n">
        <f aca="false">BI7</f>
        <v>38321</v>
      </c>
      <c r="BK6" s="63" t="n">
        <f aca="false">BJ7</f>
        <v>38352</v>
      </c>
      <c r="BL6" s="63" t="n">
        <f aca="false">BK7</f>
        <v>38383</v>
      </c>
      <c r="BM6" s="63" t="n">
        <f aca="false">BL7</f>
        <v>38411</v>
      </c>
      <c r="BN6" s="63" t="n">
        <f aca="false">BM7</f>
        <v>38442</v>
      </c>
      <c r="BO6" s="63" t="n">
        <f aca="false">BN7</f>
        <v>38472</v>
      </c>
      <c r="BP6" s="63" t="n">
        <f aca="false">BO7</f>
        <v>38503</v>
      </c>
      <c r="BQ6" s="63" t="n">
        <f aca="false">BP7</f>
        <v>38533</v>
      </c>
      <c r="BR6" s="63" t="n">
        <f aca="false">BQ7</f>
        <v>38564</v>
      </c>
      <c r="BS6" s="63" t="n">
        <f aca="false">BR7</f>
        <v>38595</v>
      </c>
      <c r="BT6" s="63" t="n">
        <f aca="false">BS7</f>
        <v>38625</v>
      </c>
      <c r="BU6" s="63" t="n">
        <f aca="false">BT7</f>
        <v>38656</v>
      </c>
      <c r="BV6" s="63" t="n">
        <f aca="false">BU7</f>
        <v>38686</v>
      </c>
    </row>
    <row r="7" customFormat="false" ht="12.75" hidden="false" customHeight="false" outlineLevel="0" collapsed="false">
      <c r="A7" s="62" t="s">
        <v>79</v>
      </c>
      <c r="B7" s="63" t="n">
        <v>36525</v>
      </c>
      <c r="C7" s="63" t="n">
        <v>36556</v>
      </c>
      <c r="D7" s="63" t="n">
        <v>36585</v>
      </c>
      <c r="E7" s="63" t="n">
        <v>36616</v>
      </c>
      <c r="F7" s="63" t="n">
        <v>36646</v>
      </c>
      <c r="G7" s="63" t="n">
        <v>36677</v>
      </c>
      <c r="H7" s="63" t="n">
        <v>36707</v>
      </c>
      <c r="I7" s="63" t="n">
        <v>36738</v>
      </c>
      <c r="J7" s="63" t="n">
        <v>36769</v>
      </c>
      <c r="K7" s="63" t="n">
        <v>36799</v>
      </c>
      <c r="L7" s="63" t="n">
        <v>36830</v>
      </c>
      <c r="M7" s="63" t="n">
        <v>36860</v>
      </c>
      <c r="N7" s="63" t="n">
        <v>36891</v>
      </c>
      <c r="O7" s="63" t="n">
        <v>36922</v>
      </c>
      <c r="P7" s="63" t="n">
        <v>36950</v>
      </c>
      <c r="Q7" s="63" t="n">
        <v>36981</v>
      </c>
      <c r="R7" s="63" t="n">
        <v>37011</v>
      </c>
      <c r="S7" s="63" t="n">
        <v>37042</v>
      </c>
      <c r="T7" s="63" t="n">
        <v>37072</v>
      </c>
      <c r="U7" s="63" t="n">
        <v>37103</v>
      </c>
      <c r="V7" s="63" t="n">
        <v>37134</v>
      </c>
      <c r="W7" s="63" t="n">
        <v>37164</v>
      </c>
      <c r="X7" s="63" t="n">
        <v>37195</v>
      </c>
      <c r="Y7" s="63" t="n">
        <v>37225</v>
      </c>
      <c r="Z7" s="63" t="n">
        <v>37256</v>
      </c>
      <c r="AA7" s="63" t="n">
        <v>37287</v>
      </c>
      <c r="AB7" s="63" t="n">
        <v>37315</v>
      </c>
      <c r="AC7" s="63" t="n">
        <v>37346</v>
      </c>
      <c r="AD7" s="63" t="n">
        <v>37376</v>
      </c>
      <c r="AE7" s="63" t="n">
        <v>37407</v>
      </c>
      <c r="AF7" s="63" t="n">
        <v>37437</v>
      </c>
      <c r="AG7" s="63" t="n">
        <v>37468</v>
      </c>
      <c r="AH7" s="63" t="n">
        <v>37499</v>
      </c>
      <c r="AI7" s="63" t="n">
        <v>37529</v>
      </c>
      <c r="AJ7" s="63" t="n">
        <v>37560</v>
      </c>
      <c r="AK7" s="63" t="n">
        <v>37590</v>
      </c>
      <c r="AL7" s="63" t="n">
        <v>37621</v>
      </c>
      <c r="AM7" s="63" t="n">
        <v>37652</v>
      </c>
      <c r="AN7" s="63" t="n">
        <v>37680</v>
      </c>
      <c r="AO7" s="63" t="n">
        <v>37711</v>
      </c>
      <c r="AP7" s="63" t="n">
        <v>37741</v>
      </c>
      <c r="AQ7" s="63" t="n">
        <v>37772</v>
      </c>
      <c r="AR7" s="63" t="n">
        <v>37802</v>
      </c>
      <c r="AS7" s="63" t="n">
        <v>37833</v>
      </c>
      <c r="AT7" s="63" t="n">
        <v>37864</v>
      </c>
      <c r="AU7" s="63" t="n">
        <v>37894</v>
      </c>
      <c r="AV7" s="63" t="n">
        <v>37925</v>
      </c>
      <c r="AW7" s="63" t="n">
        <v>37955</v>
      </c>
      <c r="AX7" s="63" t="n">
        <v>37986</v>
      </c>
      <c r="AY7" s="63" t="n">
        <v>38017</v>
      </c>
      <c r="AZ7" s="63" t="n">
        <v>38046</v>
      </c>
      <c r="BA7" s="63" t="n">
        <v>38077</v>
      </c>
      <c r="BB7" s="63" t="n">
        <v>38107</v>
      </c>
      <c r="BC7" s="63" t="n">
        <v>38138</v>
      </c>
      <c r="BD7" s="63" t="n">
        <v>38168</v>
      </c>
      <c r="BE7" s="63" t="n">
        <v>38199</v>
      </c>
      <c r="BF7" s="63" t="n">
        <v>38230</v>
      </c>
      <c r="BG7" s="63" t="n">
        <v>38260</v>
      </c>
      <c r="BH7" s="63" t="n">
        <v>38291</v>
      </c>
      <c r="BI7" s="63" t="n">
        <v>38321</v>
      </c>
      <c r="BJ7" s="63" t="n">
        <v>38352</v>
      </c>
      <c r="BK7" s="63" t="n">
        <v>38383</v>
      </c>
      <c r="BL7" s="63" t="n">
        <v>38411</v>
      </c>
      <c r="BM7" s="63" t="n">
        <v>38442</v>
      </c>
      <c r="BN7" s="63" t="n">
        <v>38472</v>
      </c>
      <c r="BO7" s="63" t="n">
        <v>38503</v>
      </c>
      <c r="BP7" s="63" t="n">
        <v>38533</v>
      </c>
      <c r="BQ7" s="63" t="n">
        <v>38564</v>
      </c>
      <c r="BR7" s="63" t="n">
        <v>38595</v>
      </c>
      <c r="BS7" s="63" t="n">
        <v>38625</v>
      </c>
      <c r="BT7" s="63" t="n">
        <v>38656</v>
      </c>
      <c r="BU7" s="63" t="n">
        <v>38686</v>
      </c>
      <c r="BV7" s="63" t="n">
        <v>38717</v>
      </c>
    </row>
    <row r="8" customFormat="false" ht="12.75" hidden="false" customHeight="false" outlineLevel="0" collapsed="false">
      <c r="A8" s="75" t="s">
        <v>105</v>
      </c>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row>
    <row r="9" customFormat="false" ht="12.75" hidden="false" customHeight="false" outlineLevel="0" collapsed="false">
      <c r="A9" s="30" t="s">
        <v>106</v>
      </c>
    </row>
    <row r="10" customFormat="false" ht="12.75" hidden="false" customHeight="false" outlineLevel="0" collapsed="false">
      <c r="A10" s="76" t="s">
        <v>86</v>
      </c>
      <c r="B10" s="59" t="n">
        <f aca="false">volumes!B19</f>
        <v>25000</v>
      </c>
      <c r="C10" s="59" t="n">
        <f aca="false">volumes!C19</f>
        <v>47990.1731618015</v>
      </c>
      <c r="D10" s="59" t="n">
        <f aca="false">volumes!D19</f>
        <v>62819.703119178</v>
      </c>
      <c r="E10" s="59" t="n">
        <f aca="false">volumes!E19</f>
        <v>87993.6080187554</v>
      </c>
      <c r="F10" s="59" t="n">
        <f aca="false">volumes!F19</f>
        <v>105597.049870591</v>
      </c>
      <c r="G10" s="59" t="n">
        <f aca="false">volumes!G19</f>
        <v>130138.549256106</v>
      </c>
      <c r="H10" s="59" t="n">
        <f aca="false">volumes!H19</f>
        <v>169248.072092338</v>
      </c>
      <c r="I10" s="59" t="n">
        <f aca="false">volumes!I19</f>
        <v>190000</v>
      </c>
      <c r="J10" s="59" t="n">
        <f aca="false">volumes!J19</f>
        <v>190000</v>
      </c>
      <c r="K10" s="59" t="n">
        <f aca="false">volumes!K19</f>
        <v>190000</v>
      </c>
      <c r="L10" s="59" t="n">
        <f aca="false">volumes!L19</f>
        <v>190000</v>
      </c>
      <c r="M10" s="59" t="n">
        <f aca="false">volumes!M19</f>
        <v>190000</v>
      </c>
      <c r="N10" s="59" t="n">
        <f aca="false">volumes!N19</f>
        <v>190000</v>
      </c>
      <c r="O10" s="59" t="n">
        <f aca="false">volumes!O19</f>
        <v>222500</v>
      </c>
      <c r="P10" s="59" t="n">
        <f aca="false">volumes!P19</f>
        <v>255000</v>
      </c>
      <c r="Q10" s="59" t="n">
        <f aca="false">volumes!Q19</f>
        <v>287500</v>
      </c>
      <c r="R10" s="59" t="n">
        <f aca="false">volumes!R19</f>
        <v>320000</v>
      </c>
      <c r="S10" s="59" t="n">
        <f aca="false">volumes!S19</f>
        <v>352500</v>
      </c>
      <c r="T10" s="59" t="n">
        <f aca="false">volumes!T19</f>
        <v>450000</v>
      </c>
      <c r="U10" s="59" t="n">
        <f aca="false">volumes!U19</f>
        <v>472727.272727273</v>
      </c>
      <c r="V10" s="59" t="n">
        <f aca="false">volumes!V19</f>
        <v>495454.545454545</v>
      </c>
      <c r="W10" s="59" t="n">
        <f aca="false">volumes!W19</f>
        <v>518181.818181818</v>
      </c>
      <c r="X10" s="59" t="n">
        <f aca="false">volumes!X19</f>
        <v>540909.090909091</v>
      </c>
      <c r="Y10" s="59" t="n">
        <f aca="false">volumes!Y19</f>
        <v>563636.363636364</v>
      </c>
      <c r="Z10" s="59" t="n">
        <f aca="false">volumes!Z19</f>
        <v>586363.636363636</v>
      </c>
      <c r="AA10" s="59" t="n">
        <f aca="false">volumes!AA19</f>
        <v>609090.909090909</v>
      </c>
      <c r="AB10" s="59" t="n">
        <f aca="false">volumes!AB19</f>
        <v>631818.181818182</v>
      </c>
      <c r="AC10" s="59" t="n">
        <f aca="false">volumes!AC19</f>
        <v>647315.56028803</v>
      </c>
      <c r="AD10" s="59" t="n">
        <f aca="false">volumes!AD19</f>
        <v>648652.875503633</v>
      </c>
      <c r="AE10" s="59" t="n">
        <f aca="false">volumes!AE19</f>
        <v>651879.817984345</v>
      </c>
      <c r="AF10" s="59" t="n">
        <f aca="false">volumes!AF19</f>
        <v>660306.562542191</v>
      </c>
      <c r="AG10" s="59" t="n">
        <f aca="false">volumes!AG19</f>
        <v>664060.936458348</v>
      </c>
      <c r="AH10" s="59" t="n">
        <f aca="false">volumes!AH19</f>
        <v>667522.237680756</v>
      </c>
      <c r="AI10" s="59" t="n">
        <f aca="false">volumes!AI19</f>
        <v>673878.501410783</v>
      </c>
      <c r="AJ10" s="59" t="n">
        <f aca="false">volumes!AJ19</f>
        <v>677806.884857509</v>
      </c>
      <c r="AK10" s="59" t="n">
        <f aca="false">volumes!AK19</f>
        <v>681753.88206333</v>
      </c>
      <c r="AL10" s="59" t="n">
        <f aca="false">volumes!AL19</f>
        <v>685627.911280909</v>
      </c>
      <c r="AM10" s="59" t="n">
        <f aca="false">volumes!AM19</f>
        <v>690203.356895417</v>
      </c>
      <c r="AN10" s="59" t="n">
        <f aca="false">volumes!AN19</f>
        <v>694647.041068208</v>
      </c>
      <c r="AO10" s="59" t="n">
        <f aca="false">volumes!AO19</f>
        <v>698945.379136875</v>
      </c>
      <c r="AP10" s="59" t="n">
        <f aca="false">volumes!AP19</f>
        <v>700000</v>
      </c>
      <c r="AQ10" s="59" t="n">
        <f aca="false">volumes!AQ19</f>
        <v>700000</v>
      </c>
      <c r="AR10" s="59" t="n">
        <f aca="false">volumes!AR19</f>
        <v>700000</v>
      </c>
      <c r="AS10" s="59" t="n">
        <f aca="false">volumes!AS19</f>
        <v>700000</v>
      </c>
      <c r="AT10" s="59" t="n">
        <f aca="false">volumes!AT19</f>
        <v>700000</v>
      </c>
      <c r="AU10" s="59" t="n">
        <f aca="false">volumes!AU19</f>
        <v>700000</v>
      </c>
      <c r="AV10" s="59" t="n">
        <f aca="false">volumes!AV19</f>
        <v>700000</v>
      </c>
      <c r="AW10" s="59" t="n">
        <f aca="false">volumes!AW19</f>
        <v>700000</v>
      </c>
      <c r="AX10" s="59" t="n">
        <f aca="false">volumes!AX19</f>
        <v>700000</v>
      </c>
      <c r="AY10" s="59" t="n">
        <f aca="false">volumes!AY19</f>
        <v>700000</v>
      </c>
      <c r="AZ10" s="59" t="n">
        <f aca="false">volumes!AZ19</f>
        <v>700000</v>
      </c>
      <c r="BA10" s="59" t="n">
        <f aca="false">volumes!BA19</f>
        <v>700000</v>
      </c>
      <c r="BB10" s="59" t="n">
        <f aca="false">volumes!BB19</f>
        <v>700000</v>
      </c>
      <c r="BC10" s="59" t="n">
        <f aca="false">volumes!BC19</f>
        <v>700000</v>
      </c>
      <c r="BD10" s="59" t="n">
        <f aca="false">volumes!BD19</f>
        <v>700000</v>
      </c>
      <c r="BE10" s="59" t="n">
        <f aca="false">volumes!BE19</f>
        <v>700000</v>
      </c>
      <c r="BF10" s="59" t="n">
        <f aca="false">volumes!BF19</f>
        <v>700000</v>
      </c>
      <c r="BG10" s="59" t="n">
        <f aca="false">volumes!BG19</f>
        <v>700000</v>
      </c>
      <c r="BH10" s="59" t="n">
        <f aca="false">volumes!BH19</f>
        <v>700000</v>
      </c>
      <c r="BI10" s="59" t="n">
        <f aca="false">volumes!BI19</f>
        <v>700000</v>
      </c>
      <c r="BJ10" s="59" t="n">
        <f aca="false">volumes!BJ19</f>
        <v>700000</v>
      </c>
      <c r="BK10" s="59" t="n">
        <f aca="false">volumes!BK19</f>
        <v>700000</v>
      </c>
      <c r="BL10" s="59" t="n">
        <f aca="false">volumes!BL19</f>
        <v>700000</v>
      </c>
      <c r="BM10" s="59" t="n">
        <f aca="false">volumes!BM19</f>
        <v>700000</v>
      </c>
      <c r="BN10" s="59" t="n">
        <f aca="false">volumes!BN19</f>
        <v>700000</v>
      </c>
      <c r="BO10" s="59" t="n">
        <f aca="false">volumes!BO19</f>
        <v>700000</v>
      </c>
      <c r="BP10" s="59" t="n">
        <f aca="false">volumes!BP19</f>
        <v>700000</v>
      </c>
      <c r="BQ10" s="59" t="n">
        <f aca="false">volumes!BQ19</f>
        <v>700000</v>
      </c>
      <c r="BR10" s="59" t="n">
        <f aca="false">volumes!BR19</f>
        <v>700000</v>
      </c>
      <c r="BS10" s="59" t="n">
        <f aca="false">volumes!BS19</f>
        <v>700000</v>
      </c>
      <c r="BT10" s="59" t="n">
        <f aca="false">volumes!BT19</f>
        <v>700000</v>
      </c>
      <c r="BU10" s="59" t="n">
        <f aca="false">volumes!BU19</f>
        <v>700000</v>
      </c>
      <c r="BV10" s="59" t="n">
        <f aca="false">volumes!BV19</f>
        <v>697909.130402003</v>
      </c>
    </row>
    <row r="11" customFormat="false" ht="12.75" hidden="false" customHeight="false" outlineLevel="0" collapsed="false">
      <c r="A11" s="64" t="s">
        <v>87</v>
      </c>
      <c r="B11" s="59" t="n">
        <f aca="false">IF(B10&gt;volumes!$B$5,B10-volumes!$B$5,0)</f>
        <v>0</v>
      </c>
      <c r="C11" s="59" t="n">
        <f aca="false">IF(C10&gt;volumes!$B$5,C10-volumes!$B$5,0)</f>
        <v>0</v>
      </c>
      <c r="D11" s="59" t="n">
        <f aca="false">IF(D10&gt;volumes!$B$5,D10-volumes!$B$5,0)</f>
        <v>0</v>
      </c>
      <c r="E11" s="59" t="n">
        <f aca="false">IF(E10&gt;volumes!$B$5,E10-volumes!$B$5,0)</f>
        <v>0</v>
      </c>
      <c r="F11" s="59" t="n">
        <f aca="false">IF(F10&gt;volumes!$B$5,F10-volumes!$B$5,0)</f>
        <v>0</v>
      </c>
      <c r="G11" s="59" t="n">
        <f aca="false">IF(G10&gt;volumes!$B$5,G10-volumes!$B$5,0)</f>
        <v>0</v>
      </c>
      <c r="H11" s="59" t="n">
        <f aca="false">IF(H10&gt;volumes!$B$5,H10-volumes!$B$5,0)</f>
        <v>0</v>
      </c>
      <c r="I11" s="59" t="n">
        <f aca="false">IF(I10&gt;volumes!$B$5,I10-volumes!$B$5,0)</f>
        <v>0</v>
      </c>
      <c r="J11" s="59" t="n">
        <f aca="false">IF(J10&gt;volumes!$B$5,J10-volumes!$B$5,0)</f>
        <v>0</v>
      </c>
      <c r="K11" s="59" t="n">
        <f aca="false">IF(K10&gt;volumes!$B$5,K10-volumes!$B$5,0)</f>
        <v>0</v>
      </c>
      <c r="L11" s="59" t="n">
        <f aca="false">IF(L10&gt;volumes!$B$5,L10-volumes!$B$5,0)</f>
        <v>0</v>
      </c>
      <c r="M11" s="59" t="n">
        <f aca="false">IF(M10&gt;volumes!$B$5,M10-volumes!$B$5,0)</f>
        <v>0</v>
      </c>
      <c r="N11" s="59" t="n">
        <f aca="false">IF(N10&gt;volumes!$B$5,N10-volumes!$B$5,0)</f>
        <v>0</v>
      </c>
      <c r="O11" s="59" t="n">
        <f aca="false">IF(O10&gt;volumes!$B$5,O10-volumes!$B$5,0)</f>
        <v>0</v>
      </c>
      <c r="P11" s="59" t="n">
        <f aca="false">IF(P10&gt;volumes!$B$5,P10-volumes!$B$5,0)</f>
        <v>0</v>
      </c>
      <c r="Q11" s="59" t="n">
        <f aca="false">IF(Q10&gt;volumes!$B$5,Q10-volumes!$B$5,0)</f>
        <v>0</v>
      </c>
      <c r="R11" s="59" t="n">
        <f aca="false">IF(R10&gt;volumes!$B$5,R10-volumes!$B$5,0)</f>
        <v>20000</v>
      </c>
      <c r="S11" s="59" t="n">
        <f aca="false">IF(S10&gt;volumes!$B$5,S10-volumes!$B$5,0)</f>
        <v>52500</v>
      </c>
      <c r="T11" s="59" t="n">
        <f aca="false">IF(T10&gt;volumes!$B$5,T10-volumes!$B$5,0)</f>
        <v>150000</v>
      </c>
      <c r="U11" s="59" t="n">
        <f aca="false">IF(U10&gt;volumes!$B$5,U10-volumes!$B$5,0)</f>
        <v>172727.272727273</v>
      </c>
      <c r="V11" s="59" t="n">
        <f aca="false">IF(V10&gt;volumes!$B$5,V10-volumes!$B$5,0)</f>
        <v>195454.545454545</v>
      </c>
      <c r="W11" s="59" t="n">
        <f aca="false">IF(W10&gt;volumes!$B$5,W10-volumes!$B$5,0)</f>
        <v>218181.818181818</v>
      </c>
      <c r="X11" s="59" t="n">
        <f aca="false">IF(X10&gt;volumes!$B$5,X10-volumes!$B$5,0)</f>
        <v>240909.090909091</v>
      </c>
      <c r="Y11" s="59" t="n">
        <f aca="false">IF(Y10&gt;volumes!$B$5,Y10-volumes!$B$5,0)</f>
        <v>263636.363636364</v>
      </c>
      <c r="Z11" s="59" t="n">
        <f aca="false">IF(Z10&gt;volumes!$B$5,Z10-volumes!$B$5,0)</f>
        <v>286363.636363636</v>
      </c>
      <c r="AA11" s="59" t="n">
        <f aca="false">IF(AA10&gt;volumes!$B$5,AA10-volumes!$B$5,0)</f>
        <v>309090.909090909</v>
      </c>
      <c r="AB11" s="59" t="n">
        <f aca="false">IF(AB10&gt;volumes!$B$5,AB10-volumes!$B$5,0)</f>
        <v>331818.181818182</v>
      </c>
      <c r="AC11" s="59" t="n">
        <f aca="false">IF(AC10&gt;volumes!$B$5,AC10-volumes!$B$5,0)</f>
        <v>347315.56028803</v>
      </c>
      <c r="AD11" s="59" t="n">
        <f aca="false">IF(AD10&gt;volumes!$B$5,AD10-volumes!$B$5,0)</f>
        <v>348652.875503633</v>
      </c>
      <c r="AE11" s="59" t="n">
        <f aca="false">IF(AE10&gt;volumes!$B$5,AE10-volumes!$B$5,0)</f>
        <v>351879.817984345</v>
      </c>
      <c r="AF11" s="59" t="n">
        <f aca="false">IF(AF10&gt;volumes!$B$5,AF10-volumes!$B$5,0)</f>
        <v>360306.562542191</v>
      </c>
      <c r="AG11" s="59" t="n">
        <f aca="false">IF(AG10&gt;volumes!$B$5,AG10-volumes!$B$5,0)</f>
        <v>364060.936458348</v>
      </c>
      <c r="AH11" s="59" t="n">
        <f aca="false">IF(AH10&gt;volumes!$B$5,AH10-volumes!$B$5,0)</f>
        <v>367522.237680756</v>
      </c>
      <c r="AI11" s="59" t="n">
        <f aca="false">IF(AI10&gt;volumes!$B$5,AI10-volumes!$B$5,0)</f>
        <v>373878.501410783</v>
      </c>
      <c r="AJ11" s="59" t="n">
        <f aca="false">IF(AJ10&gt;volumes!$B$5,AJ10-volumes!$B$5,0)</f>
        <v>377806.884857509</v>
      </c>
      <c r="AK11" s="59" t="n">
        <f aca="false">IF(AK10&gt;volumes!$B$5,AK10-volumes!$B$5,0)</f>
        <v>381753.88206333</v>
      </c>
      <c r="AL11" s="59" t="n">
        <f aca="false">IF(AL10&gt;volumes!$B$5,AL10-volumes!$B$5,0)</f>
        <v>385627.911280909</v>
      </c>
      <c r="AM11" s="59" t="n">
        <f aca="false">IF(AM10&gt;volumes!$B$5,AM10-volumes!$B$5,0)</f>
        <v>390203.356895417</v>
      </c>
      <c r="AN11" s="59" t="n">
        <f aca="false">IF(AN10&gt;volumes!$B$5,AN10-volumes!$B$5,0)</f>
        <v>394647.041068208</v>
      </c>
      <c r="AO11" s="59" t="n">
        <f aca="false">IF(AO10&gt;volumes!$B$5,AO10-volumes!$B$5,0)</f>
        <v>398945.379136875</v>
      </c>
      <c r="AP11" s="59" t="n">
        <f aca="false">IF(AP10&gt;volumes!$B$5,AP10-volumes!$B$5,0)</f>
        <v>400000</v>
      </c>
      <c r="AQ11" s="59" t="n">
        <f aca="false">IF(AQ10&gt;volumes!$B$5,AQ10-volumes!$B$5,0)</f>
        <v>400000</v>
      </c>
      <c r="AR11" s="59" t="n">
        <f aca="false">IF(AR10&gt;volumes!$B$5,AR10-volumes!$B$5,0)</f>
        <v>400000</v>
      </c>
      <c r="AS11" s="59" t="n">
        <f aca="false">IF(AS10&gt;volumes!$B$5,AS10-volumes!$B$5,0)</f>
        <v>400000</v>
      </c>
      <c r="AT11" s="59" t="n">
        <f aca="false">IF(AT10&gt;volumes!$B$5,AT10-volumes!$B$5,0)</f>
        <v>400000</v>
      </c>
      <c r="AU11" s="59" t="n">
        <f aca="false">IF(AU10&gt;volumes!$B$5,AU10-volumes!$B$5,0)</f>
        <v>400000</v>
      </c>
      <c r="AV11" s="59" t="n">
        <f aca="false">IF(AV10&gt;volumes!$B$5,AV10-volumes!$B$5,0)</f>
        <v>400000</v>
      </c>
      <c r="AW11" s="59" t="n">
        <f aca="false">IF(AW10&gt;volumes!$B$5,AW10-volumes!$B$5,0)</f>
        <v>400000</v>
      </c>
      <c r="AX11" s="59" t="n">
        <f aca="false">IF(AX10&gt;volumes!$B$5,AX10-volumes!$B$5,0)</f>
        <v>400000</v>
      </c>
      <c r="AY11" s="59" t="n">
        <f aca="false">IF(AY10&gt;volumes!$B$5,AY10-volumes!$B$5,0)</f>
        <v>400000</v>
      </c>
      <c r="AZ11" s="59" t="n">
        <f aca="false">IF(AZ10&gt;volumes!$B$5,AZ10-volumes!$B$5,0)</f>
        <v>400000</v>
      </c>
      <c r="BA11" s="59" t="n">
        <f aca="false">IF(BA10&gt;volumes!$B$5,BA10-volumes!$B$5,0)</f>
        <v>400000</v>
      </c>
      <c r="BB11" s="59" t="n">
        <f aca="false">IF(BB10&gt;volumes!$B$5,BB10-volumes!$B$5,0)</f>
        <v>400000</v>
      </c>
      <c r="BC11" s="59" t="n">
        <f aca="false">IF(BC10&gt;volumes!$B$5,BC10-volumes!$B$5,0)</f>
        <v>400000</v>
      </c>
      <c r="BD11" s="59" t="n">
        <f aca="false">IF(BD10&gt;volumes!$B$5,BD10-volumes!$B$5,0)</f>
        <v>400000</v>
      </c>
      <c r="BE11" s="59" t="n">
        <f aca="false">IF(BE10&gt;volumes!$B$5,BE10-volumes!$B$5,0)</f>
        <v>400000</v>
      </c>
      <c r="BF11" s="59" t="n">
        <f aca="false">IF(BF10&gt;volumes!$B$5,BF10-volumes!$B$5,0)</f>
        <v>400000</v>
      </c>
      <c r="BG11" s="59" t="n">
        <f aca="false">IF(BG10&gt;volumes!$B$5,BG10-volumes!$B$5,0)</f>
        <v>400000</v>
      </c>
      <c r="BH11" s="59" t="n">
        <f aca="false">IF(BH10&gt;volumes!$B$5,BH10-volumes!$B$5,0)</f>
        <v>400000</v>
      </c>
      <c r="BI11" s="59" t="n">
        <f aca="false">IF(BI10&gt;volumes!$B$5,BI10-volumes!$B$5,0)</f>
        <v>400000</v>
      </c>
      <c r="BJ11" s="59" t="n">
        <f aca="false">IF(BJ10&gt;volumes!$B$5,BJ10-volumes!$B$5,0)</f>
        <v>400000</v>
      </c>
      <c r="BK11" s="59" t="n">
        <f aca="false">IF(BK10&gt;volumes!$B$5,BK10-volumes!$B$5,0)</f>
        <v>400000</v>
      </c>
      <c r="BL11" s="59" t="n">
        <f aca="false">IF(BL10&gt;volumes!$B$5,BL10-volumes!$B$5,0)</f>
        <v>400000</v>
      </c>
      <c r="BM11" s="59" t="n">
        <f aca="false">IF(BM10&gt;volumes!$B$5,BM10-volumes!$B$5,0)</f>
        <v>400000</v>
      </c>
      <c r="BN11" s="59" t="n">
        <f aca="false">IF(BN10&gt;volumes!$B$5,BN10-volumes!$B$5,0)</f>
        <v>400000</v>
      </c>
      <c r="BO11" s="59" t="n">
        <f aca="false">IF(BO10&gt;volumes!$B$5,BO10-volumes!$B$5,0)</f>
        <v>400000</v>
      </c>
      <c r="BP11" s="59" t="n">
        <f aca="false">IF(BP10&gt;volumes!$B$5,BP10-volumes!$B$5,0)</f>
        <v>400000</v>
      </c>
      <c r="BQ11" s="59" t="n">
        <f aca="false">IF(BQ10&gt;volumes!$B$5,BQ10-volumes!$B$5,0)</f>
        <v>400000</v>
      </c>
      <c r="BR11" s="59" t="n">
        <f aca="false">IF(BR10&gt;volumes!$B$5,BR10-volumes!$B$5,0)</f>
        <v>400000</v>
      </c>
      <c r="BS11" s="59" t="n">
        <f aca="false">IF(BS10&gt;volumes!$B$5,BS10-volumes!$B$5,0)</f>
        <v>400000</v>
      </c>
      <c r="BT11" s="59" t="n">
        <f aca="false">IF(BT10&gt;volumes!$B$5,BT10-volumes!$B$5,0)</f>
        <v>400000</v>
      </c>
      <c r="BU11" s="59" t="n">
        <f aca="false">IF(BU10&gt;volumes!$B$5,BU10-volumes!$B$5,0)</f>
        <v>400000</v>
      </c>
      <c r="BV11" s="59" t="n">
        <f aca="false">IF(BV10&gt;volumes!$B$5,BV10-volumes!$B$5,0)</f>
        <v>397909.130402003</v>
      </c>
    </row>
    <row r="12" customFormat="false" ht="12.75" hidden="false" customHeight="false" outlineLevel="0" collapsed="false">
      <c r="A12" s="64" t="s">
        <v>48</v>
      </c>
      <c r="B12" s="67" t="n">
        <f aca="false">assumptions!$B$25</f>
        <v>0.14</v>
      </c>
      <c r="C12" s="67" t="n">
        <f aca="false">assumptions!$B$25</f>
        <v>0.14</v>
      </c>
      <c r="D12" s="67" t="n">
        <f aca="false">assumptions!$B$25</f>
        <v>0.14</v>
      </c>
      <c r="E12" s="67" t="n">
        <f aca="false">assumptions!$B$25</f>
        <v>0.14</v>
      </c>
      <c r="F12" s="67" t="n">
        <f aca="false">assumptions!$B$25</f>
        <v>0.14</v>
      </c>
      <c r="G12" s="67" t="n">
        <f aca="false">assumptions!$B$25</f>
        <v>0.14</v>
      </c>
      <c r="H12" s="67" t="n">
        <f aca="false">assumptions!$B$25</f>
        <v>0.14</v>
      </c>
      <c r="I12" s="67" t="n">
        <f aca="false">assumptions!$B$25</f>
        <v>0.14</v>
      </c>
      <c r="J12" s="67" t="n">
        <f aca="false">assumptions!$B$25</f>
        <v>0.14</v>
      </c>
      <c r="K12" s="67" t="n">
        <f aca="false">assumptions!$B$25</f>
        <v>0.14</v>
      </c>
      <c r="L12" s="67" t="n">
        <f aca="false">assumptions!$B$25</f>
        <v>0.14</v>
      </c>
      <c r="M12" s="67" t="n">
        <f aca="false">assumptions!$B$25</f>
        <v>0.14</v>
      </c>
      <c r="N12" s="67" t="n">
        <f aca="false">assumptions!$B$25</f>
        <v>0.14</v>
      </c>
      <c r="O12" s="67" t="n">
        <f aca="false">assumptions!$B$25</f>
        <v>0.14</v>
      </c>
      <c r="P12" s="67" t="n">
        <f aca="false">assumptions!$B$25</f>
        <v>0.14</v>
      </c>
      <c r="Q12" s="67" t="n">
        <f aca="false">assumptions!$B$25</f>
        <v>0.14</v>
      </c>
      <c r="R12" s="67" t="n">
        <f aca="false">assumptions!$B$25</f>
        <v>0.14</v>
      </c>
      <c r="S12" s="67" t="n">
        <f aca="false">assumptions!$B$25</f>
        <v>0.14</v>
      </c>
      <c r="T12" s="67" t="n">
        <f aca="false">assumptions!$B$25</f>
        <v>0.14</v>
      </c>
      <c r="U12" s="67" t="n">
        <f aca="false">assumptions!$B$25</f>
        <v>0.14</v>
      </c>
      <c r="V12" s="67" t="n">
        <f aca="false">assumptions!$B$25</f>
        <v>0.14</v>
      </c>
      <c r="W12" s="67" t="n">
        <f aca="false">assumptions!$B$25</f>
        <v>0.14</v>
      </c>
      <c r="X12" s="67" t="n">
        <f aca="false">assumptions!$B$25</f>
        <v>0.14</v>
      </c>
      <c r="Y12" s="67" t="n">
        <f aca="false">assumptions!$B$25</f>
        <v>0.14</v>
      </c>
      <c r="Z12" s="67" t="n">
        <f aca="false">assumptions!$B$25</f>
        <v>0.14</v>
      </c>
      <c r="AA12" s="67" t="n">
        <f aca="false">assumptions!$B$25</f>
        <v>0.14</v>
      </c>
      <c r="AB12" s="67" t="n">
        <f aca="false">assumptions!$B$25</f>
        <v>0.14</v>
      </c>
      <c r="AC12" s="67" t="n">
        <f aca="false">assumptions!$B$25</f>
        <v>0.14</v>
      </c>
      <c r="AD12" s="67" t="n">
        <f aca="false">assumptions!$B$25</f>
        <v>0.14</v>
      </c>
      <c r="AE12" s="67" t="n">
        <f aca="false">assumptions!$B$25</f>
        <v>0.14</v>
      </c>
      <c r="AF12" s="67" t="n">
        <f aca="false">assumptions!$B$25</f>
        <v>0.14</v>
      </c>
      <c r="AG12" s="67" t="n">
        <f aca="false">assumptions!$B$25</f>
        <v>0.14</v>
      </c>
      <c r="AH12" s="67" t="n">
        <f aca="false">assumptions!$B$25</f>
        <v>0.14</v>
      </c>
      <c r="AI12" s="67" t="n">
        <f aca="false">assumptions!$B$25</f>
        <v>0.14</v>
      </c>
      <c r="AJ12" s="67" t="n">
        <f aca="false">assumptions!$B$25</f>
        <v>0.14</v>
      </c>
      <c r="AK12" s="67" t="n">
        <f aca="false">assumptions!$B$25</f>
        <v>0.14</v>
      </c>
      <c r="AL12" s="67" t="n">
        <f aca="false">assumptions!$B$25</f>
        <v>0.14</v>
      </c>
      <c r="AM12" s="67" t="n">
        <f aca="false">assumptions!$B$25</f>
        <v>0.14</v>
      </c>
      <c r="AN12" s="67" t="n">
        <f aca="false">assumptions!$B$25</f>
        <v>0.14</v>
      </c>
      <c r="AO12" s="67" t="n">
        <f aca="false">assumptions!$B$25</f>
        <v>0.14</v>
      </c>
      <c r="AP12" s="67" t="n">
        <f aca="false">assumptions!$B$25</f>
        <v>0.14</v>
      </c>
      <c r="AQ12" s="67" t="n">
        <f aca="false">assumptions!$B$25</f>
        <v>0.14</v>
      </c>
      <c r="AR12" s="67" t="n">
        <f aca="false">assumptions!$B$25</f>
        <v>0.14</v>
      </c>
      <c r="AS12" s="67" t="n">
        <f aca="false">assumptions!$B$25</f>
        <v>0.14</v>
      </c>
      <c r="AT12" s="67" t="n">
        <f aca="false">assumptions!$B$25</f>
        <v>0.14</v>
      </c>
      <c r="AU12" s="67" t="n">
        <f aca="false">assumptions!$B$25</f>
        <v>0.14</v>
      </c>
      <c r="AV12" s="67" t="n">
        <f aca="false">assumptions!$B$25</f>
        <v>0.14</v>
      </c>
      <c r="AW12" s="67" t="n">
        <f aca="false">assumptions!$B$25</f>
        <v>0.14</v>
      </c>
      <c r="AX12" s="67" t="n">
        <f aca="false">assumptions!$B$25</f>
        <v>0.14</v>
      </c>
      <c r="AY12" s="67" t="n">
        <f aca="false">assumptions!$B$25</f>
        <v>0.14</v>
      </c>
      <c r="AZ12" s="67" t="n">
        <f aca="false">assumptions!$B$25</f>
        <v>0.14</v>
      </c>
      <c r="BA12" s="67" t="n">
        <f aca="false">assumptions!$B$25</f>
        <v>0.14</v>
      </c>
      <c r="BB12" s="67" t="n">
        <f aca="false">assumptions!$B$25</f>
        <v>0.14</v>
      </c>
      <c r="BC12" s="67" t="n">
        <f aca="false">assumptions!$B$25</f>
        <v>0.14</v>
      </c>
      <c r="BD12" s="67" t="n">
        <f aca="false">assumptions!$B$25</f>
        <v>0.14</v>
      </c>
      <c r="BE12" s="67" t="n">
        <f aca="false">assumptions!$B$25</f>
        <v>0.14</v>
      </c>
      <c r="BF12" s="67" t="n">
        <f aca="false">assumptions!$B$25</f>
        <v>0.14</v>
      </c>
      <c r="BG12" s="67" t="n">
        <f aca="false">assumptions!$B$25</f>
        <v>0.14</v>
      </c>
      <c r="BH12" s="67" t="n">
        <f aca="false">assumptions!$B$25</f>
        <v>0.14</v>
      </c>
      <c r="BI12" s="67" t="n">
        <f aca="false">assumptions!$B$25</f>
        <v>0.14</v>
      </c>
      <c r="BJ12" s="67" t="n">
        <f aca="false">assumptions!$B$25</f>
        <v>0.14</v>
      </c>
      <c r="BK12" s="67" t="n">
        <f aca="false">assumptions!$B$25</f>
        <v>0.14</v>
      </c>
      <c r="BL12" s="67" t="n">
        <f aca="false">assumptions!$B$25</f>
        <v>0.14</v>
      </c>
      <c r="BM12" s="67" t="n">
        <f aca="false">assumptions!$B$25</f>
        <v>0.14</v>
      </c>
      <c r="BN12" s="67" t="n">
        <f aca="false">assumptions!$B$25</f>
        <v>0.14</v>
      </c>
      <c r="BO12" s="67" t="n">
        <f aca="false">assumptions!$B$25</f>
        <v>0.14</v>
      </c>
      <c r="BP12" s="67" t="n">
        <f aca="false">assumptions!$B$25</f>
        <v>0.14</v>
      </c>
      <c r="BQ12" s="67" t="n">
        <f aca="false">assumptions!$B$25</f>
        <v>0.14</v>
      </c>
      <c r="BR12" s="67" t="n">
        <f aca="false">assumptions!$B$25</f>
        <v>0.14</v>
      </c>
      <c r="BS12" s="67" t="n">
        <f aca="false">assumptions!$B$25</f>
        <v>0.14</v>
      </c>
      <c r="BT12" s="67" t="n">
        <f aca="false">assumptions!$B$25</f>
        <v>0.14</v>
      </c>
      <c r="BU12" s="67" t="n">
        <f aca="false">assumptions!$B$25</f>
        <v>0.14</v>
      </c>
      <c r="BV12" s="67" t="n">
        <f aca="false">assumptions!$B$25</f>
        <v>0.14</v>
      </c>
    </row>
    <row r="13" customFormat="false" ht="12.75" hidden="false" customHeight="false" outlineLevel="0" collapsed="false">
      <c r="A13" s="64" t="s">
        <v>88</v>
      </c>
      <c r="B13" s="61" t="n">
        <f aca="false">B11*B12</f>
        <v>0</v>
      </c>
      <c r="C13" s="61" t="n">
        <f aca="false">C11*C12</f>
        <v>0</v>
      </c>
      <c r="D13" s="61" t="n">
        <f aca="false">D11*D12</f>
        <v>0</v>
      </c>
      <c r="E13" s="61" t="n">
        <f aca="false">E11*E12</f>
        <v>0</v>
      </c>
      <c r="F13" s="61" t="n">
        <f aca="false">F11*F12</f>
        <v>0</v>
      </c>
      <c r="G13" s="61" t="n">
        <f aca="false">G11*G12</f>
        <v>0</v>
      </c>
      <c r="H13" s="61" t="n">
        <f aca="false">H11*H12</f>
        <v>0</v>
      </c>
      <c r="I13" s="61" t="n">
        <f aca="false">I11*I12</f>
        <v>0</v>
      </c>
      <c r="J13" s="61" t="n">
        <f aca="false">J11*J12</f>
        <v>0</v>
      </c>
      <c r="K13" s="61" t="n">
        <f aca="false">K11*K12</f>
        <v>0</v>
      </c>
      <c r="L13" s="61" t="n">
        <f aca="false">L11*L12</f>
        <v>0</v>
      </c>
      <c r="M13" s="61" t="n">
        <f aca="false">M11*M12</f>
        <v>0</v>
      </c>
      <c r="N13" s="61" t="n">
        <f aca="false">N11*N12</f>
        <v>0</v>
      </c>
      <c r="O13" s="61" t="n">
        <f aca="false">O11*O12</f>
        <v>0</v>
      </c>
      <c r="P13" s="61" t="n">
        <f aca="false">P11*P12</f>
        <v>0</v>
      </c>
      <c r="Q13" s="61" t="n">
        <f aca="false">Q11*Q12</f>
        <v>0</v>
      </c>
      <c r="R13" s="61" t="n">
        <f aca="false">R11*R12</f>
        <v>2800</v>
      </c>
      <c r="S13" s="61" t="n">
        <f aca="false">S11*S12</f>
        <v>7350</v>
      </c>
      <c r="T13" s="61" t="n">
        <f aca="false">T11*T12</f>
        <v>21000</v>
      </c>
      <c r="U13" s="61" t="n">
        <f aca="false">U11*U12</f>
        <v>24181.8181818182</v>
      </c>
      <c r="V13" s="61" t="n">
        <f aca="false">V11*V12</f>
        <v>27363.6363636364</v>
      </c>
      <c r="W13" s="61" t="n">
        <f aca="false">W11*W12</f>
        <v>30545.4545454545</v>
      </c>
      <c r="X13" s="61" t="n">
        <f aca="false">X11*X12</f>
        <v>33727.2727272727</v>
      </c>
      <c r="Y13" s="61" t="n">
        <f aca="false">Y11*Y12</f>
        <v>36909.0909090909</v>
      </c>
      <c r="Z13" s="61" t="n">
        <f aca="false">Z11*Z12</f>
        <v>40090.9090909091</v>
      </c>
      <c r="AA13" s="61" t="n">
        <f aca="false">AA11*AA12</f>
        <v>43272.7272727273</v>
      </c>
      <c r="AB13" s="61" t="n">
        <f aca="false">AB11*AB12</f>
        <v>46454.5454545454</v>
      </c>
      <c r="AC13" s="61" t="n">
        <f aca="false">AC11*AC12</f>
        <v>48624.1784403242</v>
      </c>
      <c r="AD13" s="61" t="n">
        <f aca="false">AD11*AD12</f>
        <v>48811.4025705086</v>
      </c>
      <c r="AE13" s="61" t="n">
        <f aca="false">AE11*AE12</f>
        <v>49263.1745178083</v>
      </c>
      <c r="AF13" s="61" t="n">
        <f aca="false">AF11*AF12</f>
        <v>50442.9187559068</v>
      </c>
      <c r="AG13" s="61" t="n">
        <f aca="false">AG11*AG12</f>
        <v>50968.5311041687</v>
      </c>
      <c r="AH13" s="61" t="n">
        <f aca="false">AH11*AH12</f>
        <v>51453.1132753058</v>
      </c>
      <c r="AI13" s="61" t="n">
        <f aca="false">AI11*AI12</f>
        <v>52342.9901975096</v>
      </c>
      <c r="AJ13" s="61" t="n">
        <f aca="false">AJ11*AJ12</f>
        <v>52892.9638800512</v>
      </c>
      <c r="AK13" s="61" t="n">
        <f aca="false">AK11*AK12</f>
        <v>53445.5434888662</v>
      </c>
      <c r="AL13" s="61" t="n">
        <f aca="false">AL11*AL12</f>
        <v>53987.9075793273</v>
      </c>
      <c r="AM13" s="61" t="n">
        <f aca="false">AM11*AM12</f>
        <v>54628.4699653583</v>
      </c>
      <c r="AN13" s="61" t="n">
        <f aca="false">AN11*AN12</f>
        <v>55250.5857495492</v>
      </c>
      <c r="AO13" s="61" t="n">
        <f aca="false">AO11*AO12</f>
        <v>55852.3530791625</v>
      </c>
      <c r="AP13" s="61" t="n">
        <f aca="false">AP11*AP12</f>
        <v>56000</v>
      </c>
      <c r="AQ13" s="61" t="n">
        <f aca="false">AQ11*AQ12</f>
        <v>56000</v>
      </c>
      <c r="AR13" s="61" t="n">
        <f aca="false">AR11*AR12</f>
        <v>56000</v>
      </c>
      <c r="AS13" s="61" t="n">
        <f aca="false">AS11*AS12</f>
        <v>56000</v>
      </c>
      <c r="AT13" s="61" t="n">
        <f aca="false">AT11*AT12</f>
        <v>56000</v>
      </c>
      <c r="AU13" s="61" t="n">
        <f aca="false">AU11*AU12</f>
        <v>56000</v>
      </c>
      <c r="AV13" s="61" t="n">
        <f aca="false">AV11*AV12</f>
        <v>56000</v>
      </c>
      <c r="AW13" s="61" t="n">
        <f aca="false">AW11*AW12</f>
        <v>56000</v>
      </c>
      <c r="AX13" s="61" t="n">
        <f aca="false">AX11*AX12</f>
        <v>56000</v>
      </c>
      <c r="AY13" s="61" t="n">
        <f aca="false">AY11*AY12</f>
        <v>56000</v>
      </c>
      <c r="AZ13" s="61" t="n">
        <f aca="false">AZ11*AZ12</f>
        <v>56000</v>
      </c>
      <c r="BA13" s="61" t="n">
        <f aca="false">BA11*BA12</f>
        <v>56000</v>
      </c>
      <c r="BB13" s="61" t="n">
        <f aca="false">BB11*BB12</f>
        <v>56000</v>
      </c>
      <c r="BC13" s="61" t="n">
        <f aca="false">BC11*BC12</f>
        <v>56000</v>
      </c>
      <c r="BD13" s="61" t="n">
        <f aca="false">BD11*BD12</f>
        <v>56000</v>
      </c>
      <c r="BE13" s="61" t="n">
        <f aca="false">BE11*BE12</f>
        <v>56000</v>
      </c>
      <c r="BF13" s="61" t="n">
        <f aca="false">BF11*BF12</f>
        <v>56000</v>
      </c>
      <c r="BG13" s="61" t="n">
        <f aca="false">BG11*BG12</f>
        <v>56000</v>
      </c>
      <c r="BH13" s="61" t="n">
        <f aca="false">BH11*BH12</f>
        <v>56000</v>
      </c>
      <c r="BI13" s="61" t="n">
        <f aca="false">BI11*BI12</f>
        <v>56000</v>
      </c>
      <c r="BJ13" s="61" t="n">
        <f aca="false">BJ11*BJ12</f>
        <v>56000</v>
      </c>
      <c r="BK13" s="61" t="n">
        <f aca="false">BK11*BK12</f>
        <v>56000</v>
      </c>
      <c r="BL13" s="61" t="n">
        <f aca="false">BL11*BL12</f>
        <v>56000</v>
      </c>
      <c r="BM13" s="61" t="n">
        <f aca="false">BM11*BM12</f>
        <v>56000</v>
      </c>
      <c r="BN13" s="61" t="n">
        <f aca="false">BN11*BN12</f>
        <v>56000</v>
      </c>
      <c r="BO13" s="61" t="n">
        <f aca="false">BO11*BO12</f>
        <v>56000</v>
      </c>
      <c r="BP13" s="61" t="n">
        <f aca="false">BP11*BP12</f>
        <v>56000</v>
      </c>
      <c r="BQ13" s="61" t="n">
        <f aca="false">BQ11*BQ12</f>
        <v>56000</v>
      </c>
      <c r="BR13" s="61" t="n">
        <f aca="false">BR11*BR12</f>
        <v>56000</v>
      </c>
      <c r="BS13" s="61" t="n">
        <f aca="false">BS11*BS12</f>
        <v>56000</v>
      </c>
      <c r="BT13" s="61" t="n">
        <f aca="false">BT11*BT12</f>
        <v>56000</v>
      </c>
      <c r="BU13" s="61" t="n">
        <f aca="false">BU11*BU12</f>
        <v>56000</v>
      </c>
      <c r="BV13" s="61" t="n">
        <f aca="false">BV11*BV12</f>
        <v>55707.2782562804</v>
      </c>
    </row>
    <row r="14" customFormat="false" ht="12.75" hidden="false" customHeight="false" outlineLevel="0" collapsed="false">
      <c r="A14" s="64"/>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row>
    <row r="15" customFormat="false" ht="12.75" hidden="false" customHeight="false" outlineLevel="0" collapsed="false">
      <c r="A15" s="64" t="s">
        <v>89</v>
      </c>
      <c r="B15" s="59" t="n">
        <f aca="false">B7-B6</f>
        <v>31</v>
      </c>
      <c r="C15" s="59" t="n">
        <f aca="false">C7-C6</f>
        <v>31</v>
      </c>
      <c r="D15" s="59" t="n">
        <f aca="false">D7-D6</f>
        <v>29</v>
      </c>
      <c r="E15" s="59" t="n">
        <f aca="false">E7-E6</f>
        <v>31</v>
      </c>
      <c r="F15" s="59" t="n">
        <f aca="false">F7-F6</f>
        <v>30</v>
      </c>
      <c r="G15" s="59" t="n">
        <f aca="false">G7-G6</f>
        <v>31</v>
      </c>
      <c r="H15" s="59" t="n">
        <f aca="false">H7-H6</f>
        <v>30</v>
      </c>
      <c r="I15" s="59" t="n">
        <f aca="false">I7-I6</f>
        <v>31</v>
      </c>
      <c r="J15" s="59" t="n">
        <f aca="false">J7-J6</f>
        <v>31</v>
      </c>
      <c r="K15" s="59" t="n">
        <f aca="false">K7-K6</f>
        <v>30</v>
      </c>
      <c r="L15" s="59" t="n">
        <f aca="false">L7-L6</f>
        <v>31</v>
      </c>
      <c r="M15" s="59" t="n">
        <f aca="false">M7-M6</f>
        <v>30</v>
      </c>
      <c r="N15" s="59" t="n">
        <f aca="false">N7-N6</f>
        <v>31</v>
      </c>
      <c r="O15" s="59" t="n">
        <f aca="false">O7-O6</f>
        <v>31</v>
      </c>
      <c r="P15" s="59" t="n">
        <f aca="false">P7-P6</f>
        <v>28</v>
      </c>
      <c r="Q15" s="59" t="n">
        <f aca="false">Q7-Q6</f>
        <v>31</v>
      </c>
      <c r="R15" s="59" t="n">
        <f aca="false">R7-R6</f>
        <v>30</v>
      </c>
      <c r="S15" s="59" t="n">
        <f aca="false">S7-S6</f>
        <v>31</v>
      </c>
      <c r="T15" s="59" t="n">
        <f aca="false">T7-T6</f>
        <v>30</v>
      </c>
      <c r="U15" s="59" t="n">
        <f aca="false">U7-U6</f>
        <v>31</v>
      </c>
      <c r="V15" s="59" t="n">
        <f aca="false">V7-V6</f>
        <v>31</v>
      </c>
      <c r="W15" s="59" t="n">
        <f aca="false">W7-W6</f>
        <v>30</v>
      </c>
      <c r="X15" s="59" t="n">
        <f aca="false">X7-X6</f>
        <v>31</v>
      </c>
      <c r="Y15" s="59" t="n">
        <f aca="false">Y7-Y6</f>
        <v>30</v>
      </c>
      <c r="Z15" s="59" t="n">
        <f aca="false">Z7-Z6</f>
        <v>31</v>
      </c>
      <c r="AA15" s="59" t="n">
        <f aca="false">AA7-AA6</f>
        <v>31</v>
      </c>
      <c r="AB15" s="59" t="n">
        <f aca="false">AB7-AB6</f>
        <v>28</v>
      </c>
      <c r="AC15" s="59" t="n">
        <f aca="false">AC7-AC6</f>
        <v>31</v>
      </c>
      <c r="AD15" s="59" t="n">
        <f aca="false">AD7-AD6</f>
        <v>30</v>
      </c>
      <c r="AE15" s="59" t="n">
        <f aca="false">AE7-AE6</f>
        <v>31</v>
      </c>
      <c r="AF15" s="59" t="n">
        <f aca="false">AF7-AF6</f>
        <v>30</v>
      </c>
      <c r="AG15" s="59" t="n">
        <f aca="false">AG7-AG6</f>
        <v>31</v>
      </c>
      <c r="AH15" s="59" t="n">
        <f aca="false">AH7-AH6</f>
        <v>31</v>
      </c>
      <c r="AI15" s="59" t="n">
        <f aca="false">AI7-AI6</f>
        <v>30</v>
      </c>
      <c r="AJ15" s="59" t="n">
        <f aca="false">AJ7-AJ6</f>
        <v>31</v>
      </c>
      <c r="AK15" s="59" t="n">
        <f aca="false">AK7-AK6</f>
        <v>30</v>
      </c>
      <c r="AL15" s="59" t="n">
        <f aca="false">AL7-AL6</f>
        <v>31</v>
      </c>
      <c r="AM15" s="59" t="n">
        <f aca="false">AM7-AM6</f>
        <v>31</v>
      </c>
      <c r="AN15" s="59" t="n">
        <f aca="false">AN7-AN6</f>
        <v>28</v>
      </c>
      <c r="AO15" s="59" t="n">
        <f aca="false">AO7-AO6</f>
        <v>31</v>
      </c>
      <c r="AP15" s="59" t="n">
        <f aca="false">AP7-AP6</f>
        <v>30</v>
      </c>
      <c r="AQ15" s="59" t="n">
        <f aca="false">AQ7-AQ6</f>
        <v>31</v>
      </c>
      <c r="AR15" s="59" t="n">
        <f aca="false">AR7-AR6</f>
        <v>30</v>
      </c>
      <c r="AS15" s="59" t="n">
        <f aca="false">AS7-AS6</f>
        <v>31</v>
      </c>
      <c r="AT15" s="59" t="n">
        <f aca="false">AT7-AT6</f>
        <v>31</v>
      </c>
      <c r="AU15" s="59" t="n">
        <f aca="false">AU7-AU6</f>
        <v>30</v>
      </c>
      <c r="AV15" s="59" t="n">
        <f aca="false">AV7-AV6</f>
        <v>31</v>
      </c>
      <c r="AW15" s="59" t="n">
        <f aca="false">AW7-AW6</f>
        <v>30</v>
      </c>
      <c r="AX15" s="59" t="n">
        <f aca="false">AX7-AX6</f>
        <v>31</v>
      </c>
      <c r="AY15" s="59" t="n">
        <f aca="false">AY7-AY6</f>
        <v>31</v>
      </c>
      <c r="AZ15" s="59" t="n">
        <f aca="false">AZ7-AZ6</f>
        <v>29</v>
      </c>
      <c r="BA15" s="59" t="n">
        <f aca="false">BA7-BA6</f>
        <v>31</v>
      </c>
      <c r="BB15" s="59" t="n">
        <f aca="false">BB7-BB6</f>
        <v>30</v>
      </c>
      <c r="BC15" s="59" t="n">
        <f aca="false">BC7-BC6</f>
        <v>31</v>
      </c>
      <c r="BD15" s="59" t="n">
        <f aca="false">BD7-BD6</f>
        <v>30</v>
      </c>
      <c r="BE15" s="59" t="n">
        <f aca="false">BE7-BE6</f>
        <v>31</v>
      </c>
      <c r="BF15" s="59" t="n">
        <f aca="false">BF7-BF6</f>
        <v>31</v>
      </c>
      <c r="BG15" s="59" t="n">
        <f aca="false">BG7-BG6</f>
        <v>30</v>
      </c>
      <c r="BH15" s="59" t="n">
        <f aca="false">BH7-BH6</f>
        <v>31</v>
      </c>
      <c r="BI15" s="59" t="n">
        <f aca="false">BI7-BI6</f>
        <v>30</v>
      </c>
      <c r="BJ15" s="59" t="n">
        <f aca="false">BJ7-BJ6</f>
        <v>31</v>
      </c>
      <c r="BK15" s="59" t="n">
        <f aca="false">BK7-BK6</f>
        <v>31</v>
      </c>
      <c r="BL15" s="59" t="n">
        <f aca="false">BL7-BL6</f>
        <v>28</v>
      </c>
      <c r="BM15" s="59" t="n">
        <f aca="false">BM7-BM6</f>
        <v>31</v>
      </c>
      <c r="BN15" s="59" t="n">
        <f aca="false">BN7-BN6</f>
        <v>30</v>
      </c>
      <c r="BO15" s="59" t="n">
        <f aca="false">BO7-BO6</f>
        <v>31</v>
      </c>
      <c r="BP15" s="59" t="n">
        <f aca="false">BP7-BP6</f>
        <v>30</v>
      </c>
      <c r="BQ15" s="59" t="n">
        <f aca="false">BQ7-BQ6</f>
        <v>31</v>
      </c>
      <c r="BR15" s="59" t="n">
        <f aca="false">BR7-BR6</f>
        <v>31</v>
      </c>
      <c r="BS15" s="59" t="n">
        <f aca="false">BS7-BS6</f>
        <v>30</v>
      </c>
      <c r="BT15" s="59" t="n">
        <f aca="false">BT7-BT6</f>
        <v>31</v>
      </c>
      <c r="BU15" s="59" t="n">
        <f aca="false">BU7-BU6</f>
        <v>30</v>
      </c>
      <c r="BV15" s="59" t="n">
        <f aca="false">BV7-BV6</f>
        <v>31</v>
      </c>
    </row>
    <row r="16" customFormat="false" ht="12.75" hidden="false" customHeight="false" outlineLevel="0" collapsed="false">
      <c r="A16" s="64" t="s">
        <v>90</v>
      </c>
      <c r="B16" s="59" t="n">
        <f aca="false">assumptions!$B$22*B15</f>
        <v>434000</v>
      </c>
      <c r="C16" s="59" t="n">
        <f aca="false">assumptions!$B$22*C15</f>
        <v>434000</v>
      </c>
      <c r="D16" s="59" t="n">
        <f aca="false">assumptions!$B$22*D15</f>
        <v>406000</v>
      </c>
      <c r="E16" s="59" t="n">
        <f aca="false">assumptions!$B$22*E15</f>
        <v>434000</v>
      </c>
      <c r="F16" s="59" t="n">
        <f aca="false">assumptions!$B$22*F15</f>
        <v>420000</v>
      </c>
      <c r="G16" s="59" t="n">
        <f aca="false">assumptions!$B$22*G15</f>
        <v>434000</v>
      </c>
      <c r="H16" s="59" t="n">
        <f aca="false">assumptions!$B$22*H15</f>
        <v>420000</v>
      </c>
      <c r="I16" s="59" t="n">
        <f aca="false">assumptions!$B$22*I15</f>
        <v>434000</v>
      </c>
      <c r="J16" s="59" t="n">
        <f aca="false">assumptions!$B$22*J15</f>
        <v>434000</v>
      </c>
      <c r="K16" s="59" t="n">
        <f aca="false">assumptions!$B$22*K15</f>
        <v>420000</v>
      </c>
      <c r="L16" s="59" t="n">
        <f aca="false">assumptions!$B$22*L15</f>
        <v>434000</v>
      </c>
      <c r="M16" s="59" t="n">
        <f aca="false">assumptions!$B$22*M15</f>
        <v>420000</v>
      </c>
      <c r="N16" s="59" t="n">
        <f aca="false">assumptions!$B$22*N15</f>
        <v>434000</v>
      </c>
      <c r="O16" s="59" t="n">
        <f aca="false">assumptions!$B$22*O15</f>
        <v>434000</v>
      </c>
      <c r="P16" s="59" t="n">
        <f aca="false">assumptions!$B$22*P15</f>
        <v>392000</v>
      </c>
      <c r="Q16" s="59" t="n">
        <f aca="false">assumptions!$B$22*Q15</f>
        <v>434000</v>
      </c>
      <c r="R16" s="59" t="n">
        <f aca="false">assumptions!$B$22*R15</f>
        <v>420000</v>
      </c>
      <c r="S16" s="59" t="n">
        <f aca="false">assumptions!$B$22*S15</f>
        <v>434000</v>
      </c>
      <c r="T16" s="59" t="n">
        <f aca="false">assumptions!$B$22*T15</f>
        <v>420000</v>
      </c>
      <c r="U16" s="59" t="n">
        <f aca="false">assumptions!$B$22*U15</f>
        <v>434000</v>
      </c>
      <c r="V16" s="59" t="n">
        <f aca="false">assumptions!$B$22*V15</f>
        <v>434000</v>
      </c>
      <c r="W16" s="59" t="n">
        <f aca="false">assumptions!$B$22*W15</f>
        <v>420000</v>
      </c>
      <c r="X16" s="59" t="n">
        <f aca="false">assumptions!$B$22*X15</f>
        <v>434000</v>
      </c>
      <c r="Y16" s="59" t="n">
        <f aca="false">assumptions!$B$22*Y15</f>
        <v>420000</v>
      </c>
      <c r="Z16" s="59" t="n">
        <f aca="false">assumptions!$B$22*Z15</f>
        <v>434000</v>
      </c>
      <c r="AA16" s="59" t="n">
        <f aca="false">assumptions!$B$22*AA15</f>
        <v>434000</v>
      </c>
      <c r="AB16" s="59" t="n">
        <f aca="false">assumptions!$B$22*AB15</f>
        <v>392000</v>
      </c>
      <c r="AC16" s="59" t="n">
        <f aca="false">assumptions!$B$22*AC15</f>
        <v>434000</v>
      </c>
      <c r="AD16" s="59" t="n">
        <f aca="false">assumptions!$B$22*AD15</f>
        <v>420000</v>
      </c>
      <c r="AE16" s="59" t="n">
        <f aca="false">assumptions!$B$22*AE15</f>
        <v>434000</v>
      </c>
      <c r="AF16" s="59" t="n">
        <f aca="false">assumptions!$B$22*AF15</f>
        <v>420000</v>
      </c>
      <c r="AG16" s="59" t="n">
        <f aca="false">assumptions!$B$22*AG15</f>
        <v>434000</v>
      </c>
      <c r="AH16" s="59" t="n">
        <f aca="false">assumptions!$B$22*AH15</f>
        <v>434000</v>
      </c>
      <c r="AI16" s="59" t="n">
        <f aca="false">assumptions!$B$22*AI15</f>
        <v>420000</v>
      </c>
      <c r="AJ16" s="59" t="n">
        <f aca="false">assumptions!$B$22*AJ15</f>
        <v>434000</v>
      </c>
      <c r="AK16" s="59" t="n">
        <f aca="false">assumptions!$B$22*AK15</f>
        <v>420000</v>
      </c>
      <c r="AL16" s="59" t="n">
        <f aca="false">assumptions!$B$22*AL15</f>
        <v>434000</v>
      </c>
      <c r="AM16" s="59" t="n">
        <f aca="false">assumptions!$B$22*AM15</f>
        <v>434000</v>
      </c>
      <c r="AN16" s="59" t="n">
        <f aca="false">assumptions!$B$22*AN15</f>
        <v>392000</v>
      </c>
      <c r="AO16" s="59" t="n">
        <f aca="false">assumptions!$B$22*AO15</f>
        <v>434000</v>
      </c>
      <c r="AP16" s="59" t="n">
        <f aca="false">assumptions!$B$22*AP15</f>
        <v>420000</v>
      </c>
      <c r="AQ16" s="59" t="n">
        <f aca="false">assumptions!$B$22*AQ15</f>
        <v>434000</v>
      </c>
      <c r="AR16" s="59" t="n">
        <f aca="false">assumptions!$B$22*AR15</f>
        <v>420000</v>
      </c>
      <c r="AS16" s="59" t="n">
        <f aca="false">assumptions!$B$22*AS15</f>
        <v>434000</v>
      </c>
      <c r="AT16" s="59" t="n">
        <f aca="false">assumptions!$B$22*AT15</f>
        <v>434000</v>
      </c>
      <c r="AU16" s="59" t="n">
        <f aca="false">assumptions!$B$22*AU15</f>
        <v>420000</v>
      </c>
      <c r="AV16" s="59" t="n">
        <f aca="false">assumptions!$B$22*AV15</f>
        <v>434000</v>
      </c>
      <c r="AW16" s="59" t="n">
        <f aca="false">assumptions!$B$22*AW15</f>
        <v>420000</v>
      </c>
      <c r="AX16" s="59" t="n">
        <f aca="false">assumptions!$B$22*AX15</f>
        <v>434000</v>
      </c>
      <c r="AY16" s="59" t="n">
        <f aca="false">assumptions!$B$22*AY15</f>
        <v>434000</v>
      </c>
      <c r="AZ16" s="59" t="n">
        <f aca="false">assumptions!$B$22*AZ15</f>
        <v>406000</v>
      </c>
      <c r="BA16" s="59" t="n">
        <f aca="false">assumptions!$B$22*BA15</f>
        <v>434000</v>
      </c>
      <c r="BB16" s="59" t="n">
        <f aca="false">assumptions!$B$22*BB15</f>
        <v>420000</v>
      </c>
      <c r="BC16" s="59" t="n">
        <f aca="false">assumptions!$B$22*BC15</f>
        <v>434000</v>
      </c>
      <c r="BD16" s="59" t="n">
        <f aca="false">assumptions!$B$22*BD15</f>
        <v>420000</v>
      </c>
      <c r="BE16" s="59" t="n">
        <f aca="false">assumptions!$B$22*BE15</f>
        <v>434000</v>
      </c>
      <c r="BF16" s="59" t="n">
        <f aca="false">assumptions!$B$22*BF15</f>
        <v>434000</v>
      </c>
      <c r="BG16" s="59" t="n">
        <f aca="false">assumptions!$B$22*BG15</f>
        <v>420000</v>
      </c>
      <c r="BH16" s="59" t="n">
        <f aca="false">assumptions!$B$22*BH15</f>
        <v>434000</v>
      </c>
      <c r="BI16" s="59" t="n">
        <f aca="false">assumptions!$B$22*BI15</f>
        <v>420000</v>
      </c>
      <c r="BJ16" s="59" t="n">
        <f aca="false">assumptions!$B$22*BJ15</f>
        <v>434000</v>
      </c>
      <c r="BK16" s="59" t="n">
        <f aca="false">assumptions!$B$22*BK15</f>
        <v>434000</v>
      </c>
      <c r="BL16" s="59" t="n">
        <f aca="false">assumptions!$B$22*BL15</f>
        <v>392000</v>
      </c>
      <c r="BM16" s="59" t="n">
        <f aca="false">assumptions!$B$22*BM15</f>
        <v>434000</v>
      </c>
      <c r="BN16" s="59" t="n">
        <f aca="false">assumptions!$B$22*BN15</f>
        <v>420000</v>
      </c>
      <c r="BO16" s="59" t="n">
        <f aca="false">assumptions!$B$22*BO15</f>
        <v>434000</v>
      </c>
      <c r="BP16" s="59" t="n">
        <f aca="false">assumptions!$B$22*BP15</f>
        <v>420000</v>
      </c>
      <c r="BQ16" s="59" t="n">
        <f aca="false">assumptions!$B$22*BQ15</f>
        <v>434000</v>
      </c>
      <c r="BR16" s="59" t="n">
        <f aca="false">assumptions!$B$22*BR15</f>
        <v>434000</v>
      </c>
      <c r="BS16" s="59" t="n">
        <f aca="false">assumptions!$B$22*BS15</f>
        <v>420000</v>
      </c>
      <c r="BT16" s="59" t="n">
        <f aca="false">assumptions!$B$22*BT15</f>
        <v>434000</v>
      </c>
      <c r="BU16" s="59" t="n">
        <f aca="false">assumptions!$B$22*BU15</f>
        <v>420000</v>
      </c>
      <c r="BV16" s="59" t="n">
        <f aca="false">assumptions!$B$22*BV15</f>
        <v>434000</v>
      </c>
    </row>
    <row r="17" customFormat="false" ht="12.75" hidden="false" customHeight="false" outlineLevel="0" collapsed="false">
      <c r="A17" s="64" t="s">
        <v>91</v>
      </c>
      <c r="B17" s="59" t="n">
        <f aca="false">(assumptions!$B$23+assumptions!$B$24)*' FUGG valuation'!B15</f>
        <v>868000</v>
      </c>
      <c r="C17" s="59" t="n">
        <f aca="false">(assumptions!$B$23+assumptions!$B$24)*' FUGG valuation'!C15</f>
        <v>868000</v>
      </c>
      <c r="D17" s="59" t="n">
        <f aca="false">(assumptions!$B$23+assumptions!$B$24)*' FUGG valuation'!D15</f>
        <v>812000</v>
      </c>
      <c r="E17" s="59" t="n">
        <f aca="false">(assumptions!$B$23+assumptions!$B$24)*' FUGG valuation'!E15</f>
        <v>868000</v>
      </c>
      <c r="F17" s="59" t="n">
        <f aca="false">(assumptions!$B$23+assumptions!$B$24)*' FUGG valuation'!F15</f>
        <v>840000</v>
      </c>
      <c r="G17" s="59" t="n">
        <f aca="false">(assumptions!$B$23+assumptions!$B$24)*' FUGG valuation'!G15</f>
        <v>868000</v>
      </c>
      <c r="H17" s="59" t="n">
        <f aca="false">(assumptions!$B$23+assumptions!$B$24)*' FUGG valuation'!H15</f>
        <v>840000</v>
      </c>
      <c r="I17" s="59" t="n">
        <f aca="false">(assumptions!$B$23+assumptions!$B$24)*' FUGG valuation'!I15</f>
        <v>868000</v>
      </c>
      <c r="J17" s="59" t="n">
        <f aca="false">(assumptions!$B$23+assumptions!$B$24)*' FUGG valuation'!J15</f>
        <v>868000</v>
      </c>
      <c r="K17" s="59" t="n">
        <f aca="false">(assumptions!$B$23+assumptions!$B$24)*' FUGG valuation'!K15</f>
        <v>840000</v>
      </c>
      <c r="L17" s="59" t="n">
        <f aca="false">(assumptions!$B$23+assumptions!$B$24)*' FUGG valuation'!L15</f>
        <v>868000</v>
      </c>
      <c r="M17" s="59" t="n">
        <f aca="false">(assumptions!$B$23+assumptions!$B$24)*' FUGG valuation'!M15</f>
        <v>840000</v>
      </c>
      <c r="N17" s="59" t="n">
        <f aca="false">(assumptions!$B$23+assumptions!$B$24)*' FUGG valuation'!N15</f>
        <v>868000</v>
      </c>
      <c r="O17" s="59" t="n">
        <f aca="false">(assumptions!$B$23+assumptions!$B$24)*' FUGG valuation'!O15</f>
        <v>868000</v>
      </c>
      <c r="P17" s="59" t="n">
        <f aca="false">(assumptions!$B$23+assumptions!$B$24)*' FUGG valuation'!P15</f>
        <v>784000</v>
      </c>
      <c r="Q17" s="59" t="n">
        <f aca="false">(assumptions!$B$23+assumptions!$B$24)*' FUGG valuation'!Q15</f>
        <v>868000</v>
      </c>
      <c r="R17" s="59" t="n">
        <f aca="false">(assumptions!$B$23+assumptions!$B$24)*' FUGG valuation'!R15</f>
        <v>840000</v>
      </c>
      <c r="S17" s="59" t="n">
        <f aca="false">(assumptions!$B$23+assumptions!$B$24)*' FUGG valuation'!S15</f>
        <v>868000</v>
      </c>
      <c r="T17" s="59" t="n">
        <f aca="false">(assumptions!$B$23+assumptions!$B$24)*' FUGG valuation'!T15</f>
        <v>840000</v>
      </c>
      <c r="U17" s="59" t="n">
        <f aca="false">(assumptions!$B$23+assumptions!$B$24)*' FUGG valuation'!U15</f>
        <v>868000</v>
      </c>
      <c r="V17" s="59" t="n">
        <f aca="false">(assumptions!$B$23+assumptions!$B$24)*' FUGG valuation'!V15</f>
        <v>868000</v>
      </c>
      <c r="W17" s="59" t="n">
        <f aca="false">(assumptions!$B$23+assumptions!$B$24)*' FUGG valuation'!W15</f>
        <v>840000</v>
      </c>
      <c r="X17" s="59" t="n">
        <f aca="false">(assumptions!$B$23+assumptions!$B$24)*' FUGG valuation'!X15</f>
        <v>868000</v>
      </c>
      <c r="Y17" s="59" t="n">
        <f aca="false">(assumptions!$B$23+assumptions!$B$24)*' FUGG valuation'!Y15</f>
        <v>840000</v>
      </c>
      <c r="Z17" s="59" t="n">
        <f aca="false">(assumptions!$B$23+assumptions!$B$24)*' FUGG valuation'!Z15</f>
        <v>868000</v>
      </c>
      <c r="AA17" s="59" t="n">
        <f aca="false">(assumptions!$B$23+assumptions!$B$24)*' FUGG valuation'!AA15</f>
        <v>868000</v>
      </c>
      <c r="AB17" s="59" t="n">
        <f aca="false">(assumptions!$B$23+assumptions!$B$24)*' FUGG valuation'!AB15</f>
        <v>784000</v>
      </c>
      <c r="AC17" s="59" t="n">
        <f aca="false">(assumptions!$B$23+assumptions!$B$24)*' FUGG valuation'!AC15</f>
        <v>868000</v>
      </c>
      <c r="AD17" s="59" t="n">
        <f aca="false">(assumptions!$B$23+assumptions!$B$24)*' FUGG valuation'!AD15</f>
        <v>840000</v>
      </c>
      <c r="AE17" s="59" t="n">
        <f aca="false">(assumptions!$B$23+assumptions!$B$24)*' FUGG valuation'!AE15</f>
        <v>868000</v>
      </c>
      <c r="AF17" s="59" t="n">
        <f aca="false">(assumptions!$B$23+assumptions!$B$24)*' FUGG valuation'!AF15</f>
        <v>840000</v>
      </c>
      <c r="AG17" s="59" t="n">
        <f aca="false">(assumptions!$B$23+assumptions!$B$24)*' FUGG valuation'!AG15</f>
        <v>868000</v>
      </c>
      <c r="AH17" s="59" t="n">
        <f aca="false">(assumptions!$B$23+assumptions!$B$24)*' FUGG valuation'!AH15</f>
        <v>868000</v>
      </c>
      <c r="AI17" s="59" t="n">
        <f aca="false">(assumptions!$B$23+assumptions!$B$24)*' FUGG valuation'!AI15</f>
        <v>840000</v>
      </c>
      <c r="AJ17" s="59" t="n">
        <f aca="false">(assumptions!$B$23+assumptions!$B$24)*' FUGG valuation'!AJ15</f>
        <v>868000</v>
      </c>
      <c r="AK17" s="59" t="n">
        <f aca="false">(assumptions!$B$23+assumptions!$B$24)*' FUGG valuation'!AK15</f>
        <v>840000</v>
      </c>
      <c r="AL17" s="59" t="n">
        <f aca="false">(assumptions!$B$23+assumptions!$B$24)*' FUGG valuation'!AL15</f>
        <v>868000</v>
      </c>
      <c r="AM17" s="59" t="n">
        <f aca="false">(assumptions!$B$23+assumptions!$B$24)*' FUGG valuation'!AM15</f>
        <v>868000</v>
      </c>
      <c r="AN17" s="59" t="n">
        <f aca="false">(assumptions!$B$23+assumptions!$B$24)*' FUGG valuation'!AN15</f>
        <v>784000</v>
      </c>
      <c r="AO17" s="59" t="n">
        <f aca="false">(assumptions!$B$23+assumptions!$B$24)*' FUGG valuation'!AO15</f>
        <v>868000</v>
      </c>
      <c r="AP17" s="59" t="n">
        <f aca="false">(assumptions!$B$23+assumptions!$B$24)*' FUGG valuation'!AP15</f>
        <v>840000</v>
      </c>
      <c r="AQ17" s="59" t="n">
        <f aca="false">(assumptions!$B$23+assumptions!$B$24)*' FUGG valuation'!AQ15</f>
        <v>868000</v>
      </c>
      <c r="AR17" s="59" t="n">
        <f aca="false">(assumptions!$B$23+assumptions!$B$24)*' FUGG valuation'!AR15</f>
        <v>840000</v>
      </c>
      <c r="AS17" s="59" t="n">
        <f aca="false">(assumptions!$B$23+assumptions!$B$24)*' FUGG valuation'!AS15</f>
        <v>868000</v>
      </c>
      <c r="AT17" s="59" t="n">
        <f aca="false">(assumptions!$B$23+assumptions!$B$24)*' FUGG valuation'!AT15</f>
        <v>868000</v>
      </c>
      <c r="AU17" s="59" t="n">
        <f aca="false">(assumptions!$B$23+assumptions!$B$24)*' FUGG valuation'!AU15</f>
        <v>840000</v>
      </c>
      <c r="AV17" s="59" t="n">
        <f aca="false">(assumptions!$B$23+assumptions!$B$24)*' FUGG valuation'!AV15</f>
        <v>868000</v>
      </c>
      <c r="AW17" s="59" t="n">
        <f aca="false">(assumptions!$B$23+assumptions!$B$24)*' FUGG valuation'!AW15</f>
        <v>840000</v>
      </c>
      <c r="AX17" s="59" t="n">
        <f aca="false">(assumptions!$B$23+assumptions!$B$24)*' FUGG valuation'!AX15</f>
        <v>868000</v>
      </c>
      <c r="AY17" s="59" t="n">
        <f aca="false">(assumptions!$B$23+assumptions!$B$24)*' FUGG valuation'!AY15</f>
        <v>868000</v>
      </c>
      <c r="AZ17" s="59" t="n">
        <f aca="false">(assumptions!$B$23+assumptions!$B$24)*' FUGG valuation'!AZ15</f>
        <v>812000</v>
      </c>
      <c r="BA17" s="59" t="n">
        <f aca="false">(assumptions!$B$23+assumptions!$B$24)*' FUGG valuation'!BA15</f>
        <v>868000</v>
      </c>
      <c r="BB17" s="59" t="n">
        <f aca="false">(assumptions!$B$23+assumptions!$B$24)*' FUGG valuation'!BB15</f>
        <v>840000</v>
      </c>
      <c r="BC17" s="59" t="n">
        <f aca="false">(assumptions!$B$23+assumptions!$B$24)*' FUGG valuation'!BC15</f>
        <v>868000</v>
      </c>
      <c r="BD17" s="59" t="n">
        <f aca="false">(assumptions!$B$23+assumptions!$B$24)*' FUGG valuation'!BD15</f>
        <v>840000</v>
      </c>
      <c r="BE17" s="59" t="n">
        <f aca="false">(assumptions!$B$23+assumptions!$B$24)*' FUGG valuation'!BE15</f>
        <v>868000</v>
      </c>
      <c r="BF17" s="59" t="n">
        <f aca="false">(assumptions!$B$23+assumptions!$B$24)*' FUGG valuation'!BF15</f>
        <v>868000</v>
      </c>
      <c r="BG17" s="59" t="n">
        <f aca="false">(assumptions!$B$23+assumptions!$B$24)*' FUGG valuation'!BG15</f>
        <v>840000</v>
      </c>
      <c r="BH17" s="59" t="n">
        <f aca="false">(assumptions!$B$23+assumptions!$B$24)*' FUGG valuation'!BH15</f>
        <v>868000</v>
      </c>
      <c r="BI17" s="59" t="n">
        <f aca="false">(assumptions!$B$23+assumptions!$B$24)*' FUGG valuation'!BI15</f>
        <v>840000</v>
      </c>
      <c r="BJ17" s="59" t="n">
        <f aca="false">(assumptions!$B$23+assumptions!$B$24)*' FUGG valuation'!BJ15</f>
        <v>868000</v>
      </c>
      <c r="BK17" s="59" t="n">
        <f aca="false">(assumptions!$B$23+assumptions!$B$24)*' FUGG valuation'!BK15</f>
        <v>868000</v>
      </c>
      <c r="BL17" s="59" t="n">
        <f aca="false">(assumptions!$B$23+assumptions!$B$24)*' FUGG valuation'!BL15</f>
        <v>784000</v>
      </c>
      <c r="BM17" s="59" t="n">
        <f aca="false">(assumptions!$B$23+assumptions!$B$24)*' FUGG valuation'!BM15</f>
        <v>868000</v>
      </c>
      <c r="BN17" s="59" t="n">
        <f aca="false">(assumptions!$B$23+assumptions!$B$24)*' FUGG valuation'!BN15</f>
        <v>840000</v>
      </c>
      <c r="BO17" s="59" t="n">
        <f aca="false">(assumptions!$B$23+assumptions!$B$24)*' FUGG valuation'!BO15</f>
        <v>868000</v>
      </c>
      <c r="BP17" s="59" t="n">
        <f aca="false">(assumptions!$B$23+assumptions!$B$24)*' FUGG valuation'!BP15</f>
        <v>840000</v>
      </c>
      <c r="BQ17" s="59" t="n">
        <f aca="false">(assumptions!$B$23+assumptions!$B$24)*' FUGG valuation'!BQ15</f>
        <v>868000</v>
      </c>
      <c r="BR17" s="59" t="n">
        <f aca="false">(assumptions!$B$23+assumptions!$B$24)*' FUGG valuation'!BR15</f>
        <v>868000</v>
      </c>
      <c r="BS17" s="59" t="n">
        <f aca="false">(assumptions!$B$23+assumptions!$B$24)*' FUGG valuation'!BS15</f>
        <v>840000</v>
      </c>
      <c r="BT17" s="59" t="n">
        <f aca="false">(assumptions!$B$23+assumptions!$B$24)*' FUGG valuation'!BT15</f>
        <v>868000</v>
      </c>
      <c r="BU17" s="59" t="n">
        <f aca="false">(assumptions!$B$23+assumptions!$B$24)*' FUGG valuation'!BU15</f>
        <v>840000</v>
      </c>
      <c r="BV17" s="59" t="n">
        <f aca="false">(assumptions!$B$23+assumptions!$B$24)*' FUGG valuation'!BV15</f>
        <v>868000</v>
      </c>
    </row>
    <row r="18" customFormat="false" ht="12.75" hidden="false" customHeight="false" outlineLevel="0" collapsed="false">
      <c r="A18" s="64" t="s">
        <v>92</v>
      </c>
      <c r="B18" s="65" t="n">
        <f aca="false">B13*B15</f>
        <v>0</v>
      </c>
      <c r="C18" s="65" t="n">
        <f aca="false">C13*C15</f>
        <v>0</v>
      </c>
      <c r="D18" s="65" t="n">
        <f aca="false">D13*D15</f>
        <v>0</v>
      </c>
      <c r="E18" s="65" t="n">
        <f aca="false">E13*E15</f>
        <v>0</v>
      </c>
      <c r="F18" s="65" t="n">
        <f aca="false">F13*F15</f>
        <v>0</v>
      </c>
      <c r="G18" s="65" t="n">
        <f aca="false">G13*G15</f>
        <v>0</v>
      </c>
      <c r="H18" s="65" t="n">
        <f aca="false">H13*H15</f>
        <v>0</v>
      </c>
      <c r="I18" s="65" t="n">
        <f aca="false">I13*I15</f>
        <v>0</v>
      </c>
      <c r="J18" s="65" t="n">
        <f aca="false">J13*J15</f>
        <v>0</v>
      </c>
      <c r="K18" s="65" t="n">
        <f aca="false">K13*K15</f>
        <v>0</v>
      </c>
      <c r="L18" s="65" t="n">
        <f aca="false">L13*L15</f>
        <v>0</v>
      </c>
      <c r="M18" s="65" t="n">
        <f aca="false">M13*M15</f>
        <v>0</v>
      </c>
      <c r="N18" s="65" t="n">
        <f aca="false">N13*N15</f>
        <v>0</v>
      </c>
      <c r="O18" s="65" t="n">
        <f aca="false">O13*O15</f>
        <v>0</v>
      </c>
      <c r="P18" s="65" t="n">
        <f aca="false">P13*P15</f>
        <v>0</v>
      </c>
      <c r="Q18" s="65" t="n">
        <f aca="false">Q13*Q15</f>
        <v>0</v>
      </c>
      <c r="R18" s="65" t="n">
        <f aca="false">R13*R15</f>
        <v>84000</v>
      </c>
      <c r="S18" s="65" t="n">
        <f aca="false">S13*S15</f>
        <v>227850</v>
      </c>
      <c r="T18" s="65" t="n">
        <f aca="false">T13*T15</f>
        <v>630000</v>
      </c>
      <c r="U18" s="65" t="n">
        <f aca="false">U13*U15</f>
        <v>749636.363636364</v>
      </c>
      <c r="V18" s="65" t="n">
        <f aca="false">V13*V15</f>
        <v>848272.727272727</v>
      </c>
      <c r="W18" s="65" t="n">
        <f aca="false">W13*W15</f>
        <v>916363.636363636</v>
      </c>
      <c r="X18" s="65" t="n">
        <f aca="false">X13*X15</f>
        <v>1045545.45454545</v>
      </c>
      <c r="Y18" s="65" t="n">
        <f aca="false">Y13*Y15</f>
        <v>1107272.72727273</v>
      </c>
      <c r="Z18" s="65" t="n">
        <f aca="false">Z13*Z15</f>
        <v>1242818.18181818</v>
      </c>
      <c r="AA18" s="65" t="n">
        <f aca="false">AA13*AA15</f>
        <v>1341454.54545455</v>
      </c>
      <c r="AB18" s="65" t="n">
        <f aca="false">AB13*AB15</f>
        <v>1300727.27272727</v>
      </c>
      <c r="AC18" s="65" t="n">
        <f aca="false">AC13*AC15</f>
        <v>1507349.53165005</v>
      </c>
      <c r="AD18" s="65" t="n">
        <f aca="false">AD13*AD15</f>
        <v>1464342.07711526</v>
      </c>
      <c r="AE18" s="65" t="n">
        <f aca="false">AE13*AE15</f>
        <v>1527158.41005206</v>
      </c>
      <c r="AF18" s="65" t="n">
        <f aca="false">AF13*AF15</f>
        <v>1513287.5626772</v>
      </c>
      <c r="AG18" s="65" t="n">
        <f aca="false">AG13*AG15</f>
        <v>1580024.46422923</v>
      </c>
      <c r="AH18" s="65" t="n">
        <f aca="false">AH13*AH15</f>
        <v>1595046.51153448</v>
      </c>
      <c r="AI18" s="65" t="n">
        <f aca="false">AI13*AI15</f>
        <v>1570289.70592529</v>
      </c>
      <c r="AJ18" s="65" t="n">
        <f aca="false">AJ13*AJ15</f>
        <v>1639681.88028159</v>
      </c>
      <c r="AK18" s="65" t="n">
        <f aca="false">AK13*AK15</f>
        <v>1603366.30466599</v>
      </c>
      <c r="AL18" s="65" t="n">
        <f aca="false">AL13*AL15</f>
        <v>1673625.13495915</v>
      </c>
      <c r="AM18" s="65" t="n">
        <f aca="false">AM13*AM15</f>
        <v>1693482.56892611</v>
      </c>
      <c r="AN18" s="65" t="n">
        <f aca="false">AN13*AN15</f>
        <v>1547016.40098738</v>
      </c>
      <c r="AO18" s="65" t="n">
        <f aca="false">AO13*AO15</f>
        <v>1731422.94545404</v>
      </c>
      <c r="AP18" s="65" t="n">
        <f aca="false">AP13*AP15</f>
        <v>1680000</v>
      </c>
      <c r="AQ18" s="65" t="n">
        <f aca="false">AQ13*AQ15</f>
        <v>1736000</v>
      </c>
      <c r="AR18" s="65" t="n">
        <f aca="false">AR13*AR15</f>
        <v>1680000</v>
      </c>
      <c r="AS18" s="65" t="n">
        <f aca="false">AS13*AS15</f>
        <v>1736000</v>
      </c>
      <c r="AT18" s="65" t="n">
        <f aca="false">AT13*AT15</f>
        <v>1736000</v>
      </c>
      <c r="AU18" s="65" t="n">
        <f aca="false">AU13*AU15</f>
        <v>1680000</v>
      </c>
      <c r="AV18" s="65" t="n">
        <f aca="false">AV13*AV15</f>
        <v>1736000</v>
      </c>
      <c r="AW18" s="65" t="n">
        <f aca="false">AW13*AW15</f>
        <v>1680000</v>
      </c>
      <c r="AX18" s="65" t="n">
        <f aca="false">AX13*AX15</f>
        <v>1736000</v>
      </c>
      <c r="AY18" s="65" t="n">
        <f aca="false">AY13*AY15</f>
        <v>1736000</v>
      </c>
      <c r="AZ18" s="65" t="n">
        <f aca="false">AZ13*AZ15</f>
        <v>1624000</v>
      </c>
      <c r="BA18" s="65" t="n">
        <f aca="false">BA13*BA15</f>
        <v>1736000</v>
      </c>
      <c r="BB18" s="65" t="n">
        <f aca="false">BB13*BB15</f>
        <v>1680000</v>
      </c>
      <c r="BC18" s="65" t="n">
        <f aca="false">BC13*BC15</f>
        <v>1736000</v>
      </c>
      <c r="BD18" s="65" t="n">
        <f aca="false">BD13*BD15</f>
        <v>1680000</v>
      </c>
      <c r="BE18" s="65" t="n">
        <f aca="false">BE13*BE15</f>
        <v>1736000</v>
      </c>
      <c r="BF18" s="65" t="n">
        <f aca="false">BF13*BF15</f>
        <v>1736000</v>
      </c>
      <c r="BG18" s="65" t="n">
        <f aca="false">BG13*BG15</f>
        <v>1680000</v>
      </c>
      <c r="BH18" s="65" t="n">
        <f aca="false">BH13*BH15</f>
        <v>1736000</v>
      </c>
      <c r="BI18" s="65" t="n">
        <f aca="false">BI13*BI15</f>
        <v>1680000</v>
      </c>
      <c r="BJ18" s="65" t="n">
        <f aca="false">BJ13*BJ15</f>
        <v>1736000</v>
      </c>
      <c r="BK18" s="65" t="n">
        <f aca="false">BK13*BK15</f>
        <v>1736000</v>
      </c>
      <c r="BL18" s="65" t="n">
        <f aca="false">BL13*BL15</f>
        <v>1568000</v>
      </c>
      <c r="BM18" s="65" t="n">
        <f aca="false">BM13*BM15</f>
        <v>1736000</v>
      </c>
      <c r="BN18" s="65" t="n">
        <f aca="false">BN13*BN15</f>
        <v>1680000</v>
      </c>
      <c r="BO18" s="65" t="n">
        <f aca="false">BO13*BO15</f>
        <v>1736000</v>
      </c>
      <c r="BP18" s="65" t="n">
        <f aca="false">BP13*BP15</f>
        <v>1680000</v>
      </c>
      <c r="BQ18" s="65" t="n">
        <f aca="false">BQ13*BQ15</f>
        <v>1736000</v>
      </c>
      <c r="BR18" s="65" t="n">
        <f aca="false">BR13*BR15</f>
        <v>1736000</v>
      </c>
      <c r="BS18" s="65" t="n">
        <f aca="false">BS13*BS15</f>
        <v>1680000</v>
      </c>
      <c r="BT18" s="65" t="n">
        <f aca="false">BT13*BT15</f>
        <v>1736000</v>
      </c>
      <c r="BU18" s="65" t="n">
        <f aca="false">BU13*BU15</f>
        <v>1680000</v>
      </c>
      <c r="BV18" s="65" t="n">
        <f aca="false">BV13*BV15</f>
        <v>1726925.62594469</v>
      </c>
    </row>
    <row r="19" customFormat="false" ht="12.75" hidden="false" customHeight="false" outlineLevel="0" collapsed="false">
      <c r="A19" s="66" t="s">
        <v>93</v>
      </c>
      <c r="B19" s="61" t="n">
        <f aca="false">SUM(B16:B18)</f>
        <v>1302000</v>
      </c>
      <c r="C19" s="61" t="n">
        <f aca="false">SUM(C16:C18)</f>
        <v>1302000</v>
      </c>
      <c r="D19" s="61" t="n">
        <f aca="false">SUM(D16:D18)</f>
        <v>1218000</v>
      </c>
      <c r="E19" s="61" t="n">
        <f aca="false">SUM(E16:E18)</f>
        <v>1302000</v>
      </c>
      <c r="F19" s="61" t="n">
        <f aca="false">SUM(F16:F18)</f>
        <v>1260000</v>
      </c>
      <c r="G19" s="61" t="n">
        <f aca="false">SUM(G16:G18)</f>
        <v>1302000</v>
      </c>
      <c r="H19" s="61" t="n">
        <f aca="false">SUM(H16:H18)</f>
        <v>1260000</v>
      </c>
      <c r="I19" s="61" t="n">
        <f aca="false">SUM(I16:I18)</f>
        <v>1302000</v>
      </c>
      <c r="J19" s="61" t="n">
        <f aca="false">SUM(J16:J18)</f>
        <v>1302000</v>
      </c>
      <c r="K19" s="61" t="n">
        <f aca="false">SUM(K16:K18)</f>
        <v>1260000</v>
      </c>
      <c r="L19" s="61" t="n">
        <f aca="false">SUM(L16:L18)</f>
        <v>1302000</v>
      </c>
      <c r="M19" s="61" t="n">
        <f aca="false">SUM(M16:M18)</f>
        <v>1260000</v>
      </c>
      <c r="N19" s="61" t="n">
        <f aca="false">SUM(N16:N18)</f>
        <v>1302000</v>
      </c>
      <c r="O19" s="61" t="n">
        <f aca="false">SUM(O16:O18)</f>
        <v>1302000</v>
      </c>
      <c r="P19" s="61" t="n">
        <f aca="false">SUM(P16:P18)</f>
        <v>1176000</v>
      </c>
      <c r="Q19" s="61" t="n">
        <f aca="false">SUM(Q16:Q18)</f>
        <v>1302000</v>
      </c>
      <c r="R19" s="61" t="n">
        <f aca="false">SUM(R16:R18)</f>
        <v>1344000</v>
      </c>
      <c r="S19" s="61" t="n">
        <f aca="false">SUM(S16:S18)</f>
        <v>1529850</v>
      </c>
      <c r="T19" s="61" t="n">
        <f aca="false">SUM(T16:T18)</f>
        <v>1890000</v>
      </c>
      <c r="U19" s="61" t="n">
        <f aca="false">SUM(U16:U18)</f>
        <v>2051636.36363636</v>
      </c>
      <c r="V19" s="61" t="n">
        <f aca="false">SUM(V16:V18)</f>
        <v>2150272.72727273</v>
      </c>
      <c r="W19" s="61" t="n">
        <f aca="false">SUM(W16:W18)</f>
        <v>2176363.63636364</v>
      </c>
      <c r="X19" s="61" t="n">
        <f aca="false">SUM(X16:X18)</f>
        <v>2347545.45454545</v>
      </c>
      <c r="Y19" s="61" t="n">
        <f aca="false">SUM(Y16:Y18)</f>
        <v>2367272.72727273</v>
      </c>
      <c r="Z19" s="61" t="n">
        <f aca="false">SUM(Z16:Z18)</f>
        <v>2544818.18181818</v>
      </c>
      <c r="AA19" s="61" t="n">
        <f aca="false">SUM(AA16:AA18)</f>
        <v>2643454.54545455</v>
      </c>
      <c r="AB19" s="61" t="n">
        <f aca="false">SUM(AB16:AB18)</f>
        <v>2476727.27272727</v>
      </c>
      <c r="AC19" s="61" t="n">
        <f aca="false">SUM(AC16:AC18)</f>
        <v>2809349.53165005</v>
      </c>
      <c r="AD19" s="61" t="n">
        <f aca="false">SUM(AD16:AD18)</f>
        <v>2724342.07711526</v>
      </c>
      <c r="AE19" s="61" t="n">
        <f aca="false">SUM(AE16:AE18)</f>
        <v>2829158.41005206</v>
      </c>
      <c r="AF19" s="61" t="n">
        <f aca="false">SUM(AF16:AF18)</f>
        <v>2773287.5626772</v>
      </c>
      <c r="AG19" s="61" t="n">
        <f aca="false">SUM(AG16:AG18)</f>
        <v>2882024.46422923</v>
      </c>
      <c r="AH19" s="61" t="n">
        <f aca="false">SUM(AH16:AH18)</f>
        <v>2897046.51153448</v>
      </c>
      <c r="AI19" s="61" t="n">
        <f aca="false">SUM(AI16:AI18)</f>
        <v>2830289.70592529</v>
      </c>
      <c r="AJ19" s="61" t="n">
        <f aca="false">SUM(AJ16:AJ18)</f>
        <v>2941681.88028159</v>
      </c>
      <c r="AK19" s="61" t="n">
        <f aca="false">SUM(AK16:AK18)</f>
        <v>2863366.30466599</v>
      </c>
      <c r="AL19" s="61" t="n">
        <f aca="false">SUM(AL16:AL18)</f>
        <v>2975625.13495915</v>
      </c>
      <c r="AM19" s="61" t="n">
        <f aca="false">SUM(AM16:AM18)</f>
        <v>2995482.56892611</v>
      </c>
      <c r="AN19" s="61" t="n">
        <f aca="false">SUM(AN16:AN18)</f>
        <v>2723016.40098738</v>
      </c>
      <c r="AO19" s="61" t="n">
        <f aca="false">SUM(AO16:AO18)</f>
        <v>3033422.94545404</v>
      </c>
      <c r="AP19" s="61" t="n">
        <f aca="false">SUM(AP16:AP18)</f>
        <v>2940000</v>
      </c>
      <c r="AQ19" s="61" t="n">
        <f aca="false">SUM(AQ16:AQ18)</f>
        <v>3038000</v>
      </c>
      <c r="AR19" s="61" t="n">
        <f aca="false">SUM(AR16:AR18)</f>
        <v>2940000</v>
      </c>
      <c r="AS19" s="61" t="n">
        <f aca="false">SUM(AS16:AS18)</f>
        <v>3038000</v>
      </c>
      <c r="AT19" s="61" t="n">
        <f aca="false">SUM(AT16:AT18)</f>
        <v>3038000</v>
      </c>
      <c r="AU19" s="61" t="n">
        <f aca="false">SUM(AU16:AU18)</f>
        <v>2940000</v>
      </c>
      <c r="AV19" s="61" t="n">
        <f aca="false">SUM(AV16:AV18)</f>
        <v>3038000</v>
      </c>
      <c r="AW19" s="61" t="n">
        <f aca="false">SUM(AW16:AW18)</f>
        <v>2940000</v>
      </c>
      <c r="AX19" s="61" t="n">
        <f aca="false">SUM(AX16:AX18)</f>
        <v>3038000</v>
      </c>
      <c r="AY19" s="61" t="n">
        <f aca="false">SUM(AY16:AY18)</f>
        <v>3038000</v>
      </c>
      <c r="AZ19" s="61" t="n">
        <f aca="false">SUM(AZ16:AZ18)</f>
        <v>2842000</v>
      </c>
      <c r="BA19" s="61" t="n">
        <f aca="false">SUM(BA16:BA18)</f>
        <v>3038000</v>
      </c>
      <c r="BB19" s="61" t="n">
        <f aca="false">SUM(BB16:BB18)</f>
        <v>2940000</v>
      </c>
      <c r="BC19" s="61" t="n">
        <f aca="false">SUM(BC16:BC18)</f>
        <v>3038000</v>
      </c>
      <c r="BD19" s="61" t="n">
        <f aca="false">SUM(BD16:BD18)</f>
        <v>2940000</v>
      </c>
      <c r="BE19" s="61" t="n">
        <f aca="false">SUM(BE16:BE18)</f>
        <v>3038000</v>
      </c>
      <c r="BF19" s="61" t="n">
        <f aca="false">SUM(BF16:BF18)</f>
        <v>3038000</v>
      </c>
      <c r="BG19" s="61" t="n">
        <f aca="false">SUM(BG16:BG18)</f>
        <v>2940000</v>
      </c>
      <c r="BH19" s="61" t="n">
        <f aca="false">SUM(BH16:BH18)</f>
        <v>3038000</v>
      </c>
      <c r="BI19" s="61" t="n">
        <f aca="false">SUM(BI16:BI18)</f>
        <v>2940000</v>
      </c>
      <c r="BJ19" s="61" t="n">
        <f aca="false">SUM(BJ16:BJ18)</f>
        <v>3038000</v>
      </c>
      <c r="BK19" s="61" t="n">
        <f aca="false">SUM(BK16:BK18)</f>
        <v>3038000</v>
      </c>
      <c r="BL19" s="61" t="n">
        <f aca="false">SUM(BL16:BL18)</f>
        <v>2744000</v>
      </c>
      <c r="BM19" s="61" t="n">
        <f aca="false">SUM(BM16:BM18)</f>
        <v>3038000</v>
      </c>
      <c r="BN19" s="61" t="n">
        <f aca="false">SUM(BN16:BN18)</f>
        <v>2940000</v>
      </c>
      <c r="BO19" s="61" t="n">
        <f aca="false">SUM(BO16:BO18)</f>
        <v>3038000</v>
      </c>
      <c r="BP19" s="61" t="n">
        <f aca="false">SUM(BP16:BP18)</f>
        <v>2940000</v>
      </c>
      <c r="BQ19" s="61" t="n">
        <f aca="false">SUM(BQ16:BQ18)</f>
        <v>3038000</v>
      </c>
      <c r="BR19" s="61" t="n">
        <f aca="false">SUM(BR16:BR18)</f>
        <v>3038000</v>
      </c>
      <c r="BS19" s="61" t="n">
        <f aca="false">SUM(BS16:BS18)</f>
        <v>2940000</v>
      </c>
      <c r="BT19" s="61" t="n">
        <f aca="false">SUM(BT16:BT18)</f>
        <v>3038000</v>
      </c>
      <c r="BU19" s="61" t="n">
        <f aca="false">SUM(BU16:BU18)</f>
        <v>2940000</v>
      </c>
      <c r="BV19" s="61" t="n">
        <f aca="false">SUM(BV16:BV18)</f>
        <v>3028925.62594469</v>
      </c>
    </row>
    <row r="21" customFormat="false" ht="12.75" hidden="false" customHeight="false" outlineLevel="0" collapsed="false">
      <c r="A21" s="77" t="s">
        <v>107</v>
      </c>
    </row>
    <row r="22" customFormat="false" ht="12.75" hidden="false" customHeight="false" outlineLevel="0" collapsed="false">
      <c r="A22" s="64" t="s">
        <v>51</v>
      </c>
      <c r="B22" s="78" t="n">
        <f aca="false">assumptions!$B$32</f>
        <v>0</v>
      </c>
      <c r="C22" s="78" t="n">
        <f aca="false">assumptions!$B$32</f>
        <v>0</v>
      </c>
      <c r="D22" s="78" t="n">
        <f aca="false">assumptions!$B$32</f>
        <v>0</v>
      </c>
      <c r="E22" s="78" t="n">
        <f aca="false">assumptions!$B$32</f>
        <v>0</v>
      </c>
      <c r="F22" s="78" t="n">
        <f aca="false">assumptions!$B$32</f>
        <v>0</v>
      </c>
      <c r="G22" s="78" t="n">
        <f aca="false">assumptions!$B$32</f>
        <v>0</v>
      </c>
      <c r="H22" s="78" t="n">
        <f aca="false">assumptions!$B$32</f>
        <v>0</v>
      </c>
      <c r="I22" s="78" t="n">
        <f aca="false">assumptions!$B$32</f>
        <v>0</v>
      </c>
      <c r="J22" s="78" t="n">
        <f aca="false">assumptions!$B$32</f>
        <v>0</v>
      </c>
      <c r="K22" s="78" t="n">
        <f aca="false">assumptions!$B$32</f>
        <v>0</v>
      </c>
      <c r="L22" s="78" t="n">
        <f aca="false">assumptions!$B$32</f>
        <v>0</v>
      </c>
      <c r="M22" s="78" t="n">
        <f aca="false">assumptions!$B$32</f>
        <v>0</v>
      </c>
      <c r="N22" s="78" t="n">
        <f aca="false">assumptions!$B$32</f>
        <v>0</v>
      </c>
      <c r="O22" s="78" t="n">
        <f aca="false">assumptions!$B$32</f>
        <v>0</v>
      </c>
      <c r="P22" s="78" t="n">
        <f aca="false">assumptions!$B$32</f>
        <v>0</v>
      </c>
      <c r="Q22" s="78" t="n">
        <f aca="false">assumptions!$B$32</f>
        <v>0</v>
      </c>
      <c r="R22" s="78" t="n">
        <f aca="false">assumptions!$B$32</f>
        <v>0</v>
      </c>
      <c r="S22" s="78" t="n">
        <f aca="false">assumptions!$B$32</f>
        <v>0</v>
      </c>
      <c r="T22" s="78" t="n">
        <f aca="false">assumptions!$B$32</f>
        <v>0</v>
      </c>
      <c r="U22" s="78" t="n">
        <f aca="false">assumptions!$B$32</f>
        <v>0</v>
      </c>
      <c r="V22" s="78" t="n">
        <f aca="false">assumptions!$B$32</f>
        <v>0</v>
      </c>
      <c r="W22" s="78" t="n">
        <f aca="false">assumptions!$B$32</f>
        <v>0</v>
      </c>
      <c r="X22" s="78" t="n">
        <f aca="false">assumptions!$B$32</f>
        <v>0</v>
      </c>
      <c r="Y22" s="78" t="n">
        <f aca="false">assumptions!$B$32</f>
        <v>0</v>
      </c>
      <c r="Z22" s="78" t="n">
        <f aca="false">assumptions!$B$32</f>
        <v>0</v>
      </c>
      <c r="AA22" s="78" t="n">
        <f aca="false">assumptions!$B$32</f>
        <v>0</v>
      </c>
      <c r="AB22" s="78" t="n">
        <f aca="false">assumptions!$B$32</f>
        <v>0</v>
      </c>
      <c r="AC22" s="78" t="n">
        <f aca="false">assumptions!$B$32</f>
        <v>0</v>
      </c>
      <c r="AD22" s="78" t="n">
        <f aca="false">assumptions!$B$32</f>
        <v>0</v>
      </c>
      <c r="AE22" s="78" t="n">
        <f aca="false">assumptions!$B$32</f>
        <v>0</v>
      </c>
      <c r="AF22" s="78" t="n">
        <f aca="false">assumptions!$B$32</f>
        <v>0</v>
      </c>
      <c r="AG22" s="78" t="n">
        <f aca="false">assumptions!$B$32</f>
        <v>0</v>
      </c>
      <c r="AH22" s="78" t="n">
        <f aca="false">assumptions!$B$32</f>
        <v>0</v>
      </c>
      <c r="AI22" s="78" t="n">
        <f aca="false">assumptions!$B$32</f>
        <v>0</v>
      </c>
      <c r="AJ22" s="78" t="n">
        <f aca="false">assumptions!$B$32</f>
        <v>0</v>
      </c>
      <c r="AK22" s="78" t="n">
        <f aca="false">assumptions!$B$32</f>
        <v>0</v>
      </c>
      <c r="AL22" s="78" t="n">
        <f aca="false">assumptions!$B$32</f>
        <v>0</v>
      </c>
      <c r="AM22" s="78" t="n">
        <f aca="false">assumptions!$B$32</f>
        <v>0</v>
      </c>
      <c r="AN22" s="78" t="n">
        <f aca="false">assumptions!$B$32</f>
        <v>0</v>
      </c>
      <c r="AO22" s="78" t="n">
        <f aca="false">assumptions!$B$32</f>
        <v>0</v>
      </c>
      <c r="AP22" s="78" t="n">
        <f aca="false">assumptions!$B$32</f>
        <v>0</v>
      </c>
      <c r="AQ22" s="78" t="n">
        <f aca="false">assumptions!$B$32</f>
        <v>0</v>
      </c>
      <c r="AR22" s="78" t="n">
        <f aca="false">assumptions!$B$32</f>
        <v>0</v>
      </c>
      <c r="AS22" s="78" t="n">
        <f aca="false">assumptions!$B$32</f>
        <v>0</v>
      </c>
      <c r="AT22" s="78" t="n">
        <f aca="false">assumptions!$B$32</f>
        <v>0</v>
      </c>
      <c r="AU22" s="78" t="n">
        <f aca="false">assumptions!$B$32</f>
        <v>0</v>
      </c>
      <c r="AV22" s="78" t="n">
        <f aca="false">assumptions!$B$32</f>
        <v>0</v>
      </c>
      <c r="AW22" s="78" t="n">
        <f aca="false">assumptions!$B$32</f>
        <v>0</v>
      </c>
      <c r="AX22" s="78" t="n">
        <f aca="false">assumptions!$B$32</f>
        <v>0</v>
      </c>
      <c r="AY22" s="78" t="n">
        <f aca="false">assumptions!$B$32</f>
        <v>0</v>
      </c>
      <c r="AZ22" s="78" t="n">
        <f aca="false">assumptions!$B$32</f>
        <v>0</v>
      </c>
      <c r="BA22" s="78" t="n">
        <f aca="false">assumptions!$B$32</f>
        <v>0</v>
      </c>
      <c r="BB22" s="78" t="n">
        <f aca="false">assumptions!$B$32</f>
        <v>0</v>
      </c>
      <c r="BC22" s="78" t="n">
        <f aca="false">assumptions!$B$32</f>
        <v>0</v>
      </c>
      <c r="BD22" s="78" t="n">
        <f aca="false">assumptions!$B$32</f>
        <v>0</v>
      </c>
      <c r="BE22" s="78" t="n">
        <f aca="false">assumptions!$B$32</f>
        <v>0</v>
      </c>
      <c r="BF22" s="78" t="n">
        <f aca="false">assumptions!$B$32</f>
        <v>0</v>
      </c>
      <c r="BG22" s="78" t="n">
        <f aca="false">assumptions!$B$32</f>
        <v>0</v>
      </c>
      <c r="BH22" s="78" t="n">
        <f aca="false">assumptions!$B$32</f>
        <v>0</v>
      </c>
      <c r="BI22" s="78" t="n">
        <f aca="false">assumptions!$B$32</f>
        <v>0</v>
      </c>
      <c r="BJ22" s="78" t="n">
        <f aca="false">assumptions!$B$32</f>
        <v>0</v>
      </c>
      <c r="BK22" s="78" t="n">
        <f aca="false">assumptions!$B$32</f>
        <v>0</v>
      </c>
      <c r="BL22" s="78" t="n">
        <f aca="false">assumptions!$B$32</f>
        <v>0</v>
      </c>
      <c r="BM22" s="78" t="n">
        <f aca="false">assumptions!$B$32</f>
        <v>0</v>
      </c>
      <c r="BN22" s="78" t="n">
        <f aca="false">assumptions!$B$32</f>
        <v>0</v>
      </c>
      <c r="BO22" s="78" t="n">
        <f aca="false">assumptions!$B$32</f>
        <v>0</v>
      </c>
      <c r="BP22" s="78" t="n">
        <f aca="false">assumptions!$B$32</f>
        <v>0</v>
      </c>
      <c r="BQ22" s="78" t="n">
        <f aca="false">assumptions!$B$32</f>
        <v>0</v>
      </c>
      <c r="BR22" s="78" t="n">
        <f aca="false">assumptions!$B$32</f>
        <v>0</v>
      </c>
      <c r="BS22" s="78" t="n">
        <f aca="false">assumptions!$B$32</f>
        <v>0</v>
      </c>
      <c r="BT22" s="78" t="n">
        <f aca="false">assumptions!$B$32</f>
        <v>0</v>
      </c>
      <c r="BU22" s="78" t="n">
        <f aca="false">assumptions!$B$32</f>
        <v>0</v>
      </c>
      <c r="BV22" s="78" t="n">
        <f aca="false">assumptions!$B$32</f>
        <v>0</v>
      </c>
    </row>
    <row r="23" customFormat="false" ht="12.75" hidden="false" customHeight="false" outlineLevel="0" collapsed="false">
      <c r="A23" s="1" t="s">
        <v>108</v>
      </c>
      <c r="B23" s="79" t="n">
        <f aca="false">assumptions!$B$30/12</f>
        <v>96393.1666666667</v>
      </c>
      <c r="C23" s="79" t="n">
        <f aca="false">B23*(1+C22)</f>
        <v>96393.1666666667</v>
      </c>
      <c r="D23" s="79" t="n">
        <f aca="false">C23*(1+D22)</f>
        <v>96393.1666666667</v>
      </c>
      <c r="E23" s="79" t="n">
        <f aca="false">D23*(1+E22)</f>
        <v>96393.1666666667</v>
      </c>
      <c r="F23" s="79" t="n">
        <f aca="false">E23*(1+F22)</f>
        <v>96393.1666666667</v>
      </c>
      <c r="G23" s="79" t="n">
        <f aca="false">F23*(1+G22)</f>
        <v>96393.1666666667</v>
      </c>
      <c r="H23" s="79" t="n">
        <f aca="false">G23*(1+H22)</f>
        <v>96393.1666666667</v>
      </c>
      <c r="I23" s="79" t="n">
        <f aca="false">H23*(1+I22)</f>
        <v>96393.1666666667</v>
      </c>
      <c r="J23" s="79" t="n">
        <f aca="false">I23*(1+J22)</f>
        <v>96393.1666666667</v>
      </c>
      <c r="K23" s="79" t="n">
        <f aca="false">J23*(1+K22)</f>
        <v>96393.1666666667</v>
      </c>
      <c r="L23" s="79" t="n">
        <f aca="false">K23*(1+L22)</f>
        <v>96393.1666666667</v>
      </c>
      <c r="M23" s="79" t="n">
        <f aca="false">L23*(1+M22)</f>
        <v>96393.1666666667</v>
      </c>
      <c r="N23" s="79" t="n">
        <f aca="false">M23*(1+N22)</f>
        <v>96393.1666666667</v>
      </c>
      <c r="O23" s="79" t="n">
        <f aca="false">N23*(1+O22)</f>
        <v>96393.1666666667</v>
      </c>
      <c r="P23" s="79" t="n">
        <f aca="false">O23*(1+P22)</f>
        <v>96393.1666666667</v>
      </c>
      <c r="Q23" s="79" t="n">
        <f aca="false">P23*(1+Q22)</f>
        <v>96393.1666666667</v>
      </c>
      <c r="R23" s="79" t="n">
        <f aca="false">Q23*(1+R22)</f>
        <v>96393.1666666667</v>
      </c>
      <c r="S23" s="79" t="n">
        <f aca="false">R23*(1+S22)</f>
        <v>96393.1666666667</v>
      </c>
      <c r="T23" s="79" t="n">
        <f aca="false">S23*(1+T22)</f>
        <v>96393.1666666667</v>
      </c>
      <c r="U23" s="79" t="n">
        <f aca="false">T23*(1+U22)</f>
        <v>96393.1666666667</v>
      </c>
      <c r="V23" s="79" t="n">
        <f aca="false">U23*(1+V22)</f>
        <v>96393.1666666667</v>
      </c>
      <c r="W23" s="79" t="n">
        <f aca="false">V23*(1+W22)</f>
        <v>96393.1666666667</v>
      </c>
      <c r="X23" s="79" t="n">
        <f aca="false">W23*(1+X22)</f>
        <v>96393.1666666667</v>
      </c>
      <c r="Y23" s="79" t="n">
        <f aca="false">X23*(1+Y22)</f>
        <v>96393.1666666667</v>
      </c>
      <c r="Z23" s="79" t="n">
        <f aca="false">Y23*(1+Z22)</f>
        <v>96393.1666666667</v>
      </c>
      <c r="AA23" s="79" t="n">
        <f aca="false">Z23*(1+AA22)</f>
        <v>96393.1666666667</v>
      </c>
      <c r="AB23" s="79" t="n">
        <f aca="false">AA23*(1+AB22)</f>
        <v>96393.1666666667</v>
      </c>
      <c r="AC23" s="79" t="n">
        <f aca="false">AB23*(1+AC22)</f>
        <v>96393.1666666667</v>
      </c>
      <c r="AD23" s="79" t="n">
        <f aca="false">AC23*(1+AD22)</f>
        <v>96393.1666666667</v>
      </c>
      <c r="AE23" s="79" t="n">
        <f aca="false">AD23*(1+AE22)</f>
        <v>96393.1666666667</v>
      </c>
      <c r="AF23" s="79" t="n">
        <f aca="false">AE23*(1+AF22)</f>
        <v>96393.1666666667</v>
      </c>
      <c r="AG23" s="79" t="n">
        <f aca="false">AF23*(1+AG22)</f>
        <v>96393.1666666667</v>
      </c>
      <c r="AH23" s="79" t="n">
        <f aca="false">AG23*(1+AH22)</f>
        <v>96393.1666666667</v>
      </c>
      <c r="AI23" s="79" t="n">
        <f aca="false">AH23*(1+AI22)</f>
        <v>96393.1666666667</v>
      </c>
      <c r="AJ23" s="79" t="n">
        <f aca="false">AI23*(1+AJ22)</f>
        <v>96393.1666666667</v>
      </c>
      <c r="AK23" s="79" t="n">
        <f aca="false">AJ23*(1+AK22)</f>
        <v>96393.1666666667</v>
      </c>
      <c r="AL23" s="79" t="n">
        <f aca="false">AK23*(1+AL22)</f>
        <v>96393.1666666667</v>
      </c>
      <c r="AM23" s="79" t="n">
        <f aca="false">AL23*(1+AM22)</f>
        <v>96393.1666666667</v>
      </c>
      <c r="AN23" s="79" t="n">
        <f aca="false">AM23*(1+AN22)</f>
        <v>96393.1666666667</v>
      </c>
      <c r="AO23" s="79" t="n">
        <f aca="false">AN23*(1+AO22)</f>
        <v>96393.1666666667</v>
      </c>
      <c r="AP23" s="79" t="n">
        <f aca="false">AO23*(1+AP22)</f>
        <v>96393.1666666667</v>
      </c>
      <c r="AQ23" s="79" t="n">
        <f aca="false">AP23*(1+AQ22)</f>
        <v>96393.1666666667</v>
      </c>
      <c r="AR23" s="79" t="n">
        <f aca="false">AQ23*(1+AR22)</f>
        <v>96393.1666666667</v>
      </c>
      <c r="AS23" s="79" t="n">
        <f aca="false">AR23*(1+AS22)</f>
        <v>96393.1666666667</v>
      </c>
      <c r="AT23" s="79" t="n">
        <f aca="false">AS23*(1+AT22)</f>
        <v>96393.1666666667</v>
      </c>
      <c r="AU23" s="79" t="n">
        <f aca="false">AT23*(1+AU22)</f>
        <v>96393.1666666667</v>
      </c>
      <c r="AV23" s="79" t="n">
        <f aca="false">AU23*(1+AV22)</f>
        <v>96393.1666666667</v>
      </c>
      <c r="AW23" s="79" t="n">
        <f aca="false">AV23*(1+AW22)</f>
        <v>96393.1666666667</v>
      </c>
      <c r="AX23" s="79" t="n">
        <f aca="false">AW23*(1+AX22)</f>
        <v>96393.1666666667</v>
      </c>
      <c r="AY23" s="79" t="n">
        <f aca="false">AX23*(1+AY22)</f>
        <v>96393.1666666667</v>
      </c>
      <c r="AZ23" s="79" t="n">
        <f aca="false">AY23*(1+AZ22)</f>
        <v>96393.1666666667</v>
      </c>
      <c r="BA23" s="79" t="n">
        <f aca="false">AZ23*(1+BA22)</f>
        <v>96393.1666666667</v>
      </c>
      <c r="BB23" s="79" t="n">
        <f aca="false">BA23*(1+BB22)</f>
        <v>96393.1666666667</v>
      </c>
      <c r="BC23" s="79" t="n">
        <f aca="false">BB23*(1+BC22)</f>
        <v>96393.1666666667</v>
      </c>
      <c r="BD23" s="79" t="n">
        <f aca="false">BC23*(1+BD22)</f>
        <v>96393.1666666667</v>
      </c>
      <c r="BE23" s="79" t="n">
        <f aca="false">BD23*(1+BE22)</f>
        <v>96393.1666666667</v>
      </c>
      <c r="BF23" s="79" t="n">
        <f aca="false">BE23*(1+BF22)</f>
        <v>96393.1666666667</v>
      </c>
      <c r="BG23" s="79" t="n">
        <f aca="false">BF23*(1+BG22)</f>
        <v>96393.1666666667</v>
      </c>
      <c r="BH23" s="79" t="n">
        <f aca="false">BG23*(1+BH22)</f>
        <v>96393.1666666667</v>
      </c>
      <c r="BI23" s="79" t="n">
        <f aca="false">BH23*(1+BI22)</f>
        <v>96393.1666666667</v>
      </c>
      <c r="BJ23" s="79" t="n">
        <f aca="false">BI23*(1+BJ22)</f>
        <v>96393.1666666667</v>
      </c>
      <c r="BK23" s="79" t="n">
        <f aca="false">BJ23*(1+BK22)</f>
        <v>96393.1666666667</v>
      </c>
      <c r="BL23" s="79" t="n">
        <f aca="false">BK23*(1+BL22)</f>
        <v>96393.1666666667</v>
      </c>
      <c r="BM23" s="79" t="n">
        <f aca="false">BL23*(1+BM22)</f>
        <v>96393.1666666667</v>
      </c>
      <c r="BN23" s="79" t="n">
        <f aca="false">BM23*(1+BN22)</f>
        <v>96393.1666666667</v>
      </c>
      <c r="BO23" s="79" t="n">
        <f aca="false">BN23*(1+BO22)</f>
        <v>96393.1666666667</v>
      </c>
      <c r="BP23" s="79" t="n">
        <f aca="false">BO23*(1+BP22)</f>
        <v>96393.1666666667</v>
      </c>
      <c r="BQ23" s="79" t="n">
        <f aca="false">BP23*(1+BQ22)</f>
        <v>96393.1666666667</v>
      </c>
      <c r="BR23" s="79" t="n">
        <f aca="false">BQ23*(1+BR22)</f>
        <v>96393.1666666667</v>
      </c>
      <c r="BS23" s="79" t="n">
        <f aca="false">BR23*(1+BS22)</f>
        <v>96393.1666666667</v>
      </c>
      <c r="BT23" s="79" t="n">
        <f aca="false">BS23*(1+BT22)</f>
        <v>96393.1666666667</v>
      </c>
      <c r="BU23" s="79" t="n">
        <f aca="false">BT23*(1+BU22)</f>
        <v>96393.1666666667</v>
      </c>
      <c r="BV23" s="79" t="n">
        <f aca="false">BU23*(1+BV22)</f>
        <v>96393.1666666667</v>
      </c>
    </row>
    <row r="24" customFormat="false" ht="12.75" hidden="false" customHeight="false" outlineLevel="0" collapsed="false">
      <c r="A24" s="1" t="s">
        <v>109</v>
      </c>
      <c r="B24" s="80" t="n">
        <v>0</v>
      </c>
      <c r="C24" s="80" t="n">
        <f aca="false">B24</f>
        <v>0</v>
      </c>
      <c r="D24" s="80" t="n">
        <f aca="false">C24</f>
        <v>0</v>
      </c>
      <c r="E24" s="80" t="n">
        <f aca="false">D24</f>
        <v>0</v>
      </c>
      <c r="F24" s="80" t="n">
        <f aca="false">E24</f>
        <v>0</v>
      </c>
      <c r="G24" s="80" t="n">
        <f aca="false">F24</f>
        <v>0</v>
      </c>
      <c r="H24" s="80" t="n">
        <f aca="false">G24</f>
        <v>0</v>
      </c>
      <c r="I24" s="80" t="n">
        <f aca="false">H24</f>
        <v>0</v>
      </c>
      <c r="J24" s="80" t="n">
        <f aca="false">I24</f>
        <v>0</v>
      </c>
      <c r="K24" s="80" t="n">
        <f aca="false">J24</f>
        <v>0</v>
      </c>
      <c r="L24" s="80" t="n">
        <f aca="false">K24</f>
        <v>0</v>
      </c>
      <c r="M24" s="80" t="n">
        <f aca="false">L24</f>
        <v>0</v>
      </c>
      <c r="N24" s="80" t="n">
        <f aca="false">M24</f>
        <v>0</v>
      </c>
      <c r="O24" s="80" t="n">
        <f aca="false">N24</f>
        <v>0</v>
      </c>
      <c r="P24" s="80" t="n">
        <f aca="false">O24</f>
        <v>0</v>
      </c>
      <c r="Q24" s="80" t="n">
        <f aca="false">P24</f>
        <v>0</v>
      </c>
      <c r="R24" s="80" t="n">
        <f aca="false">Q24</f>
        <v>0</v>
      </c>
      <c r="S24" s="80" t="n">
        <f aca="false">R24</f>
        <v>0</v>
      </c>
      <c r="T24" s="81" t="n">
        <f aca="false">assumptions!$B$31/12</f>
        <v>125000</v>
      </c>
      <c r="U24" s="81" t="n">
        <f aca="false">T24*(1+U22)</f>
        <v>125000</v>
      </c>
      <c r="V24" s="81" t="n">
        <f aca="false">U24*(1+V22)</f>
        <v>125000</v>
      </c>
      <c r="W24" s="81" t="n">
        <f aca="false">V24*(1+W22)</f>
        <v>125000</v>
      </c>
      <c r="X24" s="81" t="n">
        <f aca="false">W24*(1+X22)</f>
        <v>125000</v>
      </c>
      <c r="Y24" s="81" t="n">
        <f aca="false">X24*(1+Y22)</f>
        <v>125000</v>
      </c>
      <c r="Z24" s="81" t="n">
        <f aca="false">Y24*(1+Z22)</f>
        <v>125000</v>
      </c>
      <c r="AA24" s="81" t="n">
        <f aca="false">Z24*(1+AA22)</f>
        <v>125000</v>
      </c>
      <c r="AB24" s="81" t="n">
        <f aca="false">AA24*(1+AB22)</f>
        <v>125000</v>
      </c>
      <c r="AC24" s="81" t="n">
        <f aca="false">AB24*(1+AC22)</f>
        <v>125000</v>
      </c>
      <c r="AD24" s="81" t="n">
        <f aca="false">AC24*(1+AD22)</f>
        <v>125000</v>
      </c>
      <c r="AE24" s="81" t="n">
        <f aca="false">AD24*(1+AE22)</f>
        <v>125000</v>
      </c>
      <c r="AF24" s="81" t="n">
        <f aca="false">AE24*(1+AF22)</f>
        <v>125000</v>
      </c>
      <c r="AG24" s="81" t="n">
        <f aca="false">AF24*(1+AG22)</f>
        <v>125000</v>
      </c>
      <c r="AH24" s="81" t="n">
        <f aca="false">AG24*(1+AH22)</f>
        <v>125000</v>
      </c>
      <c r="AI24" s="81" t="n">
        <f aca="false">AH24*(1+AI22)</f>
        <v>125000</v>
      </c>
      <c r="AJ24" s="81" t="n">
        <f aca="false">AI24*(1+AJ22)</f>
        <v>125000</v>
      </c>
      <c r="AK24" s="81" t="n">
        <f aca="false">AJ24*(1+AK22)</f>
        <v>125000</v>
      </c>
      <c r="AL24" s="81" t="n">
        <f aca="false">AK24*(1+AL22)</f>
        <v>125000</v>
      </c>
      <c r="AM24" s="81" t="n">
        <f aca="false">AL24*(1+AM22)</f>
        <v>125000</v>
      </c>
      <c r="AN24" s="81" t="n">
        <f aca="false">AM24*(1+AN22)</f>
        <v>125000</v>
      </c>
      <c r="AO24" s="81" t="n">
        <f aca="false">AN24*(1+AO22)</f>
        <v>125000</v>
      </c>
      <c r="AP24" s="81" t="n">
        <f aca="false">AO24*(1+AP22)</f>
        <v>125000</v>
      </c>
      <c r="AQ24" s="81" t="n">
        <f aca="false">AP24*(1+AQ22)</f>
        <v>125000</v>
      </c>
      <c r="AR24" s="81" t="n">
        <f aca="false">AQ24*(1+AR22)</f>
        <v>125000</v>
      </c>
      <c r="AS24" s="81" t="n">
        <f aca="false">AR24*(1+AS22)</f>
        <v>125000</v>
      </c>
      <c r="AT24" s="81" t="n">
        <f aca="false">AS24*(1+AT22)</f>
        <v>125000</v>
      </c>
      <c r="AU24" s="81" t="n">
        <f aca="false">AT24*(1+AU22)</f>
        <v>125000</v>
      </c>
      <c r="AV24" s="81" t="n">
        <f aca="false">AU24*(1+AV22)</f>
        <v>125000</v>
      </c>
      <c r="AW24" s="81" t="n">
        <f aca="false">AV24*(1+AW22)</f>
        <v>125000</v>
      </c>
      <c r="AX24" s="81" t="n">
        <f aca="false">AW24*(1+AX22)</f>
        <v>125000</v>
      </c>
      <c r="AY24" s="81" t="n">
        <f aca="false">AX24*(1+AY22)</f>
        <v>125000</v>
      </c>
      <c r="AZ24" s="81" t="n">
        <f aca="false">AY24*(1+AZ22)</f>
        <v>125000</v>
      </c>
      <c r="BA24" s="81" t="n">
        <f aca="false">AZ24*(1+BA22)</f>
        <v>125000</v>
      </c>
      <c r="BB24" s="81" t="n">
        <f aca="false">BA24*(1+BB22)</f>
        <v>125000</v>
      </c>
      <c r="BC24" s="81" t="n">
        <f aca="false">BB24*(1+BC22)</f>
        <v>125000</v>
      </c>
      <c r="BD24" s="81" t="n">
        <f aca="false">BC24*(1+BD22)</f>
        <v>125000</v>
      </c>
      <c r="BE24" s="81" t="n">
        <f aca="false">BD24*(1+BE22)</f>
        <v>125000</v>
      </c>
      <c r="BF24" s="81" t="n">
        <f aca="false">BE24*(1+BF22)</f>
        <v>125000</v>
      </c>
      <c r="BG24" s="81" t="n">
        <f aca="false">BF24*(1+BG22)</f>
        <v>125000</v>
      </c>
      <c r="BH24" s="81" t="n">
        <f aca="false">BG24*(1+BH22)</f>
        <v>125000</v>
      </c>
      <c r="BI24" s="81" t="n">
        <f aca="false">BH24*(1+BI22)</f>
        <v>125000</v>
      </c>
      <c r="BJ24" s="81" t="n">
        <f aca="false">BI24*(1+BJ22)</f>
        <v>125000</v>
      </c>
      <c r="BK24" s="81" t="n">
        <f aca="false">BJ24*(1+BK22)</f>
        <v>125000</v>
      </c>
      <c r="BL24" s="81" t="n">
        <f aca="false">BK24*(1+BL22)</f>
        <v>125000</v>
      </c>
      <c r="BM24" s="81" t="n">
        <f aca="false">BL24*(1+BM22)</f>
        <v>125000</v>
      </c>
      <c r="BN24" s="81" t="n">
        <f aca="false">BM24*(1+BN22)</f>
        <v>125000</v>
      </c>
      <c r="BO24" s="81" t="n">
        <f aca="false">BN24*(1+BO22)</f>
        <v>125000</v>
      </c>
      <c r="BP24" s="81" t="n">
        <f aca="false">BO24*(1+BP22)</f>
        <v>125000</v>
      </c>
      <c r="BQ24" s="81" t="n">
        <f aca="false">BP24*(1+BQ22)</f>
        <v>125000</v>
      </c>
      <c r="BR24" s="81" t="n">
        <f aca="false">BQ24*(1+BR22)</f>
        <v>125000</v>
      </c>
      <c r="BS24" s="81" t="n">
        <f aca="false">BR24*(1+BS22)</f>
        <v>125000</v>
      </c>
      <c r="BT24" s="81" t="n">
        <f aca="false">BS24*(1+BT22)</f>
        <v>125000</v>
      </c>
      <c r="BU24" s="81" t="n">
        <f aca="false">BT24*(1+BU22)</f>
        <v>125000</v>
      </c>
      <c r="BV24" s="81" t="n">
        <f aca="false">BU24*(1+BV22)</f>
        <v>125000</v>
      </c>
    </row>
    <row r="25" customFormat="false" ht="12.75" hidden="false" customHeight="false" outlineLevel="0" collapsed="false">
      <c r="A25" s="76" t="s">
        <v>110</v>
      </c>
      <c r="B25" s="82" t="n">
        <f aca="false">SUM(B23:B24)</f>
        <v>96393.1666666667</v>
      </c>
      <c r="C25" s="82" t="n">
        <f aca="false">SUM(C23:C24)</f>
        <v>96393.1666666667</v>
      </c>
      <c r="D25" s="82" t="n">
        <f aca="false">SUM(D23:D24)</f>
        <v>96393.1666666667</v>
      </c>
      <c r="E25" s="82" t="n">
        <f aca="false">SUM(E23:E24)</f>
        <v>96393.1666666667</v>
      </c>
      <c r="F25" s="82" t="n">
        <f aca="false">SUM(F23:F24)</f>
        <v>96393.1666666667</v>
      </c>
      <c r="G25" s="82" t="n">
        <f aca="false">SUM(G23:G24)</f>
        <v>96393.1666666667</v>
      </c>
      <c r="H25" s="82" t="n">
        <f aca="false">SUM(H23:H24)</f>
        <v>96393.1666666667</v>
      </c>
      <c r="I25" s="82" t="n">
        <f aca="false">SUM(I23:I24)</f>
        <v>96393.1666666667</v>
      </c>
      <c r="J25" s="82" t="n">
        <f aca="false">SUM(J23:J24)</f>
        <v>96393.1666666667</v>
      </c>
      <c r="K25" s="82" t="n">
        <f aca="false">SUM(K23:K24)</f>
        <v>96393.1666666667</v>
      </c>
      <c r="L25" s="82" t="n">
        <f aca="false">SUM(L23:L24)</f>
        <v>96393.1666666667</v>
      </c>
      <c r="M25" s="82" t="n">
        <f aca="false">SUM(M23:M24)</f>
        <v>96393.1666666667</v>
      </c>
      <c r="N25" s="82" t="n">
        <f aca="false">SUM(N23:N24)</f>
        <v>96393.1666666667</v>
      </c>
      <c r="O25" s="82" t="n">
        <f aca="false">SUM(O23:O24)</f>
        <v>96393.1666666667</v>
      </c>
      <c r="P25" s="82" t="n">
        <f aca="false">SUM(P23:P24)</f>
        <v>96393.1666666667</v>
      </c>
      <c r="Q25" s="82" t="n">
        <f aca="false">SUM(Q23:Q24)</f>
        <v>96393.1666666667</v>
      </c>
      <c r="R25" s="82" t="n">
        <f aca="false">SUM(R23:R24)</f>
        <v>96393.1666666667</v>
      </c>
      <c r="S25" s="82" t="n">
        <f aca="false">SUM(S23:S24)</f>
        <v>96393.1666666667</v>
      </c>
      <c r="T25" s="82" t="n">
        <f aca="false">SUM(T23:T24)</f>
        <v>221393.166666667</v>
      </c>
      <c r="U25" s="82" t="n">
        <f aca="false">SUM(U23:U24)</f>
        <v>221393.166666667</v>
      </c>
      <c r="V25" s="82" t="n">
        <f aca="false">SUM(V23:V24)</f>
        <v>221393.166666667</v>
      </c>
      <c r="W25" s="82" t="n">
        <f aca="false">SUM(W23:W24)</f>
        <v>221393.166666667</v>
      </c>
      <c r="X25" s="82" t="n">
        <f aca="false">SUM(X23:X24)</f>
        <v>221393.166666667</v>
      </c>
      <c r="Y25" s="82" t="n">
        <f aca="false">SUM(Y23:Y24)</f>
        <v>221393.166666667</v>
      </c>
      <c r="Z25" s="82" t="n">
        <f aca="false">SUM(Z23:Z24)</f>
        <v>221393.166666667</v>
      </c>
      <c r="AA25" s="82" t="n">
        <f aca="false">SUM(AA23:AA24)</f>
        <v>221393.166666667</v>
      </c>
      <c r="AB25" s="82" t="n">
        <f aca="false">SUM(AB23:AB24)</f>
        <v>221393.166666667</v>
      </c>
      <c r="AC25" s="82" t="n">
        <f aca="false">SUM(AC23:AC24)</f>
        <v>221393.166666667</v>
      </c>
      <c r="AD25" s="82" t="n">
        <f aca="false">SUM(AD23:AD24)</f>
        <v>221393.166666667</v>
      </c>
      <c r="AE25" s="82" t="n">
        <f aca="false">SUM(AE23:AE24)</f>
        <v>221393.166666667</v>
      </c>
      <c r="AF25" s="82" t="n">
        <f aca="false">SUM(AF23:AF24)</f>
        <v>221393.166666667</v>
      </c>
      <c r="AG25" s="82" t="n">
        <f aca="false">SUM(AG23:AG24)</f>
        <v>221393.166666667</v>
      </c>
      <c r="AH25" s="82" t="n">
        <f aca="false">SUM(AH23:AH24)</f>
        <v>221393.166666667</v>
      </c>
      <c r="AI25" s="82" t="n">
        <f aca="false">SUM(AI23:AI24)</f>
        <v>221393.166666667</v>
      </c>
      <c r="AJ25" s="82" t="n">
        <f aca="false">SUM(AJ23:AJ24)</f>
        <v>221393.166666667</v>
      </c>
      <c r="AK25" s="82" t="n">
        <f aca="false">SUM(AK23:AK24)</f>
        <v>221393.166666667</v>
      </c>
      <c r="AL25" s="82" t="n">
        <f aca="false">SUM(AL23:AL24)</f>
        <v>221393.166666667</v>
      </c>
      <c r="AM25" s="82" t="n">
        <f aca="false">SUM(AM23:AM24)</f>
        <v>221393.166666667</v>
      </c>
      <c r="AN25" s="82" t="n">
        <f aca="false">SUM(AN23:AN24)</f>
        <v>221393.166666667</v>
      </c>
      <c r="AO25" s="82" t="n">
        <f aca="false">SUM(AO23:AO24)</f>
        <v>221393.166666667</v>
      </c>
      <c r="AP25" s="82" t="n">
        <f aca="false">SUM(AP23:AP24)</f>
        <v>221393.166666667</v>
      </c>
      <c r="AQ25" s="82" t="n">
        <f aca="false">SUM(AQ23:AQ24)</f>
        <v>221393.166666667</v>
      </c>
      <c r="AR25" s="82" t="n">
        <f aca="false">SUM(AR23:AR24)</f>
        <v>221393.166666667</v>
      </c>
      <c r="AS25" s="82" t="n">
        <f aca="false">SUM(AS23:AS24)</f>
        <v>221393.166666667</v>
      </c>
      <c r="AT25" s="82" t="n">
        <f aca="false">SUM(AT23:AT24)</f>
        <v>221393.166666667</v>
      </c>
      <c r="AU25" s="82" t="n">
        <f aca="false">SUM(AU23:AU24)</f>
        <v>221393.166666667</v>
      </c>
      <c r="AV25" s="82" t="n">
        <f aca="false">SUM(AV23:AV24)</f>
        <v>221393.166666667</v>
      </c>
      <c r="AW25" s="82" t="n">
        <f aca="false">SUM(AW23:AW24)</f>
        <v>221393.166666667</v>
      </c>
      <c r="AX25" s="82" t="n">
        <f aca="false">SUM(AX23:AX24)</f>
        <v>221393.166666667</v>
      </c>
      <c r="AY25" s="82" t="n">
        <f aca="false">SUM(AY23:AY24)</f>
        <v>221393.166666667</v>
      </c>
      <c r="AZ25" s="82" t="n">
        <f aca="false">SUM(AZ23:AZ24)</f>
        <v>221393.166666667</v>
      </c>
      <c r="BA25" s="82" t="n">
        <f aca="false">SUM(BA23:BA24)</f>
        <v>221393.166666667</v>
      </c>
      <c r="BB25" s="82" t="n">
        <f aca="false">SUM(BB23:BB24)</f>
        <v>221393.166666667</v>
      </c>
      <c r="BC25" s="82" t="n">
        <f aca="false">SUM(BC23:BC24)</f>
        <v>221393.166666667</v>
      </c>
      <c r="BD25" s="82" t="n">
        <f aca="false">SUM(BD23:BD24)</f>
        <v>221393.166666667</v>
      </c>
      <c r="BE25" s="82" t="n">
        <f aca="false">SUM(BE23:BE24)</f>
        <v>221393.166666667</v>
      </c>
      <c r="BF25" s="82" t="n">
        <f aca="false">SUM(BF23:BF24)</f>
        <v>221393.166666667</v>
      </c>
      <c r="BG25" s="82" t="n">
        <f aca="false">SUM(BG23:BG24)</f>
        <v>221393.166666667</v>
      </c>
      <c r="BH25" s="82" t="n">
        <f aca="false">SUM(BH23:BH24)</f>
        <v>221393.166666667</v>
      </c>
      <c r="BI25" s="82" t="n">
        <f aca="false">SUM(BI23:BI24)</f>
        <v>221393.166666667</v>
      </c>
      <c r="BJ25" s="82" t="n">
        <f aca="false">SUM(BJ23:BJ24)</f>
        <v>221393.166666667</v>
      </c>
      <c r="BK25" s="82" t="n">
        <f aca="false">SUM(BK23:BK24)</f>
        <v>221393.166666667</v>
      </c>
      <c r="BL25" s="82" t="n">
        <f aca="false">SUM(BL23:BL24)</f>
        <v>221393.166666667</v>
      </c>
      <c r="BM25" s="82" t="n">
        <f aca="false">SUM(BM23:BM24)</f>
        <v>221393.166666667</v>
      </c>
      <c r="BN25" s="82" t="n">
        <f aca="false">SUM(BN23:BN24)</f>
        <v>221393.166666667</v>
      </c>
      <c r="BO25" s="82" t="n">
        <f aca="false">SUM(BO23:BO24)</f>
        <v>221393.166666667</v>
      </c>
      <c r="BP25" s="82" t="n">
        <f aca="false">SUM(BP23:BP24)</f>
        <v>221393.166666667</v>
      </c>
      <c r="BQ25" s="82" t="n">
        <f aca="false">SUM(BQ23:BQ24)</f>
        <v>221393.166666667</v>
      </c>
      <c r="BR25" s="82" t="n">
        <f aca="false">SUM(BR23:BR24)</f>
        <v>221393.166666667</v>
      </c>
      <c r="BS25" s="82" t="n">
        <f aca="false">SUM(BS23:BS24)</f>
        <v>221393.166666667</v>
      </c>
      <c r="BT25" s="82" t="n">
        <f aca="false">SUM(BT23:BT24)</f>
        <v>221393.166666667</v>
      </c>
      <c r="BU25" s="82" t="n">
        <f aca="false">SUM(BU23:BU24)</f>
        <v>221393.166666667</v>
      </c>
      <c r="BV25" s="82" t="n">
        <f aca="false">SUM(BV23:BV24)</f>
        <v>221393.166666667</v>
      </c>
    </row>
    <row r="26" customFormat="false" ht="12.75" hidden="false" customHeight="false" outlineLevel="0" collapsed="false">
      <c r="A26" s="64"/>
    </row>
    <row r="27" customFormat="false" ht="12.75" hidden="false" customHeight="false" outlineLevel="0" collapsed="false">
      <c r="A27" s="77" t="s">
        <v>111</v>
      </c>
    </row>
    <row r="28" customFormat="false" ht="12.75" hidden="false" customHeight="false" outlineLevel="0" collapsed="false">
      <c r="A28" s="64" t="s">
        <v>112</v>
      </c>
      <c r="B28" s="44" t="n">
        <f aca="false">GandAEsc</f>
        <v>0</v>
      </c>
      <c r="C28" s="44" t="n">
        <f aca="false">GandAEsc</f>
        <v>0</v>
      </c>
      <c r="D28" s="44" t="n">
        <f aca="false">GandAEsc</f>
        <v>0</v>
      </c>
      <c r="E28" s="44" t="n">
        <f aca="false">GandAEsc</f>
        <v>0</v>
      </c>
      <c r="F28" s="44" t="n">
        <f aca="false">GandAEsc</f>
        <v>0</v>
      </c>
      <c r="G28" s="44" t="n">
        <f aca="false">GandAEsc</f>
        <v>0</v>
      </c>
      <c r="H28" s="44" t="n">
        <f aca="false">GandAEsc</f>
        <v>0</v>
      </c>
      <c r="I28" s="44" t="n">
        <f aca="false">GandAEsc</f>
        <v>0</v>
      </c>
      <c r="J28" s="44" t="n">
        <f aca="false">GandAEsc</f>
        <v>0</v>
      </c>
      <c r="K28" s="44" t="n">
        <f aca="false">GandAEsc</f>
        <v>0</v>
      </c>
      <c r="L28" s="44" t="n">
        <f aca="false">GandAEsc</f>
        <v>0</v>
      </c>
      <c r="M28" s="44" t="n">
        <f aca="false">GandAEsc</f>
        <v>0</v>
      </c>
      <c r="N28" s="44" t="n">
        <f aca="false">GandAEsc</f>
        <v>0</v>
      </c>
      <c r="O28" s="44" t="n">
        <f aca="false">GandAEsc</f>
        <v>0</v>
      </c>
      <c r="P28" s="44" t="n">
        <f aca="false">GandAEsc</f>
        <v>0</v>
      </c>
      <c r="Q28" s="44" t="n">
        <f aca="false">GandAEsc</f>
        <v>0</v>
      </c>
      <c r="R28" s="44" t="n">
        <f aca="false">GandAEsc</f>
        <v>0</v>
      </c>
      <c r="S28" s="44" t="n">
        <f aca="false">GandAEsc</f>
        <v>0</v>
      </c>
      <c r="T28" s="44" t="n">
        <f aca="false">GandAEsc</f>
        <v>0</v>
      </c>
      <c r="U28" s="44" t="n">
        <f aca="false">GandAEsc</f>
        <v>0</v>
      </c>
      <c r="V28" s="44" t="n">
        <f aca="false">GandAEsc</f>
        <v>0</v>
      </c>
      <c r="W28" s="44" t="n">
        <f aca="false">GandAEsc</f>
        <v>0</v>
      </c>
      <c r="X28" s="44" t="n">
        <f aca="false">GandAEsc</f>
        <v>0</v>
      </c>
      <c r="Y28" s="44" t="n">
        <f aca="false">GandAEsc</f>
        <v>0</v>
      </c>
      <c r="Z28" s="44" t="n">
        <f aca="false">GandAEsc</f>
        <v>0</v>
      </c>
      <c r="AA28" s="44" t="n">
        <f aca="false">GandAEsc</f>
        <v>0</v>
      </c>
      <c r="AB28" s="44" t="n">
        <f aca="false">GandAEsc</f>
        <v>0</v>
      </c>
      <c r="AC28" s="44" t="n">
        <f aca="false">GandAEsc</f>
        <v>0</v>
      </c>
      <c r="AD28" s="44" t="n">
        <f aca="false">GandAEsc</f>
        <v>0</v>
      </c>
      <c r="AE28" s="44" t="n">
        <f aca="false">GandAEsc</f>
        <v>0</v>
      </c>
      <c r="AF28" s="44" t="n">
        <f aca="false">GandAEsc</f>
        <v>0</v>
      </c>
      <c r="AG28" s="44" t="n">
        <f aca="false">GandAEsc</f>
        <v>0</v>
      </c>
      <c r="AH28" s="44" t="n">
        <f aca="false">GandAEsc</f>
        <v>0</v>
      </c>
      <c r="AI28" s="44" t="n">
        <f aca="false">GandAEsc</f>
        <v>0</v>
      </c>
      <c r="AJ28" s="44" t="n">
        <f aca="false">GandAEsc</f>
        <v>0</v>
      </c>
      <c r="AK28" s="44" t="n">
        <f aca="false">GandAEsc</f>
        <v>0</v>
      </c>
      <c r="AL28" s="44" t="n">
        <f aca="false">GandAEsc</f>
        <v>0</v>
      </c>
      <c r="AM28" s="44" t="n">
        <f aca="false">GandAEsc</f>
        <v>0</v>
      </c>
      <c r="AN28" s="44" t="n">
        <f aca="false">GandAEsc</f>
        <v>0</v>
      </c>
      <c r="AO28" s="44" t="n">
        <f aca="false">GandAEsc</f>
        <v>0</v>
      </c>
      <c r="AP28" s="44" t="n">
        <f aca="false">GandAEsc</f>
        <v>0</v>
      </c>
      <c r="AQ28" s="44" t="n">
        <f aca="false">GandAEsc</f>
        <v>0</v>
      </c>
      <c r="AR28" s="44" t="n">
        <f aca="false">GandAEsc</f>
        <v>0</v>
      </c>
      <c r="AS28" s="44" t="n">
        <f aca="false">GandAEsc</f>
        <v>0</v>
      </c>
      <c r="AT28" s="44" t="n">
        <f aca="false">GandAEsc</f>
        <v>0</v>
      </c>
      <c r="AU28" s="44" t="n">
        <f aca="false">GandAEsc</f>
        <v>0</v>
      </c>
      <c r="AV28" s="44" t="n">
        <f aca="false">GandAEsc</f>
        <v>0</v>
      </c>
      <c r="AW28" s="44" t="n">
        <f aca="false">GandAEsc</f>
        <v>0</v>
      </c>
      <c r="AX28" s="44" t="n">
        <f aca="false">GandAEsc</f>
        <v>0</v>
      </c>
      <c r="AY28" s="44" t="n">
        <f aca="false">GandAEsc</f>
        <v>0</v>
      </c>
      <c r="AZ28" s="44" t="n">
        <f aca="false">GandAEsc</f>
        <v>0</v>
      </c>
      <c r="BA28" s="44" t="n">
        <f aca="false">GandAEsc</f>
        <v>0</v>
      </c>
      <c r="BB28" s="44" t="n">
        <f aca="false">GandAEsc</f>
        <v>0</v>
      </c>
      <c r="BC28" s="44" t="n">
        <f aca="false">GandAEsc</f>
        <v>0</v>
      </c>
      <c r="BD28" s="44" t="n">
        <f aca="false">GandAEsc</f>
        <v>0</v>
      </c>
      <c r="BE28" s="44" t="n">
        <f aca="false">GandAEsc</f>
        <v>0</v>
      </c>
      <c r="BF28" s="44" t="n">
        <f aca="false">GandAEsc</f>
        <v>0</v>
      </c>
      <c r="BG28" s="44" t="n">
        <f aca="false">GandAEsc</f>
        <v>0</v>
      </c>
      <c r="BH28" s="44" t="n">
        <f aca="false">GandAEsc</f>
        <v>0</v>
      </c>
      <c r="BI28" s="44" t="n">
        <f aca="false">GandAEsc</f>
        <v>0</v>
      </c>
      <c r="BJ28" s="44" t="n">
        <f aca="false">GandAEsc</f>
        <v>0</v>
      </c>
      <c r="BK28" s="44" t="n">
        <f aca="false">GandAEsc</f>
        <v>0</v>
      </c>
      <c r="BL28" s="44" t="n">
        <f aca="false">GandAEsc</f>
        <v>0</v>
      </c>
      <c r="BM28" s="44" t="n">
        <f aca="false">GandAEsc</f>
        <v>0</v>
      </c>
      <c r="BN28" s="44" t="n">
        <f aca="false">GandAEsc</f>
        <v>0</v>
      </c>
      <c r="BO28" s="44" t="n">
        <f aca="false">GandAEsc</f>
        <v>0</v>
      </c>
      <c r="BP28" s="44" t="n">
        <f aca="false">GandAEsc</f>
        <v>0</v>
      </c>
      <c r="BQ28" s="44" t="n">
        <f aca="false">GandAEsc</f>
        <v>0</v>
      </c>
      <c r="BR28" s="44" t="n">
        <f aca="false">GandAEsc</f>
        <v>0</v>
      </c>
      <c r="BS28" s="44" t="n">
        <f aca="false">GandAEsc</f>
        <v>0</v>
      </c>
      <c r="BT28" s="44" t="n">
        <f aca="false">GandAEsc</f>
        <v>0</v>
      </c>
      <c r="BU28" s="44" t="n">
        <f aca="false">GandAEsc</f>
        <v>0</v>
      </c>
      <c r="BV28" s="44" t="n">
        <f aca="false">GandAEsc</f>
        <v>0</v>
      </c>
    </row>
    <row r="29" customFormat="false" ht="12.75" hidden="false" customHeight="false" outlineLevel="0" collapsed="false">
      <c r="A29" s="76" t="s">
        <v>113</v>
      </c>
      <c r="B29" s="79" t="n">
        <f aca="false">assumptions!$B$33/12</f>
        <v>65387.3333333333</v>
      </c>
      <c r="C29" s="79" t="n">
        <f aca="false">B29*(1+C28)</f>
        <v>65387.3333333333</v>
      </c>
      <c r="D29" s="79" t="n">
        <f aca="false">C29*(1+D28)</f>
        <v>65387.3333333333</v>
      </c>
      <c r="E29" s="79" t="n">
        <f aca="false">D29*(1+E28)</f>
        <v>65387.3333333333</v>
      </c>
      <c r="F29" s="79" t="n">
        <f aca="false">E29*(1+F28)</f>
        <v>65387.3333333333</v>
      </c>
      <c r="G29" s="79" t="n">
        <f aca="false">F29*(1+G28)</f>
        <v>65387.3333333333</v>
      </c>
      <c r="H29" s="79" t="n">
        <f aca="false">G29*(1+H28)</f>
        <v>65387.3333333333</v>
      </c>
      <c r="I29" s="79" t="n">
        <f aca="false">H29*(1+I28)</f>
        <v>65387.3333333333</v>
      </c>
      <c r="J29" s="79" t="n">
        <f aca="false">I29*(1+J28)</f>
        <v>65387.3333333333</v>
      </c>
      <c r="K29" s="79" t="n">
        <f aca="false">J29*(1+K28)</f>
        <v>65387.3333333333</v>
      </c>
      <c r="L29" s="79" t="n">
        <f aca="false">K29*(1+L28)</f>
        <v>65387.3333333333</v>
      </c>
      <c r="M29" s="79" t="n">
        <f aca="false">L29*(1+M28)</f>
        <v>65387.3333333333</v>
      </c>
      <c r="N29" s="79" t="n">
        <f aca="false">M29*(1+N28)</f>
        <v>65387.3333333333</v>
      </c>
      <c r="O29" s="79" t="n">
        <f aca="false">N29*(1+O28)</f>
        <v>65387.3333333333</v>
      </c>
      <c r="P29" s="79" t="n">
        <f aca="false">O29*(1+P28)</f>
        <v>65387.3333333333</v>
      </c>
      <c r="Q29" s="79" t="n">
        <f aca="false">P29*(1+Q28)</f>
        <v>65387.3333333333</v>
      </c>
      <c r="R29" s="79" t="n">
        <f aca="false">Q29*(1+R28)</f>
        <v>65387.3333333333</v>
      </c>
      <c r="S29" s="79" t="n">
        <f aca="false">R29*(1+S28)</f>
        <v>65387.3333333333</v>
      </c>
      <c r="T29" s="79" t="n">
        <f aca="false">S29*(1+T28)</f>
        <v>65387.3333333333</v>
      </c>
      <c r="U29" s="79" t="n">
        <f aca="false">T29*(1+U28)</f>
        <v>65387.3333333333</v>
      </c>
      <c r="V29" s="79" t="n">
        <f aca="false">U29*(1+V28)</f>
        <v>65387.3333333333</v>
      </c>
      <c r="W29" s="79" t="n">
        <f aca="false">V29*(1+W28)</f>
        <v>65387.3333333333</v>
      </c>
      <c r="X29" s="79" t="n">
        <f aca="false">W29*(1+X28)</f>
        <v>65387.3333333333</v>
      </c>
      <c r="Y29" s="79" t="n">
        <f aca="false">X29*(1+Y28)</f>
        <v>65387.3333333333</v>
      </c>
      <c r="Z29" s="79" t="n">
        <f aca="false">Y29*(1+Z28)</f>
        <v>65387.3333333333</v>
      </c>
      <c r="AA29" s="79" t="n">
        <f aca="false">Z29*(1+AA28)</f>
        <v>65387.3333333333</v>
      </c>
      <c r="AB29" s="79" t="n">
        <f aca="false">AA29*(1+AB28)</f>
        <v>65387.3333333333</v>
      </c>
      <c r="AC29" s="79" t="n">
        <f aca="false">AB29*(1+AC28)</f>
        <v>65387.3333333333</v>
      </c>
      <c r="AD29" s="79" t="n">
        <f aca="false">AC29*(1+AD28)</f>
        <v>65387.3333333333</v>
      </c>
      <c r="AE29" s="79" t="n">
        <f aca="false">AD29*(1+AE28)</f>
        <v>65387.3333333333</v>
      </c>
      <c r="AF29" s="79" t="n">
        <f aca="false">AE29*(1+AF28)</f>
        <v>65387.3333333333</v>
      </c>
      <c r="AG29" s="79" t="n">
        <f aca="false">AF29*(1+AG28)</f>
        <v>65387.3333333333</v>
      </c>
      <c r="AH29" s="79" t="n">
        <f aca="false">AG29*(1+AH28)</f>
        <v>65387.3333333333</v>
      </c>
      <c r="AI29" s="79" t="n">
        <f aca="false">AH29*(1+AI28)</f>
        <v>65387.3333333333</v>
      </c>
      <c r="AJ29" s="79" t="n">
        <f aca="false">AI29*(1+AJ28)</f>
        <v>65387.3333333333</v>
      </c>
      <c r="AK29" s="79" t="n">
        <f aca="false">AJ29*(1+AK28)</f>
        <v>65387.3333333333</v>
      </c>
      <c r="AL29" s="79" t="n">
        <f aca="false">AK29*(1+AL28)</f>
        <v>65387.3333333333</v>
      </c>
      <c r="AM29" s="79" t="n">
        <f aca="false">AL29*(1+AM28)</f>
        <v>65387.3333333333</v>
      </c>
      <c r="AN29" s="79" t="n">
        <f aca="false">AM29*(1+AN28)</f>
        <v>65387.3333333333</v>
      </c>
      <c r="AO29" s="79" t="n">
        <f aca="false">AN29*(1+AO28)</f>
        <v>65387.3333333333</v>
      </c>
      <c r="AP29" s="79" t="n">
        <f aca="false">AO29*(1+AP28)</f>
        <v>65387.3333333333</v>
      </c>
      <c r="AQ29" s="79" t="n">
        <f aca="false">AP29*(1+AQ28)</f>
        <v>65387.3333333333</v>
      </c>
      <c r="AR29" s="79" t="n">
        <f aca="false">AQ29*(1+AR28)</f>
        <v>65387.3333333333</v>
      </c>
      <c r="AS29" s="79" t="n">
        <f aca="false">AR29*(1+AS28)</f>
        <v>65387.3333333333</v>
      </c>
      <c r="AT29" s="79" t="n">
        <f aca="false">AS29*(1+AT28)</f>
        <v>65387.3333333333</v>
      </c>
      <c r="AU29" s="79" t="n">
        <f aca="false">AT29*(1+AU28)</f>
        <v>65387.3333333333</v>
      </c>
      <c r="AV29" s="79" t="n">
        <f aca="false">AU29*(1+AV28)</f>
        <v>65387.3333333333</v>
      </c>
      <c r="AW29" s="79" t="n">
        <f aca="false">AV29*(1+AW28)</f>
        <v>65387.3333333333</v>
      </c>
      <c r="AX29" s="79" t="n">
        <f aca="false">AW29*(1+AX28)</f>
        <v>65387.3333333333</v>
      </c>
      <c r="AY29" s="79" t="n">
        <f aca="false">AX29*(1+AY28)</f>
        <v>65387.3333333333</v>
      </c>
      <c r="AZ29" s="79" t="n">
        <f aca="false">AY29*(1+AZ28)</f>
        <v>65387.3333333333</v>
      </c>
      <c r="BA29" s="79" t="n">
        <f aca="false">AZ29*(1+BA28)</f>
        <v>65387.3333333333</v>
      </c>
      <c r="BB29" s="79" t="n">
        <f aca="false">BA29*(1+BB28)</f>
        <v>65387.3333333333</v>
      </c>
      <c r="BC29" s="79" t="n">
        <f aca="false">BB29*(1+BC28)</f>
        <v>65387.3333333333</v>
      </c>
      <c r="BD29" s="79" t="n">
        <f aca="false">BC29*(1+BD28)</f>
        <v>65387.3333333333</v>
      </c>
      <c r="BE29" s="79" t="n">
        <f aca="false">BD29*(1+BE28)</f>
        <v>65387.3333333333</v>
      </c>
      <c r="BF29" s="79" t="n">
        <f aca="false">BE29*(1+BF28)</f>
        <v>65387.3333333333</v>
      </c>
      <c r="BG29" s="79" t="n">
        <f aca="false">BF29*(1+BG28)</f>
        <v>65387.3333333333</v>
      </c>
      <c r="BH29" s="79" t="n">
        <f aca="false">BG29*(1+BH28)</f>
        <v>65387.3333333333</v>
      </c>
      <c r="BI29" s="79" t="n">
        <f aca="false">BH29*(1+BI28)</f>
        <v>65387.3333333333</v>
      </c>
      <c r="BJ29" s="79" t="n">
        <f aca="false">BI29*(1+BJ28)</f>
        <v>65387.3333333333</v>
      </c>
      <c r="BK29" s="79" t="n">
        <f aca="false">BJ29*(1+BK28)</f>
        <v>65387.3333333333</v>
      </c>
      <c r="BL29" s="79" t="n">
        <f aca="false">BK29*(1+BL28)</f>
        <v>65387.3333333333</v>
      </c>
      <c r="BM29" s="79" t="n">
        <f aca="false">BL29*(1+BM28)</f>
        <v>65387.3333333333</v>
      </c>
      <c r="BN29" s="79" t="n">
        <f aca="false">BM29*(1+BN28)</f>
        <v>65387.3333333333</v>
      </c>
      <c r="BO29" s="79" t="n">
        <f aca="false">BN29*(1+BO28)</f>
        <v>65387.3333333333</v>
      </c>
      <c r="BP29" s="79" t="n">
        <f aca="false">BO29*(1+BP28)</f>
        <v>65387.3333333333</v>
      </c>
      <c r="BQ29" s="79" t="n">
        <f aca="false">BP29*(1+BQ28)</f>
        <v>65387.3333333333</v>
      </c>
      <c r="BR29" s="79" t="n">
        <f aca="false">BQ29*(1+BR28)</f>
        <v>65387.3333333333</v>
      </c>
      <c r="BS29" s="79" t="n">
        <f aca="false">BR29*(1+BS28)</f>
        <v>65387.3333333333</v>
      </c>
      <c r="BT29" s="79" t="n">
        <f aca="false">BS29*(1+BT28)</f>
        <v>65387.3333333333</v>
      </c>
      <c r="BU29" s="79" t="n">
        <f aca="false">BT29*(1+BU28)</f>
        <v>65387.3333333333</v>
      </c>
      <c r="BV29" s="79" t="n">
        <f aca="false">BU29*(1+BV28)</f>
        <v>65387.3333333333</v>
      </c>
    </row>
    <row r="30" customFormat="false" ht="12.75" hidden="false" customHeight="false" outlineLevel="0" collapsed="false">
      <c r="A30" s="64"/>
    </row>
    <row r="31" customFormat="false" ht="12.75" hidden="false" customHeight="false" outlineLevel="0" collapsed="false">
      <c r="A31" s="76" t="s">
        <v>114</v>
      </c>
      <c r="B31" s="25" t="n">
        <f aca="false">B25+B29</f>
        <v>161780.5</v>
      </c>
      <c r="C31" s="25" t="n">
        <f aca="false">C25+C29</f>
        <v>161780.5</v>
      </c>
      <c r="D31" s="25" t="n">
        <f aca="false">D25+D29</f>
        <v>161780.5</v>
      </c>
      <c r="E31" s="25" t="n">
        <f aca="false">E25+E29</f>
        <v>161780.5</v>
      </c>
      <c r="F31" s="25" t="n">
        <f aca="false">F25+F29</f>
        <v>161780.5</v>
      </c>
      <c r="G31" s="25" t="n">
        <f aca="false">G25+G29</f>
        <v>161780.5</v>
      </c>
      <c r="H31" s="25" t="n">
        <f aca="false">H25+H29</f>
        <v>161780.5</v>
      </c>
      <c r="I31" s="25" t="n">
        <f aca="false">I25+I29</f>
        <v>161780.5</v>
      </c>
      <c r="J31" s="25" t="n">
        <f aca="false">J25+J29</f>
        <v>161780.5</v>
      </c>
      <c r="K31" s="25" t="n">
        <f aca="false">K25+K29</f>
        <v>161780.5</v>
      </c>
      <c r="L31" s="25" t="n">
        <f aca="false">L25+L29</f>
        <v>161780.5</v>
      </c>
      <c r="M31" s="25" t="n">
        <f aca="false">M25+M29</f>
        <v>161780.5</v>
      </c>
      <c r="N31" s="25" t="n">
        <f aca="false">N25+N29</f>
        <v>161780.5</v>
      </c>
      <c r="O31" s="25" t="n">
        <f aca="false">O25+O29</f>
        <v>161780.5</v>
      </c>
      <c r="P31" s="25" t="n">
        <f aca="false">P25+P29</f>
        <v>161780.5</v>
      </c>
      <c r="Q31" s="25" t="n">
        <f aca="false">Q25+Q29</f>
        <v>161780.5</v>
      </c>
      <c r="R31" s="25" t="n">
        <f aca="false">R25+R29</f>
        <v>161780.5</v>
      </c>
      <c r="S31" s="25" t="n">
        <f aca="false">S25+S29</f>
        <v>161780.5</v>
      </c>
      <c r="T31" s="25" t="n">
        <f aca="false">T25+T29</f>
        <v>286780.5</v>
      </c>
      <c r="U31" s="25" t="n">
        <f aca="false">U25+U29</f>
        <v>286780.5</v>
      </c>
      <c r="V31" s="25" t="n">
        <f aca="false">V25+V29</f>
        <v>286780.5</v>
      </c>
      <c r="W31" s="25" t="n">
        <f aca="false">W25+W29</f>
        <v>286780.5</v>
      </c>
      <c r="X31" s="25" t="n">
        <f aca="false">X25+X29</f>
        <v>286780.5</v>
      </c>
      <c r="Y31" s="25" t="n">
        <f aca="false">Y25+Y29</f>
        <v>286780.5</v>
      </c>
      <c r="Z31" s="25" t="n">
        <f aca="false">Z25+Z29</f>
        <v>286780.5</v>
      </c>
      <c r="AA31" s="25" t="n">
        <f aca="false">AA25+AA29</f>
        <v>286780.5</v>
      </c>
      <c r="AB31" s="25" t="n">
        <f aca="false">AB25+AB29</f>
        <v>286780.5</v>
      </c>
      <c r="AC31" s="25" t="n">
        <f aca="false">AC25+AC29</f>
        <v>286780.5</v>
      </c>
      <c r="AD31" s="25" t="n">
        <f aca="false">AD25+AD29</f>
        <v>286780.5</v>
      </c>
      <c r="AE31" s="25" t="n">
        <f aca="false">AE25+AE29</f>
        <v>286780.5</v>
      </c>
      <c r="AF31" s="25" t="n">
        <f aca="false">AF25+AF29</f>
        <v>286780.5</v>
      </c>
      <c r="AG31" s="25" t="n">
        <f aca="false">AG25+AG29</f>
        <v>286780.5</v>
      </c>
      <c r="AH31" s="25" t="n">
        <f aca="false">AH25+AH29</f>
        <v>286780.5</v>
      </c>
      <c r="AI31" s="25" t="n">
        <f aca="false">AI25+AI29</f>
        <v>286780.5</v>
      </c>
      <c r="AJ31" s="25" t="n">
        <f aca="false">AJ25+AJ29</f>
        <v>286780.5</v>
      </c>
      <c r="AK31" s="25" t="n">
        <f aca="false">AK25+AK29</f>
        <v>286780.5</v>
      </c>
      <c r="AL31" s="25" t="n">
        <f aca="false">AL25+AL29</f>
        <v>286780.5</v>
      </c>
      <c r="AM31" s="25" t="n">
        <f aca="false">AM25+AM29</f>
        <v>286780.5</v>
      </c>
      <c r="AN31" s="25" t="n">
        <f aca="false">AN25+AN29</f>
        <v>286780.5</v>
      </c>
      <c r="AO31" s="25" t="n">
        <f aca="false">AO25+AO29</f>
        <v>286780.5</v>
      </c>
      <c r="AP31" s="25" t="n">
        <f aca="false">AP25+AP29</f>
        <v>286780.5</v>
      </c>
      <c r="AQ31" s="25" t="n">
        <f aca="false">AQ25+AQ29</f>
        <v>286780.5</v>
      </c>
      <c r="AR31" s="25" t="n">
        <f aca="false">AR25+AR29</f>
        <v>286780.5</v>
      </c>
      <c r="AS31" s="25" t="n">
        <f aca="false">AS25+AS29</f>
        <v>286780.5</v>
      </c>
      <c r="AT31" s="25" t="n">
        <f aca="false">AT25+AT29</f>
        <v>286780.5</v>
      </c>
      <c r="AU31" s="25" t="n">
        <f aca="false">AU25+AU29</f>
        <v>286780.5</v>
      </c>
      <c r="AV31" s="25" t="n">
        <f aca="false">AV25+AV29</f>
        <v>286780.5</v>
      </c>
      <c r="AW31" s="25" t="n">
        <f aca="false">AW25+AW29</f>
        <v>286780.5</v>
      </c>
      <c r="AX31" s="25" t="n">
        <f aca="false">AX25+AX29</f>
        <v>286780.5</v>
      </c>
      <c r="AY31" s="25" t="n">
        <f aca="false">AY25+AY29</f>
        <v>286780.5</v>
      </c>
      <c r="AZ31" s="25" t="n">
        <f aca="false">AZ25+AZ29</f>
        <v>286780.5</v>
      </c>
      <c r="BA31" s="25" t="n">
        <f aca="false">BA25+BA29</f>
        <v>286780.5</v>
      </c>
      <c r="BB31" s="25" t="n">
        <f aca="false">BB25+BB29</f>
        <v>286780.5</v>
      </c>
      <c r="BC31" s="25" t="n">
        <f aca="false">BC25+BC29</f>
        <v>286780.5</v>
      </c>
      <c r="BD31" s="25" t="n">
        <f aca="false">BD25+BD29</f>
        <v>286780.5</v>
      </c>
      <c r="BE31" s="25" t="n">
        <f aca="false">BE25+BE29</f>
        <v>286780.5</v>
      </c>
      <c r="BF31" s="25" t="n">
        <f aca="false">BF25+BF29</f>
        <v>286780.5</v>
      </c>
      <c r="BG31" s="25" t="n">
        <f aca="false">BG25+BG29</f>
        <v>286780.5</v>
      </c>
      <c r="BH31" s="25" t="n">
        <f aca="false">BH25+BH29</f>
        <v>286780.5</v>
      </c>
      <c r="BI31" s="25" t="n">
        <f aca="false">BI25+BI29</f>
        <v>286780.5</v>
      </c>
      <c r="BJ31" s="25" t="n">
        <f aca="false">BJ25+BJ29</f>
        <v>286780.5</v>
      </c>
      <c r="BK31" s="25" t="n">
        <f aca="false">BK25+BK29</f>
        <v>286780.5</v>
      </c>
      <c r="BL31" s="25" t="n">
        <f aca="false">BL25+BL29</f>
        <v>286780.5</v>
      </c>
      <c r="BM31" s="25" t="n">
        <f aca="false">BM25+BM29</f>
        <v>286780.5</v>
      </c>
      <c r="BN31" s="25" t="n">
        <f aca="false">BN25+BN29</f>
        <v>286780.5</v>
      </c>
      <c r="BO31" s="25" t="n">
        <f aca="false">BO25+BO29</f>
        <v>286780.5</v>
      </c>
      <c r="BP31" s="25" t="n">
        <f aca="false">BP25+BP29</f>
        <v>286780.5</v>
      </c>
      <c r="BQ31" s="25" t="n">
        <f aca="false">BQ25+BQ29</f>
        <v>286780.5</v>
      </c>
      <c r="BR31" s="25" t="n">
        <f aca="false">BR25+BR29</f>
        <v>286780.5</v>
      </c>
      <c r="BS31" s="25" t="n">
        <f aca="false">BS25+BS29</f>
        <v>286780.5</v>
      </c>
      <c r="BT31" s="25" t="n">
        <f aca="false">BT25+BT29</f>
        <v>286780.5</v>
      </c>
      <c r="BU31" s="25" t="n">
        <f aca="false">BU25+BU29</f>
        <v>286780.5</v>
      </c>
      <c r="BV31" s="25" t="n">
        <f aca="false">BV25+BV29</f>
        <v>286780.5</v>
      </c>
    </row>
    <row r="32" customFormat="false" ht="12.75" hidden="false" customHeight="false" outlineLevel="0" collapsed="false">
      <c r="A32" s="64"/>
    </row>
    <row r="33" customFormat="false" ht="12.75" hidden="false" customHeight="false" outlineLevel="0" collapsed="false">
      <c r="A33" s="77" t="s">
        <v>115</v>
      </c>
      <c r="B33" s="61" t="n">
        <f aca="false">B19-B31</f>
        <v>1140219.5</v>
      </c>
      <c r="C33" s="61" t="n">
        <f aca="false">C19-C31</f>
        <v>1140219.5</v>
      </c>
      <c r="D33" s="61" t="n">
        <f aca="false">D19-D31</f>
        <v>1056219.5</v>
      </c>
      <c r="E33" s="61" t="n">
        <f aca="false">E19-E31</f>
        <v>1140219.5</v>
      </c>
      <c r="F33" s="61" t="n">
        <f aca="false">F19-F31</f>
        <v>1098219.5</v>
      </c>
      <c r="G33" s="61" t="n">
        <f aca="false">G19-G31</f>
        <v>1140219.5</v>
      </c>
      <c r="H33" s="61" t="n">
        <f aca="false">H19-H31</f>
        <v>1098219.5</v>
      </c>
      <c r="I33" s="61" t="n">
        <f aca="false">I19-I31</f>
        <v>1140219.5</v>
      </c>
      <c r="J33" s="61" t="n">
        <f aca="false">J19-J31</f>
        <v>1140219.5</v>
      </c>
      <c r="K33" s="61" t="n">
        <f aca="false">K19-K31</f>
        <v>1098219.5</v>
      </c>
      <c r="L33" s="61" t="n">
        <f aca="false">L19-L31</f>
        <v>1140219.5</v>
      </c>
      <c r="M33" s="61" t="n">
        <f aca="false">M19-M31</f>
        <v>1098219.5</v>
      </c>
      <c r="N33" s="61" t="n">
        <f aca="false">N19-N31</f>
        <v>1140219.5</v>
      </c>
      <c r="O33" s="61" t="n">
        <f aca="false">O19-O31</f>
        <v>1140219.5</v>
      </c>
      <c r="P33" s="61" t="n">
        <f aca="false">P19-P31</f>
        <v>1014219.5</v>
      </c>
      <c r="Q33" s="61" t="n">
        <f aca="false">Q19-Q31</f>
        <v>1140219.5</v>
      </c>
      <c r="R33" s="61" t="n">
        <f aca="false">R19-R31</f>
        <v>1182219.5</v>
      </c>
      <c r="S33" s="61" t="n">
        <f aca="false">S19-S31</f>
        <v>1368069.5</v>
      </c>
      <c r="T33" s="61" t="n">
        <f aca="false">T19-T31</f>
        <v>1603219.5</v>
      </c>
      <c r="U33" s="61" t="n">
        <f aca="false">U19-U31</f>
        <v>1764855.86363636</v>
      </c>
      <c r="V33" s="61" t="n">
        <f aca="false">V19-V31</f>
        <v>1863492.22727273</v>
      </c>
      <c r="W33" s="61" t="n">
        <f aca="false">W19-W31</f>
        <v>1889583.13636364</v>
      </c>
      <c r="X33" s="61" t="n">
        <f aca="false">X19-X31</f>
        <v>2060764.95454545</v>
      </c>
      <c r="Y33" s="61" t="n">
        <f aca="false">Y19-Y31</f>
        <v>2080492.22727273</v>
      </c>
      <c r="Z33" s="61" t="n">
        <f aca="false">Z19-Z31</f>
        <v>2258037.68181818</v>
      </c>
      <c r="AA33" s="61" t="n">
        <f aca="false">AA19-AA31</f>
        <v>2356674.04545455</v>
      </c>
      <c r="AB33" s="61" t="n">
        <f aca="false">AB19-AB31</f>
        <v>2189946.77272727</v>
      </c>
      <c r="AC33" s="61" t="n">
        <f aca="false">AC19-AC31</f>
        <v>2522569.03165005</v>
      </c>
      <c r="AD33" s="61" t="n">
        <f aca="false">AD19-AD31</f>
        <v>2437561.57711526</v>
      </c>
      <c r="AE33" s="61" t="n">
        <f aca="false">AE19-AE31</f>
        <v>2542377.91005206</v>
      </c>
      <c r="AF33" s="61" t="n">
        <f aca="false">AF19-AF31</f>
        <v>2486507.0626772</v>
      </c>
      <c r="AG33" s="61" t="n">
        <f aca="false">AG19-AG31</f>
        <v>2595243.96422923</v>
      </c>
      <c r="AH33" s="61" t="n">
        <f aca="false">AH19-AH31</f>
        <v>2610266.01153448</v>
      </c>
      <c r="AI33" s="61" t="n">
        <f aca="false">AI19-AI31</f>
        <v>2543509.20592529</v>
      </c>
      <c r="AJ33" s="61" t="n">
        <f aca="false">AJ19-AJ31</f>
        <v>2654901.38028159</v>
      </c>
      <c r="AK33" s="61" t="n">
        <f aca="false">AK19-AK31</f>
        <v>2576585.80466599</v>
      </c>
      <c r="AL33" s="61" t="n">
        <f aca="false">AL19-AL31</f>
        <v>2688844.63495915</v>
      </c>
      <c r="AM33" s="61" t="n">
        <f aca="false">AM19-AM31</f>
        <v>2708702.06892611</v>
      </c>
      <c r="AN33" s="61" t="n">
        <f aca="false">AN19-AN31</f>
        <v>2436235.90098738</v>
      </c>
      <c r="AO33" s="61" t="n">
        <f aca="false">AO19-AO31</f>
        <v>2746642.44545404</v>
      </c>
      <c r="AP33" s="61" t="n">
        <f aca="false">AP19-AP31</f>
        <v>2653219.5</v>
      </c>
      <c r="AQ33" s="61" t="n">
        <f aca="false">AQ19-AQ31</f>
        <v>2751219.5</v>
      </c>
      <c r="AR33" s="61" t="n">
        <f aca="false">AR19-AR31</f>
        <v>2653219.5</v>
      </c>
      <c r="AS33" s="61" t="n">
        <f aca="false">AS19-AS31</f>
        <v>2751219.5</v>
      </c>
      <c r="AT33" s="61" t="n">
        <f aca="false">AT19-AT31</f>
        <v>2751219.5</v>
      </c>
      <c r="AU33" s="61" t="n">
        <f aca="false">AU19-AU31</f>
        <v>2653219.5</v>
      </c>
      <c r="AV33" s="61" t="n">
        <f aca="false">AV19-AV31</f>
        <v>2751219.5</v>
      </c>
      <c r="AW33" s="61" t="n">
        <f aca="false">AW19-AW31</f>
        <v>2653219.5</v>
      </c>
      <c r="AX33" s="61" t="n">
        <f aca="false">AX19-AX31</f>
        <v>2751219.5</v>
      </c>
      <c r="AY33" s="61" t="n">
        <f aca="false">AY19-AY31</f>
        <v>2751219.5</v>
      </c>
      <c r="AZ33" s="61" t="n">
        <f aca="false">AZ19-AZ31</f>
        <v>2555219.5</v>
      </c>
      <c r="BA33" s="61" t="n">
        <f aca="false">BA19-BA31</f>
        <v>2751219.5</v>
      </c>
      <c r="BB33" s="61" t="n">
        <f aca="false">BB19-BB31</f>
        <v>2653219.5</v>
      </c>
      <c r="BC33" s="61" t="n">
        <f aca="false">BC19-BC31</f>
        <v>2751219.5</v>
      </c>
      <c r="BD33" s="61" t="n">
        <f aca="false">BD19-BD31</f>
        <v>2653219.5</v>
      </c>
      <c r="BE33" s="61" t="n">
        <f aca="false">BE19-BE31</f>
        <v>2751219.5</v>
      </c>
      <c r="BF33" s="61" t="n">
        <f aca="false">BF19-BF31</f>
        <v>2751219.5</v>
      </c>
      <c r="BG33" s="61" t="n">
        <f aca="false">BG19-BG31</f>
        <v>2653219.5</v>
      </c>
      <c r="BH33" s="61" t="n">
        <f aca="false">BH19-BH31</f>
        <v>2751219.5</v>
      </c>
      <c r="BI33" s="61" t="n">
        <f aca="false">BI19-BI31</f>
        <v>2653219.5</v>
      </c>
      <c r="BJ33" s="61" t="n">
        <f aca="false">BJ19-BJ31</f>
        <v>2751219.5</v>
      </c>
      <c r="BK33" s="61" t="n">
        <f aca="false">BK19-BK31</f>
        <v>2751219.5</v>
      </c>
      <c r="BL33" s="61" t="n">
        <f aca="false">BL19-BL31</f>
        <v>2457219.5</v>
      </c>
      <c r="BM33" s="61" t="n">
        <f aca="false">BM19-BM31</f>
        <v>2751219.5</v>
      </c>
      <c r="BN33" s="61" t="n">
        <f aca="false">BN19-BN31</f>
        <v>2653219.5</v>
      </c>
      <c r="BO33" s="61" t="n">
        <f aca="false">BO19-BO31</f>
        <v>2751219.5</v>
      </c>
      <c r="BP33" s="61" t="n">
        <f aca="false">BP19-BP31</f>
        <v>2653219.5</v>
      </c>
      <c r="BQ33" s="61" t="n">
        <f aca="false">BQ19-BQ31</f>
        <v>2751219.5</v>
      </c>
      <c r="BR33" s="61" t="n">
        <f aca="false">BR19-BR31</f>
        <v>2751219.5</v>
      </c>
      <c r="BS33" s="61" t="n">
        <f aca="false">BS19-BS31</f>
        <v>2653219.5</v>
      </c>
      <c r="BT33" s="61" t="n">
        <f aca="false">BT19-BT31</f>
        <v>2751219.5</v>
      </c>
      <c r="BU33" s="61" t="n">
        <f aca="false">BU19-BU31</f>
        <v>2653219.5</v>
      </c>
      <c r="BV33" s="61" t="n">
        <f aca="false">BV19-BV31</f>
        <v>2742145.12594469</v>
      </c>
    </row>
    <row r="34" customFormat="false" ht="12.75" hidden="false" customHeight="false" outlineLevel="0" collapsed="false">
      <c r="A34" s="64"/>
    </row>
    <row r="35" customFormat="false" ht="12.75" hidden="false" customHeight="false" outlineLevel="0" collapsed="false">
      <c r="A35" s="64" t="s">
        <v>116</v>
      </c>
      <c r="B35" s="79"/>
      <c r="C35" s="79"/>
      <c r="D35" s="79"/>
      <c r="E35" s="79" t="n">
        <f aca="false">HLOOKUP(E7,'FUGG financing'!$C$24:$AP$31,7,FALSE())</f>
        <v>663885.670197583</v>
      </c>
      <c r="F35" s="79"/>
      <c r="G35" s="79"/>
      <c r="H35" s="79" t="n">
        <f aca="false">HLOOKUP(H7,'FUGG financing'!$C$24:$AP$31,7,FALSE())</f>
        <v>656669.521608479</v>
      </c>
      <c r="I35" s="79"/>
      <c r="J35" s="79"/>
      <c r="K35" s="79" t="n">
        <f aca="false">HLOOKUP(K7,'FUGG financing'!$C$24:$AP$31,7,FALSE())</f>
        <v>1003903.61464203</v>
      </c>
      <c r="L35" s="79"/>
      <c r="M35" s="79"/>
      <c r="N35" s="79" t="n">
        <f aca="false">HLOOKUP(N7,'FUGG financing'!$C$24:$AP$31,7,FALSE())</f>
        <v>1003903.61464203</v>
      </c>
      <c r="O35" s="79"/>
      <c r="P35" s="79"/>
      <c r="Q35" s="79" t="n">
        <f aca="false">HLOOKUP(Q7,'FUGG financing'!$C$24:$AP$31,7,FALSE())</f>
        <v>982079.623019375</v>
      </c>
      <c r="R35" s="79"/>
      <c r="S35" s="79"/>
      <c r="T35" s="79" t="n">
        <f aca="false">HLOOKUP(T7,'FUGG financing'!$C$24:$AP$31,7,FALSE())</f>
        <v>971846.587030145</v>
      </c>
      <c r="U35" s="79"/>
      <c r="V35" s="79"/>
      <c r="W35" s="79" t="n">
        <f aca="false">HLOOKUP(W7,'FUGG financing'!$C$24:$AP$31,7,FALSE())</f>
        <v>960962.760047892</v>
      </c>
      <c r="X35" s="79"/>
      <c r="Y35" s="79"/>
      <c r="Z35" s="79" t="n">
        <f aca="false">HLOOKUP(Z7,'FUGG financing'!$C$24:$AP$31,7,FALSE())</f>
        <v>955701.778035741</v>
      </c>
      <c r="AA35" s="79"/>
      <c r="AB35" s="79"/>
      <c r="AC35" s="79" t="n">
        <f aca="false">HLOOKUP(AC7,'FUGG financing'!$C$24:$AP$31,7,FALSE())</f>
        <v>913168.140036217</v>
      </c>
      <c r="AD35" s="79"/>
      <c r="AE35" s="79"/>
      <c r="AF35" s="79" t="n">
        <f aca="false">HLOOKUP(AF7,'FUGG financing'!$C$24:$AP$31,7,FALSE())</f>
        <v>900536.777340578</v>
      </c>
      <c r="AG35" s="79"/>
      <c r="AH35" s="79"/>
      <c r="AI35" s="79" t="n">
        <f aca="false">HLOOKUP(AI7,'FUGG financing'!$C$24:$AP$31,7,FALSE())</f>
        <v>887171.098115645</v>
      </c>
      <c r="AJ35" s="79"/>
      <c r="AK35" s="79"/>
      <c r="AL35" s="79" t="n">
        <f aca="false">HLOOKUP(AL7,'FUGG financing'!$C$24:$AP$31,7,FALSE())</f>
        <v>863662.115581338</v>
      </c>
      <c r="AM35" s="79"/>
      <c r="AN35" s="79"/>
      <c r="AO35" s="79" t="n">
        <f aca="false">HLOOKUP(AO7,'FUGG financing'!$C$24:$AP$31,7,FALSE())</f>
        <v>821463.421918658</v>
      </c>
      <c r="AP35" s="79"/>
      <c r="AQ35" s="79"/>
      <c r="AR35" s="79" t="n">
        <f aca="false">HLOOKUP(AR7,'FUGG financing'!$C$24:$AP$31,7,FALSE())</f>
        <v>806134.81967492</v>
      </c>
      <c r="AS35" s="79"/>
      <c r="AT35" s="79"/>
      <c r="AU35" s="79" t="n">
        <f aca="false">HLOOKUP(AU7,'FUGG financing'!$C$24:$AP$31,7,FALSE())</f>
        <v>789985.110300872</v>
      </c>
      <c r="AV35" s="79"/>
      <c r="AW35" s="79"/>
      <c r="AX35" s="79" t="n">
        <f aca="false">HLOOKUP(AX7,'FUGG financing'!$C$24:$AP$31,7,FALSE())</f>
        <v>777880.28405875</v>
      </c>
      <c r="AY35" s="79"/>
      <c r="AZ35" s="79"/>
      <c r="BA35" s="79" t="n">
        <f aca="false">HLOOKUP(BA7,'FUGG financing'!$C$24:$AP$31,7,FALSE())</f>
        <v>743735.461958762</v>
      </c>
      <c r="BB35" s="79"/>
      <c r="BC35" s="79"/>
      <c r="BD35" s="79" t="n">
        <f aca="false">HLOOKUP(BD7,'FUGG financing'!$C$24:$AP$31,7,FALSE())</f>
        <v>717410.183339236</v>
      </c>
      <c r="BE35" s="79"/>
      <c r="BF35" s="79"/>
      <c r="BG35" s="79" t="n">
        <f aca="false">HLOOKUP(BG7,'FUGG financing'!$C$24:$AP$31,7,FALSE())</f>
        <v>698183.758712931</v>
      </c>
      <c r="BH35" s="79"/>
      <c r="BI35" s="79"/>
      <c r="BJ35" s="79" t="n">
        <f aca="false">HLOOKUP(BJ7,'FUGG financing'!$C$24:$AP$31,7,FALSE())</f>
        <v>670711.832342775</v>
      </c>
      <c r="BK35" s="79"/>
      <c r="BL35" s="79"/>
      <c r="BM35" s="79" t="n">
        <f aca="false">HLOOKUP(BM7,'FUGG financing'!$C$24:$AP$31,7,FALSE())</f>
        <v>628750.602911532</v>
      </c>
      <c r="BN35" s="79"/>
      <c r="BO35" s="79"/>
      <c r="BP35" s="79" t="n">
        <f aca="false">HLOOKUP(BP7,'FUGG financing'!$C$24:$AP$31,7,FALSE())</f>
        <v>607270.759399181</v>
      </c>
      <c r="BQ35" s="79"/>
      <c r="BR35" s="79"/>
      <c r="BS35" s="79" t="n">
        <f aca="false">HLOOKUP(BS7,'FUGG financing'!$C$24:$AP$31,7,FALSE())</f>
        <v>584761.003908617</v>
      </c>
      <c r="BT35" s="79"/>
      <c r="BU35" s="79"/>
      <c r="BV35" s="79" t="n">
        <f aca="false">HLOOKUP(BV7,'FUGG financing'!$C$24:$AP$31,7,FALSE())</f>
        <v>564576.442524214</v>
      </c>
    </row>
    <row r="36" customFormat="false" ht="12.75" hidden="false" customHeight="false" outlineLevel="0" collapsed="false">
      <c r="A36" s="8" t="s">
        <v>117</v>
      </c>
      <c r="B36" s="48" t="n">
        <f aca="false">172000</f>
        <v>172000</v>
      </c>
      <c r="C36" s="79" t="n">
        <f aca="false">B36</f>
        <v>172000</v>
      </c>
      <c r="D36" s="79" t="n">
        <f aca="false">C36</f>
        <v>172000</v>
      </c>
      <c r="E36" s="79" t="n">
        <f aca="false">D36</f>
        <v>172000</v>
      </c>
      <c r="F36" s="79" t="n">
        <f aca="false">E36</f>
        <v>172000</v>
      </c>
      <c r="G36" s="79" t="n">
        <f aca="false">F36</f>
        <v>172000</v>
      </c>
      <c r="H36" s="79" t="n">
        <f aca="false">G36</f>
        <v>172000</v>
      </c>
      <c r="I36" s="79" t="n">
        <f aca="false">H36</f>
        <v>172000</v>
      </c>
      <c r="J36" s="79" t="n">
        <f aca="false">I36</f>
        <v>172000</v>
      </c>
      <c r="K36" s="79" t="n">
        <f aca="false">J36</f>
        <v>172000</v>
      </c>
      <c r="L36" s="79" t="n">
        <f aca="false">K36</f>
        <v>172000</v>
      </c>
      <c r="M36" s="79" t="n">
        <f aca="false">L36</f>
        <v>172000</v>
      </c>
      <c r="N36" s="79" t="n">
        <f aca="false">M36</f>
        <v>172000</v>
      </c>
      <c r="O36" s="79" t="n">
        <f aca="false">N36</f>
        <v>172000</v>
      </c>
      <c r="P36" s="79" t="n">
        <f aca="false">O36</f>
        <v>172000</v>
      </c>
      <c r="Q36" s="79" t="n">
        <f aca="false">P36</f>
        <v>172000</v>
      </c>
      <c r="R36" s="79" t="n">
        <f aca="false">Q36</f>
        <v>172000</v>
      </c>
      <c r="S36" s="79" t="n">
        <f aca="false">R36</f>
        <v>172000</v>
      </c>
      <c r="T36" s="79" t="n">
        <f aca="false">S36</f>
        <v>172000</v>
      </c>
      <c r="U36" s="79" t="n">
        <f aca="false">T36</f>
        <v>172000</v>
      </c>
      <c r="V36" s="79" t="n">
        <f aca="false">U36</f>
        <v>172000</v>
      </c>
      <c r="W36" s="79" t="n">
        <f aca="false">V36</f>
        <v>172000</v>
      </c>
      <c r="X36" s="79" t="n">
        <f aca="false">W36</f>
        <v>172000</v>
      </c>
      <c r="Y36" s="79" t="n">
        <f aca="false">X36</f>
        <v>172000</v>
      </c>
      <c r="Z36" s="79" t="n">
        <f aca="false">Y36</f>
        <v>172000</v>
      </c>
      <c r="AA36" s="79" t="n">
        <f aca="false">Z36</f>
        <v>172000</v>
      </c>
      <c r="AB36" s="79" t="n">
        <f aca="false">AA36</f>
        <v>172000</v>
      </c>
      <c r="AC36" s="79" t="n">
        <f aca="false">AB36</f>
        <v>172000</v>
      </c>
      <c r="AD36" s="79" t="n">
        <f aca="false">AC36</f>
        <v>172000</v>
      </c>
      <c r="AE36" s="79" t="n">
        <f aca="false">AD36</f>
        <v>172000</v>
      </c>
      <c r="AF36" s="79" t="n">
        <f aca="false">AE36</f>
        <v>172000</v>
      </c>
      <c r="AG36" s="79" t="n">
        <f aca="false">AF36</f>
        <v>172000</v>
      </c>
      <c r="AH36" s="79" t="n">
        <f aca="false">AG36</f>
        <v>172000</v>
      </c>
      <c r="AI36" s="79" t="n">
        <f aca="false">AH36</f>
        <v>172000</v>
      </c>
      <c r="AJ36" s="79" t="n">
        <f aca="false">AI36</f>
        <v>172000</v>
      </c>
      <c r="AK36" s="79" t="n">
        <f aca="false">AJ36</f>
        <v>172000</v>
      </c>
      <c r="AL36" s="79" t="n">
        <f aca="false">AK36</f>
        <v>172000</v>
      </c>
      <c r="AM36" s="79" t="n">
        <f aca="false">AL36</f>
        <v>172000</v>
      </c>
      <c r="AN36" s="79" t="n">
        <f aca="false">AM36</f>
        <v>172000</v>
      </c>
      <c r="AO36" s="79" t="n">
        <f aca="false">AN36</f>
        <v>172000</v>
      </c>
      <c r="AP36" s="79" t="n">
        <f aca="false">AO36</f>
        <v>172000</v>
      </c>
      <c r="AQ36" s="79" t="n">
        <f aca="false">AP36</f>
        <v>172000</v>
      </c>
      <c r="AR36" s="79" t="n">
        <f aca="false">AQ36</f>
        <v>172000</v>
      </c>
      <c r="AS36" s="79" t="n">
        <f aca="false">AR36</f>
        <v>172000</v>
      </c>
      <c r="AT36" s="79" t="n">
        <f aca="false">AS36</f>
        <v>172000</v>
      </c>
      <c r="AU36" s="79" t="n">
        <f aca="false">AT36</f>
        <v>172000</v>
      </c>
      <c r="AV36" s="79" t="n">
        <f aca="false">AU36</f>
        <v>172000</v>
      </c>
      <c r="AW36" s="79" t="n">
        <f aca="false">AV36</f>
        <v>172000</v>
      </c>
      <c r="AX36" s="79" t="n">
        <f aca="false">AW36</f>
        <v>172000</v>
      </c>
      <c r="AY36" s="79" t="n">
        <f aca="false">AX36</f>
        <v>172000</v>
      </c>
      <c r="AZ36" s="79" t="n">
        <f aca="false">AY36</f>
        <v>172000</v>
      </c>
      <c r="BA36" s="79" t="n">
        <f aca="false">AZ36</f>
        <v>172000</v>
      </c>
      <c r="BB36" s="79" t="n">
        <f aca="false">BA36</f>
        <v>172000</v>
      </c>
      <c r="BC36" s="79" t="n">
        <f aca="false">BB36</f>
        <v>172000</v>
      </c>
      <c r="BD36" s="79" t="n">
        <f aca="false">BC36</f>
        <v>172000</v>
      </c>
      <c r="BE36" s="79" t="n">
        <f aca="false">BD36</f>
        <v>172000</v>
      </c>
      <c r="BF36" s="79" t="n">
        <f aca="false">BE36</f>
        <v>172000</v>
      </c>
      <c r="BG36" s="79" t="n">
        <f aca="false">BF36</f>
        <v>172000</v>
      </c>
      <c r="BH36" s="79" t="n">
        <f aca="false">BG36</f>
        <v>172000</v>
      </c>
      <c r="BI36" s="79" t="n">
        <f aca="false">BH36</f>
        <v>172000</v>
      </c>
      <c r="BJ36" s="79" t="n">
        <f aca="false">BI36</f>
        <v>172000</v>
      </c>
      <c r="BK36" s="79" t="n">
        <f aca="false">BJ36</f>
        <v>172000</v>
      </c>
      <c r="BL36" s="79" t="n">
        <f aca="false">BK36</f>
        <v>172000</v>
      </c>
      <c r="BM36" s="79" t="n">
        <f aca="false">BL36</f>
        <v>172000</v>
      </c>
      <c r="BN36" s="79" t="n">
        <f aca="false">BM36</f>
        <v>172000</v>
      </c>
      <c r="BO36" s="79" t="n">
        <f aca="false">BN36</f>
        <v>172000</v>
      </c>
      <c r="BP36" s="79" t="n">
        <f aca="false">BO36</f>
        <v>172000</v>
      </c>
      <c r="BQ36" s="79" t="n">
        <f aca="false">BP36</f>
        <v>172000</v>
      </c>
      <c r="BR36" s="79" t="n">
        <f aca="false">BQ36</f>
        <v>172000</v>
      </c>
      <c r="BS36" s="79" t="n">
        <f aca="false">BR36</f>
        <v>172000</v>
      </c>
      <c r="BT36" s="79" t="n">
        <f aca="false">BS36</f>
        <v>172000</v>
      </c>
      <c r="BU36" s="79" t="n">
        <f aca="false">BT36</f>
        <v>172000</v>
      </c>
      <c r="BV36" s="79" t="n">
        <f aca="false">BU36</f>
        <v>172000</v>
      </c>
    </row>
    <row r="37" customFormat="false" ht="12.75" hidden="false" customHeight="false" outlineLevel="0" collapsed="false">
      <c r="A37" s="64"/>
    </row>
    <row r="38" customFormat="false" ht="12.75" hidden="false" customHeight="false" outlineLevel="0" collapsed="false">
      <c r="A38" s="66" t="s">
        <v>118</v>
      </c>
      <c r="B38" s="61" t="n">
        <f aca="false">B33-B35-B36</f>
        <v>968219.5</v>
      </c>
      <c r="C38" s="61" t="n">
        <f aca="false">C33-C35-C36</f>
        <v>968219.5</v>
      </c>
      <c r="D38" s="61" t="n">
        <f aca="false">D33-D35-D36</f>
        <v>884219.5</v>
      </c>
      <c r="E38" s="61" t="n">
        <f aca="false">E33-E35-E36</f>
        <v>304333.829802417</v>
      </c>
      <c r="F38" s="61" t="n">
        <f aca="false">F33-F35-F36</f>
        <v>926219.5</v>
      </c>
      <c r="G38" s="61" t="n">
        <f aca="false">G33-G35-G36</f>
        <v>968219.5</v>
      </c>
      <c r="H38" s="61" t="n">
        <f aca="false">H33-H35-H36</f>
        <v>269549.978391521</v>
      </c>
      <c r="I38" s="61" t="n">
        <f aca="false">I33-I35-I36</f>
        <v>968219.5</v>
      </c>
      <c r="J38" s="61" t="n">
        <f aca="false">J33-J35-J36</f>
        <v>968219.5</v>
      </c>
      <c r="K38" s="61" t="n">
        <f aca="false">K33-K35-K36</f>
        <v>-77684.1146420279</v>
      </c>
      <c r="L38" s="61" t="n">
        <f aca="false">L33-L35-L36</f>
        <v>968219.5</v>
      </c>
      <c r="M38" s="61" t="n">
        <f aca="false">M33-M35-M36</f>
        <v>926219.5</v>
      </c>
      <c r="N38" s="61" t="n">
        <f aca="false">N33-N35-N36</f>
        <v>-35684.1146420279</v>
      </c>
      <c r="O38" s="61" t="n">
        <f aca="false">O33-O35-O36</f>
        <v>968219.5</v>
      </c>
      <c r="P38" s="61" t="n">
        <f aca="false">P33-P35-P36</f>
        <v>842219.5</v>
      </c>
      <c r="Q38" s="61" t="n">
        <f aca="false">Q33-Q35-Q36</f>
        <v>-13860.123019375</v>
      </c>
      <c r="R38" s="61" t="n">
        <f aca="false">R33-R35-R36</f>
        <v>1010219.5</v>
      </c>
      <c r="S38" s="61" t="n">
        <f aca="false">S33-S35-S36</f>
        <v>1196069.5</v>
      </c>
      <c r="T38" s="61" t="n">
        <f aca="false">T33-T35-T36</f>
        <v>459372.912969855</v>
      </c>
      <c r="U38" s="61" t="n">
        <f aca="false">U33-U35-U36</f>
        <v>1592855.86363636</v>
      </c>
      <c r="V38" s="61" t="n">
        <f aca="false">V33-V35-V36</f>
        <v>1691492.22727273</v>
      </c>
      <c r="W38" s="61" t="n">
        <f aca="false">W33-W35-W36</f>
        <v>756620.376315744</v>
      </c>
      <c r="X38" s="61" t="n">
        <f aca="false">X33-X35-X36</f>
        <v>1888764.95454545</v>
      </c>
      <c r="Y38" s="61" t="n">
        <f aca="false">Y33-Y35-Y36</f>
        <v>1908492.22727273</v>
      </c>
      <c r="Z38" s="61" t="n">
        <f aca="false">Z33-Z35-Z36</f>
        <v>1130335.90378244</v>
      </c>
      <c r="AA38" s="61" t="n">
        <f aca="false">AA33-AA35-AA36</f>
        <v>2184674.04545455</v>
      </c>
      <c r="AB38" s="61" t="n">
        <f aca="false">AB33-AB35-AB36</f>
        <v>2017946.77272727</v>
      </c>
      <c r="AC38" s="61" t="n">
        <f aca="false">AC33-AC35-AC36</f>
        <v>1437400.89161383</v>
      </c>
      <c r="AD38" s="61" t="n">
        <f aca="false">AD33-AD35-AD36</f>
        <v>2265561.57711526</v>
      </c>
      <c r="AE38" s="61" t="n">
        <f aca="false">AE33-AE35-AE36</f>
        <v>2370377.91005206</v>
      </c>
      <c r="AF38" s="61" t="n">
        <f aca="false">AF33-AF35-AF36</f>
        <v>1413970.28533663</v>
      </c>
      <c r="AG38" s="61" t="n">
        <f aca="false">AG33-AG35-AG36</f>
        <v>2423243.96422923</v>
      </c>
      <c r="AH38" s="61" t="n">
        <f aca="false">AH33-AH35-AH36</f>
        <v>2438266.01153448</v>
      </c>
      <c r="AI38" s="61" t="n">
        <f aca="false">AI33-AI35-AI36</f>
        <v>1484338.10780964</v>
      </c>
      <c r="AJ38" s="61" t="n">
        <f aca="false">AJ33-AJ35-AJ36</f>
        <v>2482901.38028159</v>
      </c>
      <c r="AK38" s="61" t="n">
        <f aca="false">AK33-AK35-AK36</f>
        <v>2404585.80466599</v>
      </c>
      <c r="AL38" s="61" t="n">
        <f aca="false">AL33-AL35-AL36</f>
        <v>1653182.51937781</v>
      </c>
      <c r="AM38" s="61" t="n">
        <f aca="false">AM33-AM35-AM36</f>
        <v>2536702.06892611</v>
      </c>
      <c r="AN38" s="61" t="n">
        <f aca="false">AN33-AN35-AN36</f>
        <v>2264235.90098738</v>
      </c>
      <c r="AO38" s="61" t="n">
        <f aca="false">AO33-AO35-AO36</f>
        <v>1753179.02353538</v>
      </c>
      <c r="AP38" s="61" t="n">
        <f aca="false">AP33-AP35-AP36</f>
        <v>2481219.5</v>
      </c>
      <c r="AQ38" s="61" t="n">
        <f aca="false">AQ33-AQ35-AQ36</f>
        <v>2579219.5</v>
      </c>
      <c r="AR38" s="61" t="n">
        <f aca="false">AR33-AR35-AR36</f>
        <v>1675084.68032508</v>
      </c>
      <c r="AS38" s="61" t="n">
        <f aca="false">AS33-AS35-AS36</f>
        <v>2579219.5</v>
      </c>
      <c r="AT38" s="61" t="n">
        <f aca="false">AT33-AT35-AT36</f>
        <v>2579219.5</v>
      </c>
      <c r="AU38" s="61" t="n">
        <f aca="false">AU33-AU35-AU36</f>
        <v>1691234.38969913</v>
      </c>
      <c r="AV38" s="61" t="n">
        <f aca="false">AV33-AV35-AV36</f>
        <v>2579219.5</v>
      </c>
      <c r="AW38" s="61" t="n">
        <f aca="false">AW33-AW35-AW36</f>
        <v>2481219.5</v>
      </c>
      <c r="AX38" s="61" t="n">
        <f aca="false">AX33-AX35-AX36</f>
        <v>1801339.21594125</v>
      </c>
      <c r="AY38" s="61" t="n">
        <f aca="false">AY33-AY35-AY36</f>
        <v>2579219.5</v>
      </c>
      <c r="AZ38" s="61" t="n">
        <f aca="false">AZ33-AZ35-AZ36</f>
        <v>2383219.5</v>
      </c>
      <c r="BA38" s="61" t="n">
        <f aca="false">BA33-BA35-BA36</f>
        <v>1835484.03804124</v>
      </c>
      <c r="BB38" s="61" t="n">
        <f aca="false">BB33-BB35-BB36</f>
        <v>2481219.5</v>
      </c>
      <c r="BC38" s="61" t="n">
        <f aca="false">BC33-BC35-BC36</f>
        <v>2579219.5</v>
      </c>
      <c r="BD38" s="61" t="n">
        <f aca="false">BD33-BD35-BD36</f>
        <v>1763809.31666076</v>
      </c>
      <c r="BE38" s="61" t="n">
        <f aca="false">BE33-BE35-BE36</f>
        <v>2579219.5</v>
      </c>
      <c r="BF38" s="61" t="n">
        <f aca="false">BF33-BF35-BF36</f>
        <v>2579219.5</v>
      </c>
      <c r="BG38" s="61" t="n">
        <f aca="false">BG33-BG35-BG36</f>
        <v>1783035.74128707</v>
      </c>
      <c r="BH38" s="61" t="n">
        <f aca="false">BH33-BH35-BH36</f>
        <v>2579219.5</v>
      </c>
      <c r="BI38" s="61" t="n">
        <f aca="false">BI33-BI35-BI36</f>
        <v>2481219.5</v>
      </c>
      <c r="BJ38" s="61" t="n">
        <f aca="false">BJ33-BJ35-BJ36</f>
        <v>1908507.66765723</v>
      </c>
      <c r="BK38" s="61" t="n">
        <f aca="false">BK33-BK35-BK36</f>
        <v>2579219.5</v>
      </c>
      <c r="BL38" s="61" t="n">
        <f aca="false">BL33-BL35-BL36</f>
        <v>2285219.5</v>
      </c>
      <c r="BM38" s="61" t="n">
        <f aca="false">BM33-BM35-BM36</f>
        <v>1950468.89708847</v>
      </c>
      <c r="BN38" s="61" t="n">
        <f aca="false">BN33-BN35-BN36</f>
        <v>2481219.5</v>
      </c>
      <c r="BO38" s="61" t="n">
        <f aca="false">BO33-BO35-BO36</f>
        <v>2579219.5</v>
      </c>
      <c r="BP38" s="61" t="n">
        <f aca="false">BP33-BP35-BP36</f>
        <v>1873948.74060082</v>
      </c>
      <c r="BQ38" s="61" t="n">
        <f aca="false">BQ33-BQ35-BQ36</f>
        <v>2579219.5</v>
      </c>
      <c r="BR38" s="61" t="n">
        <f aca="false">BR33-BR35-BR36</f>
        <v>2579219.5</v>
      </c>
      <c r="BS38" s="61" t="n">
        <f aca="false">BS33-BS35-BS36</f>
        <v>1896458.49609138</v>
      </c>
      <c r="BT38" s="61" t="n">
        <f aca="false">BT33-BT35-BT36</f>
        <v>2579219.5</v>
      </c>
      <c r="BU38" s="61" t="n">
        <f aca="false">BU33-BU35-BU36</f>
        <v>2481219.5</v>
      </c>
      <c r="BV38" s="61" t="n">
        <f aca="false">BV33-BV35-BV36</f>
        <v>2005568.68342048</v>
      </c>
    </row>
    <row r="39" customFormat="false" ht="12.75" hidden="false" customHeight="false" outlineLevel="0" collapsed="false">
      <c r="A39" s="66"/>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row>
    <row r="40" customFormat="false" ht="12.75" hidden="false" customHeight="false" outlineLevel="0" collapsed="false">
      <c r="A40" s="30" t="s">
        <v>119</v>
      </c>
    </row>
    <row r="41" customFormat="false" ht="13.5" hidden="false" customHeight="false" outlineLevel="0" collapsed="false">
      <c r="A41" s="83" t="s">
        <v>120</v>
      </c>
      <c r="B41" s="25" t="n">
        <v>0</v>
      </c>
      <c r="C41" s="61" t="n">
        <f aca="false">B58</f>
        <v>1250000</v>
      </c>
      <c r="D41" s="61" t="n">
        <f aca="false">C58</f>
        <v>1250000</v>
      </c>
      <c r="E41" s="61" t="n">
        <f aca="false">D58</f>
        <v>1250000</v>
      </c>
      <c r="F41" s="61" t="n">
        <f aca="false">E58</f>
        <v>1250000</v>
      </c>
      <c r="G41" s="61" t="n">
        <f aca="false">F58</f>
        <v>1250000</v>
      </c>
      <c r="H41" s="61" t="n">
        <f aca="false">G58</f>
        <v>1250000</v>
      </c>
      <c r="I41" s="61" t="n">
        <f aca="false">H58</f>
        <v>1250000</v>
      </c>
      <c r="J41" s="61" t="n">
        <f aca="false">I58</f>
        <v>1250000</v>
      </c>
      <c r="K41" s="61" t="n">
        <f aca="false">J58</f>
        <v>1250000</v>
      </c>
      <c r="L41" s="61" t="n">
        <f aca="false">K58</f>
        <v>1250000</v>
      </c>
      <c r="M41" s="61" t="n">
        <f aca="false">L58</f>
        <v>1250000</v>
      </c>
      <c r="N41" s="61" t="n">
        <f aca="false">M58</f>
        <v>1250000</v>
      </c>
      <c r="O41" s="61" t="n">
        <f aca="false">N58</f>
        <v>1250000</v>
      </c>
      <c r="P41" s="61" t="n">
        <f aca="false">O58</f>
        <v>1250000</v>
      </c>
      <c r="Q41" s="61" t="n">
        <f aca="false">P58</f>
        <v>1250000</v>
      </c>
      <c r="R41" s="61" t="n">
        <f aca="false">Q58</f>
        <v>232445.214226607</v>
      </c>
      <c r="S41" s="61" t="n">
        <f aca="false">R58</f>
        <v>1250000</v>
      </c>
      <c r="T41" s="61" t="n">
        <f aca="false">S58</f>
        <v>1250000</v>
      </c>
      <c r="U41" s="61" t="n">
        <f aca="false">T58</f>
        <v>695445.214226607</v>
      </c>
      <c r="V41" s="61" t="n">
        <f aca="false">U58</f>
        <v>1250000</v>
      </c>
      <c r="W41" s="61" t="n">
        <f aca="false">V58</f>
        <v>1250000</v>
      </c>
      <c r="X41" s="61" t="n">
        <f aca="false">W58</f>
        <v>981808.850590244</v>
      </c>
      <c r="Y41" s="61" t="n">
        <f aca="false">X58</f>
        <v>1250000</v>
      </c>
      <c r="Z41" s="61" t="n">
        <f aca="false">Y58</f>
        <v>1250000</v>
      </c>
      <c r="AA41" s="61" t="n">
        <f aca="false">Z58</f>
        <v>1250000</v>
      </c>
      <c r="AB41" s="61" t="n">
        <f aca="false">AA58</f>
        <v>250000</v>
      </c>
      <c r="AC41" s="61" t="n">
        <f aca="false">AB58</f>
        <v>250000</v>
      </c>
      <c r="AD41" s="61" t="n">
        <f aca="false">AC58</f>
        <v>250000</v>
      </c>
      <c r="AE41" s="61" t="n">
        <f aca="false">AD58</f>
        <v>250000</v>
      </c>
      <c r="AF41" s="61" t="n">
        <f aca="false">AE58</f>
        <v>250000</v>
      </c>
      <c r="AG41" s="61" t="n">
        <f aca="false">AF58</f>
        <v>250000</v>
      </c>
      <c r="AH41" s="61" t="n">
        <f aca="false">AG58</f>
        <v>250000</v>
      </c>
      <c r="AI41" s="61" t="n">
        <f aca="false">AH58</f>
        <v>250000</v>
      </c>
      <c r="AJ41" s="61" t="n">
        <f aca="false">AI58</f>
        <v>250000</v>
      </c>
      <c r="AK41" s="61" t="n">
        <f aca="false">AJ58</f>
        <v>250000</v>
      </c>
      <c r="AL41" s="61" t="n">
        <f aca="false">AK58</f>
        <v>250000</v>
      </c>
      <c r="AM41" s="61" t="n">
        <f aca="false">AL58</f>
        <v>250000</v>
      </c>
      <c r="AN41" s="61" t="n">
        <f aca="false">AM58</f>
        <v>250000</v>
      </c>
      <c r="AO41" s="61" t="n">
        <f aca="false">AN58</f>
        <v>250000</v>
      </c>
      <c r="AP41" s="61" t="n">
        <f aca="false">AO58</f>
        <v>250000</v>
      </c>
      <c r="AQ41" s="61" t="n">
        <f aca="false">AP58</f>
        <v>250000</v>
      </c>
      <c r="AR41" s="61" t="n">
        <f aca="false">AQ58</f>
        <v>250000</v>
      </c>
      <c r="AS41" s="61" t="n">
        <f aca="false">AR58</f>
        <v>250000</v>
      </c>
      <c r="AT41" s="61" t="n">
        <f aca="false">AS58</f>
        <v>250000</v>
      </c>
      <c r="AU41" s="61" t="n">
        <f aca="false">AT58</f>
        <v>250000</v>
      </c>
      <c r="AV41" s="61" t="n">
        <f aca="false">AU58</f>
        <v>250000</v>
      </c>
      <c r="AW41" s="61" t="n">
        <f aca="false">AV58</f>
        <v>250000</v>
      </c>
      <c r="AX41" s="61" t="n">
        <f aca="false">AW58</f>
        <v>250000</v>
      </c>
      <c r="AY41" s="61" t="n">
        <f aca="false">AX58</f>
        <v>250000</v>
      </c>
      <c r="AZ41" s="61" t="n">
        <f aca="false">AY58</f>
        <v>250000</v>
      </c>
      <c r="BA41" s="61" t="n">
        <f aca="false">AZ58</f>
        <v>250000</v>
      </c>
      <c r="BB41" s="61" t="n">
        <f aca="false">BA58</f>
        <v>250000</v>
      </c>
      <c r="BC41" s="61" t="n">
        <f aca="false">BB58</f>
        <v>250000</v>
      </c>
      <c r="BD41" s="61" t="n">
        <f aca="false">BC58</f>
        <v>250000</v>
      </c>
      <c r="BE41" s="61" t="n">
        <f aca="false">BD58</f>
        <v>250000</v>
      </c>
      <c r="BF41" s="61" t="n">
        <f aca="false">BE58</f>
        <v>250000</v>
      </c>
      <c r="BG41" s="61" t="n">
        <f aca="false">BF58</f>
        <v>250000</v>
      </c>
      <c r="BH41" s="61" t="n">
        <f aca="false">BG58</f>
        <v>250000</v>
      </c>
      <c r="BI41" s="61" t="n">
        <f aca="false">BH58</f>
        <v>250000</v>
      </c>
      <c r="BJ41" s="61" t="n">
        <f aca="false">BI58</f>
        <v>250000</v>
      </c>
      <c r="BK41" s="61" t="n">
        <f aca="false">BJ58</f>
        <v>250000</v>
      </c>
      <c r="BL41" s="61" t="n">
        <f aca="false">BK58</f>
        <v>250000</v>
      </c>
      <c r="BM41" s="61" t="n">
        <f aca="false">BL58</f>
        <v>250000</v>
      </c>
      <c r="BN41" s="61" t="n">
        <f aca="false">BM58</f>
        <v>250000</v>
      </c>
      <c r="BO41" s="61" t="n">
        <f aca="false">BN58</f>
        <v>250000</v>
      </c>
      <c r="BP41" s="61" t="n">
        <f aca="false">BO58</f>
        <v>250000</v>
      </c>
      <c r="BQ41" s="61" t="n">
        <f aca="false">BP58</f>
        <v>250000</v>
      </c>
      <c r="BR41" s="61" t="n">
        <f aca="false">BQ58</f>
        <v>250000</v>
      </c>
      <c r="BS41" s="61" t="n">
        <f aca="false">BR58</f>
        <v>250000</v>
      </c>
      <c r="BT41" s="61" t="n">
        <f aca="false">BS58</f>
        <v>250000</v>
      </c>
      <c r="BU41" s="61" t="n">
        <f aca="false">BT58</f>
        <v>250000</v>
      </c>
      <c r="BV41" s="61" t="n">
        <f aca="false">BU58</f>
        <v>250000</v>
      </c>
    </row>
    <row r="42" customFormat="false" ht="12.75" hidden="false" customHeight="false" outlineLevel="0" collapsed="false">
      <c r="A42" s="64"/>
    </row>
    <row r="43" customFormat="false" ht="12.75" hidden="false" customHeight="false" outlineLevel="0" collapsed="false">
      <c r="A43" s="77" t="s">
        <v>121</v>
      </c>
    </row>
    <row r="44" customFormat="false" ht="12.75" hidden="false" customHeight="false" outlineLevel="0" collapsed="false">
      <c r="A44" s="64" t="s">
        <v>122</v>
      </c>
      <c r="B44" s="61" t="n">
        <f aca="false">B38</f>
        <v>968219.5</v>
      </c>
      <c r="C44" s="61" t="n">
        <f aca="false">C38</f>
        <v>968219.5</v>
      </c>
      <c r="D44" s="61" t="n">
        <f aca="false">D38</f>
        <v>884219.5</v>
      </c>
      <c r="E44" s="61" t="n">
        <f aca="false">E38</f>
        <v>304333.829802417</v>
      </c>
      <c r="F44" s="61" t="n">
        <f aca="false">F38</f>
        <v>926219.5</v>
      </c>
      <c r="G44" s="61" t="n">
        <f aca="false">G38</f>
        <v>968219.5</v>
      </c>
      <c r="H44" s="61" t="n">
        <f aca="false">H38</f>
        <v>269549.978391521</v>
      </c>
      <c r="I44" s="61" t="n">
        <f aca="false">I38</f>
        <v>968219.5</v>
      </c>
      <c r="J44" s="61" t="n">
        <f aca="false">J38</f>
        <v>968219.5</v>
      </c>
      <c r="K44" s="61" t="n">
        <f aca="false">K38</f>
        <v>-77684.1146420279</v>
      </c>
      <c r="L44" s="61" t="n">
        <f aca="false">L38</f>
        <v>968219.5</v>
      </c>
      <c r="M44" s="61" t="n">
        <f aca="false">M38</f>
        <v>926219.5</v>
      </c>
      <c r="N44" s="61" t="n">
        <f aca="false">N38</f>
        <v>-35684.1146420279</v>
      </c>
      <c r="O44" s="61" t="n">
        <f aca="false">O38</f>
        <v>968219.5</v>
      </c>
      <c r="P44" s="61" t="n">
        <f aca="false">P38</f>
        <v>842219.5</v>
      </c>
      <c r="Q44" s="61" t="n">
        <f aca="false">Q38</f>
        <v>-13860.123019375</v>
      </c>
      <c r="R44" s="61" t="n">
        <f aca="false">R38</f>
        <v>1010219.5</v>
      </c>
      <c r="S44" s="61" t="n">
        <f aca="false">S38</f>
        <v>1196069.5</v>
      </c>
      <c r="T44" s="61" t="n">
        <f aca="false">T38</f>
        <v>459372.912969855</v>
      </c>
      <c r="U44" s="61" t="n">
        <f aca="false">U38</f>
        <v>1592855.86363636</v>
      </c>
      <c r="V44" s="61" t="n">
        <f aca="false">V38</f>
        <v>1691492.22727273</v>
      </c>
      <c r="W44" s="61" t="n">
        <f aca="false">W38</f>
        <v>756620.376315744</v>
      </c>
      <c r="X44" s="61" t="n">
        <f aca="false">X38</f>
        <v>1888764.95454545</v>
      </c>
      <c r="Y44" s="61" t="n">
        <f aca="false">Y38</f>
        <v>1908492.22727273</v>
      </c>
      <c r="Z44" s="61" t="n">
        <f aca="false">Z38</f>
        <v>1130335.90378244</v>
      </c>
      <c r="AA44" s="61" t="n">
        <f aca="false">AA38</f>
        <v>2184674.04545455</v>
      </c>
      <c r="AB44" s="61" t="n">
        <f aca="false">AB38</f>
        <v>2017946.77272727</v>
      </c>
      <c r="AC44" s="61" t="n">
        <f aca="false">AC38</f>
        <v>1437400.89161383</v>
      </c>
      <c r="AD44" s="61" t="n">
        <f aca="false">AD38</f>
        <v>2265561.57711526</v>
      </c>
      <c r="AE44" s="61" t="n">
        <f aca="false">AE38</f>
        <v>2370377.91005206</v>
      </c>
      <c r="AF44" s="61" t="n">
        <f aca="false">AF38</f>
        <v>1413970.28533663</v>
      </c>
      <c r="AG44" s="61" t="n">
        <f aca="false">AG38</f>
        <v>2423243.96422923</v>
      </c>
      <c r="AH44" s="61" t="n">
        <f aca="false">AH38</f>
        <v>2438266.01153448</v>
      </c>
      <c r="AI44" s="61" t="n">
        <f aca="false">AI38</f>
        <v>1484338.10780964</v>
      </c>
      <c r="AJ44" s="61" t="n">
        <f aca="false">AJ38</f>
        <v>2482901.38028159</v>
      </c>
      <c r="AK44" s="61" t="n">
        <f aca="false">AK38</f>
        <v>2404585.80466599</v>
      </c>
      <c r="AL44" s="61" t="n">
        <f aca="false">AL38</f>
        <v>1653182.51937781</v>
      </c>
      <c r="AM44" s="61" t="n">
        <f aca="false">AM38</f>
        <v>2536702.06892611</v>
      </c>
      <c r="AN44" s="61" t="n">
        <f aca="false">AN38</f>
        <v>2264235.90098738</v>
      </c>
      <c r="AO44" s="61" t="n">
        <f aca="false">AO38</f>
        <v>1753179.02353538</v>
      </c>
      <c r="AP44" s="61" t="n">
        <f aca="false">AP38</f>
        <v>2481219.5</v>
      </c>
      <c r="AQ44" s="61" t="n">
        <f aca="false">AQ38</f>
        <v>2579219.5</v>
      </c>
      <c r="AR44" s="61" t="n">
        <f aca="false">AR38</f>
        <v>1675084.68032508</v>
      </c>
      <c r="AS44" s="61" t="n">
        <f aca="false">AS38</f>
        <v>2579219.5</v>
      </c>
      <c r="AT44" s="61" t="n">
        <f aca="false">AT38</f>
        <v>2579219.5</v>
      </c>
      <c r="AU44" s="61" t="n">
        <f aca="false">AU38</f>
        <v>1691234.38969913</v>
      </c>
      <c r="AV44" s="61" t="n">
        <f aca="false">AV38</f>
        <v>2579219.5</v>
      </c>
      <c r="AW44" s="61" t="n">
        <f aca="false">AW38</f>
        <v>2481219.5</v>
      </c>
      <c r="AX44" s="61" t="n">
        <f aca="false">AX38</f>
        <v>1801339.21594125</v>
      </c>
      <c r="AY44" s="61" t="n">
        <f aca="false">AY38</f>
        <v>2579219.5</v>
      </c>
      <c r="AZ44" s="61" t="n">
        <f aca="false">AZ38</f>
        <v>2383219.5</v>
      </c>
      <c r="BA44" s="61" t="n">
        <f aca="false">BA38</f>
        <v>1835484.03804124</v>
      </c>
      <c r="BB44" s="61" t="n">
        <f aca="false">BB38</f>
        <v>2481219.5</v>
      </c>
      <c r="BC44" s="61" t="n">
        <f aca="false">BC38</f>
        <v>2579219.5</v>
      </c>
      <c r="BD44" s="61" t="n">
        <f aca="false">BD38</f>
        <v>1763809.31666076</v>
      </c>
      <c r="BE44" s="61" t="n">
        <f aca="false">BE38</f>
        <v>2579219.5</v>
      </c>
      <c r="BF44" s="61" t="n">
        <f aca="false">BF38</f>
        <v>2579219.5</v>
      </c>
      <c r="BG44" s="61" t="n">
        <f aca="false">BG38</f>
        <v>1783035.74128707</v>
      </c>
      <c r="BH44" s="61" t="n">
        <f aca="false">BH38</f>
        <v>2579219.5</v>
      </c>
      <c r="BI44" s="61" t="n">
        <f aca="false">BI38</f>
        <v>2481219.5</v>
      </c>
      <c r="BJ44" s="61" t="n">
        <f aca="false">BJ38</f>
        <v>1908507.66765723</v>
      </c>
      <c r="BK44" s="61" t="n">
        <f aca="false">BK38</f>
        <v>2579219.5</v>
      </c>
      <c r="BL44" s="61" t="n">
        <f aca="false">BL38</f>
        <v>2285219.5</v>
      </c>
      <c r="BM44" s="61" t="n">
        <f aca="false">BM38</f>
        <v>1950468.89708847</v>
      </c>
      <c r="BN44" s="61" t="n">
        <f aca="false">BN38</f>
        <v>2481219.5</v>
      </c>
      <c r="BO44" s="61" t="n">
        <f aca="false">BO38</f>
        <v>2579219.5</v>
      </c>
      <c r="BP44" s="61" t="n">
        <f aca="false">BP38</f>
        <v>1873948.74060082</v>
      </c>
      <c r="BQ44" s="61" t="n">
        <f aca="false">BQ38</f>
        <v>2579219.5</v>
      </c>
      <c r="BR44" s="61" t="n">
        <f aca="false">BR38</f>
        <v>2579219.5</v>
      </c>
      <c r="BS44" s="61" t="n">
        <f aca="false">BS38</f>
        <v>1896458.49609138</v>
      </c>
      <c r="BT44" s="61" t="n">
        <f aca="false">BT38</f>
        <v>2579219.5</v>
      </c>
      <c r="BU44" s="61" t="n">
        <f aca="false">BU38</f>
        <v>2481219.5</v>
      </c>
      <c r="BV44" s="61" t="n">
        <f aca="false">BV38</f>
        <v>2005568.68342048</v>
      </c>
    </row>
    <row r="45" customFormat="false" ht="15" hidden="false" customHeight="false" outlineLevel="0" collapsed="false">
      <c r="A45" s="76" t="s">
        <v>123</v>
      </c>
      <c r="B45" s="84" t="n">
        <f aca="false">B36</f>
        <v>172000</v>
      </c>
      <c r="C45" s="84" t="n">
        <f aca="false">C36</f>
        <v>172000</v>
      </c>
      <c r="D45" s="84" t="n">
        <f aca="false">D36</f>
        <v>172000</v>
      </c>
      <c r="E45" s="84" t="n">
        <f aca="false">E36</f>
        <v>172000</v>
      </c>
      <c r="F45" s="84" t="n">
        <f aca="false">F36</f>
        <v>172000</v>
      </c>
      <c r="G45" s="84" t="n">
        <f aca="false">G36</f>
        <v>172000</v>
      </c>
      <c r="H45" s="84" t="n">
        <f aca="false">H36</f>
        <v>172000</v>
      </c>
      <c r="I45" s="84" t="n">
        <f aca="false">I36</f>
        <v>172000</v>
      </c>
      <c r="J45" s="84" t="n">
        <f aca="false">J36</f>
        <v>172000</v>
      </c>
      <c r="K45" s="84" t="n">
        <f aca="false">K36</f>
        <v>172000</v>
      </c>
      <c r="L45" s="84" t="n">
        <f aca="false">L36</f>
        <v>172000</v>
      </c>
      <c r="M45" s="84" t="n">
        <f aca="false">M36</f>
        <v>172000</v>
      </c>
      <c r="N45" s="84" t="n">
        <f aca="false">N36</f>
        <v>172000</v>
      </c>
      <c r="O45" s="84" t="n">
        <f aca="false">O36</f>
        <v>172000</v>
      </c>
      <c r="P45" s="84" t="n">
        <f aca="false">P36</f>
        <v>172000</v>
      </c>
      <c r="Q45" s="84" t="n">
        <f aca="false">Q36</f>
        <v>172000</v>
      </c>
      <c r="R45" s="84" t="n">
        <f aca="false">R36</f>
        <v>172000</v>
      </c>
      <c r="S45" s="84" t="n">
        <f aca="false">S36</f>
        <v>172000</v>
      </c>
      <c r="T45" s="84" t="n">
        <f aca="false">T36</f>
        <v>172000</v>
      </c>
      <c r="U45" s="84" t="n">
        <f aca="false">U36</f>
        <v>172000</v>
      </c>
      <c r="V45" s="84" t="n">
        <f aca="false">V36</f>
        <v>172000</v>
      </c>
      <c r="W45" s="84" t="n">
        <f aca="false">W36</f>
        <v>172000</v>
      </c>
      <c r="X45" s="84" t="n">
        <f aca="false">X36</f>
        <v>172000</v>
      </c>
      <c r="Y45" s="84" t="n">
        <f aca="false">Y36</f>
        <v>172000</v>
      </c>
      <c r="Z45" s="84" t="n">
        <f aca="false">Z36</f>
        <v>172000</v>
      </c>
      <c r="AA45" s="84" t="n">
        <f aca="false">AA36</f>
        <v>172000</v>
      </c>
      <c r="AB45" s="84" t="n">
        <f aca="false">AB36</f>
        <v>172000</v>
      </c>
      <c r="AC45" s="84" t="n">
        <f aca="false">AC36</f>
        <v>172000</v>
      </c>
      <c r="AD45" s="84" t="n">
        <f aca="false">AD36</f>
        <v>172000</v>
      </c>
      <c r="AE45" s="84" t="n">
        <f aca="false">AE36</f>
        <v>172000</v>
      </c>
      <c r="AF45" s="84" t="n">
        <f aca="false">AF36</f>
        <v>172000</v>
      </c>
      <c r="AG45" s="84" t="n">
        <f aca="false">AG36</f>
        <v>172000</v>
      </c>
      <c r="AH45" s="84" t="n">
        <f aca="false">AH36</f>
        <v>172000</v>
      </c>
      <c r="AI45" s="84" t="n">
        <f aca="false">AI36</f>
        <v>172000</v>
      </c>
      <c r="AJ45" s="84" t="n">
        <f aca="false">AJ36</f>
        <v>172000</v>
      </c>
      <c r="AK45" s="84" t="n">
        <f aca="false">AK36</f>
        <v>172000</v>
      </c>
      <c r="AL45" s="84" t="n">
        <f aca="false">AL36</f>
        <v>172000</v>
      </c>
      <c r="AM45" s="84" t="n">
        <f aca="false">AM36</f>
        <v>172000</v>
      </c>
      <c r="AN45" s="84" t="n">
        <f aca="false">AN36</f>
        <v>172000</v>
      </c>
      <c r="AO45" s="84" t="n">
        <f aca="false">AO36</f>
        <v>172000</v>
      </c>
      <c r="AP45" s="84" t="n">
        <f aca="false">AP36</f>
        <v>172000</v>
      </c>
      <c r="AQ45" s="84" t="n">
        <f aca="false">AQ36</f>
        <v>172000</v>
      </c>
      <c r="AR45" s="84" t="n">
        <f aca="false">AR36</f>
        <v>172000</v>
      </c>
      <c r="AS45" s="84" t="n">
        <f aca="false">AS36</f>
        <v>172000</v>
      </c>
      <c r="AT45" s="84" t="n">
        <f aca="false">AT36</f>
        <v>172000</v>
      </c>
      <c r="AU45" s="84" t="n">
        <f aca="false">AU36</f>
        <v>172000</v>
      </c>
      <c r="AV45" s="84" t="n">
        <f aca="false">AV36</f>
        <v>172000</v>
      </c>
      <c r="AW45" s="84" t="n">
        <f aca="false">AW36</f>
        <v>172000</v>
      </c>
      <c r="AX45" s="84" t="n">
        <f aca="false">AX36</f>
        <v>172000</v>
      </c>
      <c r="AY45" s="84" t="n">
        <f aca="false">AY36</f>
        <v>172000</v>
      </c>
      <c r="AZ45" s="84" t="n">
        <f aca="false">AZ36</f>
        <v>172000</v>
      </c>
      <c r="BA45" s="84" t="n">
        <f aca="false">BA36</f>
        <v>172000</v>
      </c>
      <c r="BB45" s="84" t="n">
        <f aca="false">BB36</f>
        <v>172000</v>
      </c>
      <c r="BC45" s="84" t="n">
        <f aca="false">BC36</f>
        <v>172000</v>
      </c>
      <c r="BD45" s="84" t="n">
        <f aca="false">BD36</f>
        <v>172000</v>
      </c>
      <c r="BE45" s="84" t="n">
        <f aca="false">BE36</f>
        <v>172000</v>
      </c>
      <c r="BF45" s="84" t="n">
        <f aca="false">BF36</f>
        <v>172000</v>
      </c>
      <c r="BG45" s="84" t="n">
        <f aca="false">BG36</f>
        <v>172000</v>
      </c>
      <c r="BH45" s="84" t="n">
        <f aca="false">BH36</f>
        <v>172000</v>
      </c>
      <c r="BI45" s="84" t="n">
        <f aca="false">BI36</f>
        <v>172000</v>
      </c>
      <c r="BJ45" s="84" t="n">
        <f aca="false">BJ36</f>
        <v>172000</v>
      </c>
      <c r="BK45" s="84" t="n">
        <f aca="false">BK36</f>
        <v>172000</v>
      </c>
      <c r="BL45" s="84" t="n">
        <f aca="false">BL36</f>
        <v>172000</v>
      </c>
      <c r="BM45" s="84" t="n">
        <f aca="false">BM36</f>
        <v>172000</v>
      </c>
      <c r="BN45" s="84" t="n">
        <f aca="false">BN36</f>
        <v>172000</v>
      </c>
      <c r="BO45" s="84" t="n">
        <f aca="false">BO36</f>
        <v>172000</v>
      </c>
      <c r="BP45" s="84" t="n">
        <f aca="false">BP36</f>
        <v>172000</v>
      </c>
      <c r="BQ45" s="84" t="n">
        <f aca="false">BQ36</f>
        <v>172000</v>
      </c>
      <c r="BR45" s="84" t="n">
        <f aca="false">BR36</f>
        <v>172000</v>
      </c>
      <c r="BS45" s="84" t="n">
        <f aca="false">BS36</f>
        <v>172000</v>
      </c>
      <c r="BT45" s="84" t="n">
        <f aca="false">BT36</f>
        <v>172000</v>
      </c>
      <c r="BU45" s="84" t="n">
        <f aca="false">BU36</f>
        <v>172000</v>
      </c>
      <c r="BV45" s="84" t="n">
        <f aca="false">BV36</f>
        <v>172000</v>
      </c>
    </row>
    <row r="46" customFormat="false" ht="12.75" hidden="false" customHeight="false" outlineLevel="0" collapsed="false">
      <c r="A46" s="76" t="s">
        <v>124</v>
      </c>
      <c r="B46" s="61" t="n">
        <f aca="false">B44+B45</f>
        <v>1140219.5</v>
      </c>
      <c r="C46" s="61" t="n">
        <f aca="false">C44+C45</f>
        <v>1140219.5</v>
      </c>
      <c r="D46" s="61" t="n">
        <f aca="false">D44+D45</f>
        <v>1056219.5</v>
      </c>
      <c r="E46" s="61" t="n">
        <f aca="false">E44+E45</f>
        <v>476333.829802417</v>
      </c>
      <c r="F46" s="61" t="n">
        <f aca="false">F44+F45</f>
        <v>1098219.5</v>
      </c>
      <c r="G46" s="61" t="n">
        <f aca="false">G44+G45</f>
        <v>1140219.5</v>
      </c>
      <c r="H46" s="61" t="n">
        <f aca="false">H44+H45</f>
        <v>441549.978391521</v>
      </c>
      <c r="I46" s="61" t="n">
        <f aca="false">I44+I45</f>
        <v>1140219.5</v>
      </c>
      <c r="J46" s="61" t="n">
        <f aca="false">J44+J45</f>
        <v>1140219.5</v>
      </c>
      <c r="K46" s="61" t="n">
        <f aca="false">K44+K45</f>
        <v>94315.8853579721</v>
      </c>
      <c r="L46" s="61" t="n">
        <f aca="false">L44+L45</f>
        <v>1140219.5</v>
      </c>
      <c r="M46" s="61" t="n">
        <f aca="false">M44+M45</f>
        <v>1098219.5</v>
      </c>
      <c r="N46" s="61" t="n">
        <f aca="false">N44+N45</f>
        <v>136315.885357972</v>
      </c>
      <c r="O46" s="61" t="n">
        <f aca="false">O44+O45</f>
        <v>1140219.5</v>
      </c>
      <c r="P46" s="61" t="n">
        <f aca="false">P44+P45</f>
        <v>1014219.5</v>
      </c>
      <c r="Q46" s="61" t="n">
        <f aca="false">Q44+Q45</f>
        <v>158139.876980625</v>
      </c>
      <c r="R46" s="61" t="n">
        <f aca="false">R44+R45</f>
        <v>1182219.5</v>
      </c>
      <c r="S46" s="61" t="n">
        <f aca="false">S44+S45</f>
        <v>1368069.5</v>
      </c>
      <c r="T46" s="61" t="n">
        <f aca="false">T44+T45</f>
        <v>631372.912969855</v>
      </c>
      <c r="U46" s="61" t="n">
        <f aca="false">U44+U45</f>
        <v>1764855.86363636</v>
      </c>
      <c r="V46" s="61" t="n">
        <f aca="false">V44+V45</f>
        <v>1863492.22727273</v>
      </c>
      <c r="W46" s="61" t="n">
        <f aca="false">W44+W45</f>
        <v>928620.376315744</v>
      </c>
      <c r="X46" s="61" t="n">
        <f aca="false">X44+X45</f>
        <v>2060764.95454545</v>
      </c>
      <c r="Y46" s="61" t="n">
        <f aca="false">Y44+Y45</f>
        <v>2080492.22727273</v>
      </c>
      <c r="Z46" s="61" t="n">
        <f aca="false">Z44+Z45</f>
        <v>1302335.90378244</v>
      </c>
      <c r="AA46" s="61" t="n">
        <f aca="false">AA44+AA45</f>
        <v>2356674.04545455</v>
      </c>
      <c r="AB46" s="61" t="n">
        <f aca="false">AB44+AB45</f>
        <v>2189946.77272727</v>
      </c>
      <c r="AC46" s="61" t="n">
        <f aca="false">AC44+AC45</f>
        <v>1609400.89161383</v>
      </c>
      <c r="AD46" s="61" t="n">
        <f aca="false">AD44+AD45</f>
        <v>2437561.57711526</v>
      </c>
      <c r="AE46" s="61" t="n">
        <f aca="false">AE44+AE45</f>
        <v>2542377.91005206</v>
      </c>
      <c r="AF46" s="61" t="n">
        <f aca="false">AF44+AF45</f>
        <v>1585970.28533663</v>
      </c>
      <c r="AG46" s="61" t="n">
        <f aca="false">AG44+AG45</f>
        <v>2595243.96422923</v>
      </c>
      <c r="AH46" s="61" t="n">
        <f aca="false">AH44+AH45</f>
        <v>2610266.01153448</v>
      </c>
      <c r="AI46" s="61" t="n">
        <f aca="false">AI44+AI45</f>
        <v>1656338.10780964</v>
      </c>
      <c r="AJ46" s="61" t="n">
        <f aca="false">AJ44+AJ45</f>
        <v>2654901.38028159</v>
      </c>
      <c r="AK46" s="61" t="n">
        <f aca="false">AK44+AK45</f>
        <v>2576585.80466599</v>
      </c>
      <c r="AL46" s="61" t="n">
        <f aca="false">AL44+AL45</f>
        <v>1825182.51937781</v>
      </c>
      <c r="AM46" s="61" t="n">
        <f aca="false">AM44+AM45</f>
        <v>2708702.06892611</v>
      </c>
      <c r="AN46" s="61" t="n">
        <f aca="false">AN44+AN45</f>
        <v>2436235.90098738</v>
      </c>
      <c r="AO46" s="61" t="n">
        <f aca="false">AO44+AO45</f>
        <v>1925179.02353538</v>
      </c>
      <c r="AP46" s="61" t="n">
        <f aca="false">AP44+AP45</f>
        <v>2653219.5</v>
      </c>
      <c r="AQ46" s="61" t="n">
        <f aca="false">AQ44+AQ45</f>
        <v>2751219.5</v>
      </c>
      <c r="AR46" s="61" t="n">
        <f aca="false">AR44+AR45</f>
        <v>1847084.68032508</v>
      </c>
      <c r="AS46" s="61" t="n">
        <f aca="false">AS44+AS45</f>
        <v>2751219.5</v>
      </c>
      <c r="AT46" s="61" t="n">
        <f aca="false">AT44+AT45</f>
        <v>2751219.5</v>
      </c>
      <c r="AU46" s="61" t="n">
        <f aca="false">AU44+AU45</f>
        <v>1863234.38969913</v>
      </c>
      <c r="AV46" s="61" t="n">
        <f aca="false">AV44+AV45</f>
        <v>2751219.5</v>
      </c>
      <c r="AW46" s="61" t="n">
        <f aca="false">AW44+AW45</f>
        <v>2653219.5</v>
      </c>
      <c r="AX46" s="61" t="n">
        <f aca="false">AX44+AX45</f>
        <v>1973339.21594125</v>
      </c>
      <c r="AY46" s="61" t="n">
        <f aca="false">AY44+AY45</f>
        <v>2751219.5</v>
      </c>
      <c r="AZ46" s="61" t="n">
        <f aca="false">AZ44+AZ45</f>
        <v>2555219.5</v>
      </c>
      <c r="BA46" s="61" t="n">
        <f aca="false">BA44+BA45</f>
        <v>2007484.03804124</v>
      </c>
      <c r="BB46" s="61" t="n">
        <f aca="false">BB44+BB45</f>
        <v>2653219.5</v>
      </c>
      <c r="BC46" s="61" t="n">
        <f aca="false">BC44+BC45</f>
        <v>2751219.5</v>
      </c>
      <c r="BD46" s="61" t="n">
        <f aca="false">BD44+BD45</f>
        <v>1935809.31666076</v>
      </c>
      <c r="BE46" s="61" t="n">
        <f aca="false">BE44+BE45</f>
        <v>2751219.5</v>
      </c>
      <c r="BF46" s="61" t="n">
        <f aca="false">BF44+BF45</f>
        <v>2751219.5</v>
      </c>
      <c r="BG46" s="61" t="n">
        <f aca="false">BG44+BG45</f>
        <v>1955035.74128707</v>
      </c>
      <c r="BH46" s="61" t="n">
        <f aca="false">BH44+BH45</f>
        <v>2751219.5</v>
      </c>
      <c r="BI46" s="61" t="n">
        <f aca="false">BI44+BI45</f>
        <v>2653219.5</v>
      </c>
      <c r="BJ46" s="61" t="n">
        <f aca="false">BJ44+BJ45</f>
        <v>2080507.66765723</v>
      </c>
      <c r="BK46" s="61" t="n">
        <f aca="false">BK44+BK45</f>
        <v>2751219.5</v>
      </c>
      <c r="BL46" s="61" t="n">
        <f aca="false">BL44+BL45</f>
        <v>2457219.5</v>
      </c>
      <c r="BM46" s="61" t="n">
        <f aca="false">BM44+BM45</f>
        <v>2122468.89708847</v>
      </c>
      <c r="BN46" s="61" t="n">
        <f aca="false">BN44+BN45</f>
        <v>2653219.5</v>
      </c>
      <c r="BO46" s="61" t="n">
        <f aca="false">BO44+BO45</f>
        <v>2751219.5</v>
      </c>
      <c r="BP46" s="61" t="n">
        <f aca="false">BP44+BP45</f>
        <v>2045948.74060082</v>
      </c>
      <c r="BQ46" s="61" t="n">
        <f aca="false">BQ44+BQ45</f>
        <v>2751219.5</v>
      </c>
      <c r="BR46" s="61" t="n">
        <f aca="false">BR44+BR45</f>
        <v>2751219.5</v>
      </c>
      <c r="BS46" s="61" t="n">
        <f aca="false">BS44+BS45</f>
        <v>2068458.49609138</v>
      </c>
      <c r="BT46" s="61" t="n">
        <f aca="false">BT44+BT45</f>
        <v>2751219.5</v>
      </c>
      <c r="BU46" s="61" t="n">
        <f aca="false">BU44+BU45</f>
        <v>2653219.5</v>
      </c>
      <c r="BV46" s="61" t="n">
        <f aca="false">BV44+BV45</f>
        <v>2177568.68342048</v>
      </c>
    </row>
    <row r="47" customFormat="false" ht="12.75" hidden="false" customHeight="false" outlineLevel="0" collapsed="false">
      <c r="A47" s="64"/>
    </row>
    <row r="48" customFormat="false" ht="12.75" hidden="false" customHeight="false" outlineLevel="0" collapsed="false">
      <c r="A48" s="77" t="s">
        <v>125</v>
      </c>
    </row>
    <row r="49" customFormat="false" ht="15" hidden="false" customHeight="false" outlineLevel="0" collapsed="false">
      <c r="A49" s="76" t="s">
        <v>126</v>
      </c>
      <c r="B49" s="81" t="n">
        <f aca="false">-'FUGG financing'!C6</f>
        <v>-42955041</v>
      </c>
      <c r="C49" s="80" t="n">
        <v>0</v>
      </c>
      <c r="D49" s="81" t="n">
        <v>0</v>
      </c>
      <c r="E49" s="84" t="n">
        <f aca="false">D49</f>
        <v>0</v>
      </c>
      <c r="F49" s="84" t="n">
        <f aca="false">E49</f>
        <v>0</v>
      </c>
      <c r="G49" s="84" t="n">
        <f aca="false">F49</f>
        <v>0</v>
      </c>
      <c r="H49" s="84" t="n">
        <f aca="false">G49</f>
        <v>0</v>
      </c>
      <c r="I49" s="84" t="n">
        <f aca="false">H49</f>
        <v>0</v>
      </c>
      <c r="J49" s="84" t="n">
        <f aca="false">I49</f>
        <v>0</v>
      </c>
      <c r="K49" s="84" t="n">
        <f aca="false">-Expansion_Cost</f>
        <v>-22000000</v>
      </c>
      <c r="L49" s="84" t="n">
        <f aca="false">J49</f>
        <v>0</v>
      </c>
      <c r="M49" s="84" t="n">
        <f aca="false">L49</f>
        <v>0</v>
      </c>
      <c r="N49" s="84" t="n">
        <f aca="false">M49</f>
        <v>0</v>
      </c>
      <c r="O49" s="84" t="n">
        <f aca="false">N49</f>
        <v>0</v>
      </c>
      <c r="P49" s="84" t="n">
        <f aca="false">O49</f>
        <v>0</v>
      </c>
      <c r="Q49" s="84" t="n">
        <f aca="false">P49</f>
        <v>0</v>
      </c>
      <c r="R49" s="84" t="n">
        <f aca="false">Q49</f>
        <v>0</v>
      </c>
      <c r="S49" s="84" t="n">
        <f aca="false">R49</f>
        <v>0</v>
      </c>
      <c r="T49" s="84" t="n">
        <f aca="false">S49</f>
        <v>0</v>
      </c>
      <c r="U49" s="84" t="n">
        <f aca="false">T49</f>
        <v>0</v>
      </c>
      <c r="V49" s="84" t="n">
        <f aca="false">U49</f>
        <v>0</v>
      </c>
      <c r="W49" s="84" t="n">
        <f aca="false">V49</f>
        <v>0</v>
      </c>
      <c r="X49" s="84" t="n">
        <v>0</v>
      </c>
      <c r="Y49" s="84" t="n">
        <f aca="false">X49</f>
        <v>0</v>
      </c>
      <c r="Z49" s="84" t="n">
        <f aca="false">Y49</f>
        <v>0</v>
      </c>
      <c r="AA49" s="84" t="n">
        <f aca="false">Z49</f>
        <v>0</v>
      </c>
      <c r="AB49" s="84" t="n">
        <f aca="false">AA49</f>
        <v>0</v>
      </c>
      <c r="AC49" s="84" t="n">
        <f aca="false">AB49</f>
        <v>0</v>
      </c>
      <c r="AD49" s="84" t="n">
        <f aca="false">AC49</f>
        <v>0</v>
      </c>
      <c r="AE49" s="84" t="n">
        <f aca="false">AD49</f>
        <v>0</v>
      </c>
      <c r="AF49" s="84" t="n">
        <f aca="false">AE49</f>
        <v>0</v>
      </c>
      <c r="AG49" s="84" t="n">
        <f aca="false">AF49</f>
        <v>0</v>
      </c>
      <c r="AH49" s="84" t="n">
        <f aca="false">AG49</f>
        <v>0</v>
      </c>
      <c r="AI49" s="84" t="n">
        <f aca="false">AH49</f>
        <v>0</v>
      </c>
      <c r="AJ49" s="84" t="n">
        <f aca="false">AI49</f>
        <v>0</v>
      </c>
      <c r="AK49" s="84" t="n">
        <f aca="false">AJ49</f>
        <v>0</v>
      </c>
      <c r="AL49" s="84" t="n">
        <f aca="false">AK49</f>
        <v>0</v>
      </c>
      <c r="AM49" s="84" t="n">
        <f aca="false">AL49</f>
        <v>0</v>
      </c>
      <c r="AN49" s="84" t="n">
        <f aca="false">AM49</f>
        <v>0</v>
      </c>
      <c r="AO49" s="84" t="n">
        <f aca="false">AN49</f>
        <v>0</v>
      </c>
      <c r="AP49" s="84" t="n">
        <f aca="false">AO49</f>
        <v>0</v>
      </c>
      <c r="AQ49" s="84" t="n">
        <f aca="false">AP49</f>
        <v>0</v>
      </c>
      <c r="AR49" s="84" t="n">
        <f aca="false">AQ49</f>
        <v>0</v>
      </c>
      <c r="AS49" s="84" t="n">
        <f aca="false">AR49</f>
        <v>0</v>
      </c>
      <c r="AT49" s="84" t="n">
        <f aca="false">AS49</f>
        <v>0</v>
      </c>
      <c r="AU49" s="84" t="n">
        <f aca="false">AT49</f>
        <v>0</v>
      </c>
      <c r="AV49" s="84" t="n">
        <f aca="false">AU49</f>
        <v>0</v>
      </c>
      <c r="AW49" s="84" t="n">
        <f aca="false">AV49</f>
        <v>0</v>
      </c>
      <c r="AX49" s="84" t="n">
        <f aca="false">AW49</f>
        <v>0</v>
      </c>
      <c r="AY49" s="84" t="n">
        <f aca="false">AX49</f>
        <v>0</v>
      </c>
      <c r="AZ49" s="84" t="n">
        <f aca="false">AY49</f>
        <v>0</v>
      </c>
      <c r="BA49" s="84" t="n">
        <f aca="false">AZ49</f>
        <v>0</v>
      </c>
      <c r="BB49" s="84" t="n">
        <f aca="false">BA49</f>
        <v>0</v>
      </c>
      <c r="BC49" s="84" t="n">
        <f aca="false">BB49</f>
        <v>0</v>
      </c>
      <c r="BD49" s="84" t="n">
        <f aca="false">BC49</f>
        <v>0</v>
      </c>
      <c r="BE49" s="84" t="n">
        <f aca="false">BD49</f>
        <v>0</v>
      </c>
      <c r="BF49" s="84" t="n">
        <f aca="false">BE49</f>
        <v>0</v>
      </c>
      <c r="BG49" s="84" t="n">
        <f aca="false">BF49</f>
        <v>0</v>
      </c>
      <c r="BH49" s="84" t="n">
        <f aca="false">BG49</f>
        <v>0</v>
      </c>
      <c r="BI49" s="84" t="n">
        <f aca="false">BH49</f>
        <v>0</v>
      </c>
      <c r="BJ49" s="84" t="n">
        <f aca="false">BI49</f>
        <v>0</v>
      </c>
      <c r="BK49" s="84" t="n">
        <f aca="false">BJ49</f>
        <v>0</v>
      </c>
      <c r="BL49" s="84" t="n">
        <f aca="false">BK49</f>
        <v>0</v>
      </c>
      <c r="BM49" s="84" t="n">
        <f aca="false">BL49</f>
        <v>0</v>
      </c>
      <c r="BN49" s="84" t="n">
        <f aca="false">BM49</f>
        <v>0</v>
      </c>
      <c r="BO49" s="84" t="n">
        <f aca="false">BN49</f>
        <v>0</v>
      </c>
      <c r="BP49" s="84" t="n">
        <f aca="false">BO49</f>
        <v>0</v>
      </c>
      <c r="BQ49" s="84" t="n">
        <f aca="false">BP49</f>
        <v>0</v>
      </c>
      <c r="BR49" s="84" t="n">
        <f aca="false">BQ49</f>
        <v>0</v>
      </c>
      <c r="BS49" s="84" t="n">
        <f aca="false">BR49</f>
        <v>0</v>
      </c>
      <c r="BT49" s="84" t="n">
        <f aca="false">BS49</f>
        <v>0</v>
      </c>
      <c r="BU49" s="84" t="n">
        <f aca="false">BT49</f>
        <v>0</v>
      </c>
      <c r="BV49" s="84" t="n">
        <f aca="false">BU49</f>
        <v>0</v>
      </c>
    </row>
    <row r="50" customFormat="false" ht="12.75" hidden="false" customHeight="false" outlineLevel="0" collapsed="false">
      <c r="A50" s="76" t="s">
        <v>127</v>
      </c>
      <c r="B50" s="25" t="n">
        <f aca="false">SUM(B49)</f>
        <v>-42955041</v>
      </c>
      <c r="C50" s="25" t="n">
        <f aca="false">SUM(C49)</f>
        <v>0</v>
      </c>
      <c r="D50" s="25" t="n">
        <f aca="false">SUM(D49)</f>
        <v>0</v>
      </c>
      <c r="E50" s="25" t="n">
        <f aca="false">SUM(E49)</f>
        <v>0</v>
      </c>
      <c r="F50" s="25" t="n">
        <f aca="false">SUM(F49)</f>
        <v>0</v>
      </c>
      <c r="G50" s="25" t="n">
        <f aca="false">SUM(G49)</f>
        <v>0</v>
      </c>
      <c r="H50" s="25" t="n">
        <f aca="false">SUM(H49)</f>
        <v>0</v>
      </c>
      <c r="I50" s="25" t="n">
        <f aca="false">SUM(I49)</f>
        <v>0</v>
      </c>
      <c r="J50" s="25" t="n">
        <f aca="false">SUM(J49)</f>
        <v>0</v>
      </c>
      <c r="K50" s="25" t="n">
        <f aca="false">SUM(K49)</f>
        <v>-22000000</v>
      </c>
      <c r="L50" s="25" t="n">
        <f aca="false">SUM(L49)</f>
        <v>0</v>
      </c>
      <c r="M50" s="25" t="n">
        <f aca="false">SUM(M49)</f>
        <v>0</v>
      </c>
      <c r="N50" s="25" t="n">
        <f aca="false">SUM(N49)</f>
        <v>0</v>
      </c>
      <c r="O50" s="25" t="n">
        <f aca="false">SUM(O49)</f>
        <v>0</v>
      </c>
      <c r="P50" s="25" t="n">
        <f aca="false">SUM(P49)</f>
        <v>0</v>
      </c>
      <c r="Q50" s="25" t="n">
        <f aca="false">SUM(Q49)</f>
        <v>0</v>
      </c>
      <c r="R50" s="25" t="n">
        <f aca="false">SUM(R49)</f>
        <v>0</v>
      </c>
      <c r="S50" s="25" t="n">
        <f aca="false">SUM(S49)</f>
        <v>0</v>
      </c>
      <c r="T50" s="25" t="n">
        <f aca="false">SUM(T49)</f>
        <v>0</v>
      </c>
      <c r="U50" s="25" t="n">
        <f aca="false">SUM(U49)</f>
        <v>0</v>
      </c>
      <c r="V50" s="25" t="n">
        <f aca="false">SUM(V49)</f>
        <v>0</v>
      </c>
      <c r="W50" s="25" t="n">
        <f aca="false">SUM(W49)</f>
        <v>0</v>
      </c>
      <c r="X50" s="25" t="n">
        <f aca="false">SUM(X49)</f>
        <v>0</v>
      </c>
      <c r="Y50" s="25" t="n">
        <f aca="false">SUM(Y49)</f>
        <v>0</v>
      </c>
      <c r="Z50" s="25" t="n">
        <f aca="false">SUM(Z49)</f>
        <v>0</v>
      </c>
      <c r="AA50" s="25" t="n">
        <f aca="false">SUM(AA49)</f>
        <v>0</v>
      </c>
      <c r="AB50" s="25" t="n">
        <f aca="false">SUM(AB49)</f>
        <v>0</v>
      </c>
      <c r="AC50" s="25" t="n">
        <f aca="false">SUM(AC49)</f>
        <v>0</v>
      </c>
      <c r="AD50" s="25" t="n">
        <f aca="false">SUM(AD49)</f>
        <v>0</v>
      </c>
      <c r="AE50" s="25" t="n">
        <f aca="false">SUM(AE49)</f>
        <v>0</v>
      </c>
      <c r="AF50" s="25" t="n">
        <f aca="false">SUM(AF49)</f>
        <v>0</v>
      </c>
      <c r="AG50" s="25" t="n">
        <f aca="false">SUM(AG49)</f>
        <v>0</v>
      </c>
      <c r="AH50" s="25" t="n">
        <f aca="false">SUM(AH49)</f>
        <v>0</v>
      </c>
      <c r="AI50" s="25" t="n">
        <f aca="false">SUM(AI49)</f>
        <v>0</v>
      </c>
      <c r="AJ50" s="25" t="n">
        <f aca="false">SUM(AJ49)</f>
        <v>0</v>
      </c>
      <c r="AK50" s="25" t="n">
        <f aca="false">SUM(AK49)</f>
        <v>0</v>
      </c>
      <c r="AL50" s="25" t="n">
        <f aca="false">SUM(AL49)</f>
        <v>0</v>
      </c>
      <c r="AM50" s="25" t="n">
        <f aca="false">SUM(AM49)</f>
        <v>0</v>
      </c>
      <c r="AN50" s="25" t="n">
        <f aca="false">SUM(AN49)</f>
        <v>0</v>
      </c>
      <c r="AO50" s="25" t="n">
        <f aca="false">SUM(AO49)</f>
        <v>0</v>
      </c>
      <c r="AP50" s="25" t="n">
        <f aca="false">SUM(AP49)</f>
        <v>0</v>
      </c>
      <c r="AQ50" s="25" t="n">
        <f aca="false">SUM(AQ49)</f>
        <v>0</v>
      </c>
      <c r="AR50" s="25" t="n">
        <f aca="false">SUM(AR49)</f>
        <v>0</v>
      </c>
      <c r="AS50" s="25" t="n">
        <f aca="false">SUM(AS49)</f>
        <v>0</v>
      </c>
      <c r="AT50" s="25" t="n">
        <f aca="false">SUM(AT49)</f>
        <v>0</v>
      </c>
      <c r="AU50" s="25" t="n">
        <f aca="false">SUM(AU49)</f>
        <v>0</v>
      </c>
      <c r="AV50" s="25" t="n">
        <f aca="false">SUM(AV49)</f>
        <v>0</v>
      </c>
      <c r="AW50" s="25" t="n">
        <f aca="false">SUM(AW49)</f>
        <v>0</v>
      </c>
      <c r="AX50" s="25" t="n">
        <f aca="false">SUM(AX49)</f>
        <v>0</v>
      </c>
      <c r="AY50" s="25" t="n">
        <f aca="false">SUM(AY49)</f>
        <v>0</v>
      </c>
      <c r="AZ50" s="25" t="n">
        <f aca="false">SUM(AZ49)</f>
        <v>0</v>
      </c>
      <c r="BA50" s="25" t="n">
        <f aca="false">SUM(BA49)</f>
        <v>0</v>
      </c>
      <c r="BB50" s="25" t="n">
        <f aca="false">SUM(BB49)</f>
        <v>0</v>
      </c>
      <c r="BC50" s="25" t="n">
        <f aca="false">SUM(BC49)</f>
        <v>0</v>
      </c>
      <c r="BD50" s="25" t="n">
        <f aca="false">SUM(BD49)</f>
        <v>0</v>
      </c>
      <c r="BE50" s="25" t="n">
        <f aca="false">SUM(BE49)</f>
        <v>0</v>
      </c>
      <c r="BF50" s="25" t="n">
        <f aca="false">SUM(BF49)</f>
        <v>0</v>
      </c>
      <c r="BG50" s="25" t="n">
        <f aca="false">SUM(BG49)</f>
        <v>0</v>
      </c>
      <c r="BH50" s="25" t="n">
        <f aca="false">SUM(BH49)</f>
        <v>0</v>
      </c>
      <c r="BI50" s="25" t="n">
        <f aca="false">SUM(BI49)</f>
        <v>0</v>
      </c>
      <c r="BJ50" s="25" t="n">
        <f aca="false">SUM(BJ49)</f>
        <v>0</v>
      </c>
      <c r="BK50" s="25" t="n">
        <f aca="false">SUM(BK49)</f>
        <v>0</v>
      </c>
      <c r="BL50" s="25" t="n">
        <f aca="false">SUM(BL49)</f>
        <v>0</v>
      </c>
      <c r="BM50" s="25" t="n">
        <f aca="false">SUM(BM49)</f>
        <v>0</v>
      </c>
      <c r="BN50" s="25" t="n">
        <f aca="false">SUM(BN49)</f>
        <v>0</v>
      </c>
      <c r="BO50" s="25" t="n">
        <f aca="false">SUM(BO49)</f>
        <v>0</v>
      </c>
      <c r="BP50" s="25" t="n">
        <f aca="false">SUM(BP49)</f>
        <v>0</v>
      </c>
      <c r="BQ50" s="25" t="n">
        <f aca="false">SUM(BQ49)</f>
        <v>0</v>
      </c>
      <c r="BR50" s="25" t="n">
        <f aca="false">SUM(BR49)</f>
        <v>0</v>
      </c>
      <c r="BS50" s="25" t="n">
        <f aca="false">SUM(BS49)</f>
        <v>0</v>
      </c>
      <c r="BT50" s="25" t="n">
        <f aca="false">SUM(BT49)</f>
        <v>0</v>
      </c>
      <c r="BU50" s="25" t="n">
        <f aca="false">SUM(BU49)</f>
        <v>0</v>
      </c>
      <c r="BV50" s="25" t="n">
        <f aca="false">SUM(BV49)</f>
        <v>0</v>
      </c>
    </row>
    <row r="51" customFormat="false" ht="12.75" hidden="false" customHeight="false" outlineLevel="0" collapsed="false">
      <c r="A51" s="64"/>
    </row>
    <row r="52" customFormat="false" ht="12.75" hidden="false" customHeight="false" outlineLevel="0" collapsed="false">
      <c r="A52" s="77" t="s">
        <v>128</v>
      </c>
      <c r="W52" s="79"/>
    </row>
    <row r="53" customFormat="false" ht="12.75" hidden="false" customHeight="false" outlineLevel="0" collapsed="false">
      <c r="A53" s="64" t="s">
        <v>129</v>
      </c>
      <c r="B53" s="79" t="n">
        <f aca="false">'FUGG financing'!C8</f>
        <v>36511784.85</v>
      </c>
      <c r="C53" s="79" t="n">
        <f aca="false">-IF(ISERROR(HLOOKUP(C7,'FUGG financing'!$C$24:$AP$37,6,FALSE())),0,HLOOKUP(C7,'FUGG financing'!$C$24:$AP$37,6,FALSE()))</f>
        <v>-0</v>
      </c>
      <c r="D53" s="79" t="n">
        <f aca="false">-IF(ISERROR(HLOOKUP(D7,'FUGG financing'!$C$24:$AP$37,6,FALSE())),0,HLOOKUP(D7,'FUGG financing'!$C$24:$AP$37,6,FALSE()))</f>
        <v>-0</v>
      </c>
      <c r="E53" s="79" t="n">
        <f aca="false">-IF(ISERROR(HLOOKUP(E7,'FUGG financing'!$C$24:$AP$37,6,FALSE())),0,HLOOKUP(E7,'FUGG financing'!$C$24:$AP$37,6,FALSE()))</f>
        <v>-0</v>
      </c>
      <c r="F53" s="79" t="n">
        <f aca="false">-IF(ISERROR(HLOOKUP(F7,'FUGG financing'!$C$24:$AP$37,6,FALSE())),0,HLOOKUP(F7,'FUGG financing'!$C$24:$AP$37,6,FALSE()))</f>
        <v>-0</v>
      </c>
      <c r="G53" s="79" t="n">
        <f aca="false">-IF(ISERROR(HLOOKUP(G7,'FUGG financing'!$C$24:$AP$37,6,FALSE())),0,HLOOKUP(G7,'FUGG financing'!$C$24:$AP$37,6,FALSE()))</f>
        <v>-0</v>
      </c>
      <c r="H53" s="79" t="n">
        <f aca="false">-IF(ISERROR(HLOOKUP(H7,'FUGG financing'!$C$24:$AP$37,6,FALSE())),0,HLOOKUP(H7,'FUGG financing'!$C$24:$AP$37,6,FALSE()))</f>
        <v>-0</v>
      </c>
      <c r="I53" s="79" t="n">
        <f aca="false">-IF(ISERROR(HLOOKUP(I7,'FUGG financing'!$C$24:$AP$37,6,FALSE())),0,HLOOKUP(I7,'FUGG financing'!$C$24:$AP$37,6,FALSE()))</f>
        <v>-0</v>
      </c>
      <c r="J53" s="79" t="n">
        <f aca="false">-IF(ISERROR(HLOOKUP(J7,'FUGG financing'!$C$24:$AP$37,6,FALSE())),0,HLOOKUP(J7,'FUGG financing'!$C$24:$AP$37,6,FALSE()))</f>
        <v>-0</v>
      </c>
      <c r="K53" s="79" t="n">
        <f aca="false">(-IF(ISERROR(HLOOKUP(K7,'FUGG financing'!$C$24:$AP$37,6,FALSE())),0,HLOOKUP(K7,'FUGG financing'!$C$24:$AP$37,6,FALSE())))+(assumptions!B18)</f>
        <v>18700000</v>
      </c>
      <c r="L53" s="79" t="n">
        <f aca="false">-IF(ISERROR(HLOOKUP(L7,'FUGG financing'!$C$24:$AP$37,6,FALSE())),0,HLOOKUP(L7,'FUGG financing'!$C$24:$AP$37,6,FALSE()))</f>
        <v>-0</v>
      </c>
      <c r="M53" s="79" t="n">
        <f aca="false">-IF(ISERROR(HLOOKUP(M7,'FUGG financing'!$C$24:$AP$37,6,FALSE())),0,HLOOKUP(M7,'FUGG financing'!$C$24:$AP$37,6,FALSE()))</f>
        <v>-0</v>
      </c>
      <c r="N53" s="79" t="n">
        <f aca="false">-IF(ISERROR(HLOOKUP(N7,'FUGG financing'!$C$24:$AP$37,6,FALSE())),0,HLOOKUP(N7,'FUGG financing'!$C$24:$AP$37,6,FALSE()))</f>
        <v>-0</v>
      </c>
      <c r="O53" s="79" t="n">
        <f aca="false">-IF(ISERROR(HLOOKUP(O7,'FUGG financing'!$C$24:$AP$37,6,FALSE())),0,HLOOKUP(O7,'FUGG financing'!$C$24:$AP$37,6,FALSE()))</f>
        <v>-0</v>
      </c>
      <c r="P53" s="79" t="n">
        <f aca="false">-IF(ISERROR(HLOOKUP(P7,'FUGG financing'!$C$24:$AP$37,6,FALSE())),0,HLOOKUP(P7,'FUGG financing'!$C$24:$AP$37,6,FALSE()))</f>
        <v>-0</v>
      </c>
      <c r="Q53" s="79" t="n">
        <f aca="false">-IF(ISERROR(HLOOKUP(Q7,'FUGG financing'!$C$24:$AP$37,6,FALSE())),0,HLOOKUP(Q7,'FUGG financing'!$C$24:$AP$37,6,FALSE()))</f>
        <v>-1175694.66275402</v>
      </c>
      <c r="R53" s="79" t="n">
        <f aca="false">-IF(ISERROR(HLOOKUP(R7,'FUGG financing'!$C$24:$AP$37,6,FALSE())),0,HLOOKUP(R7,'FUGG financing'!$C$24:$AP$37,6,FALSE()))</f>
        <v>-0</v>
      </c>
      <c r="S53" s="79" t="n">
        <f aca="false">-IF(ISERROR(HLOOKUP(S7,'FUGG financing'!$C$24:$AP$37,6,FALSE())),0,HLOOKUP(S7,'FUGG financing'!$C$24:$AP$37,6,FALSE()))</f>
        <v>-0</v>
      </c>
      <c r="T53" s="79" t="n">
        <f aca="false">-IF(ISERROR(HLOOKUP(T7,'FUGG financing'!$C$24:$AP$37,6,FALSE())),0,HLOOKUP(T7,'FUGG financing'!$C$24:$AP$37,6,FALSE()))</f>
        <v>-1185927.69874325</v>
      </c>
      <c r="U53" s="79" t="n">
        <f aca="false">-IF(ISERROR(HLOOKUP(U7,'FUGG financing'!$C$24:$AP$37,6,FALSE())),0,HLOOKUP(U7,'FUGG financing'!$C$24:$AP$37,6,FALSE()))</f>
        <v>-0</v>
      </c>
      <c r="V53" s="79" t="n">
        <f aca="false">-IF(ISERROR(HLOOKUP(V7,'FUGG financing'!$C$24:$AP$37,6,FALSE())),0,HLOOKUP(V7,'FUGG financing'!$C$24:$AP$37,6,FALSE()))</f>
        <v>-0</v>
      </c>
      <c r="W53" s="79" t="n">
        <f aca="false">(-IF(ISERROR(HLOOKUP(W7,'FUGG financing'!$C$24:$AP$37,6,FALSE())),0,HLOOKUP(W7,'FUGG financing'!$C$24:$AP$37,6,FALSE())))</f>
        <v>-1196811.5257255</v>
      </c>
      <c r="X53" s="79" t="n">
        <f aca="false">-IF(ISERROR(HLOOKUP(X7,'FUGG financing'!$C$24:$AP$37,6,FALSE())),0,HLOOKUP(X7,'FUGG financing'!$C$24:$AP$37,6,FALSE()))</f>
        <v>-0</v>
      </c>
      <c r="Y53" s="79" t="n">
        <f aca="false">-IF(ISERROR(HLOOKUP(Y7,'FUGG financing'!$C$24:$AP$37,6,FALSE())),0,HLOOKUP(Y7,'FUGG financing'!$C$24:$AP$37,6,FALSE()))</f>
        <v>-0</v>
      </c>
      <c r="Z53" s="79" t="n">
        <f aca="false">-IF(ISERROR(HLOOKUP(Z7,'FUGG financing'!$C$24:$AP$37,6,FALSE())),0,HLOOKUP(Z7,'FUGG financing'!$C$24:$AP$37,6,FALSE()))</f>
        <v>-1202072.50773765</v>
      </c>
      <c r="AA53" s="79" t="n">
        <f aca="false">-IF(ISERROR(HLOOKUP(AA7,'FUGG financing'!$C$24:$AP$37,6,FALSE())),0,HLOOKUP(AA7,'FUGG financing'!$C$24:$AP$37,6,FALSE()))</f>
        <v>-0</v>
      </c>
      <c r="AB53" s="79" t="n">
        <f aca="false">-IF(ISERROR(HLOOKUP(AB7,'FUGG financing'!$C$24:$AP$37,6,FALSE())),0,HLOOKUP(AB7,'FUGG financing'!$C$24:$AP$37,6,FALSE()))</f>
        <v>-0</v>
      </c>
      <c r="AC53" s="79" t="n">
        <f aca="false">-IF(ISERROR(HLOOKUP(AC7,'FUGG financing'!$C$24:$AP$37,6,FALSE())),0,HLOOKUP(AC7,'FUGG financing'!$C$24:$AP$37,6,FALSE()))</f>
        <v>-1244606.14573718</v>
      </c>
      <c r="AD53" s="79" t="n">
        <f aca="false">-IF(ISERROR(HLOOKUP(AD7,'FUGG financing'!$C$24:$AP$37,6,FALSE())),0,HLOOKUP(AD7,'FUGG financing'!$C$24:$AP$37,6,FALSE()))</f>
        <v>-0</v>
      </c>
      <c r="AE53" s="79" t="n">
        <f aca="false">-IF(ISERROR(HLOOKUP(AE7,'FUGG financing'!$C$24:$AP$37,6,FALSE())),0,HLOOKUP(AE7,'FUGG financing'!$C$24:$AP$37,6,FALSE()))</f>
        <v>-0</v>
      </c>
      <c r="AF53" s="79" t="n">
        <f aca="false">-IF(ISERROR(HLOOKUP(AF7,'FUGG financing'!$C$24:$AP$37,6,FALSE())),0,HLOOKUP(AF7,'FUGG financing'!$C$24:$AP$37,6,FALSE()))</f>
        <v>-1257237.50843282</v>
      </c>
      <c r="AG53" s="79" t="n">
        <f aca="false">-IF(ISERROR(HLOOKUP(AG7,'FUGG financing'!$C$24:$AP$37,6,FALSE())),0,HLOOKUP(AG7,'FUGG financing'!$C$24:$AP$37,6,FALSE()))</f>
        <v>-0</v>
      </c>
      <c r="AH53" s="79" t="n">
        <f aca="false">-IF(ISERROR(HLOOKUP(AH7,'FUGG financing'!$C$24:$AP$37,6,FALSE())),0,HLOOKUP(AH7,'FUGG financing'!$C$24:$AP$37,6,FALSE()))</f>
        <v>-0</v>
      </c>
      <c r="AI53" s="79" t="n">
        <f aca="false">-IF(ISERROR(HLOOKUP(AI7,'FUGG financing'!$C$24:$AP$37,6,FALSE())),0,HLOOKUP(AI7,'FUGG financing'!$C$24:$AP$37,6,FALSE()))</f>
        <v>-1270603.18765775</v>
      </c>
      <c r="AJ53" s="79" t="n">
        <f aca="false">-IF(ISERROR(HLOOKUP(AJ7,'FUGG financing'!$C$24:$AP$37,6,FALSE())),0,HLOOKUP(AJ7,'FUGG financing'!$C$24:$AP$37,6,FALSE()))</f>
        <v>-0</v>
      </c>
      <c r="AK53" s="79" t="n">
        <f aca="false">-IF(ISERROR(HLOOKUP(AK7,'FUGG financing'!$C$24:$AP$37,6,FALSE())),0,HLOOKUP(AK7,'FUGG financing'!$C$24:$AP$37,6,FALSE()))</f>
        <v>-0</v>
      </c>
      <c r="AL53" s="79" t="n">
        <f aca="false">-IF(ISERROR(HLOOKUP(AL7,'FUGG financing'!$C$24:$AP$37,6,FALSE())),0,HLOOKUP(AL7,'FUGG financing'!$C$24:$AP$37,6,FALSE()))</f>
        <v>-1294112.17019206</v>
      </c>
      <c r="AM53" s="79" t="n">
        <f aca="false">-IF(ISERROR(HLOOKUP(AM7,'FUGG financing'!$C$24:$AP$37,6,FALSE())),0,HLOOKUP(AM7,'FUGG financing'!$C$24:$AP$37,6,FALSE()))</f>
        <v>-0</v>
      </c>
      <c r="AN53" s="79" t="n">
        <f aca="false">-IF(ISERROR(HLOOKUP(AN7,'FUGG financing'!$C$24:$AP$37,6,FALSE())),0,HLOOKUP(AN7,'FUGG financing'!$C$24:$AP$37,6,FALSE()))</f>
        <v>-0</v>
      </c>
      <c r="AO53" s="79" t="n">
        <f aca="false">-IF(ISERROR(HLOOKUP(AO7,'FUGG financing'!$C$24:$AP$37,6,FALSE())),0,HLOOKUP(AO7,'FUGG financing'!$C$24:$AP$37,6,FALSE()))</f>
        <v>-1336310.86385473</v>
      </c>
      <c r="AP53" s="79" t="n">
        <f aca="false">-IF(ISERROR(HLOOKUP(AP7,'FUGG financing'!$C$24:$AP$37,6,FALSE())),0,HLOOKUP(AP7,'FUGG financing'!$C$24:$AP$37,6,FALSE()))</f>
        <v>-0</v>
      </c>
      <c r="AQ53" s="79" t="n">
        <f aca="false">-IF(ISERROR(HLOOKUP(AQ7,'FUGG financing'!$C$24:$AP$37,6,FALSE())),0,HLOOKUP(AQ7,'FUGG financing'!$C$24:$AP$37,6,FALSE()))</f>
        <v>-0</v>
      </c>
      <c r="AR53" s="79" t="n">
        <f aca="false">-IF(ISERROR(HLOOKUP(AR7,'FUGG financing'!$C$24:$AP$37,6,FALSE())),0,HLOOKUP(AR7,'FUGG financing'!$C$24:$AP$37,6,FALSE()))</f>
        <v>-1351639.46609847</v>
      </c>
      <c r="AS53" s="79" t="n">
        <f aca="false">-IF(ISERROR(HLOOKUP(AS7,'FUGG financing'!$C$24:$AP$37,6,FALSE())),0,HLOOKUP(AS7,'FUGG financing'!$C$24:$AP$37,6,FALSE()))</f>
        <v>-0</v>
      </c>
      <c r="AT53" s="79" t="n">
        <f aca="false">-IF(ISERROR(HLOOKUP(AT7,'FUGG financing'!$C$24:$AP$37,6,FALSE())),0,HLOOKUP(AT7,'FUGG financing'!$C$24:$AP$37,6,FALSE()))</f>
        <v>-0</v>
      </c>
      <c r="AU53" s="79" t="n">
        <f aca="false">-IF(ISERROR(HLOOKUP(AU7,'FUGG financing'!$C$24:$AP$37,6,FALSE())),0,HLOOKUP(AU7,'FUGG financing'!$C$24:$AP$37,6,FALSE()))</f>
        <v>-1367789.17547252</v>
      </c>
      <c r="AV53" s="79" t="n">
        <f aca="false">-IF(ISERROR(HLOOKUP(AV7,'FUGG financing'!$C$24:$AP$37,6,FALSE())),0,HLOOKUP(AV7,'FUGG financing'!$C$24:$AP$37,6,FALSE()))</f>
        <v>-0</v>
      </c>
      <c r="AW53" s="79" t="n">
        <f aca="false">-IF(ISERROR(HLOOKUP(AW7,'FUGG financing'!$C$24:$AP$37,6,FALSE())),0,HLOOKUP(AW7,'FUGG financing'!$C$24:$AP$37,6,FALSE()))</f>
        <v>-0</v>
      </c>
      <c r="AX53" s="79" t="n">
        <f aca="false">-IF(ISERROR(HLOOKUP(AX7,'FUGG financing'!$C$24:$AP$37,6,FALSE())),0,HLOOKUP(AX7,'FUGG financing'!$C$24:$AP$37,6,FALSE()))</f>
        <v>-1379894.00171464</v>
      </c>
      <c r="AY53" s="79" t="n">
        <f aca="false">-IF(ISERROR(HLOOKUP(AY7,'FUGG financing'!$C$24:$AP$37,6,FALSE())),0,HLOOKUP(AY7,'FUGG financing'!$C$24:$AP$37,6,FALSE()))</f>
        <v>-0</v>
      </c>
      <c r="AZ53" s="79" t="n">
        <f aca="false">-IF(ISERROR(HLOOKUP(AZ7,'FUGG financing'!$C$24:$AP$37,6,FALSE())),0,HLOOKUP(AZ7,'FUGG financing'!$C$24:$AP$37,6,FALSE()))</f>
        <v>-0</v>
      </c>
      <c r="BA53" s="79" t="n">
        <f aca="false">-IF(ISERROR(HLOOKUP(BA7,'FUGG financing'!$C$24:$AP$37,6,FALSE())),0,HLOOKUP(BA7,'FUGG financing'!$C$24:$AP$37,6,FALSE()))</f>
        <v>-1414038.82381463</v>
      </c>
      <c r="BB53" s="79" t="n">
        <f aca="false">-IF(ISERROR(HLOOKUP(BB7,'FUGG financing'!$C$24:$AP$37,6,FALSE())),0,HLOOKUP(BB7,'FUGG financing'!$C$24:$AP$37,6,FALSE()))</f>
        <v>-0</v>
      </c>
      <c r="BC53" s="79" t="n">
        <f aca="false">-IF(ISERROR(HLOOKUP(BC7,'FUGG financing'!$C$24:$AP$37,6,FALSE())),0,HLOOKUP(BC7,'FUGG financing'!$C$24:$AP$37,6,FALSE()))</f>
        <v>-0</v>
      </c>
      <c r="BD53" s="79" t="n">
        <f aca="false">-IF(ISERROR(HLOOKUP(BD7,'FUGG financing'!$C$24:$AP$37,6,FALSE())),0,HLOOKUP(BD7,'FUGG financing'!$C$24:$AP$37,6,FALSE()))</f>
        <v>-1440364.10243416</v>
      </c>
      <c r="BE53" s="79" t="n">
        <f aca="false">-IF(ISERROR(HLOOKUP(BE7,'FUGG financing'!$C$24:$AP$37,6,FALSE())),0,HLOOKUP(BE7,'FUGG financing'!$C$24:$AP$37,6,FALSE()))</f>
        <v>-0</v>
      </c>
      <c r="BF53" s="79" t="n">
        <f aca="false">-IF(ISERROR(HLOOKUP(BF7,'FUGG financing'!$C$24:$AP$37,6,FALSE())),0,HLOOKUP(BF7,'FUGG financing'!$C$24:$AP$37,6,FALSE()))</f>
        <v>-0</v>
      </c>
      <c r="BG53" s="79" t="n">
        <f aca="false">-IF(ISERROR(HLOOKUP(BG7,'FUGG financing'!$C$24:$AP$37,6,FALSE())),0,HLOOKUP(BG7,'FUGG financing'!$C$24:$AP$37,6,FALSE()))</f>
        <v>-1459590.52706046</v>
      </c>
      <c r="BH53" s="79" t="n">
        <f aca="false">-IF(ISERROR(HLOOKUP(BH7,'FUGG financing'!$C$24:$AP$37,6,FALSE())),0,HLOOKUP(BH7,'FUGG financing'!$C$24:$AP$37,6,FALSE()))</f>
        <v>-0</v>
      </c>
      <c r="BI53" s="79" t="n">
        <f aca="false">-IF(ISERROR(HLOOKUP(BI7,'FUGG financing'!$C$24:$AP$37,6,FALSE())),0,HLOOKUP(BI7,'FUGG financing'!$C$24:$AP$37,6,FALSE()))</f>
        <v>-0</v>
      </c>
      <c r="BJ53" s="79" t="n">
        <f aca="false">-IF(ISERROR(HLOOKUP(BJ7,'FUGG financing'!$C$24:$AP$37,6,FALSE())),0,HLOOKUP(BJ7,'FUGG financing'!$C$24:$AP$37,6,FALSE()))</f>
        <v>-1487062.45343062</v>
      </c>
      <c r="BK53" s="79" t="n">
        <f aca="false">-IF(ISERROR(HLOOKUP(BK7,'FUGG financing'!$C$24:$AP$37,6,FALSE())),0,HLOOKUP(BK7,'FUGG financing'!$C$24:$AP$37,6,FALSE()))</f>
        <v>-0</v>
      </c>
      <c r="BL53" s="79" t="n">
        <f aca="false">-IF(ISERROR(HLOOKUP(BL7,'FUGG financing'!$C$24:$AP$37,6,FALSE())),0,HLOOKUP(BL7,'FUGG financing'!$C$24:$AP$37,6,FALSE()))</f>
        <v>-0</v>
      </c>
      <c r="BM53" s="79" t="n">
        <f aca="false">-IF(ISERROR(HLOOKUP(BM7,'FUGG financing'!$C$24:$AP$37,6,FALSE())),0,HLOOKUP(BM7,'FUGG financing'!$C$24:$AP$37,6,FALSE()))</f>
        <v>-1529023.68286186</v>
      </c>
      <c r="BN53" s="79" t="n">
        <f aca="false">-IF(ISERROR(HLOOKUP(BN7,'FUGG financing'!$C$24:$AP$37,6,FALSE())),0,HLOOKUP(BN7,'FUGG financing'!$C$24:$AP$37,6,FALSE()))</f>
        <v>-0</v>
      </c>
      <c r="BO53" s="79" t="n">
        <f aca="false">-IF(ISERROR(HLOOKUP(BO7,'FUGG financing'!$C$24:$AP$37,6,FALSE())),0,HLOOKUP(BO7,'FUGG financing'!$C$24:$AP$37,6,FALSE()))</f>
        <v>-0</v>
      </c>
      <c r="BP53" s="79" t="n">
        <f aca="false">-IF(ISERROR(HLOOKUP(BP7,'FUGG financing'!$C$24:$AP$37,6,FALSE())),0,HLOOKUP(BP7,'FUGG financing'!$C$24:$AP$37,6,FALSE()))</f>
        <v>-1550503.52637421</v>
      </c>
      <c r="BQ53" s="79" t="n">
        <f aca="false">-IF(ISERROR(HLOOKUP(BQ7,'FUGG financing'!$C$24:$AP$37,6,FALSE())),0,HLOOKUP(BQ7,'FUGG financing'!$C$24:$AP$37,6,FALSE()))</f>
        <v>-0</v>
      </c>
      <c r="BR53" s="79" t="n">
        <f aca="false">-IF(ISERROR(HLOOKUP(BR7,'FUGG financing'!$C$24:$AP$37,6,FALSE())),0,HLOOKUP(BR7,'FUGG financing'!$C$24:$AP$37,6,FALSE()))</f>
        <v>-0</v>
      </c>
      <c r="BS53" s="79" t="n">
        <f aca="false">-IF(ISERROR(HLOOKUP(BS7,'FUGG financing'!$C$24:$AP$37,6,FALSE())),0,HLOOKUP(BS7,'FUGG financing'!$C$24:$AP$37,6,FALSE()))</f>
        <v>-1573013.28186478</v>
      </c>
      <c r="BT53" s="79" t="n">
        <f aca="false">-IF(ISERROR(HLOOKUP(BT7,'FUGG financing'!$C$24:$AP$37,6,FALSE())),0,HLOOKUP(BT7,'FUGG financing'!$C$24:$AP$37,6,FALSE()))</f>
        <v>-0</v>
      </c>
      <c r="BU53" s="79" t="n">
        <f aca="false">-IF(ISERROR(HLOOKUP(BU7,'FUGG financing'!$C$24:$AP$37,6,FALSE())),0,HLOOKUP(BU7,'FUGG financing'!$C$24:$AP$37,6,FALSE()))</f>
        <v>-0</v>
      </c>
      <c r="BV53" s="79" t="n">
        <f aca="false">-IF(ISERROR(HLOOKUP(BV7,'FUGG financing'!$C$24:$AP$37,6,FALSE())),0,HLOOKUP(BV7,'FUGG financing'!$C$24:$AP$37,6,FALSE()))</f>
        <v>-1593197.84324918</v>
      </c>
    </row>
    <row r="54" customFormat="false" ht="12.75" hidden="false" customHeight="false" outlineLevel="0" collapsed="false">
      <c r="A54" s="64" t="s">
        <v>130</v>
      </c>
      <c r="B54" s="79" t="n">
        <f aca="false">-(B50+B53)</f>
        <v>6443256.15</v>
      </c>
      <c r="C54" s="85" t="n">
        <f aca="false">-C49</f>
        <v>-0</v>
      </c>
      <c r="D54" s="85" t="n">
        <f aca="false">-D49</f>
        <v>-0</v>
      </c>
      <c r="E54" s="85" t="n">
        <f aca="false">-E49</f>
        <v>-0</v>
      </c>
      <c r="F54" s="85" t="n">
        <f aca="false">-F49</f>
        <v>-0</v>
      </c>
      <c r="G54" s="85" t="n">
        <f aca="false">-G49</f>
        <v>-0</v>
      </c>
      <c r="H54" s="85" t="n">
        <f aca="false">-H49</f>
        <v>-0</v>
      </c>
      <c r="I54" s="85" t="n">
        <f aca="false">-I49</f>
        <v>-0</v>
      </c>
      <c r="J54" s="85" t="n">
        <f aca="false">-J49</f>
        <v>-0</v>
      </c>
      <c r="K54" s="82" t="n">
        <f aca="false">-(K49+K53)</f>
        <v>3300000</v>
      </c>
      <c r="L54" s="85" t="n">
        <f aca="false">-L49</f>
        <v>-0</v>
      </c>
      <c r="M54" s="85" t="n">
        <f aca="false">-M49</f>
        <v>-0</v>
      </c>
      <c r="N54" s="85" t="n">
        <f aca="false">-N49</f>
        <v>-0</v>
      </c>
      <c r="O54" s="85" t="n">
        <f aca="false">-O49</f>
        <v>-0</v>
      </c>
      <c r="P54" s="85" t="n">
        <f aca="false">-P49</f>
        <v>-0</v>
      </c>
      <c r="Q54" s="85" t="n">
        <f aca="false">-Q49</f>
        <v>-0</v>
      </c>
      <c r="R54" s="85" t="n">
        <f aca="false">-R49</f>
        <v>-0</v>
      </c>
      <c r="S54" s="85" t="n">
        <f aca="false">-S49</f>
        <v>-0</v>
      </c>
      <c r="T54" s="85" t="n">
        <f aca="false">-T49</f>
        <v>-0</v>
      </c>
      <c r="U54" s="85" t="n">
        <f aca="false">-U49</f>
        <v>-0</v>
      </c>
      <c r="V54" s="85" t="n">
        <f aca="false">-V49</f>
        <v>-0</v>
      </c>
      <c r="W54" s="85" t="n">
        <f aca="false">-W49</f>
        <v>-0</v>
      </c>
      <c r="X54" s="85" t="n">
        <f aca="false">-X49</f>
        <v>-0</v>
      </c>
      <c r="Y54" s="85" t="n">
        <f aca="false">-Y49</f>
        <v>-0</v>
      </c>
      <c r="Z54" s="82" t="n">
        <f aca="false">-Z49</f>
        <v>-0</v>
      </c>
      <c r="AA54" s="86" t="n">
        <f aca="false">-AA49</f>
        <v>-0</v>
      </c>
      <c r="AB54" s="85" t="n">
        <f aca="false">-AB49</f>
        <v>-0</v>
      </c>
      <c r="AC54" s="85" t="n">
        <f aca="false">-AC49</f>
        <v>-0</v>
      </c>
      <c r="AD54" s="85" t="n">
        <f aca="false">-AD49</f>
        <v>-0</v>
      </c>
      <c r="AE54" s="85" t="n">
        <f aca="false">-AE49</f>
        <v>-0</v>
      </c>
      <c r="AF54" s="85" t="n">
        <f aca="false">-AF49</f>
        <v>-0</v>
      </c>
      <c r="AG54" s="85" t="n">
        <f aca="false">-AG49</f>
        <v>-0</v>
      </c>
      <c r="AH54" s="85" t="n">
        <f aca="false">-AH49</f>
        <v>-0</v>
      </c>
      <c r="AI54" s="85" t="n">
        <f aca="false">-AI49</f>
        <v>-0</v>
      </c>
      <c r="AJ54" s="85" t="n">
        <f aca="false">-AJ49</f>
        <v>-0</v>
      </c>
      <c r="AK54" s="85" t="n">
        <f aca="false">-AK49</f>
        <v>-0</v>
      </c>
      <c r="AL54" s="85" t="n">
        <f aca="false">-AL49</f>
        <v>-0</v>
      </c>
      <c r="AM54" s="85" t="n">
        <f aca="false">-AM49</f>
        <v>-0</v>
      </c>
      <c r="AN54" s="85" t="n">
        <f aca="false">-AN49</f>
        <v>-0</v>
      </c>
      <c r="AO54" s="85" t="n">
        <f aca="false">-AO49</f>
        <v>-0</v>
      </c>
      <c r="AP54" s="85" t="n">
        <f aca="false">-AP49</f>
        <v>-0</v>
      </c>
      <c r="AQ54" s="85" t="n">
        <f aca="false">-AQ49</f>
        <v>-0</v>
      </c>
      <c r="AR54" s="85" t="n">
        <f aca="false">-AR49</f>
        <v>-0</v>
      </c>
      <c r="AS54" s="85" t="n">
        <f aca="false">-AS49</f>
        <v>-0</v>
      </c>
      <c r="AT54" s="85" t="n">
        <f aca="false">-AT49</f>
        <v>-0</v>
      </c>
      <c r="AU54" s="85" t="n">
        <f aca="false">-AU49</f>
        <v>-0</v>
      </c>
      <c r="AV54" s="85" t="n">
        <f aca="false">-AV49</f>
        <v>-0</v>
      </c>
      <c r="AW54" s="85" t="n">
        <f aca="false">-AW49</f>
        <v>-0</v>
      </c>
      <c r="AX54" s="85" t="n">
        <f aca="false">-AX49</f>
        <v>-0</v>
      </c>
      <c r="AY54" s="85" t="n">
        <f aca="false">-AY49</f>
        <v>-0</v>
      </c>
      <c r="AZ54" s="85" t="n">
        <f aca="false">-AZ49</f>
        <v>-0</v>
      </c>
      <c r="BA54" s="85" t="n">
        <f aca="false">-BA49</f>
        <v>-0</v>
      </c>
      <c r="BB54" s="85" t="n">
        <f aca="false">-BB49</f>
        <v>-0</v>
      </c>
      <c r="BC54" s="85" t="n">
        <f aca="false">-BC49</f>
        <v>-0</v>
      </c>
      <c r="BD54" s="85" t="n">
        <f aca="false">-BD49</f>
        <v>-0</v>
      </c>
      <c r="BE54" s="85" t="n">
        <f aca="false">-BE49</f>
        <v>-0</v>
      </c>
      <c r="BF54" s="85" t="n">
        <f aca="false">-BF49</f>
        <v>-0</v>
      </c>
      <c r="BG54" s="85" t="n">
        <f aca="false">-BG49</f>
        <v>-0</v>
      </c>
      <c r="BH54" s="85" t="n">
        <f aca="false">-BH49</f>
        <v>-0</v>
      </c>
      <c r="BI54" s="85" t="n">
        <f aca="false">-BI49</f>
        <v>-0</v>
      </c>
      <c r="BJ54" s="85" t="n">
        <f aca="false">-BJ49</f>
        <v>-0</v>
      </c>
      <c r="BK54" s="85" t="n">
        <f aca="false">-BK49</f>
        <v>-0</v>
      </c>
      <c r="BL54" s="85" t="n">
        <f aca="false">-BL49</f>
        <v>-0</v>
      </c>
      <c r="BM54" s="85" t="n">
        <f aca="false">-BM49</f>
        <v>-0</v>
      </c>
      <c r="BN54" s="85" t="n">
        <f aca="false">-BN49</f>
        <v>-0</v>
      </c>
      <c r="BO54" s="85" t="n">
        <f aca="false">-BO49</f>
        <v>-0</v>
      </c>
      <c r="BP54" s="85" t="n">
        <f aca="false">-BP49</f>
        <v>-0</v>
      </c>
      <c r="BQ54" s="85" t="n">
        <f aca="false">-BQ49</f>
        <v>-0</v>
      </c>
      <c r="BR54" s="85" t="n">
        <f aca="false">-BR49</f>
        <v>-0</v>
      </c>
      <c r="BS54" s="85" t="n">
        <f aca="false">-BS49</f>
        <v>-0</v>
      </c>
      <c r="BT54" s="85" t="n">
        <f aca="false">-BT49</f>
        <v>-0</v>
      </c>
      <c r="BU54" s="85" t="n">
        <f aca="false">-BU49</f>
        <v>-0</v>
      </c>
      <c r="BV54" s="85" t="n">
        <f aca="false">-BV49</f>
        <v>-0</v>
      </c>
    </row>
    <row r="55" customFormat="false" ht="15" hidden="false" customHeight="false" outlineLevel="0" collapsed="false">
      <c r="A55" s="76" t="s">
        <v>131</v>
      </c>
      <c r="B55" s="81" t="n">
        <f aca="false">-B46+assumptions!B37</f>
        <v>109780.5</v>
      </c>
      <c r="C55" s="84" t="n">
        <f aca="false">IF(C41+C46+C50+C53+C54-assumptions!$B$37&gt;0,-(C41+C46+C50+C53+C54-assumptions!$B$37),0)</f>
        <v>-1140219.5</v>
      </c>
      <c r="D55" s="84" t="n">
        <f aca="false">IF(D41+D46+D50+D53+D54-assumptions!$B$37&gt;0,-(D41+D46+D50+D53+D54-assumptions!$B$37),0)</f>
        <v>-1056219.5</v>
      </c>
      <c r="E55" s="84" t="n">
        <f aca="false">IF(E41+E46+E50+E53+E54-assumptions!$B$37&gt;0,-(E41+E46+E50+E53+E54-assumptions!$B$37),0)</f>
        <v>-476333.829802417</v>
      </c>
      <c r="F55" s="84" t="n">
        <f aca="false">IF(F41+F46+F50+F53+F54-assumptions!$B$37&gt;0,-(F41+F46+F50+F53+F54-assumptions!$B$37),0)</f>
        <v>-1098219.5</v>
      </c>
      <c r="G55" s="84" t="n">
        <f aca="false">IF(G41+G46+G50+G53+G54-assumptions!$B$37&gt;0,-(G41+G46+G50+G53+G54-assumptions!$B$37),0)</f>
        <v>-1140219.5</v>
      </c>
      <c r="H55" s="84" t="n">
        <f aca="false">IF(H41+H46+H50+H53+H54-assumptions!$B$37&gt;0,-(H41+H46+H50+H53+H54-assumptions!$B$37),0)</f>
        <v>-441549.978391521</v>
      </c>
      <c r="I55" s="84" t="n">
        <f aca="false">IF(I41+I46+I50+I53+I54-assumptions!$B$37&gt;0,-(I41+I46+I50+I53+I54-assumptions!$B$37),0)</f>
        <v>-1140219.5</v>
      </c>
      <c r="J55" s="84" t="n">
        <f aca="false">IF(J41+J46+J50+J53+J54-assumptions!$B$37&gt;0,-(J41+J46+J50+J53+J54-assumptions!$B$37),0)</f>
        <v>-1140219.5</v>
      </c>
      <c r="K55" s="84" t="n">
        <f aca="false">IF(K41+K46+K50+K53+K54-assumptions!$B$37&gt;0,-(K41+K46+K50+K53+K54-assumptions!$B$37),0)</f>
        <v>-94315.8853579722</v>
      </c>
      <c r="L55" s="84" t="n">
        <f aca="false">IF(L41+L46+L50+L53+L54-assumptions!$B$37&gt;0,-(L41+L46+L50+L53+L54-assumptions!$B$37),0)</f>
        <v>-1140219.5</v>
      </c>
      <c r="M55" s="84" t="n">
        <f aca="false">IF(M41+M46+M50+M53+M54-assumptions!$B$37&gt;0,-(M41+M46+M50+M53+M54-assumptions!$B$37),0)</f>
        <v>-1098219.5</v>
      </c>
      <c r="N55" s="84" t="n">
        <f aca="false">IF(N41+N46+N50+N53+N54-assumptions!$B$37&gt;0,-(N41+N46+N50+N53+N54-assumptions!$B$37),0)</f>
        <v>-136315.885357972</v>
      </c>
      <c r="O55" s="84" t="n">
        <f aca="false">IF(O41+O46+O50+O53+O54-assumptions!$B$37&gt;0,-(O41+O46+O50+O53+O54-assumptions!$B$37),0)</f>
        <v>-1140219.5</v>
      </c>
      <c r="P55" s="84" t="n">
        <f aca="false">IF(P41+P46+P50+P53+P54-assumptions!$B$37&gt;0,-(P41+P46+P50+P53+P54-assumptions!$B$37),0)</f>
        <v>-1014219.5</v>
      </c>
      <c r="Q55" s="84" t="n">
        <f aca="false">IF(Q41+Q46+Q50+Q53+Q54-assumptions!$B$37&gt;0,-(Q41+Q46+Q50+Q53+Q54-assumptions!$B$37),0)</f>
        <v>0</v>
      </c>
      <c r="R55" s="84" t="n">
        <f aca="false">IF(R41+R46+R50+R53+R54-assumptions!$B$37&gt;0,-(R41+R46+R50+R53+R54-assumptions!$B$37),0)</f>
        <v>-164664.714226607</v>
      </c>
      <c r="S55" s="84" t="n">
        <f aca="false">IF(S41+S46+S50+S53+S54-assumptions!$B$37&gt;0,-(S41+S46+S50+S53+S54-assumptions!$B$37),0)</f>
        <v>-1368069.5</v>
      </c>
      <c r="T55" s="84" t="n">
        <f aca="false">IF(T41+T46+T50+T53+T54-assumptions!$B$37&gt;0,-(T41+T46+T50+T53+T54-assumptions!$B$37),0)</f>
        <v>0</v>
      </c>
      <c r="U55" s="84" t="n">
        <f aca="false">IF(U41+U46+U50+U53+U54-assumptions!$B$37&gt;0,-(U41+U46+U50+U53+U54-assumptions!$B$37),0)</f>
        <v>-1210301.07786297</v>
      </c>
      <c r="V55" s="84" t="n">
        <f aca="false">IF(V41+V46+V50+V53+V54-assumptions!$B$37&gt;0,-(V41+V46+V50+V53+V54-assumptions!$B$37),0)</f>
        <v>-1863492.22727273</v>
      </c>
      <c r="W55" s="84" t="n">
        <f aca="false">IF(W41+W46+W50+W53+W54-assumptions!$B$37&gt;0,-(W41+W46+W50+W53+W54-assumptions!$B$37),0)</f>
        <v>0</v>
      </c>
      <c r="X55" s="84" t="n">
        <f aca="false">IF(X41+X46+X50+X53+X54-assumptions!$B$37&gt;0,-(X41+X46+X50+X53+X54-assumptions!$B$37),0)</f>
        <v>-1792573.8051357</v>
      </c>
      <c r="Y55" s="84" t="n">
        <f aca="false">IF(Y41+Y46+Y50+Y53+Y54-assumptions!$B$37&gt;0,-(Y41+Y46+Y50+Y53+Y54-assumptions!$B$37),0)</f>
        <v>-2080492.22727273</v>
      </c>
      <c r="Z55" s="84" t="n">
        <f aca="false">IF(Z41+Z46+Z50+Z53+Z54-assumptions!$B$37&gt;0,-(Z41+Z46+Z50+Z53+Z54-assumptions!$B$37),0)</f>
        <v>-100263.396044788</v>
      </c>
      <c r="AA55" s="84" t="n">
        <f aca="false">IF(AA41+AA46+AA50+AA53+AA54-assumptions!$B$38&gt;0,-(AA41+AA46+AA50+AA53+AA54-assumptions!$B$38),0)</f>
        <v>-3356674.04545455</v>
      </c>
      <c r="AB55" s="84" t="n">
        <f aca="false">IF(AB41+AB46+AB50+AB53+AB54-assumptions!$B$38&gt;0,-(AB41+AB46+AB50+AB53+AB54-assumptions!$B$38),0)</f>
        <v>-2189946.77272727</v>
      </c>
      <c r="AC55" s="84" t="n">
        <f aca="false">IF(AC41+AC46+AC50+AC53+AC54-assumptions!$B$38&gt;0,-(AC41+AC46+AC50+AC53+AC54-assumptions!$B$38),0)</f>
        <v>-364794.745876658</v>
      </c>
      <c r="AD55" s="84" t="n">
        <f aca="false">IF(AD41+AD46+AD50+AD53+AD54-assumptions!$B$38&gt;0,-(AD41+AD46+AD50+AD53+AD54-assumptions!$B$38),0)</f>
        <v>-2437561.57711526</v>
      </c>
      <c r="AE55" s="84" t="n">
        <f aca="false">IF(AE41+AE46+AE50+AE53+AE54-assumptions!$B$38&gt;0,-(AE41+AE46+AE50+AE53+AE54-assumptions!$B$38),0)</f>
        <v>-2542377.91005206</v>
      </c>
      <c r="AF55" s="84" t="n">
        <f aca="false">IF(AF41+AF46+AF50+AF53+AF54-assumptions!$B$38&gt;0,-(AF41+AF46+AF50+AF53+AF54-assumptions!$B$38),0)</f>
        <v>-328732.776903811</v>
      </c>
      <c r="AG55" s="84" t="n">
        <f aca="false">IF(AG41+AG46+AG50+AG53+AG54-assumptions!$B$38&gt;0,-(AG41+AG46+AG50+AG53+AG54-assumptions!$B$38),0)</f>
        <v>-2595243.96422923</v>
      </c>
      <c r="AH55" s="84" t="n">
        <f aca="false">IF(AH41+AH46+AH50+AH53+AH54-assumptions!$B$38&gt;0,-(AH41+AH46+AH50+AH53+AH54-assumptions!$B$38),0)</f>
        <v>-2610266.01153448</v>
      </c>
      <c r="AI55" s="84" t="n">
        <f aca="false">IF(AI41+AI46+AI50+AI53+AI54-assumptions!$B$38&gt;0,-(AI41+AI46+AI50+AI53+AI54-assumptions!$B$38),0)</f>
        <v>-385734.920151895</v>
      </c>
      <c r="AJ55" s="84" t="n">
        <f aca="false">IF(AJ41+AJ46+AJ50+AJ53+AJ54-assumptions!$B$38&gt;0,-(AJ41+AJ46+AJ50+AJ53+AJ54-assumptions!$B$38),0)</f>
        <v>-2654901.38028159</v>
      </c>
      <c r="AK55" s="84" t="n">
        <f aca="false">IF(AK41+AK46+AK50+AK53+AK54-assumptions!$B$38&gt;0,-(AK41+AK46+AK50+AK53+AK54-assumptions!$B$38),0)</f>
        <v>-2576585.80466599</v>
      </c>
      <c r="AL55" s="84" t="n">
        <f aca="false">IF(AL41+AL46+AL50+AL53+AL54-assumptions!$B$38&gt;0,-(AL41+AL46+AL50+AL53+AL54-assumptions!$B$38),0)</f>
        <v>-531070.349185754</v>
      </c>
      <c r="AM55" s="84" t="n">
        <f aca="false">IF(AM41+AM46+AM50+AM53+AM54-assumptions!$B$38&gt;0,-(AM41+AM46+AM50+AM53+AM54-assumptions!$B$38),0)</f>
        <v>-2708702.06892611</v>
      </c>
      <c r="AN55" s="84" t="n">
        <f aca="false">IF(AN41+AN46+AN50+AN53+AN54-assumptions!$B$38&gt;0,-(AN41+AN46+AN50+AN53+AN54-assumptions!$B$38),0)</f>
        <v>-2436235.90098738</v>
      </c>
      <c r="AO55" s="84" t="n">
        <f aca="false">IF(AO41+AO46+AO50+AO53+AO54-assumptions!$B$38&gt;0,-(AO41+AO46+AO50+AO53+AO54-assumptions!$B$38),0)</f>
        <v>-588868.159680646</v>
      </c>
      <c r="AP55" s="84" t="n">
        <f aca="false">IF(AP41+AP46+AP50+AP53+AP54-assumptions!$B$38&gt;0,-(AP41+AP46+AP50+AP53+AP54-assumptions!$B$38),0)</f>
        <v>-2653219.5</v>
      </c>
      <c r="AQ55" s="84" t="n">
        <f aca="false">IF(AQ41+AQ46+AQ50+AQ53+AQ54-assumptions!$B$38&gt;0,-(AQ41+AQ46+AQ50+AQ53+AQ54-assumptions!$B$38),0)</f>
        <v>-2751219.5</v>
      </c>
      <c r="AR55" s="84" t="n">
        <f aca="false">IF(AR41+AR46+AR50+AR53+AR54-assumptions!$B$38&gt;0,-(AR41+AR46+AR50+AR53+AR54-assumptions!$B$38),0)</f>
        <v>-495445.214226607</v>
      </c>
      <c r="AS55" s="84" t="n">
        <f aca="false">IF(AS41+AS46+AS50+AS53+AS54-assumptions!$B$38&gt;0,-(AS41+AS46+AS50+AS53+AS54-assumptions!$B$38),0)</f>
        <v>-2751219.5</v>
      </c>
      <c r="AT55" s="84" t="n">
        <f aca="false">IF(AT41+AT46+AT50+AT53+AT54-assumptions!$B$38&gt;0,-(AT41+AT46+AT50+AT53+AT54-assumptions!$B$38),0)</f>
        <v>-2751219.5</v>
      </c>
      <c r="AU55" s="84" t="n">
        <f aca="false">IF(AU41+AU46+AU50+AU53+AU54-assumptions!$B$38&gt;0,-(AU41+AU46+AU50+AU53+AU54-assumptions!$B$38),0)</f>
        <v>-495445.214226607</v>
      </c>
      <c r="AV55" s="84" t="n">
        <f aca="false">IF(AV41+AV46+AV50+AV53+AV54-assumptions!$B$38&gt;0,-(AV41+AV46+AV50+AV53+AV54-assumptions!$B$38),0)</f>
        <v>-2751219.5</v>
      </c>
      <c r="AW55" s="84" t="n">
        <f aca="false">IF(AW41+AW46+AW50+AW53+AW54-assumptions!$B$38&gt;0,-(AW41+AW46+AW50+AW53+AW54-assumptions!$B$38),0)</f>
        <v>-2653219.5</v>
      </c>
      <c r="AX55" s="84" t="n">
        <f aca="false">IF(AX41+AX46+AX50+AX53+AX54-assumptions!$B$38&gt;0,-(AX41+AX46+AX50+AX53+AX54-assumptions!$B$38),0)</f>
        <v>-593445.214226607</v>
      </c>
      <c r="AY55" s="84" t="n">
        <f aca="false">IF(AY41+AY46+AY50+AY53+AY54-assumptions!$B$38&gt;0,-(AY41+AY46+AY50+AY53+AY54-assumptions!$B$38),0)</f>
        <v>-2751219.5</v>
      </c>
      <c r="AZ55" s="84" t="n">
        <f aca="false">IF(AZ41+AZ46+AZ50+AZ53+AZ54-assumptions!$B$38&gt;0,-(AZ41+AZ46+AZ50+AZ53+AZ54-assumptions!$B$38),0)</f>
        <v>-2555219.5</v>
      </c>
      <c r="BA55" s="84" t="n">
        <f aca="false">IF(BA41+BA46+BA50+BA53+BA54-assumptions!$B$38&gt;0,-(BA41+BA46+BA50+BA53+BA54-assumptions!$B$38),0)</f>
        <v>-593445.214226607</v>
      </c>
      <c r="BB55" s="84" t="n">
        <f aca="false">IF(BB41+BB46+BB50+BB53+BB54-assumptions!$B$38&gt;0,-(BB41+BB46+BB50+BB53+BB54-assumptions!$B$38),0)</f>
        <v>-2653219.5</v>
      </c>
      <c r="BC55" s="84" t="n">
        <f aca="false">IF(BC41+BC46+BC50+BC53+BC54-assumptions!$B$38&gt;0,-(BC41+BC46+BC50+BC53+BC54-assumptions!$B$38),0)</f>
        <v>-2751219.5</v>
      </c>
      <c r="BD55" s="84" t="n">
        <f aca="false">IF(BD41+BD46+BD50+BD53+BD54-assumptions!$B$38&gt;0,-(BD41+BD46+BD50+BD53+BD54-assumptions!$B$38),0)</f>
        <v>-495445.214226607</v>
      </c>
      <c r="BE55" s="84" t="n">
        <f aca="false">IF(BE41+BE46+BE50+BE53+BE54-assumptions!$B$38&gt;0,-(BE41+BE46+BE50+BE53+BE54-assumptions!$B$38),0)</f>
        <v>-2751219.5</v>
      </c>
      <c r="BF55" s="84" t="n">
        <f aca="false">IF(BF41+BF46+BF50+BF53+BF54-assumptions!$B$38&gt;0,-(BF41+BF46+BF50+BF53+BF54-assumptions!$B$38),0)</f>
        <v>-2751219.5</v>
      </c>
      <c r="BG55" s="84" t="n">
        <f aca="false">IF(BG41+BG46+BG50+BG53+BG54-assumptions!$B$38&gt;0,-(BG41+BG46+BG50+BG53+BG54-assumptions!$B$38),0)</f>
        <v>-495445.214226607</v>
      </c>
      <c r="BH55" s="84" t="n">
        <f aca="false">IF(BH41+BH46+BH50+BH53+BH54-assumptions!$B$38&gt;0,-(BH41+BH46+BH50+BH53+BH54-assumptions!$B$38),0)</f>
        <v>-2751219.5</v>
      </c>
      <c r="BI55" s="84" t="n">
        <f aca="false">IF(BI41+BI46+BI50+BI53+BI54-assumptions!$B$38&gt;0,-(BI41+BI46+BI50+BI53+BI54-assumptions!$B$38),0)</f>
        <v>-2653219.5</v>
      </c>
      <c r="BJ55" s="84" t="n">
        <f aca="false">IF(BJ41+BJ46+BJ50+BJ53+BJ54-assumptions!$B$38&gt;0,-(BJ41+BJ46+BJ50+BJ53+BJ54-assumptions!$B$38),0)</f>
        <v>-593445.214226607</v>
      </c>
      <c r="BK55" s="84" t="n">
        <f aca="false">IF(BK41+BK46+BK50+BK53+BK54-assumptions!$B$38&gt;0,-(BK41+BK46+BK50+BK53+BK54-assumptions!$B$38),0)</f>
        <v>-2751219.5</v>
      </c>
      <c r="BL55" s="84" t="n">
        <f aca="false">IF(BL41+BL46+BL50+BL53+BL54-assumptions!$B$38&gt;0,-(BL41+BL46+BL50+BL53+BL54-assumptions!$B$38),0)</f>
        <v>-2457219.5</v>
      </c>
      <c r="BM55" s="84" t="n">
        <f aca="false">IF(BM41+BM46+BM50+BM53+BM54-assumptions!$B$38&gt;0,-(BM41+BM46+BM50+BM53+BM54-assumptions!$B$38),0)</f>
        <v>-593445.214226607</v>
      </c>
      <c r="BN55" s="84" t="n">
        <f aca="false">IF(BN41+BN46+BN50+BN53+BN54-assumptions!$B$38&gt;0,-(BN41+BN46+BN50+BN53+BN54-assumptions!$B$38),0)</f>
        <v>-2653219.5</v>
      </c>
      <c r="BO55" s="84" t="n">
        <f aca="false">IF(BO41+BO46+BO50+BO53+BO54-assumptions!$B$38&gt;0,-(BO41+BO46+BO50+BO53+BO54-assumptions!$B$38),0)</f>
        <v>-2751219.5</v>
      </c>
      <c r="BP55" s="84" t="n">
        <f aca="false">IF(BP41+BP46+BP50+BP53+BP54-assumptions!$B$38&gt;0,-(BP41+BP46+BP50+BP53+BP54-assumptions!$B$38),0)</f>
        <v>-495445.214226607</v>
      </c>
      <c r="BQ55" s="84" t="n">
        <f aca="false">IF(BQ41+BQ46+BQ50+BQ53+BQ54-assumptions!$B$38&gt;0,-(BQ41+BQ46+BQ50+BQ53+BQ54-assumptions!$B$38),0)</f>
        <v>-2751219.5</v>
      </c>
      <c r="BR55" s="84" t="n">
        <f aca="false">IF(BR41+BR46+BR50+BR53+BR54-assumptions!$B$38&gt;0,-(BR41+BR46+BR50+BR53+BR54-assumptions!$B$38),0)</f>
        <v>-2751219.5</v>
      </c>
      <c r="BS55" s="84" t="n">
        <f aca="false">IF(BS41+BS46+BS50+BS53+BS54-assumptions!$B$38&gt;0,-(BS41+BS46+BS50+BS53+BS54-assumptions!$B$38),0)</f>
        <v>-495445.214226607</v>
      </c>
      <c r="BT55" s="84" t="n">
        <f aca="false">IF(BT41+BT46+BT50+BT53+BT54-assumptions!$B$38&gt;0,-(BT41+BT46+BT50+BT53+BT54-assumptions!$B$38),0)</f>
        <v>-2751219.5</v>
      </c>
      <c r="BU55" s="84" t="n">
        <f aca="false">IF(BU41+BU46+BU50+BU53+BU54-assumptions!$B$38&gt;0,-(BU41+BU46+BU50+BU53+BU54-assumptions!$B$38),0)</f>
        <v>-2653219.5</v>
      </c>
      <c r="BV55" s="84" t="n">
        <f aca="false">IF(BV41+BV46+BV50+BV53+BV54-assumptions!$B$38&gt;0,-(BV41+BV46+BV50+BV53+BV54-assumptions!$B$38),0)</f>
        <v>-584370.8401713</v>
      </c>
    </row>
    <row r="56" customFormat="false" ht="12.75" hidden="false" customHeight="false" outlineLevel="0" collapsed="false">
      <c r="A56" s="76" t="s">
        <v>132</v>
      </c>
      <c r="B56" s="25" t="n">
        <f aca="false">SUM(B53:B55)</f>
        <v>43064821.5</v>
      </c>
      <c r="C56" s="25" t="n">
        <f aca="false">SUM(C53:C55)</f>
        <v>-1140219.5</v>
      </c>
      <c r="D56" s="25" t="n">
        <f aca="false">SUM(D53:D55)</f>
        <v>-1056219.5</v>
      </c>
      <c r="E56" s="25" t="n">
        <f aca="false">SUM(E53:E55)</f>
        <v>-476333.829802417</v>
      </c>
      <c r="F56" s="25" t="n">
        <f aca="false">SUM(F53:F55)</f>
        <v>-1098219.5</v>
      </c>
      <c r="G56" s="25" t="n">
        <f aca="false">SUM(G53:G55)</f>
        <v>-1140219.5</v>
      </c>
      <c r="H56" s="25" t="n">
        <f aca="false">SUM(H53:H55)</f>
        <v>-441549.978391521</v>
      </c>
      <c r="I56" s="25" t="n">
        <f aca="false">SUM(I53:I55)</f>
        <v>-1140219.5</v>
      </c>
      <c r="J56" s="25" t="n">
        <f aca="false">SUM(J53:J55)</f>
        <v>-1140219.5</v>
      </c>
      <c r="K56" s="25" t="n">
        <f aca="false">SUM(K53:K55)</f>
        <v>21905684.114642</v>
      </c>
      <c r="L56" s="25" t="n">
        <f aca="false">SUM(L53:L55)</f>
        <v>-1140219.5</v>
      </c>
      <c r="M56" s="25" t="n">
        <f aca="false">SUM(M53:M55)</f>
        <v>-1098219.5</v>
      </c>
      <c r="N56" s="25" t="n">
        <f aca="false">SUM(N53:N55)</f>
        <v>-136315.885357972</v>
      </c>
      <c r="O56" s="25" t="n">
        <f aca="false">SUM(O53:O55)</f>
        <v>-1140219.5</v>
      </c>
      <c r="P56" s="25" t="n">
        <f aca="false">SUM(P53:P55)</f>
        <v>-1014219.5</v>
      </c>
      <c r="Q56" s="25" t="n">
        <f aca="false">SUM(Q53:Q55)</f>
        <v>-1175694.66275402</v>
      </c>
      <c r="R56" s="25" t="n">
        <f aca="false">SUM(R53:R55)</f>
        <v>-164664.714226607</v>
      </c>
      <c r="S56" s="25" t="n">
        <f aca="false">SUM(S53:S55)</f>
        <v>-1368069.5</v>
      </c>
      <c r="T56" s="25" t="n">
        <f aca="false">SUM(T53:T55)</f>
        <v>-1185927.69874325</v>
      </c>
      <c r="U56" s="25" t="n">
        <f aca="false">SUM(U53:U55)</f>
        <v>-1210301.07786297</v>
      </c>
      <c r="V56" s="25" t="n">
        <f aca="false">SUM(V53:V55)</f>
        <v>-1863492.22727273</v>
      </c>
      <c r="W56" s="25" t="n">
        <f aca="false">SUM(W53:W55)</f>
        <v>-1196811.5257255</v>
      </c>
      <c r="X56" s="25" t="n">
        <f aca="false">SUM(X53:X55)</f>
        <v>-1792573.8051357</v>
      </c>
      <c r="Y56" s="25" t="n">
        <f aca="false">SUM(Y53:Y55)</f>
        <v>-2080492.22727273</v>
      </c>
      <c r="Z56" s="25" t="n">
        <f aca="false">SUM(Z53:Z55)</f>
        <v>-1302335.90378244</v>
      </c>
      <c r="AA56" s="25" t="n">
        <f aca="false">SUM(AA53:AA55)</f>
        <v>-3356674.04545455</v>
      </c>
      <c r="AB56" s="25" t="n">
        <f aca="false">SUM(AB53:AB55)</f>
        <v>-2189946.77272727</v>
      </c>
      <c r="AC56" s="25" t="n">
        <f aca="false">SUM(AC53:AC55)</f>
        <v>-1609400.89161383</v>
      </c>
      <c r="AD56" s="25" t="n">
        <f aca="false">SUM(AD53:AD55)</f>
        <v>-2437561.57711526</v>
      </c>
      <c r="AE56" s="25" t="n">
        <f aca="false">SUM(AE53:AE55)</f>
        <v>-2542377.91005206</v>
      </c>
      <c r="AF56" s="25" t="n">
        <f aca="false">SUM(AF53:AF55)</f>
        <v>-1585970.28533663</v>
      </c>
      <c r="AG56" s="25" t="n">
        <f aca="false">SUM(AG53:AG55)</f>
        <v>-2595243.96422923</v>
      </c>
      <c r="AH56" s="25" t="n">
        <f aca="false">SUM(AH53:AH55)</f>
        <v>-2610266.01153448</v>
      </c>
      <c r="AI56" s="25" t="n">
        <f aca="false">SUM(AI53:AI55)</f>
        <v>-1656338.10780964</v>
      </c>
      <c r="AJ56" s="25" t="n">
        <f aca="false">SUM(AJ53:AJ55)</f>
        <v>-2654901.38028159</v>
      </c>
      <c r="AK56" s="25" t="n">
        <f aca="false">SUM(AK53:AK55)</f>
        <v>-2576585.80466599</v>
      </c>
      <c r="AL56" s="25" t="n">
        <f aca="false">SUM(AL53:AL55)</f>
        <v>-1825182.51937781</v>
      </c>
      <c r="AM56" s="25" t="n">
        <f aca="false">SUM(AM53:AM55)</f>
        <v>-2708702.06892611</v>
      </c>
      <c r="AN56" s="25" t="n">
        <f aca="false">SUM(AN53:AN55)</f>
        <v>-2436235.90098738</v>
      </c>
      <c r="AO56" s="25" t="n">
        <f aca="false">SUM(AO53:AO55)</f>
        <v>-1925179.02353538</v>
      </c>
      <c r="AP56" s="25" t="n">
        <f aca="false">SUM(AP53:AP55)</f>
        <v>-2653219.5</v>
      </c>
      <c r="AQ56" s="25" t="n">
        <f aca="false">SUM(AQ53:AQ55)</f>
        <v>-2751219.5</v>
      </c>
      <c r="AR56" s="25" t="n">
        <f aca="false">SUM(AR53:AR55)</f>
        <v>-1847084.68032508</v>
      </c>
      <c r="AS56" s="25" t="n">
        <f aca="false">SUM(AS53:AS55)</f>
        <v>-2751219.5</v>
      </c>
      <c r="AT56" s="25" t="n">
        <f aca="false">SUM(AT53:AT55)</f>
        <v>-2751219.5</v>
      </c>
      <c r="AU56" s="25" t="n">
        <f aca="false">SUM(AU53:AU55)</f>
        <v>-1863234.38969913</v>
      </c>
      <c r="AV56" s="25" t="n">
        <f aca="false">SUM(AV53:AV55)</f>
        <v>-2751219.5</v>
      </c>
      <c r="AW56" s="25" t="n">
        <f aca="false">SUM(AW53:AW55)</f>
        <v>-2653219.5</v>
      </c>
      <c r="AX56" s="25" t="n">
        <f aca="false">SUM(AX53:AX55)</f>
        <v>-1973339.21594125</v>
      </c>
      <c r="AY56" s="25" t="n">
        <f aca="false">SUM(AY53:AY55)</f>
        <v>-2751219.5</v>
      </c>
      <c r="AZ56" s="25" t="n">
        <f aca="false">SUM(AZ53:AZ55)</f>
        <v>-2555219.5</v>
      </c>
      <c r="BA56" s="25" t="n">
        <f aca="false">SUM(BA53:BA55)</f>
        <v>-2007484.03804124</v>
      </c>
      <c r="BB56" s="25" t="n">
        <f aca="false">SUM(BB53:BB55)</f>
        <v>-2653219.5</v>
      </c>
      <c r="BC56" s="25" t="n">
        <f aca="false">SUM(BC53:BC55)</f>
        <v>-2751219.5</v>
      </c>
      <c r="BD56" s="25" t="n">
        <f aca="false">SUM(BD53:BD55)</f>
        <v>-1935809.31666076</v>
      </c>
      <c r="BE56" s="25" t="n">
        <f aca="false">SUM(BE53:BE55)</f>
        <v>-2751219.5</v>
      </c>
      <c r="BF56" s="25" t="n">
        <f aca="false">SUM(BF53:BF55)</f>
        <v>-2751219.5</v>
      </c>
      <c r="BG56" s="25" t="n">
        <f aca="false">SUM(BG53:BG55)</f>
        <v>-1955035.74128707</v>
      </c>
      <c r="BH56" s="25" t="n">
        <f aca="false">SUM(BH53:BH55)</f>
        <v>-2751219.5</v>
      </c>
      <c r="BI56" s="25" t="n">
        <f aca="false">SUM(BI53:BI55)</f>
        <v>-2653219.5</v>
      </c>
      <c r="BJ56" s="25" t="n">
        <f aca="false">SUM(BJ53:BJ55)</f>
        <v>-2080507.66765723</v>
      </c>
      <c r="BK56" s="25" t="n">
        <f aca="false">SUM(BK53:BK55)</f>
        <v>-2751219.5</v>
      </c>
      <c r="BL56" s="25" t="n">
        <f aca="false">SUM(BL53:BL55)</f>
        <v>-2457219.5</v>
      </c>
      <c r="BM56" s="25" t="n">
        <f aca="false">SUM(BM53:BM55)</f>
        <v>-2122468.89708847</v>
      </c>
      <c r="BN56" s="25" t="n">
        <f aca="false">SUM(BN53:BN55)</f>
        <v>-2653219.5</v>
      </c>
      <c r="BO56" s="25" t="n">
        <f aca="false">SUM(BO53:BO55)</f>
        <v>-2751219.5</v>
      </c>
      <c r="BP56" s="25" t="n">
        <f aca="false">SUM(BP53:BP55)</f>
        <v>-2045948.74060082</v>
      </c>
      <c r="BQ56" s="25" t="n">
        <f aca="false">SUM(BQ53:BQ55)</f>
        <v>-2751219.5</v>
      </c>
      <c r="BR56" s="25" t="n">
        <f aca="false">SUM(BR53:BR55)</f>
        <v>-2751219.5</v>
      </c>
      <c r="BS56" s="25" t="n">
        <f aca="false">SUM(BS53:BS55)</f>
        <v>-2068458.49609138</v>
      </c>
      <c r="BT56" s="25" t="n">
        <f aca="false">SUM(BT53:BT55)</f>
        <v>-2751219.5</v>
      </c>
      <c r="BU56" s="25" t="n">
        <f aca="false">SUM(BU53:BU55)</f>
        <v>-2653219.5</v>
      </c>
      <c r="BV56" s="25" t="n">
        <f aca="false">SUM(BV53:BV55)</f>
        <v>-2177568.68342048</v>
      </c>
    </row>
    <row r="57" customFormat="false" ht="12.75" hidden="false" customHeight="false" outlineLevel="0" collapsed="false">
      <c r="A57" s="64"/>
    </row>
    <row r="58" customFormat="false" ht="13.5" hidden="false" customHeight="false" outlineLevel="0" collapsed="false">
      <c r="A58" s="83" t="s">
        <v>133</v>
      </c>
      <c r="B58" s="61" t="n">
        <f aca="false">B46+B50+B56</f>
        <v>1250000</v>
      </c>
      <c r="C58" s="61" t="n">
        <f aca="false">C41+C46+C50+C56</f>
        <v>1250000</v>
      </c>
      <c r="D58" s="61" t="n">
        <f aca="false">D41+D46+D50+D56</f>
        <v>1250000</v>
      </c>
      <c r="E58" s="61" t="n">
        <f aca="false">E41+E46+E50+E56</f>
        <v>1250000</v>
      </c>
      <c r="F58" s="61" t="n">
        <f aca="false">F41+F46+F50+F56</f>
        <v>1250000</v>
      </c>
      <c r="G58" s="61" t="n">
        <f aca="false">G41+G46+G50+G56</f>
        <v>1250000</v>
      </c>
      <c r="H58" s="61" t="n">
        <f aca="false">H41+H46+H50+H56</f>
        <v>1250000</v>
      </c>
      <c r="I58" s="61" t="n">
        <f aca="false">I41+I46+I50+I56</f>
        <v>1250000</v>
      </c>
      <c r="J58" s="61" t="n">
        <f aca="false">J41+J46+J50+J56</f>
        <v>1250000</v>
      </c>
      <c r="K58" s="61" t="n">
        <f aca="false">K41+K46+K50+K56</f>
        <v>1250000</v>
      </c>
      <c r="L58" s="61" t="n">
        <f aca="false">L41+L46+L50+L56</f>
        <v>1250000</v>
      </c>
      <c r="M58" s="61" t="n">
        <f aca="false">M41+M46+M50+M56</f>
        <v>1250000</v>
      </c>
      <c r="N58" s="61" t="n">
        <f aca="false">N41+N46+N50+N56</f>
        <v>1250000</v>
      </c>
      <c r="O58" s="61" t="n">
        <f aca="false">O41+O46+O50+O56</f>
        <v>1250000</v>
      </c>
      <c r="P58" s="61" t="n">
        <f aca="false">P41+P46+P50+P56</f>
        <v>1250000</v>
      </c>
      <c r="Q58" s="61" t="n">
        <f aca="false">Q41+Q46+Q50+Q56</f>
        <v>232445.214226607</v>
      </c>
      <c r="R58" s="61" t="n">
        <f aca="false">R41+R46+R50+R56</f>
        <v>1250000</v>
      </c>
      <c r="S58" s="61" t="n">
        <f aca="false">S41+S46+S50+S56</f>
        <v>1250000</v>
      </c>
      <c r="T58" s="61" t="n">
        <f aca="false">T41+T46+T50+T56</f>
        <v>695445.214226607</v>
      </c>
      <c r="U58" s="61" t="n">
        <f aca="false">U41+U46+U50+U56</f>
        <v>1250000</v>
      </c>
      <c r="V58" s="61" t="n">
        <f aca="false">V41+V46+V50+V56</f>
        <v>1250000</v>
      </c>
      <c r="W58" s="61" t="n">
        <f aca="false">W41+W46+W50+W56</f>
        <v>981808.850590244</v>
      </c>
      <c r="X58" s="61" t="n">
        <f aca="false">X41+X46+X50+X56</f>
        <v>1250000</v>
      </c>
      <c r="Y58" s="61" t="n">
        <f aca="false">Y41+Y46+Y50+Y56</f>
        <v>1250000</v>
      </c>
      <c r="Z58" s="61" t="n">
        <f aca="false">Z41+Z46+Z50+Z56</f>
        <v>1250000</v>
      </c>
      <c r="AA58" s="61" t="n">
        <f aca="false">AA41+AA46+AA50+AA56</f>
        <v>250000</v>
      </c>
      <c r="AB58" s="61" t="n">
        <f aca="false">AB41+AB46+AB50+AB56</f>
        <v>250000</v>
      </c>
      <c r="AC58" s="61" t="n">
        <f aca="false">AC41+AC46+AC50+AC56</f>
        <v>250000</v>
      </c>
      <c r="AD58" s="61" t="n">
        <f aca="false">AD41+AD46+AD50+AD56</f>
        <v>250000</v>
      </c>
      <c r="AE58" s="61" t="n">
        <f aca="false">AE41+AE46+AE50+AE56</f>
        <v>250000</v>
      </c>
      <c r="AF58" s="61" t="n">
        <f aca="false">AF41+AF46+AF50+AF56</f>
        <v>250000</v>
      </c>
      <c r="AG58" s="61" t="n">
        <f aca="false">AG41+AG46+AG50+AG56</f>
        <v>250000</v>
      </c>
      <c r="AH58" s="61" t="n">
        <f aca="false">AH41+AH46+AH50+AH56</f>
        <v>250000</v>
      </c>
      <c r="AI58" s="61" t="n">
        <f aca="false">AI41+AI46+AI50+AI56</f>
        <v>250000</v>
      </c>
      <c r="AJ58" s="61" t="n">
        <f aca="false">AJ41+AJ46+AJ50+AJ56</f>
        <v>250000</v>
      </c>
      <c r="AK58" s="61" t="n">
        <f aca="false">AK41+AK46+AK50+AK56</f>
        <v>250000</v>
      </c>
      <c r="AL58" s="61" t="n">
        <f aca="false">AL41+AL46+AL50+AL56</f>
        <v>250000</v>
      </c>
      <c r="AM58" s="61" t="n">
        <f aca="false">AM41+AM46+AM50+AM56</f>
        <v>250000</v>
      </c>
      <c r="AN58" s="61" t="n">
        <f aca="false">AN41+AN46+AN50+AN56</f>
        <v>250000</v>
      </c>
      <c r="AO58" s="61" t="n">
        <f aca="false">AO41+AO46+AO50+AO56</f>
        <v>250000</v>
      </c>
      <c r="AP58" s="61" t="n">
        <f aca="false">AP41+AP46+AP50+AP56</f>
        <v>250000</v>
      </c>
      <c r="AQ58" s="61" t="n">
        <f aca="false">AQ41+AQ46+AQ50+AQ56</f>
        <v>250000</v>
      </c>
      <c r="AR58" s="61" t="n">
        <f aca="false">AR41+AR46+AR50+AR56</f>
        <v>250000</v>
      </c>
      <c r="AS58" s="61" t="n">
        <f aca="false">AS41+AS46+AS50+AS56</f>
        <v>250000</v>
      </c>
      <c r="AT58" s="61" t="n">
        <f aca="false">AT41+AT46+AT50+AT56</f>
        <v>250000</v>
      </c>
      <c r="AU58" s="61" t="n">
        <f aca="false">AU41+AU46+AU50+AU56</f>
        <v>250000</v>
      </c>
      <c r="AV58" s="61" t="n">
        <f aca="false">AV41+AV46+AV50+AV56</f>
        <v>250000</v>
      </c>
      <c r="AW58" s="61" t="n">
        <f aca="false">AW41+AW46+AW50+AW56</f>
        <v>250000</v>
      </c>
      <c r="AX58" s="61" t="n">
        <f aca="false">AX41+AX46+AX50+AX56</f>
        <v>250000</v>
      </c>
      <c r="AY58" s="61" t="n">
        <f aca="false">AY41+AY46+AY50+AY56</f>
        <v>250000</v>
      </c>
      <c r="AZ58" s="61" t="n">
        <f aca="false">AZ41+AZ46+AZ50+AZ56</f>
        <v>250000</v>
      </c>
      <c r="BA58" s="61" t="n">
        <f aca="false">BA41+BA46+BA50+BA56</f>
        <v>250000</v>
      </c>
      <c r="BB58" s="61" t="n">
        <f aca="false">BB41+BB46+BB50+BB56</f>
        <v>250000</v>
      </c>
      <c r="BC58" s="61" t="n">
        <f aca="false">BC41+BC46+BC50+BC56</f>
        <v>250000</v>
      </c>
      <c r="BD58" s="61" t="n">
        <f aca="false">BD41+BD46+BD50+BD56</f>
        <v>250000</v>
      </c>
      <c r="BE58" s="61" t="n">
        <f aca="false">BE41+BE46+BE50+BE56</f>
        <v>250000</v>
      </c>
      <c r="BF58" s="61" t="n">
        <f aca="false">BF41+BF46+BF50+BF56</f>
        <v>250000</v>
      </c>
      <c r="BG58" s="61" t="n">
        <f aca="false">BG41+BG46+BG50+BG56</f>
        <v>250000</v>
      </c>
      <c r="BH58" s="61" t="n">
        <f aca="false">BH41+BH46+BH50+BH56</f>
        <v>250000</v>
      </c>
      <c r="BI58" s="61" t="n">
        <f aca="false">BI41+BI46+BI50+BI56</f>
        <v>250000</v>
      </c>
      <c r="BJ58" s="61" t="n">
        <f aca="false">BJ41+BJ46+BJ50+BJ56</f>
        <v>250000</v>
      </c>
      <c r="BK58" s="61" t="n">
        <f aca="false">BK41+BK46+BK50+BK56</f>
        <v>250000</v>
      </c>
      <c r="BL58" s="61" t="n">
        <f aca="false">BL41+BL46+BL50+BL56</f>
        <v>250000</v>
      </c>
      <c r="BM58" s="61" t="n">
        <f aca="false">BM41+BM46+BM50+BM56</f>
        <v>250000</v>
      </c>
      <c r="BN58" s="61" t="n">
        <f aca="false">BN41+BN46+BN50+BN56</f>
        <v>250000</v>
      </c>
      <c r="BO58" s="61" t="n">
        <f aca="false">BO41+BO46+BO50+BO56</f>
        <v>250000</v>
      </c>
      <c r="BP58" s="61" t="n">
        <f aca="false">BP41+BP46+BP50+BP56</f>
        <v>250000</v>
      </c>
      <c r="BQ58" s="61" t="n">
        <f aca="false">BQ41+BQ46+BQ50+BQ56</f>
        <v>250000</v>
      </c>
      <c r="BR58" s="61" t="n">
        <f aca="false">BR41+BR46+BR50+BR56</f>
        <v>250000</v>
      </c>
      <c r="BS58" s="61" t="n">
        <f aca="false">BS41+BS46+BS50+BS56</f>
        <v>250000</v>
      </c>
      <c r="BT58" s="61" t="n">
        <f aca="false">BT41+BT46+BT50+BT56</f>
        <v>250000</v>
      </c>
      <c r="BU58" s="61" t="n">
        <f aca="false">BU41+BU46+BU50+BU56</f>
        <v>250000</v>
      </c>
      <c r="BV58" s="61" t="n">
        <f aca="false">BV41+BV46+BV50+BV56</f>
        <v>250000</v>
      </c>
    </row>
    <row r="59" customFormat="false" ht="13.5" hidden="false" customHeight="false" outlineLevel="0" collapsed="false">
      <c r="A59" s="83" t="s">
        <v>134</v>
      </c>
      <c r="B59" s="61" t="n">
        <f aca="false">B58-B41</f>
        <v>1250000</v>
      </c>
      <c r="C59" s="61" t="n">
        <f aca="false">C58-C41</f>
        <v>0</v>
      </c>
      <c r="D59" s="61" t="n">
        <f aca="false">D58-D41</f>
        <v>0</v>
      </c>
      <c r="E59" s="61" t="n">
        <f aca="false">E58-E41</f>
        <v>0</v>
      </c>
      <c r="F59" s="61" t="n">
        <f aca="false">F58-F41</f>
        <v>0</v>
      </c>
      <c r="G59" s="61" t="n">
        <f aca="false">G58-G41</f>
        <v>0</v>
      </c>
      <c r="H59" s="61" t="n">
        <f aca="false">H58-H41</f>
        <v>0</v>
      </c>
      <c r="I59" s="61" t="n">
        <f aca="false">I58-I41</f>
        <v>0</v>
      </c>
      <c r="J59" s="61" t="n">
        <f aca="false">J58-J41</f>
        <v>0</v>
      </c>
      <c r="K59" s="61" t="n">
        <f aca="false">K58-K41</f>
        <v>0</v>
      </c>
      <c r="L59" s="61" t="n">
        <f aca="false">L58-L41</f>
        <v>0</v>
      </c>
      <c r="M59" s="61" t="n">
        <f aca="false">M58-M41</f>
        <v>0</v>
      </c>
      <c r="N59" s="61" t="n">
        <f aca="false">N58-N41</f>
        <v>0</v>
      </c>
      <c r="O59" s="61" t="n">
        <f aca="false">O58-O41</f>
        <v>0</v>
      </c>
      <c r="P59" s="61" t="n">
        <f aca="false">P58-P41</f>
        <v>0</v>
      </c>
      <c r="Q59" s="61" t="n">
        <f aca="false">Q58-Q41</f>
        <v>-1017554.78577339</v>
      </c>
      <c r="R59" s="61" t="n">
        <f aca="false">R58-R41</f>
        <v>1017554.78577339</v>
      </c>
      <c r="S59" s="61" t="n">
        <f aca="false">S58-S41</f>
        <v>0</v>
      </c>
      <c r="T59" s="61" t="n">
        <f aca="false">T58-T41</f>
        <v>-554554.785773393</v>
      </c>
      <c r="U59" s="61" t="n">
        <f aca="false">U58-U41</f>
        <v>554554.785773393</v>
      </c>
      <c r="V59" s="61" t="n">
        <f aca="false">V58-V41</f>
        <v>0</v>
      </c>
      <c r="W59" s="61" t="n">
        <f aca="false">W58-W41</f>
        <v>-268191.149409757</v>
      </c>
      <c r="X59" s="61" t="n">
        <f aca="false">X58-X41</f>
        <v>268191.149409757</v>
      </c>
      <c r="Y59" s="61" t="n">
        <f aca="false">Y58-Y41</f>
        <v>0</v>
      </c>
      <c r="Z59" s="61" t="n">
        <f aca="false">Z58-Z41</f>
        <v>0</v>
      </c>
      <c r="AA59" s="61" t="n">
        <f aca="false">AA58-AA41</f>
        <v>-1000000</v>
      </c>
      <c r="AB59" s="61" t="n">
        <f aca="false">AB58-AB41</f>
        <v>0</v>
      </c>
      <c r="AC59" s="61" t="n">
        <f aca="false">AC58-AC41</f>
        <v>0</v>
      </c>
      <c r="AD59" s="61" t="n">
        <f aca="false">AD58-AD41</f>
        <v>0</v>
      </c>
      <c r="AE59" s="61" t="n">
        <f aca="false">AE58-AE41</f>
        <v>0</v>
      </c>
      <c r="AF59" s="61" t="n">
        <f aca="false">AF58-AF41</f>
        <v>0</v>
      </c>
      <c r="AG59" s="61" t="n">
        <f aca="false">AG58-AG41</f>
        <v>0</v>
      </c>
      <c r="AH59" s="61" t="n">
        <f aca="false">AH58-AH41</f>
        <v>0</v>
      </c>
      <c r="AI59" s="61" t="n">
        <f aca="false">AI58-AI41</f>
        <v>0</v>
      </c>
      <c r="AJ59" s="61" t="n">
        <f aca="false">AJ58-AJ41</f>
        <v>0</v>
      </c>
      <c r="AK59" s="61" t="n">
        <f aca="false">AK58-AK41</f>
        <v>0</v>
      </c>
      <c r="AL59" s="61" t="n">
        <f aca="false">AL58-AL41</f>
        <v>0</v>
      </c>
      <c r="AM59" s="61" t="n">
        <f aca="false">AM58-AM41</f>
        <v>0</v>
      </c>
      <c r="AN59" s="61" t="n">
        <f aca="false">AN58-AN41</f>
        <v>0</v>
      </c>
      <c r="AO59" s="61" t="n">
        <f aca="false">AO58-AO41</f>
        <v>0</v>
      </c>
      <c r="AP59" s="61" t="n">
        <f aca="false">AP58-AP41</f>
        <v>0</v>
      </c>
      <c r="AQ59" s="61" t="n">
        <f aca="false">AQ58-AQ41</f>
        <v>0</v>
      </c>
      <c r="AR59" s="61" t="n">
        <f aca="false">AR58-AR41</f>
        <v>0</v>
      </c>
      <c r="AS59" s="61" t="n">
        <f aca="false">AS58-AS41</f>
        <v>0</v>
      </c>
      <c r="AT59" s="61" t="n">
        <f aca="false">AT58-AT41</f>
        <v>0</v>
      </c>
      <c r="AU59" s="61" t="n">
        <f aca="false">AU58-AU41</f>
        <v>0</v>
      </c>
      <c r="AV59" s="61" t="n">
        <f aca="false">AV58-AV41</f>
        <v>0</v>
      </c>
      <c r="AW59" s="61" t="n">
        <f aca="false">AW58-AW41</f>
        <v>0</v>
      </c>
      <c r="AX59" s="61" t="n">
        <f aca="false">AX58-AX41</f>
        <v>0</v>
      </c>
      <c r="AY59" s="61" t="n">
        <f aca="false">AY58-AY41</f>
        <v>0</v>
      </c>
      <c r="AZ59" s="61" t="n">
        <f aca="false">AZ58-AZ41</f>
        <v>0</v>
      </c>
      <c r="BA59" s="61" t="n">
        <f aca="false">BA58-BA41</f>
        <v>0</v>
      </c>
      <c r="BB59" s="61" t="n">
        <f aca="false">BB58-BB41</f>
        <v>0</v>
      </c>
      <c r="BC59" s="61" t="n">
        <f aca="false">BC58-BC41</f>
        <v>0</v>
      </c>
      <c r="BD59" s="61" t="n">
        <f aca="false">BD58-BD41</f>
        <v>0</v>
      </c>
      <c r="BE59" s="61" t="n">
        <f aca="false">BE58-BE41</f>
        <v>0</v>
      </c>
      <c r="BF59" s="61" t="n">
        <f aca="false">BF58-BF41</f>
        <v>0</v>
      </c>
      <c r="BG59" s="61" t="n">
        <f aca="false">BG58-BG41</f>
        <v>0</v>
      </c>
      <c r="BH59" s="61" t="n">
        <f aca="false">BH58-BH41</f>
        <v>0</v>
      </c>
      <c r="BI59" s="61" t="n">
        <f aca="false">BI58-BI41</f>
        <v>0</v>
      </c>
      <c r="BJ59" s="61" t="n">
        <f aca="false">BJ58-BJ41</f>
        <v>0</v>
      </c>
      <c r="BK59" s="61" t="n">
        <f aca="false">BK58-BK41</f>
        <v>0</v>
      </c>
      <c r="BL59" s="61" t="n">
        <f aca="false">BL58-BL41</f>
        <v>0</v>
      </c>
      <c r="BM59" s="61" t="n">
        <f aca="false">BM58-BM41</f>
        <v>0</v>
      </c>
      <c r="BN59" s="61" t="n">
        <f aca="false">BN58-BN41</f>
        <v>0</v>
      </c>
      <c r="BO59" s="61" t="n">
        <f aca="false">BO58-BO41</f>
        <v>0</v>
      </c>
      <c r="BP59" s="61" t="n">
        <f aca="false">BP58-BP41</f>
        <v>0</v>
      </c>
      <c r="BQ59" s="61" t="n">
        <f aca="false">BQ58-BQ41</f>
        <v>0</v>
      </c>
      <c r="BR59" s="61" t="n">
        <f aca="false">BR58-BR41</f>
        <v>0</v>
      </c>
      <c r="BS59" s="61" t="n">
        <f aca="false">BS58-BS41</f>
        <v>0</v>
      </c>
      <c r="BT59" s="61" t="n">
        <f aca="false">BT58-BT41</f>
        <v>0</v>
      </c>
      <c r="BU59" s="61" t="n">
        <f aca="false">BU58-BU41</f>
        <v>0</v>
      </c>
      <c r="BV59" s="61" t="n">
        <f aca="false">BV58-BV41</f>
        <v>0</v>
      </c>
    </row>
  </sheetData>
  <printOptions headings="false" gridLines="false" gridLinesSet="true" horizontalCentered="true" verticalCentered="false"/>
  <pageMargins left="0.240277777777778" right="0.170138888888889" top="0.984027777777778" bottom="0.984027777777778" header="0.511811023622047" footer="0.511811023622047"/>
  <pageSetup paperSize="1" scale="100" fitToWidth="3" fitToHeight="1" pageOrder="downThenOver" orientation="landscape" blackAndWhite="false" draft="false" cellComments="none" horizontalDpi="300" verticalDpi="300" copies="1"/>
  <headerFooter differentFirst="false" differentOddEven="false">
    <oddHeader/>
    <oddFooter/>
  </headerFooter>
  <colBreaks count="2" manualBreakCount="2">
    <brk id="15" man="true" max="65535" min="0"/>
    <brk id="38" man="true" max="65535" min="0"/>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P60"/>
  <sheetViews>
    <sheetView showFormulas="false" showGridLines="true" showRowColHeaders="true" showZeros="true" rightToLeft="false" tabSelected="false" showOutlineSymbols="true" defaultGridColor="true" view="pageBreakPreview" topLeftCell="Q1" colorId="64" zoomScale="100" zoomScaleNormal="100" zoomScalePageLayoutView="100" workbookViewId="0">
      <selection pane="topLeft" activeCell="F8" activeCellId="0" sqref="F8"/>
    </sheetView>
  </sheetViews>
  <sheetFormatPr defaultColWidth="9.13671875" defaultRowHeight="12.75" customHeight="true" zeroHeight="false" outlineLevelRow="0" outlineLevelCol="0"/>
  <cols>
    <col collapsed="false" customWidth="true" hidden="false" outlineLevel="0" max="1" min="1" style="1" width="17.42"/>
    <col collapsed="false" customWidth="true" hidden="false" outlineLevel="0" max="2" min="2" style="1" width="15.56"/>
    <col collapsed="false" customWidth="true" hidden="false" outlineLevel="0" max="4" min="3" style="1" width="13.41"/>
    <col collapsed="false" customWidth="true" hidden="false" outlineLevel="0" max="5" min="5" style="1" width="16.56"/>
    <col collapsed="false" customWidth="true" hidden="false" outlineLevel="0" max="6" min="6" style="1" width="14.41"/>
    <col collapsed="false" customWidth="true" hidden="false" outlineLevel="0" max="7" min="7" style="1" width="13.41"/>
    <col collapsed="false" customWidth="true" hidden="false" outlineLevel="0" max="9" min="8" style="1" width="14.14"/>
    <col collapsed="false" customWidth="true" hidden="false" outlineLevel="0" max="10" min="10" style="1" width="13.41"/>
    <col collapsed="false" customWidth="true" hidden="false" outlineLevel="0" max="11" min="11" style="1" width="13.28"/>
    <col collapsed="false" customWidth="true" hidden="false" outlineLevel="0" max="15" min="12" style="1" width="14.14"/>
    <col collapsed="false" customWidth="true" hidden="false" outlineLevel="0" max="20" min="16" style="1" width="14.41"/>
    <col collapsed="false" customWidth="true" hidden="false" outlineLevel="0" max="22" min="21" style="1" width="14.14"/>
    <col collapsed="false" customWidth="true" hidden="false" outlineLevel="0" max="25" min="23" style="1" width="13.99"/>
    <col collapsed="false" customWidth="true" hidden="false" outlineLevel="0" max="27" min="26" style="1" width="14.14"/>
    <col collapsed="false" customWidth="true" hidden="false" outlineLevel="0" max="29" min="28" style="1" width="14.41"/>
    <col collapsed="false" customWidth="true" hidden="false" outlineLevel="0" max="30" min="30" style="1" width="14.14"/>
    <col collapsed="false" customWidth="true" hidden="false" outlineLevel="0" max="31" min="31" style="1" width="13.7"/>
    <col collapsed="false" customWidth="true" hidden="false" outlineLevel="0" max="33" min="32" style="1" width="13.99"/>
    <col collapsed="false" customWidth="true" hidden="false" outlineLevel="0" max="36" min="34" style="1" width="13.7"/>
    <col collapsed="false" customWidth="true" hidden="false" outlineLevel="0" max="37" min="37" style="1" width="13.41"/>
    <col collapsed="false" customWidth="true" hidden="false" outlineLevel="0" max="39" min="38" style="1" width="13.99"/>
    <col collapsed="false" customWidth="true" hidden="false" outlineLevel="0" max="40" min="40" style="1" width="13.7"/>
    <col collapsed="false" customWidth="true" hidden="false" outlineLevel="0" max="41" min="41" style="1" width="14.14"/>
    <col collapsed="false" customWidth="true" hidden="false" outlineLevel="0" max="42" min="42" style="1" width="14.41"/>
    <col collapsed="false" customWidth="false" hidden="false" outlineLevel="0" max="257" min="43" style="1" width="9.14"/>
  </cols>
  <sheetData>
    <row r="1" customFormat="false" ht="15.75" hidden="false" customHeight="false" outlineLevel="0" collapsed="false">
      <c r="A1" s="3" t="s">
        <v>0</v>
      </c>
      <c r="B1" s="3"/>
    </row>
    <row r="2" customFormat="false" ht="12.75" hidden="false" customHeight="false" outlineLevel="0" collapsed="false">
      <c r="A2" s="30" t="s">
        <v>135</v>
      </c>
      <c r="B2" s="30"/>
    </row>
    <row r="3" customFormat="false" ht="12.75" hidden="false" customHeight="false" outlineLevel="0" collapsed="false">
      <c r="A3" s="8"/>
    </row>
    <row r="4" customFormat="false" ht="12.75" hidden="false" customHeight="false" outlineLevel="0" collapsed="false">
      <c r="A4" s="31"/>
      <c r="B4" s="30"/>
    </row>
    <row r="5" customFormat="false" ht="12.75" hidden="false" customHeight="false" outlineLevel="0" collapsed="false">
      <c r="A5" s="31" t="s">
        <v>24</v>
      </c>
      <c r="E5" s="30" t="s">
        <v>136</v>
      </c>
    </row>
    <row r="6" customFormat="false" ht="12.75" hidden="false" customHeight="false" outlineLevel="0" collapsed="false">
      <c r="A6" s="8" t="s">
        <v>137</v>
      </c>
      <c r="C6" s="26" t="n">
        <f aca="false">C8/C7</f>
        <v>42955041</v>
      </c>
      <c r="E6" s="1" t="s">
        <v>137</v>
      </c>
      <c r="F6" s="25" t="n">
        <f aca="false">Expansion_Cost</f>
        <v>22000000</v>
      </c>
    </row>
    <row r="7" customFormat="false" ht="12.75" hidden="false" customHeight="false" outlineLevel="0" collapsed="false">
      <c r="A7" s="8" t="s">
        <v>138</v>
      </c>
      <c r="C7" s="87" t="n">
        <f aca="false">assumptions!B17</f>
        <v>0.85</v>
      </c>
      <c r="E7" s="1" t="s">
        <v>139</v>
      </c>
      <c r="F7" s="87" t="n">
        <f aca="false">assumptions!B17</f>
        <v>0.85</v>
      </c>
    </row>
    <row r="8" customFormat="false" ht="12.75" hidden="false" customHeight="false" outlineLevel="0" collapsed="false">
      <c r="A8" s="8" t="s">
        <v>140</v>
      </c>
      <c r="C8" s="26" t="n">
        <f aca="false">assumptions!B7</f>
        <v>36511784.85</v>
      </c>
      <c r="E8" s="1" t="s">
        <v>141</v>
      </c>
      <c r="F8" s="25" t="n">
        <f aca="false">F6*F7</f>
        <v>18700000</v>
      </c>
    </row>
    <row r="9" customFormat="false" ht="12.75" hidden="false" customHeight="false" outlineLevel="0" collapsed="false">
      <c r="A9" s="8"/>
      <c r="E9" s="1" t="s">
        <v>142</v>
      </c>
    </row>
    <row r="10" customFormat="false" ht="12.75" hidden="false" customHeight="false" outlineLevel="0" collapsed="false">
      <c r="A10" s="8" t="s">
        <v>143</v>
      </c>
      <c r="C10" s="88" t="n">
        <f aca="false">assumptions!B9</f>
        <v>0.0599</v>
      </c>
    </row>
    <row r="11" customFormat="false" ht="12.75" hidden="false" customHeight="false" outlineLevel="0" collapsed="false">
      <c r="A11" s="8" t="s">
        <v>144</v>
      </c>
    </row>
    <row r="12" customFormat="false" ht="12.75" hidden="false" customHeight="false" outlineLevel="0" collapsed="false">
      <c r="A12" s="89" t="s">
        <v>145</v>
      </c>
      <c r="B12" s="90" t="s">
        <v>146</v>
      </c>
      <c r="C12" s="90" t="s">
        <v>147</v>
      </c>
    </row>
    <row r="13" customFormat="false" ht="12.75" hidden="false" customHeight="false" outlineLevel="0" collapsed="false">
      <c r="A13" s="91" t="s">
        <v>148</v>
      </c>
      <c r="B13" s="92" t="n">
        <v>36524</v>
      </c>
      <c r="C13" s="88" t="n">
        <f aca="false">assumptions!B10</f>
        <v>0.01</v>
      </c>
    </row>
    <row r="14" customFormat="false" ht="12.75" hidden="false" customHeight="false" outlineLevel="0" collapsed="false">
      <c r="A14" s="92" t="n">
        <v>36524</v>
      </c>
      <c r="B14" s="92" t="n">
        <v>37255</v>
      </c>
      <c r="C14" s="88" t="n">
        <f aca="false">assumptions!B11</f>
        <v>0.01125</v>
      </c>
    </row>
    <row r="15" customFormat="false" ht="12.75" hidden="false" customHeight="false" outlineLevel="0" collapsed="false">
      <c r="A15" s="92" t="n">
        <v>37255</v>
      </c>
      <c r="B15" s="92" t="n">
        <v>37985</v>
      </c>
      <c r="C15" s="88" t="n">
        <f aca="false">assumptions!B12</f>
        <v>0.0125</v>
      </c>
    </row>
    <row r="16" customFormat="false" ht="12.75" hidden="false" customHeight="false" outlineLevel="0" collapsed="false">
      <c r="A16" s="92" t="n">
        <v>37985</v>
      </c>
      <c r="B16" s="92" t="n">
        <v>38716</v>
      </c>
      <c r="C16" s="88" t="n">
        <f aca="false">assumptions!B13</f>
        <v>0.01375</v>
      </c>
    </row>
    <row r="17" customFormat="false" ht="12.75" hidden="false" customHeight="false" outlineLevel="0" collapsed="false">
      <c r="A17" s="92" t="n">
        <v>38716</v>
      </c>
      <c r="B17" s="92" t="n">
        <v>39446</v>
      </c>
      <c r="C17" s="88" t="n">
        <f aca="false">assumptions!B14</f>
        <v>0.015</v>
      </c>
    </row>
    <row r="18" customFormat="false" ht="12.75" hidden="false" customHeight="false" outlineLevel="0" collapsed="false">
      <c r="A18" s="92" t="n">
        <v>39446</v>
      </c>
      <c r="B18" s="92" t="n">
        <v>40177</v>
      </c>
      <c r="C18" s="88" t="n">
        <f aca="false">assumptions!B15</f>
        <v>0.0175</v>
      </c>
    </row>
    <row r="19" customFormat="false" ht="12.75" hidden="false" customHeight="false" outlineLevel="0" collapsed="false">
      <c r="A19" s="93"/>
      <c r="B19" s="94"/>
    </row>
    <row r="20" customFormat="false" ht="12.75" hidden="false" customHeight="false" outlineLevel="0" collapsed="false">
      <c r="A20" s="8" t="s">
        <v>149</v>
      </c>
      <c r="B20" s="8"/>
      <c r="C20" s="95" t="n">
        <f aca="false">AVERAGE(C13:C18)</f>
        <v>0.0133333333333333</v>
      </c>
    </row>
    <row r="21" customFormat="false" ht="12.75" hidden="false" customHeight="false" outlineLevel="0" collapsed="false">
      <c r="A21" s="8"/>
      <c r="B21" s="8"/>
    </row>
    <row r="22" customFormat="false" ht="12.75" hidden="false" customHeight="false" outlineLevel="0" collapsed="false">
      <c r="A22" s="31" t="s">
        <v>24</v>
      </c>
      <c r="B22" s="8"/>
    </row>
    <row r="23" customFormat="false" ht="12.75" hidden="false" customHeight="false" outlineLevel="0" collapsed="false">
      <c r="A23" s="8" t="s">
        <v>150</v>
      </c>
      <c r="B23" s="8"/>
      <c r="C23" s="1" t="n">
        <v>0</v>
      </c>
      <c r="D23" s="1" t="n">
        <v>1</v>
      </c>
      <c r="E23" s="1" t="n">
        <v>2</v>
      </c>
      <c r="F23" s="1" t="n">
        <v>3</v>
      </c>
      <c r="G23" s="1" t="n">
        <v>4</v>
      </c>
      <c r="H23" s="1" t="n">
        <v>5</v>
      </c>
      <c r="I23" s="1" t="n">
        <v>6</v>
      </c>
      <c r="J23" s="1" t="n">
        <v>7</v>
      </c>
      <c r="K23" s="1" t="n">
        <v>8</v>
      </c>
      <c r="L23" s="1" t="n">
        <v>9</v>
      </c>
      <c r="M23" s="1" t="n">
        <v>10</v>
      </c>
      <c r="N23" s="1" t="n">
        <v>11</v>
      </c>
      <c r="O23" s="1" t="n">
        <v>12</v>
      </c>
      <c r="P23" s="1" t="n">
        <v>13</v>
      </c>
      <c r="Q23" s="1" t="n">
        <v>14</v>
      </c>
      <c r="R23" s="1" t="n">
        <v>15</v>
      </c>
      <c r="S23" s="1" t="n">
        <v>16</v>
      </c>
      <c r="T23" s="1" t="n">
        <v>17</v>
      </c>
      <c r="U23" s="1" t="n">
        <v>18</v>
      </c>
      <c r="V23" s="1" t="n">
        <v>19</v>
      </c>
      <c r="W23" s="1" t="n">
        <v>20</v>
      </c>
      <c r="X23" s="1" t="n">
        <v>21</v>
      </c>
      <c r="Y23" s="1" t="n">
        <v>22</v>
      </c>
      <c r="Z23" s="1" t="n">
        <v>23</v>
      </c>
      <c r="AA23" s="1" t="n">
        <v>24</v>
      </c>
      <c r="AB23" s="1" t="n">
        <v>25</v>
      </c>
      <c r="AC23" s="1" t="n">
        <v>26</v>
      </c>
      <c r="AD23" s="1" t="n">
        <v>27</v>
      </c>
      <c r="AE23" s="1" t="n">
        <v>28</v>
      </c>
      <c r="AF23" s="1" t="n">
        <v>29</v>
      </c>
      <c r="AG23" s="1" t="n">
        <v>30</v>
      </c>
      <c r="AH23" s="1" t="n">
        <v>31</v>
      </c>
      <c r="AI23" s="1" t="n">
        <v>32</v>
      </c>
      <c r="AJ23" s="1" t="n">
        <v>33</v>
      </c>
      <c r="AK23" s="1" t="n">
        <v>34</v>
      </c>
      <c r="AL23" s="1" t="n">
        <v>35</v>
      </c>
      <c r="AM23" s="1" t="n">
        <v>36</v>
      </c>
      <c r="AN23" s="1" t="n">
        <v>37</v>
      </c>
      <c r="AO23" s="1" t="n">
        <v>38</v>
      </c>
      <c r="AP23" s="1" t="n">
        <v>39</v>
      </c>
    </row>
    <row r="24" customFormat="false" ht="12.75" hidden="false" customHeight="false" outlineLevel="0" collapsed="false">
      <c r="A24" s="8" t="s">
        <v>151</v>
      </c>
      <c r="B24" s="8"/>
      <c r="C24" s="96" t="n">
        <v>36524</v>
      </c>
      <c r="D24" s="96" t="n">
        <v>36616</v>
      </c>
      <c r="E24" s="96" t="n">
        <v>36707</v>
      </c>
      <c r="F24" s="96" t="n">
        <v>36799</v>
      </c>
      <c r="G24" s="96" t="n">
        <v>36891</v>
      </c>
      <c r="H24" s="96" t="n">
        <v>36981</v>
      </c>
      <c r="I24" s="96" t="n">
        <v>37072</v>
      </c>
      <c r="J24" s="96" t="n">
        <v>37164</v>
      </c>
      <c r="K24" s="96" t="n">
        <v>37256</v>
      </c>
      <c r="L24" s="96" t="n">
        <v>37346</v>
      </c>
      <c r="M24" s="96" t="n">
        <v>37437</v>
      </c>
      <c r="N24" s="96" t="n">
        <v>37529</v>
      </c>
      <c r="O24" s="96" t="n">
        <v>37621</v>
      </c>
      <c r="P24" s="96" t="n">
        <v>37711</v>
      </c>
      <c r="Q24" s="96" t="n">
        <v>37802</v>
      </c>
      <c r="R24" s="96" t="n">
        <v>37894</v>
      </c>
      <c r="S24" s="96" t="n">
        <v>37986</v>
      </c>
      <c r="T24" s="96" t="n">
        <v>38077</v>
      </c>
      <c r="U24" s="96" t="n">
        <v>38168</v>
      </c>
      <c r="V24" s="96" t="n">
        <v>38260</v>
      </c>
      <c r="W24" s="96" t="n">
        <v>38352</v>
      </c>
      <c r="X24" s="96" t="n">
        <v>38442</v>
      </c>
      <c r="Y24" s="96" t="n">
        <v>38533</v>
      </c>
      <c r="Z24" s="96" t="n">
        <v>38625</v>
      </c>
      <c r="AA24" s="96" t="n">
        <v>38717</v>
      </c>
      <c r="AB24" s="96" t="n">
        <v>38807</v>
      </c>
      <c r="AC24" s="96" t="n">
        <v>38898</v>
      </c>
      <c r="AD24" s="96" t="n">
        <v>38990</v>
      </c>
      <c r="AE24" s="96" t="n">
        <v>39082</v>
      </c>
      <c r="AF24" s="96" t="n">
        <v>39172</v>
      </c>
      <c r="AG24" s="96" t="n">
        <v>39263</v>
      </c>
      <c r="AH24" s="96" t="n">
        <v>39355</v>
      </c>
      <c r="AI24" s="96" t="n">
        <v>39447</v>
      </c>
      <c r="AJ24" s="96" t="n">
        <v>39538</v>
      </c>
      <c r="AK24" s="96" t="n">
        <v>39629</v>
      </c>
      <c r="AL24" s="96" t="n">
        <v>39721</v>
      </c>
      <c r="AM24" s="96" t="n">
        <v>39813</v>
      </c>
      <c r="AN24" s="96" t="n">
        <v>39903</v>
      </c>
      <c r="AO24" s="96" t="n">
        <v>39994</v>
      </c>
      <c r="AP24" s="96" t="n">
        <v>40086</v>
      </c>
    </row>
    <row r="25" customFormat="false" ht="12.75" hidden="false" customHeight="false" outlineLevel="0" collapsed="false">
      <c r="A25" s="8" t="s">
        <v>152</v>
      </c>
      <c r="B25" s="8"/>
      <c r="C25" s="88" t="n">
        <f aca="false">$C$10</f>
        <v>0.0599</v>
      </c>
      <c r="D25" s="88" t="n">
        <f aca="false">$C$10</f>
        <v>0.0599</v>
      </c>
      <c r="E25" s="88" t="n">
        <f aca="false">$C$10</f>
        <v>0.0599</v>
      </c>
      <c r="F25" s="88" t="n">
        <f aca="false">$C$10</f>
        <v>0.0599</v>
      </c>
      <c r="G25" s="88" t="n">
        <f aca="false">$C$10</f>
        <v>0.0599</v>
      </c>
      <c r="H25" s="88" t="n">
        <f aca="false">$C$10</f>
        <v>0.0599</v>
      </c>
      <c r="I25" s="88" t="n">
        <f aca="false">$C$10</f>
        <v>0.0599</v>
      </c>
      <c r="J25" s="88" t="n">
        <f aca="false">$C$10</f>
        <v>0.0599</v>
      </c>
      <c r="K25" s="88" t="n">
        <f aca="false">$C$10</f>
        <v>0.0599</v>
      </c>
      <c r="L25" s="88" t="n">
        <f aca="false">$C$10</f>
        <v>0.0599</v>
      </c>
      <c r="M25" s="88" t="n">
        <f aca="false">$C$10</f>
        <v>0.0599</v>
      </c>
      <c r="N25" s="88" t="n">
        <f aca="false">$C$10</f>
        <v>0.0599</v>
      </c>
      <c r="O25" s="88" t="n">
        <f aca="false">$C$10</f>
        <v>0.0599</v>
      </c>
      <c r="P25" s="88" t="n">
        <f aca="false">$C$10</f>
        <v>0.0599</v>
      </c>
      <c r="Q25" s="88" t="n">
        <f aca="false">$C$10</f>
        <v>0.0599</v>
      </c>
      <c r="R25" s="88" t="n">
        <f aca="false">$C$10</f>
        <v>0.0599</v>
      </c>
      <c r="S25" s="88" t="n">
        <f aca="false">$C$10</f>
        <v>0.0599</v>
      </c>
      <c r="T25" s="88" t="n">
        <f aca="false">$C$10</f>
        <v>0.0599</v>
      </c>
      <c r="U25" s="88" t="n">
        <f aca="false">$C$10</f>
        <v>0.0599</v>
      </c>
      <c r="V25" s="88" t="n">
        <f aca="false">$C$10</f>
        <v>0.0599</v>
      </c>
      <c r="W25" s="88" t="n">
        <f aca="false">$C$10</f>
        <v>0.0599</v>
      </c>
      <c r="X25" s="88" t="n">
        <f aca="false">$C$10</f>
        <v>0.0599</v>
      </c>
      <c r="Y25" s="88" t="n">
        <f aca="false">$C$10</f>
        <v>0.0599</v>
      </c>
      <c r="Z25" s="88" t="n">
        <f aca="false">$C$10</f>
        <v>0.0599</v>
      </c>
      <c r="AA25" s="88" t="n">
        <f aca="false">$C$10</f>
        <v>0.0599</v>
      </c>
      <c r="AB25" s="88" t="n">
        <f aca="false">$C$10</f>
        <v>0.0599</v>
      </c>
      <c r="AC25" s="88" t="n">
        <f aca="false">$C$10</f>
        <v>0.0599</v>
      </c>
      <c r="AD25" s="88" t="n">
        <f aca="false">$C$10</f>
        <v>0.0599</v>
      </c>
      <c r="AE25" s="88" t="n">
        <f aca="false">$C$10</f>
        <v>0.0599</v>
      </c>
      <c r="AF25" s="88" t="n">
        <f aca="false">$C$10</f>
        <v>0.0599</v>
      </c>
      <c r="AG25" s="88" t="n">
        <f aca="false">$C$10</f>
        <v>0.0599</v>
      </c>
      <c r="AH25" s="88" t="n">
        <f aca="false">$C$10</f>
        <v>0.0599</v>
      </c>
      <c r="AI25" s="88" t="n">
        <f aca="false">$C$10</f>
        <v>0.0599</v>
      </c>
      <c r="AJ25" s="88" t="n">
        <f aca="false">$C$10</f>
        <v>0.0599</v>
      </c>
      <c r="AK25" s="88" t="n">
        <f aca="false">$C$10</f>
        <v>0.0599</v>
      </c>
      <c r="AL25" s="88" t="n">
        <f aca="false">$C$10</f>
        <v>0.0599</v>
      </c>
      <c r="AM25" s="88" t="n">
        <f aca="false">$C$10</f>
        <v>0.0599</v>
      </c>
      <c r="AN25" s="88" t="n">
        <f aca="false">$C$10</f>
        <v>0.0599</v>
      </c>
      <c r="AO25" s="88" t="n">
        <f aca="false">$C$10</f>
        <v>0.0599</v>
      </c>
      <c r="AP25" s="88" t="n">
        <f aca="false">$C$10</f>
        <v>0.0599</v>
      </c>
    </row>
    <row r="26" customFormat="false" ht="12.75" hidden="false" customHeight="false" outlineLevel="0" collapsed="false">
      <c r="A26" s="8" t="s">
        <v>147</v>
      </c>
      <c r="C26" s="95" t="n">
        <f aca="false">C13</f>
        <v>0.01</v>
      </c>
      <c r="D26" s="95" t="n">
        <f aca="false">VLOOKUP(D24,$A$13:$C$18,3)</f>
        <v>0.01125</v>
      </c>
      <c r="E26" s="95" t="n">
        <f aca="false">VLOOKUP(E24,$A$13:$C$18,3)</f>
        <v>0.01125</v>
      </c>
      <c r="F26" s="95" t="n">
        <f aca="false">VLOOKUP(F24,$A$13:$C$18,3)</f>
        <v>0.01125</v>
      </c>
      <c r="G26" s="95" t="n">
        <f aca="false">VLOOKUP(G24,$A$13:$C$18,3)</f>
        <v>0.01125</v>
      </c>
      <c r="H26" s="95" t="n">
        <f aca="false">VLOOKUP(H24,$A$13:$C$18,3)</f>
        <v>0.01125</v>
      </c>
      <c r="I26" s="95" t="n">
        <f aca="false">VLOOKUP(I24,$A$13:$C$18,3)</f>
        <v>0.01125</v>
      </c>
      <c r="J26" s="95" t="n">
        <f aca="false">VLOOKUP(J24,$A$13:$C$18,3)</f>
        <v>0.01125</v>
      </c>
      <c r="K26" s="95" t="n">
        <f aca="false">VLOOKUP(K24,$A$13:$C$18,3)</f>
        <v>0.0125</v>
      </c>
      <c r="L26" s="95" t="n">
        <f aca="false">VLOOKUP(L24,$A$13:$C$18,3)</f>
        <v>0.0125</v>
      </c>
      <c r="M26" s="95" t="n">
        <f aca="false">VLOOKUP(M24,$A$13:$C$18,3)</f>
        <v>0.0125</v>
      </c>
      <c r="N26" s="95" t="n">
        <f aca="false">VLOOKUP(N24,$A$13:$C$18,3)</f>
        <v>0.0125</v>
      </c>
      <c r="O26" s="95" t="n">
        <f aca="false">VLOOKUP(O24,$A$13:$C$18,3)</f>
        <v>0.0125</v>
      </c>
      <c r="P26" s="95" t="n">
        <f aca="false">VLOOKUP(P24,$A$13:$C$18,3)</f>
        <v>0.0125</v>
      </c>
      <c r="Q26" s="95" t="n">
        <f aca="false">VLOOKUP(Q24,$A$13:$C$18,3)</f>
        <v>0.0125</v>
      </c>
      <c r="R26" s="95" t="n">
        <f aca="false">VLOOKUP(R24,$A$13:$C$18,3)</f>
        <v>0.0125</v>
      </c>
      <c r="S26" s="95" t="n">
        <f aca="false">VLOOKUP(S24,$A$13:$C$18,3)</f>
        <v>0.01375</v>
      </c>
      <c r="T26" s="95" t="n">
        <f aca="false">VLOOKUP(T24,$A$13:$C$18,3)</f>
        <v>0.01375</v>
      </c>
      <c r="U26" s="95" t="n">
        <f aca="false">VLOOKUP(U24,$A$13:$C$18,3)</f>
        <v>0.01375</v>
      </c>
      <c r="V26" s="95" t="n">
        <f aca="false">VLOOKUP(V24,$A$13:$C$18,3)</f>
        <v>0.01375</v>
      </c>
      <c r="W26" s="95" t="n">
        <f aca="false">VLOOKUP(W24,$A$13:$C$18,3)</f>
        <v>0.01375</v>
      </c>
      <c r="X26" s="95" t="n">
        <f aca="false">VLOOKUP(X24,$A$13:$C$18,3)</f>
        <v>0.01375</v>
      </c>
      <c r="Y26" s="95" t="n">
        <f aca="false">VLOOKUP(Y24,$A$13:$C$18,3)</f>
        <v>0.01375</v>
      </c>
      <c r="Z26" s="95" t="n">
        <f aca="false">VLOOKUP(Z24,$A$13:$C$18,3)</f>
        <v>0.01375</v>
      </c>
      <c r="AA26" s="95" t="n">
        <f aca="false">VLOOKUP(AA24,$A$13:$C$18,3)</f>
        <v>0.015</v>
      </c>
      <c r="AB26" s="95" t="n">
        <f aca="false">VLOOKUP(AB24,$A$13:$C$18,3)</f>
        <v>0.015</v>
      </c>
      <c r="AC26" s="95" t="n">
        <f aca="false">VLOOKUP(AC24,$A$13:$C$18,3)</f>
        <v>0.015</v>
      </c>
      <c r="AD26" s="95" t="n">
        <f aca="false">VLOOKUP(AD24,$A$13:$C$18,3)</f>
        <v>0.015</v>
      </c>
      <c r="AE26" s="95" t="n">
        <f aca="false">VLOOKUP(AE24,$A$13:$C$18,3)</f>
        <v>0.015</v>
      </c>
      <c r="AF26" s="95" t="n">
        <f aca="false">VLOOKUP(AF24,$A$13:$C$18,3)</f>
        <v>0.015</v>
      </c>
      <c r="AG26" s="95" t="n">
        <f aca="false">VLOOKUP(AG24,$A$13:$C$18,3)</f>
        <v>0.015</v>
      </c>
      <c r="AH26" s="95" t="n">
        <f aca="false">VLOOKUP(AH24,$A$13:$C$18,3)</f>
        <v>0.015</v>
      </c>
      <c r="AI26" s="95" t="n">
        <f aca="false">VLOOKUP(AI24,$A$13:$C$18,3)</f>
        <v>0.0175</v>
      </c>
      <c r="AJ26" s="95" t="n">
        <f aca="false">VLOOKUP(AJ24,$A$13:$C$18,3)</f>
        <v>0.0175</v>
      </c>
      <c r="AK26" s="95" t="n">
        <f aca="false">VLOOKUP(AK24,$A$13:$C$18,3)</f>
        <v>0.0175</v>
      </c>
      <c r="AL26" s="95" t="n">
        <f aca="false">VLOOKUP(AL24,$A$13:$C$18,3)</f>
        <v>0.0175</v>
      </c>
      <c r="AM26" s="95" t="n">
        <f aca="false">VLOOKUP(AM24,$A$13:$C$18,3)</f>
        <v>0.0175</v>
      </c>
      <c r="AN26" s="95" t="n">
        <f aca="false">VLOOKUP(AN24,$A$13:$C$18,3)</f>
        <v>0.0175</v>
      </c>
      <c r="AO26" s="95" t="n">
        <f aca="false">VLOOKUP(AO24,$A$13:$C$18,3)</f>
        <v>0.0175</v>
      </c>
      <c r="AP26" s="95" t="n">
        <f aca="false">VLOOKUP(AP24,$A$13:$C$18,3)</f>
        <v>0.0175</v>
      </c>
    </row>
    <row r="27" customFormat="false" ht="12.75" hidden="false" customHeight="false" outlineLevel="0" collapsed="false">
      <c r="A27" s="8" t="s">
        <v>153</v>
      </c>
      <c r="C27" s="95" t="n">
        <f aca="false">SUM(C25:C26)</f>
        <v>0.0699</v>
      </c>
      <c r="D27" s="95" t="n">
        <f aca="false">SUM(D25:D26)</f>
        <v>0.07115</v>
      </c>
      <c r="E27" s="95" t="n">
        <f aca="false">SUM(E25:E26)</f>
        <v>0.07115</v>
      </c>
      <c r="F27" s="95" t="n">
        <f aca="false">SUM(F25:F26)</f>
        <v>0.07115</v>
      </c>
      <c r="G27" s="95" t="n">
        <f aca="false">SUM(G25:G26)</f>
        <v>0.07115</v>
      </c>
      <c r="H27" s="95" t="n">
        <f aca="false">SUM(H25:H26)</f>
        <v>0.07115</v>
      </c>
      <c r="I27" s="95" t="n">
        <f aca="false">SUM(I25:I26)</f>
        <v>0.07115</v>
      </c>
      <c r="J27" s="95" t="n">
        <f aca="false">SUM(J25:J26)</f>
        <v>0.07115</v>
      </c>
      <c r="K27" s="95" t="n">
        <f aca="false">SUM(K25:K26)</f>
        <v>0.0724</v>
      </c>
      <c r="L27" s="95" t="n">
        <f aca="false">SUM(L25:L26)</f>
        <v>0.0724</v>
      </c>
      <c r="M27" s="95" t="n">
        <f aca="false">SUM(M25:M26)</f>
        <v>0.0724</v>
      </c>
      <c r="N27" s="95" t="n">
        <f aca="false">SUM(N25:N26)</f>
        <v>0.0724</v>
      </c>
      <c r="O27" s="95" t="n">
        <f aca="false">SUM(O25:O26)</f>
        <v>0.0724</v>
      </c>
      <c r="P27" s="95" t="n">
        <f aca="false">SUM(P25:P26)</f>
        <v>0.0724</v>
      </c>
      <c r="Q27" s="95" t="n">
        <f aca="false">SUM(Q25:Q26)</f>
        <v>0.0724</v>
      </c>
      <c r="R27" s="95" t="n">
        <f aca="false">SUM(R25:R26)</f>
        <v>0.0724</v>
      </c>
      <c r="S27" s="95" t="n">
        <f aca="false">SUM(S25:S26)</f>
        <v>0.07365</v>
      </c>
      <c r="T27" s="95" t="n">
        <f aca="false">SUM(T25:T26)</f>
        <v>0.07365</v>
      </c>
      <c r="U27" s="95" t="n">
        <f aca="false">SUM(U25:U26)</f>
        <v>0.07365</v>
      </c>
      <c r="V27" s="95" t="n">
        <f aca="false">SUM(V25:V26)</f>
        <v>0.07365</v>
      </c>
      <c r="W27" s="95" t="n">
        <f aca="false">SUM(W25:W26)</f>
        <v>0.07365</v>
      </c>
      <c r="X27" s="95" t="n">
        <f aca="false">SUM(X25:X26)</f>
        <v>0.07365</v>
      </c>
      <c r="Y27" s="95" t="n">
        <f aca="false">SUM(Y25:Y26)</f>
        <v>0.07365</v>
      </c>
      <c r="Z27" s="95" t="n">
        <f aca="false">SUM(Z25:Z26)</f>
        <v>0.07365</v>
      </c>
      <c r="AA27" s="95" t="n">
        <f aca="false">SUM(AA25:AA26)</f>
        <v>0.0749</v>
      </c>
      <c r="AB27" s="95" t="n">
        <f aca="false">SUM(AB25:AB26)</f>
        <v>0.0749</v>
      </c>
      <c r="AC27" s="95" t="n">
        <f aca="false">SUM(AC25:AC26)</f>
        <v>0.0749</v>
      </c>
      <c r="AD27" s="95" t="n">
        <f aca="false">SUM(AD25:AD26)</f>
        <v>0.0749</v>
      </c>
      <c r="AE27" s="95" t="n">
        <f aca="false">SUM(AE25:AE26)</f>
        <v>0.0749</v>
      </c>
      <c r="AF27" s="95" t="n">
        <f aca="false">SUM(AF25:AF26)</f>
        <v>0.0749</v>
      </c>
      <c r="AG27" s="95" t="n">
        <f aca="false">SUM(AG25:AG26)</f>
        <v>0.0749</v>
      </c>
      <c r="AH27" s="95" t="n">
        <f aca="false">SUM(AH25:AH26)</f>
        <v>0.0749</v>
      </c>
      <c r="AI27" s="95" t="n">
        <f aca="false">SUM(AI25:AI26)</f>
        <v>0.0774</v>
      </c>
      <c r="AJ27" s="95" t="n">
        <f aca="false">SUM(AJ25:AJ26)</f>
        <v>0.0774</v>
      </c>
      <c r="AK27" s="95" t="n">
        <f aca="false">SUM(AK25:AK26)</f>
        <v>0.0774</v>
      </c>
      <c r="AL27" s="95" t="n">
        <f aca="false">SUM(AL25:AL26)</f>
        <v>0.0774</v>
      </c>
      <c r="AM27" s="95" t="n">
        <f aca="false">SUM(AM25:AM26)</f>
        <v>0.0774</v>
      </c>
      <c r="AN27" s="95" t="n">
        <f aca="false">SUM(AN25:AN26)</f>
        <v>0.0774</v>
      </c>
      <c r="AO27" s="95" t="n">
        <f aca="false">SUM(AO25:AO26)</f>
        <v>0.0774</v>
      </c>
      <c r="AP27" s="95" t="n">
        <f aca="false">SUM(AP25:AP26)</f>
        <v>0.0774</v>
      </c>
    </row>
    <row r="28" customFormat="false" ht="12.75" hidden="false" customHeight="false" outlineLevel="0" collapsed="false">
      <c r="A28" s="8" t="s">
        <v>154</v>
      </c>
      <c r="C28" s="26" t="n">
        <f aca="false">C8</f>
        <v>36511784.85</v>
      </c>
      <c r="D28" s="26" t="n">
        <f aca="false">C31</f>
        <v>36511784.85</v>
      </c>
      <c r="E28" s="26" t="n">
        <f aca="false">D31</f>
        <v>36511784.85</v>
      </c>
      <c r="F28" s="26" t="n">
        <f aca="false">E31+F8</f>
        <v>55211784.85</v>
      </c>
      <c r="G28" s="26" t="n">
        <f aca="false">F31</f>
        <v>55211784.85</v>
      </c>
      <c r="H28" s="26" t="n">
        <f aca="false">G31</f>
        <v>55211784.85</v>
      </c>
      <c r="I28" s="26" t="n">
        <f aca="false">H31</f>
        <v>54036090.187246</v>
      </c>
      <c r="J28" s="26" t="n">
        <f aca="false">I31</f>
        <v>52850162.4885027</v>
      </c>
      <c r="K28" s="26" t="n">
        <f aca="false">J31</f>
        <v>51653350.9627772</v>
      </c>
      <c r="L28" s="26" t="n">
        <f aca="false">K31</f>
        <v>50451278.4550396</v>
      </c>
      <c r="M28" s="26" t="n">
        <f aca="false">L31</f>
        <v>49206672.3093024</v>
      </c>
      <c r="N28" s="26" t="n">
        <f aca="false">M31</f>
        <v>47949434.8008696</v>
      </c>
      <c r="O28" s="26" t="n">
        <f aca="false">N31</f>
        <v>46678831.6132118</v>
      </c>
      <c r="P28" s="26" t="n">
        <f aca="false">O31</f>
        <v>45384719.4430198</v>
      </c>
      <c r="Q28" s="26" t="n">
        <f aca="false">P31</f>
        <v>44048408.5791651</v>
      </c>
      <c r="R28" s="26" t="n">
        <f aca="false">Q31</f>
        <v>42696769.1130666</v>
      </c>
      <c r="S28" s="26" t="n">
        <f aca="false">R31</f>
        <v>41328979.9375941</v>
      </c>
      <c r="T28" s="26" t="n">
        <f aca="false">S31</f>
        <v>39949085.9358794</v>
      </c>
      <c r="U28" s="26" t="n">
        <f aca="false">T31</f>
        <v>38535047.1120648</v>
      </c>
      <c r="V28" s="26" t="n">
        <f aca="false">U31</f>
        <v>37094683.0096306</v>
      </c>
      <c r="W28" s="26" t="n">
        <f aca="false">V31</f>
        <v>35635092.4825702</v>
      </c>
      <c r="X28" s="26" t="n">
        <f aca="false">W31</f>
        <v>34148030.0291395</v>
      </c>
      <c r="Y28" s="26" t="n">
        <f aca="false">X31</f>
        <v>32619006.3462777</v>
      </c>
      <c r="Z28" s="26" t="n">
        <f aca="false">Y31</f>
        <v>31068502.8199035</v>
      </c>
      <c r="AA28" s="26" t="n">
        <f aca="false">Z31</f>
        <v>29495489.5380387</v>
      </c>
      <c r="AB28" s="26" t="n">
        <f aca="false">AA31</f>
        <v>27902291.6947895</v>
      </c>
      <c r="AC28" s="26" t="n">
        <f aca="false">AB31</f>
        <v>26266987.8210011</v>
      </c>
      <c r="AD28" s="26" t="n">
        <f aca="false">AC31</f>
        <v>24606527.8749198</v>
      </c>
      <c r="AE28" s="26" t="n">
        <f aca="false">AD31</f>
        <v>22919749.8732589</v>
      </c>
      <c r="AF28" s="26" t="n">
        <f aca="false">AE31</f>
        <v>21200685.0664484</v>
      </c>
      <c r="AG28" s="26" t="n">
        <f aca="false">AF31</f>
        <v>19439893.6085443</v>
      </c>
      <c r="AH28" s="26" t="n">
        <f aca="false">AG31</f>
        <v>17650175.9084555</v>
      </c>
      <c r="AI28" s="26" t="n">
        <f aca="false">AH31</f>
        <v>15830245.6008765</v>
      </c>
      <c r="AJ28" s="26" t="n">
        <f aca="false">AI31</f>
        <v>13985593.5730885</v>
      </c>
      <c r="AK28" s="26" t="n">
        <f aca="false">AJ31</f>
        <v>12101447.4255726</v>
      </c>
      <c r="AL28" s="26" t="n">
        <f aca="false">AK31</f>
        <v>10180437.9586805</v>
      </c>
      <c r="AM28" s="26" t="n">
        <f aca="false">AL31</f>
        <v>8224032.7357298</v>
      </c>
      <c r="AN28" s="26" t="n">
        <f aca="false">AM31</f>
        <v>6228929.81746915</v>
      </c>
      <c r="AO28" s="26" t="n">
        <f aca="false">AN31</f>
        <v>4191685.32366378</v>
      </c>
      <c r="AP28" s="26" t="n">
        <f aca="false">AO31</f>
        <v>2115921.36124787</v>
      </c>
    </row>
    <row r="29" customFormat="false" ht="12.75" hidden="false" customHeight="false" outlineLevel="0" collapsed="false">
      <c r="A29" s="8" t="s">
        <v>155</v>
      </c>
      <c r="C29" s="79" t="n">
        <v>0</v>
      </c>
      <c r="D29" s="79" t="n">
        <v>0</v>
      </c>
      <c r="E29" s="79" t="n">
        <v>0</v>
      </c>
      <c r="F29" s="79" t="n">
        <v>0</v>
      </c>
      <c r="G29" s="79" t="n">
        <v>0</v>
      </c>
      <c r="H29" s="79" t="n">
        <f aca="false">H33-H30</f>
        <v>1175694.66275402</v>
      </c>
      <c r="I29" s="79" t="n">
        <f aca="false">I33-I30</f>
        <v>1185927.69874325</v>
      </c>
      <c r="J29" s="79" t="n">
        <f aca="false">J33-J30</f>
        <v>1196811.5257255</v>
      </c>
      <c r="K29" s="79" t="n">
        <f aca="false">K33-K30</f>
        <v>1202072.50773765</v>
      </c>
      <c r="L29" s="79" t="n">
        <f aca="false">L33-L30</f>
        <v>1244606.14573718</v>
      </c>
      <c r="M29" s="79" t="n">
        <f aca="false">M33-M30</f>
        <v>1257237.50843282</v>
      </c>
      <c r="N29" s="79" t="n">
        <f aca="false">N33-N30</f>
        <v>1270603.18765775</v>
      </c>
      <c r="O29" s="79" t="n">
        <f aca="false">O33-O30</f>
        <v>1294112.17019206</v>
      </c>
      <c r="P29" s="79" t="n">
        <f aca="false">P33-P30</f>
        <v>1336310.86385473</v>
      </c>
      <c r="Q29" s="79" t="n">
        <f aca="false">Q33-Q30</f>
        <v>1351639.46609847</v>
      </c>
      <c r="R29" s="79" t="n">
        <f aca="false">R33-R30</f>
        <v>1367789.17547252</v>
      </c>
      <c r="S29" s="79" t="n">
        <f aca="false">S33-S30</f>
        <v>1379894.00171464</v>
      </c>
      <c r="T29" s="79" t="n">
        <f aca="false">T33-T30</f>
        <v>1414038.82381463</v>
      </c>
      <c r="U29" s="79" t="n">
        <f aca="false">U33-U30</f>
        <v>1440364.10243416</v>
      </c>
      <c r="V29" s="79" t="n">
        <f aca="false">V33-V30</f>
        <v>1459590.52706046</v>
      </c>
      <c r="W29" s="79" t="n">
        <f aca="false">W33-W30</f>
        <v>1487062.45343062</v>
      </c>
      <c r="X29" s="79" t="n">
        <f aca="false">X33-X30</f>
        <v>1529023.68286186</v>
      </c>
      <c r="Y29" s="79" t="n">
        <f aca="false">Y33-Y30</f>
        <v>1550503.52637421</v>
      </c>
      <c r="Z29" s="79" t="n">
        <f aca="false">Z33-Z30</f>
        <v>1573013.28186478</v>
      </c>
      <c r="AA29" s="79" t="n">
        <f aca="false">AA33-AA30</f>
        <v>1593197.84324918</v>
      </c>
      <c r="AB29" s="79" t="n">
        <f aca="false">AB33-AB30</f>
        <v>1635303.87378846</v>
      </c>
      <c r="AC29" s="79" t="n">
        <f aca="false">AC33-AC30</f>
        <v>1660459.94608128</v>
      </c>
      <c r="AD29" s="79" t="n">
        <f aca="false">AD33-AD30</f>
        <v>1686778.0016609</v>
      </c>
      <c r="AE29" s="79" t="n">
        <f aca="false">AE33-AE30</f>
        <v>1719064.80681047</v>
      </c>
      <c r="AF29" s="79" t="n">
        <f aca="false">AF33-AF30</f>
        <v>1760791.45790415</v>
      </c>
      <c r="AG29" s="79" t="n">
        <f aca="false">AG33-AG30</f>
        <v>1789717.70008874</v>
      </c>
      <c r="AH29" s="79" t="n">
        <f aca="false">AH33-AH30</f>
        <v>1819930.30757899</v>
      </c>
      <c r="AI29" s="79" t="n">
        <f aca="false">AI33-AI30</f>
        <v>1844652.02778806</v>
      </c>
      <c r="AJ29" s="79" t="n">
        <f aca="false">AJ33-AJ30</f>
        <v>1884146.14751592</v>
      </c>
      <c r="AK29" s="79" t="n">
        <f aca="false">AK33-AK30</f>
        <v>1921009.46689207</v>
      </c>
      <c r="AL29" s="79" t="n">
        <f aca="false">AL33-AL30</f>
        <v>1956405.22295069</v>
      </c>
      <c r="AM29" s="79" t="n">
        <f aca="false">AM33-AM30</f>
        <v>1995102.91826066</v>
      </c>
      <c r="AN29" s="79" t="n">
        <f aca="false">AN33-AN30</f>
        <v>2037244.49380536</v>
      </c>
      <c r="AO29" s="79" t="n">
        <f aca="false">AO33-AO30</f>
        <v>2075763.96241591</v>
      </c>
      <c r="AP29" s="79" t="n">
        <f aca="false">AP33-AP30</f>
        <v>2115921.36124791</v>
      </c>
    </row>
    <row r="30" customFormat="false" ht="12.75" hidden="false" customHeight="false" outlineLevel="0" collapsed="false">
      <c r="A30" s="8" t="s">
        <v>156</v>
      </c>
      <c r="C30" s="81" t="n">
        <f aca="false">0</f>
        <v>0</v>
      </c>
      <c r="D30" s="81" t="n">
        <f aca="false">D28*D27*(D24-C24)/360</f>
        <v>663885.670197583</v>
      </c>
      <c r="E30" s="81" t="n">
        <f aca="false">E28*E27*(E24-D24)/360</f>
        <v>656669.521608479</v>
      </c>
      <c r="F30" s="81" t="n">
        <f aca="false">F28*F27*(F24-E24)/360</f>
        <v>1003903.61464203</v>
      </c>
      <c r="G30" s="81" t="n">
        <f aca="false">G28*G27*(G24-F24)/360</f>
        <v>1003903.61464203</v>
      </c>
      <c r="H30" s="81" t="n">
        <f aca="false">H28*H27*(H24-G24)/360</f>
        <v>982079.623019375</v>
      </c>
      <c r="I30" s="81" t="n">
        <f aca="false">I28*I27*(I24-H24)/360</f>
        <v>971846.587030145</v>
      </c>
      <c r="J30" s="81" t="n">
        <f aca="false">J28*J27*(J24-I24)/360</f>
        <v>960962.760047892</v>
      </c>
      <c r="K30" s="81" t="n">
        <f aca="false">K28*K27*(K24-J24)/360</f>
        <v>955701.778035741</v>
      </c>
      <c r="L30" s="81" t="n">
        <f aca="false">L28*L27*(L24-K24)/360</f>
        <v>913168.140036217</v>
      </c>
      <c r="M30" s="81" t="n">
        <f aca="false">M28*M27*(M24-L24)/360</f>
        <v>900536.777340578</v>
      </c>
      <c r="N30" s="81" t="n">
        <f aca="false">N28*N27*(N24-M24)/360</f>
        <v>887171.098115645</v>
      </c>
      <c r="O30" s="81" t="n">
        <f aca="false">O28*O27*(O24-N24)/360</f>
        <v>863662.115581338</v>
      </c>
      <c r="P30" s="81" t="n">
        <f aca="false">P28*P27*(P24-O24)/360</f>
        <v>821463.421918658</v>
      </c>
      <c r="Q30" s="81" t="n">
        <f aca="false">Q28*Q27*(Q24-P24)/360</f>
        <v>806134.81967492</v>
      </c>
      <c r="R30" s="81" t="n">
        <f aca="false">R28*R27*(R24-Q24)/360</f>
        <v>789985.110300872</v>
      </c>
      <c r="S30" s="81" t="n">
        <f aca="false">S28*S27*(S24-R24)/360</f>
        <v>777880.28405875</v>
      </c>
      <c r="T30" s="81" t="n">
        <f aca="false">T28*T27*(T24-S24)/360</f>
        <v>743735.461958762</v>
      </c>
      <c r="U30" s="81" t="n">
        <f aca="false">U28*U27*(U24-T24)/360</f>
        <v>717410.183339236</v>
      </c>
      <c r="V30" s="81" t="n">
        <f aca="false">V28*V27*(V24-U24)/360</f>
        <v>698183.758712931</v>
      </c>
      <c r="W30" s="81" t="n">
        <f aca="false">W28*W27*(W24-V24)/360</f>
        <v>670711.832342775</v>
      </c>
      <c r="X30" s="81" t="n">
        <f aca="false">X28*X27*(X24-W24)/360</f>
        <v>628750.602911532</v>
      </c>
      <c r="Y30" s="81" t="n">
        <f aca="false">Y28*Y27*(Y24-X24)/360</f>
        <v>607270.759399181</v>
      </c>
      <c r="Z30" s="81" t="n">
        <f aca="false">Z28*Z27*(Z24-Y24)/360</f>
        <v>584761.003908617</v>
      </c>
      <c r="AA30" s="81" t="n">
        <f aca="false">AA28*AA27*(AA24-Z24)/360</f>
        <v>564576.442524214</v>
      </c>
      <c r="AB30" s="81" t="n">
        <f aca="false">AB28*AB27*(AB24-AA24)/360</f>
        <v>522470.411984934</v>
      </c>
      <c r="AC30" s="81" t="n">
        <f aca="false">AC28*AC27*(AC24-AB24)/360</f>
        <v>497314.339692114</v>
      </c>
      <c r="AD30" s="81" t="n">
        <f aca="false">AD28*AD27*(AD24-AC24)/360</f>
        <v>470996.284112492</v>
      </c>
      <c r="AE30" s="81" t="n">
        <f aca="false">AE28*AE27*(AE24-AD24)/360</f>
        <v>438709.478962923</v>
      </c>
      <c r="AF30" s="81" t="n">
        <f aca="false">AF28*AF27*(AF24-AE24)/360</f>
        <v>396982.827869246</v>
      </c>
      <c r="AG30" s="81" t="n">
        <f aca="false">AG28*AG27*(AG24-AF24)/360</f>
        <v>368056.585684658</v>
      </c>
      <c r="AH30" s="81" t="n">
        <f aca="false">AH28*AH27*(AH24-AG24)/360</f>
        <v>337843.978194404</v>
      </c>
      <c r="AI30" s="81" t="n">
        <f aca="false">AI28*AI27*(AI24-AH24)/360</f>
        <v>313122.257985338</v>
      </c>
      <c r="AJ30" s="81" t="n">
        <f aca="false">AJ28*AJ27*(AJ24-AI24)/360</f>
        <v>273628.138257476</v>
      </c>
      <c r="AK30" s="81" t="n">
        <f aca="false">AK28*AK27*(AK24-AJ24)/360</f>
        <v>236764.818881327</v>
      </c>
      <c r="AL30" s="81" t="n">
        <f aca="false">AL28*AL27*(AL24-AK24)/360</f>
        <v>201369.0628227</v>
      </c>
      <c r="AM30" s="81" t="n">
        <f aca="false">AM28*AM27*(AM24-AL24)/360</f>
        <v>162671.367512736</v>
      </c>
      <c r="AN30" s="81" t="n">
        <f aca="false">AN28*AN27*(AN24-AM24)/360</f>
        <v>120529.791968028</v>
      </c>
      <c r="AO30" s="81" t="n">
        <f aca="false">AO28*AO27*(AO24-AN24)/360</f>
        <v>82010.3233574819</v>
      </c>
      <c r="AP30" s="81" t="n">
        <f aca="false">AP28*AP27*(AP24-AO24)/360</f>
        <v>41852.9245254829</v>
      </c>
    </row>
    <row r="31" customFormat="false" ht="12.75" hidden="false" customHeight="false" outlineLevel="0" collapsed="false">
      <c r="A31" s="8" t="s">
        <v>157</v>
      </c>
      <c r="C31" s="26" t="n">
        <f aca="false">C28-C29</f>
        <v>36511784.85</v>
      </c>
      <c r="D31" s="26" t="n">
        <f aca="false">D28-D29</f>
        <v>36511784.85</v>
      </c>
      <c r="E31" s="26" t="n">
        <f aca="false">E28-E29</f>
        <v>36511784.85</v>
      </c>
      <c r="F31" s="26" t="n">
        <f aca="false">F28-F29</f>
        <v>55211784.85</v>
      </c>
      <c r="G31" s="26" t="n">
        <f aca="false">G28-G29</f>
        <v>55211784.85</v>
      </c>
      <c r="H31" s="26" t="n">
        <f aca="false">H28-H29</f>
        <v>54036090.187246</v>
      </c>
      <c r="I31" s="26" t="n">
        <f aca="false">I28-I29</f>
        <v>52850162.4885027</v>
      </c>
      <c r="J31" s="26" t="n">
        <f aca="false">J28-J29</f>
        <v>51653350.9627772</v>
      </c>
      <c r="K31" s="26" t="n">
        <f aca="false">K28-K29</f>
        <v>50451278.4550396</v>
      </c>
      <c r="L31" s="26" t="n">
        <f aca="false">L28-L29</f>
        <v>49206672.3093024</v>
      </c>
      <c r="M31" s="26" t="n">
        <f aca="false">M28-M29</f>
        <v>47949434.8008696</v>
      </c>
      <c r="N31" s="26" t="n">
        <f aca="false">N28-N29</f>
        <v>46678831.6132118</v>
      </c>
      <c r="O31" s="26" t="n">
        <f aca="false">O28-O29</f>
        <v>45384719.4430198</v>
      </c>
      <c r="P31" s="26" t="n">
        <f aca="false">P28-P29</f>
        <v>44048408.5791651</v>
      </c>
      <c r="Q31" s="26" t="n">
        <f aca="false">Q28-Q29</f>
        <v>42696769.1130666</v>
      </c>
      <c r="R31" s="26" t="n">
        <f aca="false">R28-R29</f>
        <v>41328979.9375941</v>
      </c>
      <c r="S31" s="26" t="n">
        <f aca="false">S28-S29</f>
        <v>39949085.9358794</v>
      </c>
      <c r="T31" s="26" t="n">
        <f aca="false">T28-T29</f>
        <v>38535047.1120648</v>
      </c>
      <c r="U31" s="26" t="n">
        <f aca="false">U28-U29</f>
        <v>37094683.0096306</v>
      </c>
      <c r="V31" s="26" t="n">
        <f aca="false">V28-V29</f>
        <v>35635092.4825702</v>
      </c>
      <c r="W31" s="26" t="n">
        <f aca="false">W28-W29</f>
        <v>34148030.0291395</v>
      </c>
      <c r="X31" s="26" t="n">
        <f aca="false">X28-X29</f>
        <v>32619006.3462777</v>
      </c>
      <c r="Y31" s="26" t="n">
        <f aca="false">Y28-Y29</f>
        <v>31068502.8199035</v>
      </c>
      <c r="Z31" s="26" t="n">
        <f aca="false">Z28-Z29</f>
        <v>29495489.5380387</v>
      </c>
      <c r="AA31" s="26" t="n">
        <f aca="false">AA28-AA29</f>
        <v>27902291.6947895</v>
      </c>
      <c r="AB31" s="26" t="n">
        <f aca="false">AB28-AB29</f>
        <v>26266987.8210011</v>
      </c>
      <c r="AC31" s="26" t="n">
        <f aca="false">AC28-AC29</f>
        <v>24606527.8749198</v>
      </c>
      <c r="AD31" s="26" t="n">
        <f aca="false">AD28-AD29</f>
        <v>22919749.8732589</v>
      </c>
      <c r="AE31" s="26" t="n">
        <f aca="false">AE28-AE29</f>
        <v>21200685.0664484</v>
      </c>
      <c r="AF31" s="26" t="n">
        <f aca="false">AF28-AF29</f>
        <v>19439893.6085443</v>
      </c>
      <c r="AG31" s="26" t="n">
        <f aca="false">AG28-AG29</f>
        <v>17650175.9084555</v>
      </c>
      <c r="AH31" s="26" t="n">
        <f aca="false">AH28-AH29</f>
        <v>15830245.6008765</v>
      </c>
      <c r="AI31" s="26" t="n">
        <f aca="false">AI28-AI29</f>
        <v>13985593.5730885</v>
      </c>
      <c r="AJ31" s="26" t="n">
        <f aca="false">AJ28-AJ29</f>
        <v>12101447.4255726</v>
      </c>
      <c r="AK31" s="26" t="n">
        <f aca="false">AK28-AK29</f>
        <v>10180437.9586805</v>
      </c>
      <c r="AL31" s="26" t="n">
        <f aca="false">AL28-AL29</f>
        <v>8224032.7357298</v>
      </c>
      <c r="AM31" s="26" t="n">
        <f aca="false">AM28-AM29</f>
        <v>6228929.81746915</v>
      </c>
      <c r="AN31" s="26" t="n">
        <f aca="false">AN28-AN29</f>
        <v>4191685.32366378</v>
      </c>
      <c r="AO31" s="26" t="n">
        <f aca="false">AO28-AO29</f>
        <v>2115921.36124787</v>
      </c>
      <c r="AP31" s="26" t="n">
        <f aca="false">AP28-AP29</f>
        <v>-3.91155481338501E-008</v>
      </c>
    </row>
    <row r="32" customFormat="false" ht="12.75" hidden="false" customHeight="false" outlineLevel="0" collapsed="false">
      <c r="A32" s="8"/>
    </row>
    <row r="33" customFormat="false" ht="12.75" hidden="false" customHeight="false" outlineLevel="0" collapsed="false">
      <c r="A33" s="8" t="s">
        <v>158</v>
      </c>
      <c r="C33" s="25" t="n">
        <f aca="false">C29+C30</f>
        <v>0</v>
      </c>
      <c r="D33" s="25" t="n">
        <f aca="false">D29+D30</f>
        <v>663885.670197583</v>
      </c>
      <c r="E33" s="25" t="n">
        <f aca="false">E29+E30</f>
        <v>656669.521608479</v>
      </c>
      <c r="F33" s="25" t="n">
        <f aca="false">F29+F30</f>
        <v>1003903.61464203</v>
      </c>
      <c r="G33" s="25" t="n">
        <f aca="false">G29+G30</f>
        <v>1003903.61464203</v>
      </c>
      <c r="H33" s="97" t="n">
        <v>2157774.28577339</v>
      </c>
      <c r="I33" s="25" t="n">
        <f aca="false">H33</f>
        <v>2157774.28577339</v>
      </c>
      <c r="J33" s="25" t="n">
        <f aca="false">I33</f>
        <v>2157774.28577339</v>
      </c>
      <c r="K33" s="25" t="n">
        <f aca="false">J33</f>
        <v>2157774.28577339</v>
      </c>
      <c r="L33" s="25" t="n">
        <f aca="false">K33</f>
        <v>2157774.28577339</v>
      </c>
      <c r="M33" s="25" t="n">
        <f aca="false">L33</f>
        <v>2157774.28577339</v>
      </c>
      <c r="N33" s="25" t="n">
        <f aca="false">M33</f>
        <v>2157774.28577339</v>
      </c>
      <c r="O33" s="25" t="n">
        <f aca="false">N33</f>
        <v>2157774.28577339</v>
      </c>
      <c r="P33" s="25" t="n">
        <f aca="false">O33</f>
        <v>2157774.28577339</v>
      </c>
      <c r="Q33" s="25" t="n">
        <f aca="false">P33</f>
        <v>2157774.28577339</v>
      </c>
      <c r="R33" s="25" t="n">
        <f aca="false">Q33</f>
        <v>2157774.28577339</v>
      </c>
      <c r="S33" s="25" t="n">
        <f aca="false">R33</f>
        <v>2157774.28577339</v>
      </c>
      <c r="T33" s="25" t="n">
        <f aca="false">S33</f>
        <v>2157774.28577339</v>
      </c>
      <c r="U33" s="25" t="n">
        <f aca="false">T33</f>
        <v>2157774.28577339</v>
      </c>
      <c r="V33" s="25" t="n">
        <f aca="false">U33</f>
        <v>2157774.28577339</v>
      </c>
      <c r="W33" s="25" t="n">
        <f aca="false">V33</f>
        <v>2157774.28577339</v>
      </c>
      <c r="X33" s="25" t="n">
        <f aca="false">W33</f>
        <v>2157774.28577339</v>
      </c>
      <c r="Y33" s="25" t="n">
        <f aca="false">X33</f>
        <v>2157774.28577339</v>
      </c>
      <c r="Z33" s="25" t="n">
        <f aca="false">Y33</f>
        <v>2157774.28577339</v>
      </c>
      <c r="AA33" s="25" t="n">
        <f aca="false">Z33</f>
        <v>2157774.28577339</v>
      </c>
      <c r="AB33" s="25" t="n">
        <f aca="false">AA33</f>
        <v>2157774.28577339</v>
      </c>
      <c r="AC33" s="25" t="n">
        <f aca="false">AB33</f>
        <v>2157774.28577339</v>
      </c>
      <c r="AD33" s="25" t="n">
        <f aca="false">AC33</f>
        <v>2157774.28577339</v>
      </c>
      <c r="AE33" s="25" t="n">
        <f aca="false">AD33</f>
        <v>2157774.28577339</v>
      </c>
      <c r="AF33" s="25" t="n">
        <f aca="false">AE33</f>
        <v>2157774.28577339</v>
      </c>
      <c r="AG33" s="25" t="n">
        <f aca="false">AF33</f>
        <v>2157774.28577339</v>
      </c>
      <c r="AH33" s="25" t="n">
        <f aca="false">AG33</f>
        <v>2157774.28577339</v>
      </c>
      <c r="AI33" s="25" t="n">
        <f aca="false">AH33</f>
        <v>2157774.28577339</v>
      </c>
      <c r="AJ33" s="25" t="n">
        <f aca="false">AI33</f>
        <v>2157774.28577339</v>
      </c>
      <c r="AK33" s="25" t="n">
        <f aca="false">AJ33</f>
        <v>2157774.28577339</v>
      </c>
      <c r="AL33" s="25" t="n">
        <f aca="false">AK33</f>
        <v>2157774.28577339</v>
      </c>
      <c r="AM33" s="25" t="n">
        <f aca="false">AL33</f>
        <v>2157774.28577339</v>
      </c>
      <c r="AN33" s="25" t="n">
        <f aca="false">AM33</f>
        <v>2157774.28577339</v>
      </c>
      <c r="AO33" s="25" t="n">
        <f aca="false">AN33</f>
        <v>2157774.28577339</v>
      </c>
      <c r="AP33" s="25" t="n">
        <f aca="false">AO33</f>
        <v>2157774.28577339</v>
      </c>
    </row>
    <row r="34" customFormat="false" ht="12.75" hidden="false" customHeight="false" outlineLevel="0" collapsed="false">
      <c r="A34" s="8" t="s">
        <v>159</v>
      </c>
      <c r="C34" s="61" t="n">
        <f aca="false">SUM($C$29:C29)</f>
        <v>0</v>
      </c>
      <c r="D34" s="61" t="n">
        <f aca="false">SUM($C$29:D29)</f>
        <v>0</v>
      </c>
      <c r="E34" s="61" t="n">
        <f aca="false">SUM($C$29:E29)</f>
        <v>0</v>
      </c>
      <c r="F34" s="61" t="n">
        <f aca="false">SUM($C$29:F29)</f>
        <v>0</v>
      </c>
      <c r="G34" s="61" t="n">
        <f aca="false">SUM($C$29:G29)</f>
        <v>0</v>
      </c>
      <c r="H34" s="61" t="n">
        <f aca="false">SUM($C$29:H29)</f>
        <v>1175694.66275402</v>
      </c>
      <c r="I34" s="61" t="n">
        <f aca="false">SUM($C$29:I29)</f>
        <v>2361622.36149727</v>
      </c>
      <c r="J34" s="61" t="n">
        <f aca="false">SUM($C$29:J29)</f>
        <v>3558433.88722277</v>
      </c>
      <c r="K34" s="61" t="n">
        <f aca="false">SUM($C$29:K29)</f>
        <v>4760506.39496042</v>
      </c>
      <c r="L34" s="61" t="n">
        <f aca="false">SUM($C$29:L29)</f>
        <v>6005112.5406976</v>
      </c>
      <c r="M34" s="61" t="n">
        <f aca="false">SUM($C$29:M29)</f>
        <v>7262350.04913041</v>
      </c>
      <c r="N34" s="61" t="n">
        <f aca="false">SUM($C$29:N29)</f>
        <v>8532953.23678816</v>
      </c>
      <c r="O34" s="61" t="n">
        <f aca="false">SUM($C$29:O29)</f>
        <v>9827065.40698021</v>
      </c>
      <c r="P34" s="61" t="n">
        <f aca="false">SUM($C$29:P29)</f>
        <v>11163376.2708349</v>
      </c>
      <c r="Q34" s="61" t="n">
        <f aca="false">SUM($C$29:Q29)</f>
        <v>12515015.7369334</v>
      </c>
      <c r="R34" s="61" t="n">
        <f aca="false">SUM($C$29:R29)</f>
        <v>13882804.9124059</v>
      </c>
      <c r="S34" s="61" t="n">
        <f aca="false">SUM($C$29:S29)</f>
        <v>15262698.9141206</v>
      </c>
      <c r="T34" s="61" t="n">
        <f aca="false">SUM($C$29:T29)</f>
        <v>16676737.7379352</v>
      </c>
      <c r="U34" s="61" t="n">
        <f aca="false">SUM($C$29:U29)</f>
        <v>18117101.8403694</v>
      </c>
      <c r="V34" s="61" t="n">
        <f aca="false">SUM($C$29:V29)</f>
        <v>19576692.3674298</v>
      </c>
      <c r="W34" s="61" t="n">
        <f aca="false">SUM($C$29:W29)</f>
        <v>21063754.8208605</v>
      </c>
      <c r="X34" s="61" t="n">
        <f aca="false">SUM($C$29:X29)</f>
        <v>22592778.5037223</v>
      </c>
      <c r="Y34" s="61" t="n">
        <f aca="false">SUM($C$29:Y29)</f>
        <v>24143282.0300965</v>
      </c>
      <c r="Z34" s="61" t="n">
        <f aca="false">SUM($C$29:Z29)</f>
        <v>25716295.3119613</v>
      </c>
      <c r="AA34" s="61" t="n">
        <f aca="false">SUM($C$29:AA29)</f>
        <v>27309493.1552105</v>
      </c>
      <c r="AB34" s="61" t="n">
        <f aca="false">SUM($C$29:AB29)</f>
        <v>28944797.0289989</v>
      </c>
      <c r="AC34" s="61" t="n">
        <f aca="false">SUM($C$29:AC29)</f>
        <v>30605256.9750802</v>
      </c>
      <c r="AD34" s="61" t="n">
        <f aca="false">SUM($C$29:AD29)</f>
        <v>32292034.9767411</v>
      </c>
      <c r="AE34" s="61" t="n">
        <f aca="false">SUM($C$29:AE29)</f>
        <v>34011099.7835516</v>
      </c>
      <c r="AF34" s="61" t="n">
        <f aca="false">SUM($C$29:AF29)</f>
        <v>35771891.2414557</v>
      </c>
      <c r="AG34" s="61" t="n">
        <f aca="false">SUM($C$29:AG29)</f>
        <v>37561608.9415445</v>
      </c>
      <c r="AH34" s="61" t="n">
        <f aca="false">SUM($C$29:AH29)</f>
        <v>39381539.2491235</v>
      </c>
      <c r="AI34" s="61" t="n">
        <f aca="false">SUM($C$29:AI29)</f>
        <v>41226191.2769115</v>
      </c>
      <c r="AJ34" s="61" t="n">
        <f aca="false">SUM($C$29:AJ29)</f>
        <v>43110337.4244274</v>
      </c>
      <c r="AK34" s="61" t="n">
        <f aca="false">SUM($C$29:AK29)</f>
        <v>45031346.8913195</v>
      </c>
      <c r="AL34" s="61" t="n">
        <f aca="false">SUM($C$29:AL29)</f>
        <v>46987752.1142702</v>
      </c>
      <c r="AM34" s="61" t="n">
        <f aca="false">SUM($C$29:AM29)</f>
        <v>48982855.0325308</v>
      </c>
      <c r="AN34" s="61" t="n">
        <f aca="false">SUM($C$29:AN29)</f>
        <v>51020099.5263362</v>
      </c>
      <c r="AO34" s="61" t="n">
        <f aca="false">SUM($C$29:AO29)</f>
        <v>53095863.4887521</v>
      </c>
      <c r="AP34" s="61" t="n">
        <f aca="false">SUM($C$29:AP29)</f>
        <v>55211784.85</v>
      </c>
    </row>
    <row r="35" customFormat="false" ht="12.75" hidden="false" customHeight="false" outlineLevel="0" collapsed="false">
      <c r="A35" s="8"/>
    </row>
    <row r="36" customFormat="false" ht="12.75" hidden="false" customHeight="false" outlineLevel="0" collapsed="false">
      <c r="A36" s="8" t="s">
        <v>160</v>
      </c>
      <c r="C36" s="26" t="n">
        <f aca="false">$C$8-C34</f>
        <v>36511784.85</v>
      </c>
      <c r="D36" s="26" t="n">
        <f aca="false">$C$8-D34</f>
        <v>36511784.85</v>
      </c>
      <c r="E36" s="26" t="n">
        <f aca="false">$C$8-E34</f>
        <v>36511784.85</v>
      </c>
      <c r="F36" s="26" t="n">
        <f aca="false">$C$8-F34</f>
        <v>36511784.85</v>
      </c>
      <c r="G36" s="26" t="n">
        <f aca="false">$C$8-G34</f>
        <v>36511784.85</v>
      </c>
      <c r="H36" s="26" t="n">
        <f aca="false">$C$8-H34</f>
        <v>35336090.187246</v>
      </c>
      <c r="I36" s="26" t="n">
        <f aca="false">$C$8-I34</f>
        <v>34150162.4885027</v>
      </c>
      <c r="J36" s="26" t="n">
        <f aca="false">$C$8-J34</f>
        <v>32953350.9627772</v>
      </c>
      <c r="K36" s="26" t="n">
        <f aca="false">$C$8-K34</f>
        <v>31751278.4550396</v>
      </c>
      <c r="L36" s="26" t="n">
        <f aca="false">$C$8-L34</f>
        <v>30506672.3093024</v>
      </c>
      <c r="M36" s="26" t="n">
        <f aca="false">$C$8-M34</f>
        <v>29249434.8008696</v>
      </c>
      <c r="N36" s="26" t="n">
        <f aca="false">$C$8-N34</f>
        <v>27978831.6132118</v>
      </c>
      <c r="O36" s="26" t="n">
        <f aca="false">$C$8-O34</f>
        <v>26684719.4430198</v>
      </c>
      <c r="P36" s="26" t="n">
        <f aca="false">$C$8-P34</f>
        <v>25348408.5791651</v>
      </c>
      <c r="Q36" s="26" t="n">
        <f aca="false">$C$8-Q34</f>
        <v>23996769.1130666</v>
      </c>
      <c r="R36" s="26" t="n">
        <f aca="false">$C$8-R34</f>
        <v>22628979.9375941</v>
      </c>
      <c r="S36" s="26" t="n">
        <f aca="false">$C$8-S34</f>
        <v>21249085.9358794</v>
      </c>
      <c r="T36" s="98" t="n">
        <f aca="false">$C$8-T34</f>
        <v>19835047.1120648</v>
      </c>
      <c r="U36" s="26" t="n">
        <f aca="false">$C$8-U34</f>
        <v>18394683.0096306</v>
      </c>
      <c r="V36" s="26" t="n">
        <f aca="false">$C$8-V34</f>
        <v>16935092.4825702</v>
      </c>
      <c r="W36" s="26" t="n">
        <f aca="false">$C$8-W34</f>
        <v>15448030.0291395</v>
      </c>
      <c r="X36" s="26" t="n">
        <f aca="false">$C$8-X34</f>
        <v>13919006.3462777</v>
      </c>
      <c r="Y36" s="26" t="n">
        <f aca="false">$C$8-Y34</f>
        <v>12368502.8199035</v>
      </c>
      <c r="Z36" s="26" t="n">
        <f aca="false">$C$8-Z34</f>
        <v>10795489.5380387</v>
      </c>
      <c r="AA36" s="26" t="n">
        <f aca="false">$C$8-AA34</f>
        <v>9202291.69478952</v>
      </c>
      <c r="AB36" s="26" t="n">
        <f aca="false">$C$8-AB34</f>
        <v>7566987.82100106</v>
      </c>
      <c r="AC36" s="26" t="n">
        <f aca="false">$C$8-AC34</f>
        <v>5906527.87491978</v>
      </c>
      <c r="AD36" s="26" t="n">
        <f aca="false">$C$8-AD34</f>
        <v>4219749.87325888</v>
      </c>
      <c r="AE36" s="26" t="n">
        <f aca="false">$C$8-AE34</f>
        <v>2500685.06644841</v>
      </c>
      <c r="AF36" s="26" t="n">
        <f aca="false">$C$8-AF34</f>
        <v>739893.608544268</v>
      </c>
      <c r="AG36" s="26" t="n">
        <f aca="false">$C$8-AG34</f>
        <v>-1049824.09154446</v>
      </c>
      <c r="AH36" s="26" t="n">
        <f aca="false">$C$8-AH34</f>
        <v>-2869754.39912346</v>
      </c>
      <c r="AI36" s="26" t="n">
        <f aca="false">$C$8-AI34</f>
        <v>-4714406.42691152</v>
      </c>
      <c r="AJ36" s="26" t="n">
        <f aca="false">$C$8-AJ34</f>
        <v>-6598552.57442743</v>
      </c>
      <c r="AK36" s="26" t="n">
        <f aca="false">$C$8-AK34</f>
        <v>-8519562.0413195</v>
      </c>
      <c r="AL36" s="26" t="n">
        <f aca="false">$C$8-AL34</f>
        <v>-10475967.2642702</v>
      </c>
      <c r="AM36" s="26" t="n">
        <f aca="false">$C$8-AM34</f>
        <v>-12471070.1825308</v>
      </c>
      <c r="AN36" s="26" t="n">
        <f aca="false">$C$8-AN34</f>
        <v>-14508314.6763362</v>
      </c>
      <c r="AO36" s="26" t="n">
        <f aca="false">$C$8-AO34</f>
        <v>-16584078.6387521</v>
      </c>
      <c r="AP36" s="26" t="n">
        <f aca="false">$C$8-AP34</f>
        <v>-18700000</v>
      </c>
    </row>
    <row r="37" customFormat="false" ht="12.75" hidden="false" customHeight="false" outlineLevel="0" collapsed="false">
      <c r="A37" s="8" t="s">
        <v>161</v>
      </c>
      <c r="C37" s="25" t="n">
        <f aca="false">C36/2</f>
        <v>18255892.425</v>
      </c>
      <c r="D37" s="25" t="n">
        <f aca="false">D36/2</f>
        <v>18255892.425</v>
      </c>
      <c r="E37" s="25" t="n">
        <f aca="false">E36/2</f>
        <v>18255892.425</v>
      </c>
      <c r="F37" s="25" t="n">
        <f aca="false">F36/2</f>
        <v>18255892.425</v>
      </c>
      <c r="G37" s="25" t="n">
        <f aca="false">G36/2</f>
        <v>18255892.425</v>
      </c>
      <c r="H37" s="25" t="n">
        <f aca="false">H36/2</f>
        <v>17668045.093623</v>
      </c>
      <c r="I37" s="25" t="n">
        <f aca="false">I36/2</f>
        <v>17075081.2442514</v>
      </c>
      <c r="J37" s="25" t="n">
        <f aca="false">J36/2</f>
        <v>16476675.4813886</v>
      </c>
      <c r="K37" s="25" t="n">
        <f aca="false">K36/2</f>
        <v>15875639.2275198</v>
      </c>
      <c r="L37" s="25" t="n">
        <f aca="false">L36/2</f>
        <v>15253336.1546512</v>
      </c>
      <c r="M37" s="25" t="n">
        <f aca="false">M36/2</f>
        <v>14624717.4004348</v>
      </c>
      <c r="N37" s="25" t="n">
        <f aca="false">N36/2</f>
        <v>13989415.8066059</v>
      </c>
      <c r="O37" s="25" t="n">
        <f aca="false">O36/2</f>
        <v>13342359.7215099</v>
      </c>
      <c r="P37" s="25" t="n">
        <f aca="false">P36/2</f>
        <v>12674204.2895825</v>
      </c>
      <c r="Q37" s="25" t="n">
        <f aca="false">Q36/2</f>
        <v>11998384.5565333</v>
      </c>
      <c r="R37" s="25" t="n">
        <f aca="false">R36/2</f>
        <v>11314489.968797</v>
      </c>
      <c r="S37" s="25" t="n">
        <f aca="false">S36/2</f>
        <v>10624542.9679397</v>
      </c>
      <c r="T37" s="25" t="n">
        <f aca="false">T36/2</f>
        <v>9917523.55603239</v>
      </c>
      <c r="U37" s="25" t="n">
        <f aca="false">U36/2</f>
        <v>9197341.50481531</v>
      </c>
      <c r="V37" s="25" t="n">
        <f aca="false">V36/2</f>
        <v>8467546.24128508</v>
      </c>
      <c r="W37" s="25" t="n">
        <f aca="false">W36/2</f>
        <v>7724015.01456977</v>
      </c>
      <c r="X37" s="25" t="n">
        <f aca="false">X36/2</f>
        <v>6959503.17313884</v>
      </c>
      <c r="Y37" s="25" t="n">
        <f aca="false">Y36/2</f>
        <v>6184251.40995174</v>
      </c>
      <c r="Z37" s="25" t="n">
        <f aca="false">Z36/2</f>
        <v>5397744.76901935</v>
      </c>
      <c r="AA37" s="25" t="n">
        <f aca="false">AA36/2</f>
        <v>4601145.84739476</v>
      </c>
      <c r="AB37" s="25" t="n">
        <f aca="false">AB36/2</f>
        <v>3783493.91050053</v>
      </c>
      <c r="AC37" s="25" t="n">
        <f aca="false">AC36/2</f>
        <v>2953263.93745989</v>
      </c>
      <c r="AD37" s="25" t="n">
        <f aca="false">AD36/2</f>
        <v>2109874.93662944</v>
      </c>
      <c r="AE37" s="25" t="n">
        <f aca="false">AE36/2</f>
        <v>1250342.53322421</v>
      </c>
      <c r="AF37" s="25" t="n">
        <f aca="false">AF36/2</f>
        <v>369946.804272134</v>
      </c>
      <c r="AG37" s="25" t="n">
        <f aca="false">AG36/2</f>
        <v>-524912.045772232</v>
      </c>
      <c r="AH37" s="25" t="n">
        <f aca="false">AH36/2</f>
        <v>-1434877.19956173</v>
      </c>
      <c r="AI37" s="25" t="n">
        <f aca="false">AI36/2</f>
        <v>-2357203.21345576</v>
      </c>
      <c r="AJ37" s="25" t="n">
        <f aca="false">AJ36/2</f>
        <v>-3299276.28721371</v>
      </c>
      <c r="AK37" s="25" t="n">
        <f aca="false">AK36/2</f>
        <v>-4259781.02065975</v>
      </c>
      <c r="AL37" s="25" t="n">
        <f aca="false">AL36/2</f>
        <v>-5237983.63213509</v>
      </c>
      <c r="AM37" s="25" t="n">
        <f aca="false">AM36/2</f>
        <v>-6235535.09126542</v>
      </c>
      <c r="AN37" s="25" t="n">
        <f aca="false">AN36/2</f>
        <v>-7254157.3381681</v>
      </c>
      <c r="AO37" s="25" t="n">
        <f aca="false">AO36/2</f>
        <v>-8292039.31937606</v>
      </c>
      <c r="AP37" s="25" t="n">
        <f aca="false">AP36/2</f>
        <v>-9350000.00000002</v>
      </c>
    </row>
    <row r="38" customFormat="false" ht="12.75" hidden="false" customHeight="false" outlineLevel="0" collapsed="false">
      <c r="A38" s="8"/>
    </row>
    <row r="39" customFormat="false" ht="12.75" hidden="false" customHeight="false" outlineLevel="0" collapsed="false">
      <c r="A39" s="8" t="s">
        <v>162</v>
      </c>
      <c r="C39" s="59" t="n">
        <v>0</v>
      </c>
      <c r="D39" s="61" t="n">
        <f aca="false">SUM(' FUGG valuation'!C33:E33)</f>
        <v>3336658.5</v>
      </c>
      <c r="E39" s="61" t="n">
        <f aca="false">SUM(' FUGG valuation'!F33:H33)</f>
        <v>3336658.5</v>
      </c>
      <c r="F39" s="61" t="n">
        <f aca="false">SUM(' FUGG valuation'!I33:K33)</f>
        <v>3378658.5</v>
      </c>
      <c r="G39" s="61" t="n">
        <f aca="false">SUM(' FUGG valuation'!L33:N33)</f>
        <v>3378658.5</v>
      </c>
      <c r="H39" s="61" t="n">
        <f aca="false">SUM(' FUGG valuation'!O33:Q33)</f>
        <v>3294658.5</v>
      </c>
      <c r="I39" s="61" t="n">
        <f aca="false">SUM(' FUGG valuation'!R33:T33)</f>
        <v>4153508.5</v>
      </c>
      <c r="J39" s="61" t="n">
        <f aca="false">SUM(' FUGG valuation'!U33:W33)</f>
        <v>5517931.22727273</v>
      </c>
      <c r="K39" s="61" t="n">
        <f aca="false">SUM(' FUGG valuation'!X33:Z33)</f>
        <v>6399294.86363636</v>
      </c>
      <c r="L39" s="61" t="n">
        <f aca="false">SUM(' FUGG valuation'!AA33:AC33)</f>
        <v>7069189.84983187</v>
      </c>
      <c r="M39" s="61" t="n">
        <f aca="false">SUM(' FUGG valuation'!AD33:AF33)</f>
        <v>7466446.54984452</v>
      </c>
      <c r="N39" s="61" t="n">
        <f aca="false">SUM(' FUGG valuation'!AG33:AI33)</f>
        <v>7749019.181689</v>
      </c>
      <c r="O39" s="61" t="n">
        <f aca="false">SUM(' FUGG valuation'!AJ33:AL33)</f>
        <v>7920331.81990672</v>
      </c>
      <c r="P39" s="61" t="n">
        <f aca="false">SUM(' FUGG valuation'!AM33:AO33)</f>
        <v>7891580.41536752</v>
      </c>
      <c r="Q39" s="61" t="n">
        <f aca="false">SUM(' FUGG valuation'!AP33:AR33)</f>
        <v>8057658.5</v>
      </c>
      <c r="R39" s="61" t="n">
        <f aca="false">SUM(' FUGG valuation'!AS33:AU33)</f>
        <v>8155658.5</v>
      </c>
      <c r="S39" s="61" t="n">
        <f aca="false">SUM(' FUGG valuation'!AV33:AX33)</f>
        <v>8155658.5</v>
      </c>
      <c r="T39" s="61" t="n">
        <f aca="false">SUM(' FUGG valuation'!AY33:BA33)</f>
        <v>8057658.5</v>
      </c>
      <c r="U39" s="61" t="n">
        <f aca="false">SUM(' FUGG valuation'!BB33:BD33)</f>
        <v>8057658.5</v>
      </c>
      <c r="V39" s="61" t="n">
        <f aca="false">SUM(' FUGG valuation'!BE33:BG33)</f>
        <v>8155658.5</v>
      </c>
      <c r="W39" s="61" t="n">
        <f aca="false">SUM(' FUGG valuation'!BH33:BJ33)</f>
        <v>8155658.5</v>
      </c>
      <c r="X39" s="61" t="n">
        <f aca="false">SUM(' FUGG valuation'!BK33:BM33)</f>
        <v>7959658.5</v>
      </c>
      <c r="Y39" s="61" t="n">
        <f aca="false">SUM(' FUGG valuation'!BN33:BP33)</f>
        <v>8057658.5</v>
      </c>
      <c r="Z39" s="61" t="n">
        <f aca="false">SUM(' FUGG valuation'!BQ33:BS33)</f>
        <v>8155658.5</v>
      </c>
      <c r="AA39" s="61" t="n">
        <f aca="false">SUM(' FUGG valuation'!BT33:BV33)</f>
        <v>8146584.12594469</v>
      </c>
      <c r="AB39" s="61" t="n">
        <f aca="false">SUM(' FUGG valuation'!BW33:BY33)</f>
        <v>0</v>
      </c>
      <c r="AC39" s="61" t="n">
        <f aca="false">SUM(' FUGG valuation'!BZ33:CB33)</f>
        <v>0</v>
      </c>
      <c r="AD39" s="61" t="n">
        <f aca="false">SUM(' FUGG valuation'!CC33:CE33)</f>
        <v>0</v>
      </c>
      <c r="AE39" s="61" t="n">
        <f aca="false">SUM(' FUGG valuation'!CF33:CH33)</f>
        <v>0</v>
      </c>
      <c r="AF39" s="61" t="n">
        <f aca="false">SUM(' FUGG valuation'!CI33:CK33)</f>
        <v>0</v>
      </c>
      <c r="AG39" s="61" t="n">
        <f aca="false">SUM(' FUGG valuation'!CL33:CN33)</f>
        <v>0</v>
      </c>
      <c r="AH39" s="61" t="n">
        <f aca="false">SUM(' FUGG valuation'!CO33:CQ33)</f>
        <v>0</v>
      </c>
      <c r="AI39" s="61" t="n">
        <f aca="false">SUM(' FUGG valuation'!CR33:CT33)</f>
        <v>0</v>
      </c>
      <c r="AJ39" s="61" t="n">
        <f aca="false">SUM(' FUGG valuation'!CU33:CW33)</f>
        <v>0</v>
      </c>
      <c r="AK39" s="61" t="n">
        <f aca="false">SUM(' FUGG valuation'!CX33:CZ33)</f>
        <v>0</v>
      </c>
      <c r="AL39" s="61" t="n">
        <f aca="false">SUM(' FUGG valuation'!DA33:DC33)</f>
        <v>0</v>
      </c>
      <c r="AM39" s="61" t="n">
        <f aca="false">SUM(' FUGG valuation'!DD33:DF33)</f>
        <v>0</v>
      </c>
      <c r="AN39" s="61" t="n">
        <f aca="false">SUM(' FUGG valuation'!DG33:DI33)</f>
        <v>0</v>
      </c>
      <c r="AO39" s="61" t="n">
        <f aca="false">SUM(' FUGG valuation'!DJ33:DL33)</f>
        <v>0</v>
      </c>
      <c r="AP39" s="61" t="n">
        <f aca="false">SUM(' FUGG valuation'!DM33:DO33)</f>
        <v>0</v>
      </c>
    </row>
    <row r="40" customFormat="false" ht="12.75" hidden="false" customHeight="false" outlineLevel="0" collapsed="false">
      <c r="A40" s="8" t="s">
        <v>163</v>
      </c>
      <c r="C40" s="59" t="n">
        <v>0</v>
      </c>
      <c r="D40" s="99" t="n">
        <f aca="false">D39/D33</f>
        <v>5.02595348835735</v>
      </c>
      <c r="E40" s="99" t="n">
        <f aca="false">E39/E33</f>
        <v>5.08118374647117</v>
      </c>
      <c r="F40" s="99" t="n">
        <f aca="false">F39/F33</f>
        <v>3.36552080371258</v>
      </c>
      <c r="G40" s="99" t="n">
        <f aca="false">G39/G33</f>
        <v>3.36552080371258</v>
      </c>
      <c r="H40" s="99" t="n">
        <f aca="false">H39/H33</f>
        <v>1.52687819190464</v>
      </c>
      <c r="I40" s="99" t="n">
        <f aca="false">I39/I33</f>
        <v>1.92490406776318</v>
      </c>
      <c r="J40" s="99" t="n">
        <f aca="false">J39/J33</f>
        <v>2.5572328225679</v>
      </c>
      <c r="K40" s="99" t="n">
        <f aca="false">K39/K33</f>
        <v>2.96569242938342</v>
      </c>
      <c r="L40" s="99" t="n">
        <f aca="false">L39/L33</f>
        <v>3.2761488986315</v>
      </c>
      <c r="M40" s="99" t="n">
        <f aca="false">M39/M33</f>
        <v>3.46025374343933</v>
      </c>
      <c r="N40" s="99" t="n">
        <f aca="false">N39/N33</f>
        <v>3.59120934602832</v>
      </c>
      <c r="O40" s="99" t="n">
        <f aca="false">O39/O33</f>
        <v>3.67060256122568</v>
      </c>
      <c r="P40" s="99" t="n">
        <f aca="false">P39/P33</f>
        <v>3.65727799584886</v>
      </c>
      <c r="Q40" s="99" t="n">
        <f aca="false">Q39/Q33</f>
        <v>3.73424530690056</v>
      </c>
      <c r="R40" s="99" t="n">
        <f aca="false">R39/R33</f>
        <v>3.77966247617824</v>
      </c>
      <c r="S40" s="99" t="n">
        <f aca="false">S39/S33</f>
        <v>3.77966247617824</v>
      </c>
      <c r="T40" s="99" t="n">
        <f aca="false">T39/T33</f>
        <v>3.73424530690056</v>
      </c>
      <c r="U40" s="99" t="n">
        <f aca="false">U39/U33</f>
        <v>3.73424530690056</v>
      </c>
      <c r="V40" s="99" t="n">
        <f aca="false">V39/V33</f>
        <v>3.77966247617824</v>
      </c>
      <c r="W40" s="99" t="n">
        <f aca="false">W39/W33</f>
        <v>3.77966247617824</v>
      </c>
      <c r="X40" s="99" t="n">
        <f aca="false">X39/X33</f>
        <v>3.68882813762288</v>
      </c>
      <c r="Y40" s="99" t="n">
        <f aca="false">Y39/Y33</f>
        <v>3.73424530690056</v>
      </c>
      <c r="Z40" s="99" t="n">
        <f aca="false">Z39/Z33</f>
        <v>3.77966247617824</v>
      </c>
      <c r="AA40" s="99" t="n">
        <f aca="false">AA39/AA33</f>
        <v>3.77545704370315</v>
      </c>
      <c r="AB40" s="99" t="n">
        <f aca="false">AB39/AB33</f>
        <v>0</v>
      </c>
      <c r="AC40" s="99" t="n">
        <f aca="false">AC39/AC33</f>
        <v>0</v>
      </c>
      <c r="AD40" s="99" t="n">
        <f aca="false">AD39/AD33</f>
        <v>0</v>
      </c>
      <c r="AE40" s="99" t="n">
        <f aca="false">AE39/AE33</f>
        <v>0</v>
      </c>
      <c r="AF40" s="99" t="n">
        <f aca="false">AF39/AF33</f>
        <v>0</v>
      </c>
      <c r="AG40" s="99" t="n">
        <f aca="false">AG39/AG33</f>
        <v>0</v>
      </c>
      <c r="AH40" s="99" t="n">
        <f aca="false">AH39/AH33</f>
        <v>0</v>
      </c>
      <c r="AI40" s="99" t="n">
        <f aca="false">AI39/AI33</f>
        <v>0</v>
      </c>
      <c r="AJ40" s="99" t="n">
        <f aca="false">AJ39/AJ33</f>
        <v>0</v>
      </c>
      <c r="AK40" s="99" t="n">
        <f aca="false">AK39/AK33</f>
        <v>0</v>
      </c>
      <c r="AL40" s="99" t="n">
        <f aca="false">AL39/AL33</f>
        <v>0</v>
      </c>
      <c r="AM40" s="99" t="n">
        <f aca="false">AM39/AM33</f>
        <v>0</v>
      </c>
      <c r="AN40" s="99" t="n">
        <f aca="false">AN39/AN33</f>
        <v>0</v>
      </c>
      <c r="AO40" s="99" t="n">
        <f aca="false">AO39/AO33</f>
        <v>0</v>
      </c>
      <c r="AP40" s="99" t="n">
        <f aca="false">AP39/AP33</f>
        <v>0</v>
      </c>
    </row>
    <row r="41" customFormat="false" ht="12.75" hidden="false" customHeight="false" outlineLevel="0" collapsed="false">
      <c r="A41" s="8"/>
    </row>
    <row r="42" customFormat="false" ht="12.75" hidden="false" customHeight="false" outlineLevel="0" collapsed="false">
      <c r="A42" s="31"/>
    </row>
    <row r="43" customFormat="false" ht="12.75" hidden="false" customHeight="false" outlineLevel="0" collapsed="false">
      <c r="A43" s="8"/>
    </row>
    <row r="44" customFormat="false" ht="12.75" hidden="false" customHeight="false" outlineLevel="0" collapsed="false">
      <c r="A44" s="8"/>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row>
    <row r="45" customFormat="false" ht="12.75" hidden="false" customHeight="false" outlineLevel="0" collapsed="false">
      <c r="A45" s="8"/>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row>
    <row r="46" customFormat="false" ht="12.75" hidden="false" customHeight="false" outlineLevel="0" collapsed="false">
      <c r="A46" s="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row>
    <row r="47" customFormat="false" ht="12.75" hidden="false" customHeight="false" outlineLevel="0" collapsed="false">
      <c r="A47" s="8"/>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row>
    <row r="48" customFormat="false" ht="12.75" hidden="false" customHeight="false" outlineLevel="0" collapsed="false">
      <c r="A48" s="8"/>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row>
    <row r="49" customFormat="false" ht="12.75" hidden="false" customHeight="false" outlineLevel="0" collapsed="false">
      <c r="A49" s="8"/>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row>
    <row r="50" customFormat="false" ht="15" hidden="false" customHeight="false" outlineLevel="0" collapsed="false">
      <c r="A50" s="8"/>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row>
    <row r="51" customFormat="false" ht="12.75" hidden="false" customHeight="false" outlineLevel="0" collapsed="false">
      <c r="A51" s="8"/>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row>
    <row r="52" customFormat="false" ht="12.75" hidden="false" customHeight="false" outlineLevel="0" collapsed="false">
      <c r="A52" s="8"/>
    </row>
    <row r="53" customFormat="false" ht="12.75" hidden="false" customHeight="false" outlineLevel="0" collapsed="false">
      <c r="A53" s="8"/>
      <c r="C53" s="82"/>
      <c r="D53" s="82"/>
      <c r="E53" s="82"/>
      <c r="F53" s="82"/>
      <c r="G53" s="82"/>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row>
    <row r="54" customFormat="false" ht="12.75" hidden="false" customHeight="false" outlineLevel="0" collapsed="false">
      <c r="A54" s="8"/>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row>
    <row r="55" customFormat="false" ht="12.75" hidden="false" customHeight="false" outlineLevel="0" collapsed="false">
      <c r="A55" s="8"/>
    </row>
    <row r="56" customFormat="false" ht="12.75" hidden="false" customHeight="false" outlineLevel="0" collapsed="false">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row>
    <row r="57" customFormat="false" ht="12.75" hidden="false" customHeight="false" outlineLevel="0" collapsed="false">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row>
    <row r="59" customFormat="false" ht="12.75" hidden="false" customHeight="false" outlineLevel="0" collapsed="false">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row>
    <row r="60" customFormat="false" ht="12.75" hidden="false" customHeight="false" outlineLevel="0" collapsed="false">
      <c r="C60" s="100"/>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row>
  </sheetData>
  <printOptions headings="false" gridLines="false" gridLinesSet="true" horizontalCentered="true" verticalCentered="false"/>
  <pageMargins left="0.240277777777778" right="0.747916666666667" top="0.984027777777778" bottom="0.984027777777778" header="0.511811023622047" footer="0.511811023622047"/>
  <pageSetup paperSize="1" scale="100" fitToWidth="4"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L4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pane xSplit="1" ySplit="7" topLeftCell="C8" activePane="bottomRight" state="frozen"/>
      <selection pane="topLeft" activeCell="A1" activeCellId="0" sqref="A1"/>
      <selection pane="topRight" activeCell="C1" activeCellId="0" sqref="C1"/>
      <selection pane="bottomLeft" activeCell="A8" activeCellId="0" sqref="A8"/>
      <selection pane="bottomRight" activeCell="F8" activeCellId="0" sqref="F8"/>
    </sheetView>
  </sheetViews>
  <sheetFormatPr defaultColWidth="9.13671875" defaultRowHeight="12.75" customHeight="true" zeroHeight="false" outlineLevelRow="0" outlineLevelCol="0"/>
  <cols>
    <col collapsed="false" customWidth="true" hidden="false" outlineLevel="0" max="1" min="1" style="1" width="27.14"/>
    <col collapsed="false" customWidth="true" hidden="false" outlineLevel="0" max="2" min="2" style="1" width="14.85"/>
    <col collapsed="false" customWidth="true" hidden="false" outlineLevel="0" max="3" min="3" style="1" width="13.41"/>
    <col collapsed="false" customWidth="true" hidden="false" outlineLevel="0" max="4" min="4" style="1" width="15.13"/>
    <col collapsed="false" customWidth="true" hidden="false" outlineLevel="0" max="5" min="5" style="1" width="13.7"/>
    <col collapsed="false" customWidth="true" hidden="false" outlineLevel="0" max="6" min="6" style="1" width="13.99"/>
    <col collapsed="false" customWidth="true" hidden="false" outlineLevel="0" max="7" min="7" style="1" width="15.41"/>
    <col collapsed="false" customWidth="true" hidden="false" outlineLevel="0" max="8" min="8" style="1" width="13.41"/>
    <col collapsed="false" customWidth="true" hidden="false" outlineLevel="0" max="9" min="9" style="1" width="13.7"/>
    <col collapsed="false" customWidth="true" hidden="false" outlineLevel="0" max="10" min="10" style="1" width="15.13"/>
    <col collapsed="false" customWidth="true" hidden="false" outlineLevel="0" max="12" min="11" style="1" width="13.7"/>
    <col collapsed="false" customWidth="true" hidden="false" outlineLevel="0" max="13" min="13" style="1" width="14.7"/>
    <col collapsed="false" customWidth="true" hidden="false" outlineLevel="0" max="14" min="14" style="1" width="13.28"/>
    <col collapsed="false" customWidth="true" hidden="false" outlineLevel="0" max="15" min="15" style="1" width="13.41"/>
    <col collapsed="false" customWidth="true" hidden="false" outlineLevel="0" max="16" min="16" style="1" width="14.41"/>
    <col collapsed="false" customWidth="true" hidden="false" outlineLevel="0" max="17" min="17" style="1" width="13.28"/>
    <col collapsed="false" customWidth="true" hidden="false" outlineLevel="0" max="18" min="18" style="1" width="13.99"/>
    <col collapsed="false" customWidth="true" hidden="false" outlineLevel="0" max="19" min="19" style="1" width="14.85"/>
    <col collapsed="false" customWidth="true" hidden="false" outlineLevel="0" max="20" min="20" style="1" width="13.41"/>
    <col collapsed="false" customWidth="true" hidden="false" outlineLevel="0" max="21" min="21" style="1" width="13.28"/>
    <col collapsed="false" customWidth="true" hidden="false" outlineLevel="0" max="22" min="22" style="1" width="15.13"/>
    <col collapsed="false" customWidth="true" hidden="false" outlineLevel="0" max="24" min="23" style="1" width="13.28"/>
    <col collapsed="false" customWidth="true" hidden="false" outlineLevel="0" max="25" min="25" style="1" width="14.85"/>
    <col collapsed="false" customWidth="true" hidden="false" outlineLevel="0" max="27" min="26" style="1" width="14.14"/>
    <col collapsed="false" customWidth="true" hidden="false" outlineLevel="0" max="28" min="28" style="1" width="13.99"/>
    <col collapsed="false" customWidth="true" hidden="false" outlineLevel="0" max="29" min="29" style="1" width="14.14"/>
    <col collapsed="false" customWidth="true" hidden="false" outlineLevel="0" max="31" min="30" style="1" width="13.28"/>
    <col collapsed="false" customWidth="true" hidden="false" outlineLevel="0" max="33" min="32" style="1" width="14.14"/>
    <col collapsed="false" customWidth="true" hidden="false" outlineLevel="0" max="34" min="34" style="1" width="12.7"/>
    <col collapsed="false" customWidth="true" hidden="false" outlineLevel="0" max="36" min="35" style="1" width="14.14"/>
    <col collapsed="false" customWidth="true" hidden="false" outlineLevel="0" max="37" min="37" style="1" width="13.7"/>
    <col collapsed="false" customWidth="true" hidden="false" outlineLevel="0" max="39" min="38" style="1" width="14.14"/>
    <col collapsed="false" customWidth="true" hidden="false" outlineLevel="0" max="40" min="40" style="1" width="12.7"/>
    <col collapsed="false" customWidth="true" hidden="false" outlineLevel="0" max="42" min="41" style="1" width="14.14"/>
    <col collapsed="false" customWidth="true" hidden="false" outlineLevel="0" max="43" min="43" style="1" width="12.7"/>
    <col collapsed="false" customWidth="true" hidden="false" outlineLevel="0" max="45" min="44" style="1" width="14.14"/>
    <col collapsed="false" customWidth="true" hidden="false" outlineLevel="0" max="46" min="46" style="1" width="12.7"/>
    <col collapsed="false" customWidth="true" hidden="false" outlineLevel="0" max="48" min="47" style="1" width="14.14"/>
    <col collapsed="false" customWidth="true" hidden="false" outlineLevel="0" max="49" min="49" style="1" width="12.7"/>
    <col collapsed="false" customWidth="true" hidden="false" outlineLevel="0" max="51" min="50" style="1" width="14.14"/>
    <col collapsed="false" customWidth="true" hidden="false" outlineLevel="0" max="52" min="52" style="1" width="12.99"/>
    <col collapsed="false" customWidth="true" hidden="false" outlineLevel="0" max="53" min="53" style="1" width="14.14"/>
    <col collapsed="false" customWidth="true" hidden="false" outlineLevel="0" max="55" min="54" style="1" width="13.28"/>
    <col collapsed="false" customWidth="true" hidden="false" outlineLevel="0" max="57" min="56" style="1" width="14.14"/>
    <col collapsed="false" customWidth="true" hidden="false" outlineLevel="0" max="58" min="58" style="1" width="13.7"/>
    <col collapsed="false" customWidth="true" hidden="false" outlineLevel="0" max="60" min="59" style="1" width="14.14"/>
    <col collapsed="false" customWidth="true" hidden="false" outlineLevel="0" max="61" min="61" style="1" width="13.7"/>
    <col collapsed="false" customWidth="true" hidden="false" outlineLevel="0" max="63" min="62" style="1" width="14.14"/>
    <col collapsed="false" customWidth="true" hidden="false" outlineLevel="0" max="64" min="64" style="1" width="13.7"/>
    <col collapsed="false" customWidth="false" hidden="false" outlineLevel="0" max="257" min="65" style="1" width="9.14"/>
  </cols>
  <sheetData>
    <row r="1" customFormat="false" ht="15.75" hidden="false" customHeight="false" outlineLevel="0" collapsed="false">
      <c r="A1" s="3" t="s">
        <v>0</v>
      </c>
    </row>
    <row r="2" customFormat="false" ht="12.75" hidden="false" customHeight="false" outlineLevel="0" collapsed="false">
      <c r="A2" s="30" t="s">
        <v>164</v>
      </c>
    </row>
    <row r="5" customFormat="false" ht="12.75" hidden="false" customHeight="false" outlineLevel="0" collapsed="false">
      <c r="A5" s="30" t="s">
        <v>10</v>
      </c>
    </row>
    <row r="6" customFormat="false" ht="12.75" hidden="false" customHeight="false" outlineLevel="0" collapsed="false">
      <c r="A6" s="101" t="s">
        <v>78</v>
      </c>
      <c r="B6" s="102" t="n">
        <v>36799</v>
      </c>
      <c r="C6" s="102" t="n">
        <f aca="false">B7</f>
        <v>36830</v>
      </c>
      <c r="D6" s="102" t="n">
        <f aca="false">C7</f>
        <v>36860</v>
      </c>
      <c r="E6" s="102" t="n">
        <f aca="false">D7</f>
        <v>36891</v>
      </c>
      <c r="F6" s="102" t="n">
        <f aca="false">E7</f>
        <v>36922</v>
      </c>
      <c r="G6" s="102" t="n">
        <f aca="false">F7</f>
        <v>36950</v>
      </c>
      <c r="H6" s="102" t="n">
        <f aca="false">G7</f>
        <v>36981</v>
      </c>
      <c r="I6" s="102" t="n">
        <f aca="false">H7</f>
        <v>37011</v>
      </c>
      <c r="J6" s="102" t="n">
        <f aca="false">I7</f>
        <v>37042</v>
      </c>
      <c r="K6" s="102" t="n">
        <f aca="false">J7</f>
        <v>37072</v>
      </c>
      <c r="L6" s="102" t="n">
        <f aca="false">K7</f>
        <v>37103</v>
      </c>
      <c r="M6" s="102" t="n">
        <f aca="false">L7</f>
        <v>37134</v>
      </c>
      <c r="N6" s="102" t="n">
        <f aca="false">M7</f>
        <v>37164</v>
      </c>
      <c r="O6" s="102" t="n">
        <f aca="false">N7</f>
        <v>37195</v>
      </c>
      <c r="P6" s="102" t="n">
        <f aca="false">O7</f>
        <v>37225</v>
      </c>
      <c r="Q6" s="102" t="n">
        <f aca="false">P7</f>
        <v>37256</v>
      </c>
      <c r="R6" s="102" t="n">
        <f aca="false">Q7</f>
        <v>37287</v>
      </c>
      <c r="S6" s="102" t="n">
        <f aca="false">R7</f>
        <v>37315</v>
      </c>
      <c r="T6" s="102" t="n">
        <f aca="false">S7</f>
        <v>37346</v>
      </c>
      <c r="U6" s="102" t="n">
        <f aca="false">T7</f>
        <v>37376</v>
      </c>
      <c r="V6" s="102" t="n">
        <f aca="false">U7</f>
        <v>37407</v>
      </c>
      <c r="W6" s="102" t="n">
        <f aca="false">V7</f>
        <v>37437</v>
      </c>
      <c r="X6" s="102" t="n">
        <f aca="false">W7</f>
        <v>37468</v>
      </c>
      <c r="Y6" s="102" t="n">
        <f aca="false">X7</f>
        <v>37499</v>
      </c>
      <c r="Z6" s="102" t="n">
        <f aca="false">Y7</f>
        <v>37529</v>
      </c>
      <c r="AA6" s="102" t="n">
        <f aca="false">Z7</f>
        <v>37560</v>
      </c>
      <c r="AB6" s="102" t="n">
        <f aca="false">AA7</f>
        <v>37590</v>
      </c>
      <c r="AC6" s="102" t="n">
        <f aca="false">AB7</f>
        <v>37621</v>
      </c>
      <c r="AD6" s="102" t="n">
        <f aca="false">AC7</f>
        <v>37652</v>
      </c>
      <c r="AE6" s="102" t="n">
        <f aca="false">AD7</f>
        <v>37680</v>
      </c>
      <c r="AF6" s="102" t="n">
        <f aca="false">AE7</f>
        <v>37711</v>
      </c>
      <c r="AG6" s="102" t="n">
        <f aca="false">AF7</f>
        <v>37741</v>
      </c>
      <c r="AH6" s="102" t="n">
        <f aca="false">AG7</f>
        <v>37772</v>
      </c>
      <c r="AI6" s="102" t="n">
        <f aca="false">AH7</f>
        <v>37802</v>
      </c>
      <c r="AJ6" s="102" t="n">
        <f aca="false">AI7</f>
        <v>37833</v>
      </c>
      <c r="AK6" s="102" t="n">
        <f aca="false">AJ7</f>
        <v>37864</v>
      </c>
      <c r="AL6" s="102" t="n">
        <f aca="false">AK7</f>
        <v>37894</v>
      </c>
      <c r="AM6" s="102" t="n">
        <f aca="false">AL7</f>
        <v>37925</v>
      </c>
      <c r="AN6" s="102" t="n">
        <f aca="false">AM7</f>
        <v>37955</v>
      </c>
      <c r="AO6" s="102" t="n">
        <f aca="false">AN7</f>
        <v>37986</v>
      </c>
      <c r="AP6" s="102" t="n">
        <f aca="false">AO7</f>
        <v>38017</v>
      </c>
      <c r="AQ6" s="102" t="n">
        <f aca="false">AP7</f>
        <v>38046</v>
      </c>
      <c r="AR6" s="102" t="n">
        <f aca="false">AQ7</f>
        <v>38077</v>
      </c>
      <c r="AS6" s="102" t="n">
        <f aca="false">AR7</f>
        <v>38107</v>
      </c>
      <c r="AT6" s="102" t="n">
        <f aca="false">AS7</f>
        <v>38138</v>
      </c>
      <c r="AU6" s="102" t="n">
        <f aca="false">AT7</f>
        <v>38168</v>
      </c>
      <c r="AV6" s="102" t="n">
        <f aca="false">AU7</f>
        <v>38199</v>
      </c>
      <c r="AW6" s="102" t="n">
        <f aca="false">AV7</f>
        <v>38230</v>
      </c>
      <c r="AX6" s="102" t="n">
        <f aca="false">AW7</f>
        <v>38260</v>
      </c>
      <c r="AY6" s="102" t="n">
        <f aca="false">AX7</f>
        <v>38291</v>
      </c>
      <c r="AZ6" s="102" t="n">
        <f aca="false">AY7</f>
        <v>38321</v>
      </c>
      <c r="BA6" s="102" t="n">
        <f aca="false">AZ7</f>
        <v>38352</v>
      </c>
      <c r="BB6" s="102" t="n">
        <f aca="false">BA7</f>
        <v>38383</v>
      </c>
      <c r="BC6" s="102" t="n">
        <f aca="false">BB7</f>
        <v>38411</v>
      </c>
      <c r="BD6" s="102" t="n">
        <f aca="false">BC7</f>
        <v>38442</v>
      </c>
      <c r="BE6" s="102" t="n">
        <f aca="false">BD7</f>
        <v>38472</v>
      </c>
      <c r="BF6" s="102" t="n">
        <f aca="false">BE7</f>
        <v>38503</v>
      </c>
      <c r="BG6" s="102" t="n">
        <f aca="false">BF7</f>
        <v>38533</v>
      </c>
      <c r="BH6" s="102" t="n">
        <f aca="false">BG7</f>
        <v>38564</v>
      </c>
      <c r="BI6" s="102" t="n">
        <f aca="false">BH7</f>
        <v>38595</v>
      </c>
      <c r="BJ6" s="102" t="n">
        <f aca="false">BI7</f>
        <v>38625</v>
      </c>
      <c r="BK6" s="102" t="n">
        <f aca="false">BJ7</f>
        <v>38656</v>
      </c>
      <c r="BL6" s="102" t="n">
        <f aca="false">BK7</f>
        <v>38686</v>
      </c>
    </row>
    <row r="7" customFormat="false" ht="12.75" hidden="false" customHeight="false" outlineLevel="0" collapsed="false">
      <c r="A7" s="101" t="s">
        <v>79</v>
      </c>
      <c r="B7" s="102" t="n">
        <v>36830</v>
      </c>
      <c r="C7" s="102" t="n">
        <v>36860</v>
      </c>
      <c r="D7" s="102" t="n">
        <v>36891</v>
      </c>
      <c r="E7" s="102" t="n">
        <v>36922</v>
      </c>
      <c r="F7" s="102" t="n">
        <v>36950</v>
      </c>
      <c r="G7" s="102" t="n">
        <v>36981</v>
      </c>
      <c r="H7" s="102" t="n">
        <v>37011</v>
      </c>
      <c r="I7" s="102" t="n">
        <v>37042</v>
      </c>
      <c r="J7" s="102" t="n">
        <v>37072</v>
      </c>
      <c r="K7" s="102" t="n">
        <v>37103</v>
      </c>
      <c r="L7" s="102" t="n">
        <v>37134</v>
      </c>
      <c r="M7" s="102" t="n">
        <v>37164</v>
      </c>
      <c r="N7" s="102" t="n">
        <v>37195</v>
      </c>
      <c r="O7" s="102" t="n">
        <v>37225</v>
      </c>
      <c r="P7" s="102" t="n">
        <v>37256</v>
      </c>
      <c r="Q7" s="102" t="n">
        <v>37287</v>
      </c>
      <c r="R7" s="102" t="n">
        <v>37315</v>
      </c>
      <c r="S7" s="102" t="n">
        <v>37346</v>
      </c>
      <c r="T7" s="102" t="n">
        <v>37376</v>
      </c>
      <c r="U7" s="102" t="n">
        <v>37407</v>
      </c>
      <c r="V7" s="102" t="n">
        <v>37437</v>
      </c>
      <c r="W7" s="102" t="n">
        <v>37468</v>
      </c>
      <c r="X7" s="102" t="n">
        <v>37499</v>
      </c>
      <c r="Y7" s="102" t="n">
        <v>37529</v>
      </c>
      <c r="Z7" s="102" t="n">
        <v>37560</v>
      </c>
      <c r="AA7" s="102" t="n">
        <v>37590</v>
      </c>
      <c r="AB7" s="102" t="n">
        <v>37621</v>
      </c>
      <c r="AC7" s="102" t="n">
        <v>37652</v>
      </c>
      <c r="AD7" s="102" t="n">
        <v>37680</v>
      </c>
      <c r="AE7" s="102" t="n">
        <v>37711</v>
      </c>
      <c r="AF7" s="102" t="n">
        <v>37741</v>
      </c>
      <c r="AG7" s="102" t="n">
        <v>37772</v>
      </c>
      <c r="AH7" s="102" t="n">
        <v>37802</v>
      </c>
      <c r="AI7" s="102" t="n">
        <v>37833</v>
      </c>
      <c r="AJ7" s="102" t="n">
        <v>37864</v>
      </c>
      <c r="AK7" s="102" t="n">
        <v>37894</v>
      </c>
      <c r="AL7" s="102" t="n">
        <v>37925</v>
      </c>
      <c r="AM7" s="102" t="n">
        <v>37955</v>
      </c>
      <c r="AN7" s="102" t="n">
        <v>37986</v>
      </c>
      <c r="AO7" s="102" t="n">
        <v>38017</v>
      </c>
      <c r="AP7" s="102" t="n">
        <v>38046</v>
      </c>
      <c r="AQ7" s="102" t="n">
        <v>38077</v>
      </c>
      <c r="AR7" s="102" t="n">
        <v>38107</v>
      </c>
      <c r="AS7" s="102" t="n">
        <v>38138</v>
      </c>
      <c r="AT7" s="102" t="n">
        <v>38168</v>
      </c>
      <c r="AU7" s="102" t="n">
        <v>38199</v>
      </c>
      <c r="AV7" s="102" t="n">
        <v>38230</v>
      </c>
      <c r="AW7" s="102" t="n">
        <v>38260</v>
      </c>
      <c r="AX7" s="102" t="n">
        <v>38291</v>
      </c>
      <c r="AY7" s="102" t="n">
        <v>38321</v>
      </c>
      <c r="AZ7" s="102" t="n">
        <v>38352</v>
      </c>
      <c r="BA7" s="102" t="n">
        <v>38383</v>
      </c>
      <c r="BB7" s="102" t="n">
        <v>38411</v>
      </c>
      <c r="BC7" s="102" t="n">
        <v>38442</v>
      </c>
      <c r="BD7" s="102" t="n">
        <v>38472</v>
      </c>
      <c r="BE7" s="102" t="n">
        <v>38503</v>
      </c>
      <c r="BF7" s="102" t="n">
        <v>38533</v>
      </c>
      <c r="BG7" s="102" t="n">
        <v>38564</v>
      </c>
      <c r="BH7" s="102" t="n">
        <v>38595</v>
      </c>
      <c r="BI7" s="102" t="n">
        <v>38625</v>
      </c>
      <c r="BJ7" s="102" t="n">
        <v>38656</v>
      </c>
      <c r="BK7" s="102" t="n">
        <v>38686</v>
      </c>
      <c r="BL7" s="102" t="n">
        <v>38717</v>
      </c>
    </row>
    <row r="8" customFormat="false" ht="12.75" hidden="false" customHeight="false" outlineLevel="0" collapsed="false">
      <c r="A8" s="30" t="s">
        <v>105</v>
      </c>
    </row>
    <row r="9" customFormat="false" ht="12.75" hidden="false" customHeight="false" outlineLevel="0" collapsed="false">
      <c r="A9" s="103" t="s">
        <v>165</v>
      </c>
    </row>
    <row r="10" customFormat="false" ht="12.75" hidden="false" customHeight="false" outlineLevel="0" collapsed="false">
      <c r="A10" s="101" t="s">
        <v>166</v>
      </c>
      <c r="B10" s="79" t="n">
        <f aca="false">HLOOKUP(B7,volumes!$B$34:$BL$48,6)*assumptions!$F$24*('LCGG valuation'!B7-'LCGG valuation'!B6)</f>
        <v>481740</v>
      </c>
      <c r="C10" s="79" t="n">
        <f aca="false">HLOOKUP(C7,volumes!$B$34:$BL$48,6)*assumptions!$F$24*('LCGG valuation'!C7-'LCGG valuation'!C6)</f>
        <v>466200</v>
      </c>
      <c r="D10" s="79" t="n">
        <f aca="false">HLOOKUP(D7,volumes!$B$34:$BL$48,6)*assumptions!$F$24*('LCGG valuation'!D7-'LCGG valuation'!D6)</f>
        <v>481740</v>
      </c>
      <c r="E10" s="79" t="n">
        <f aca="false">HLOOKUP(E7,volumes!$B$34:$BL$48,6)*assumptions!$F$24*('LCGG valuation'!E7-'LCGG valuation'!E6)</f>
        <v>481740</v>
      </c>
      <c r="F10" s="79" t="n">
        <f aca="false">HLOOKUP(F7,volumes!$B$34:$BL$48,6)*assumptions!$F$24*('LCGG valuation'!F7-'LCGG valuation'!F6)</f>
        <v>435120</v>
      </c>
      <c r="G10" s="79" t="n">
        <f aca="false">HLOOKUP(G7,volumes!$B$34:$BL$48,6)*assumptions!$F$24*('LCGG valuation'!G7-'LCGG valuation'!G6)</f>
        <v>481740</v>
      </c>
      <c r="H10" s="79" t="n">
        <f aca="false">HLOOKUP(H7,volumes!$B$34:$BL$48,6)*assumptions!$F$24*('LCGG valuation'!H7-'LCGG valuation'!H6)</f>
        <v>466200</v>
      </c>
      <c r="I10" s="79" t="n">
        <f aca="false">HLOOKUP(I7,volumes!$B$34:$BL$48,6)*assumptions!$F$24*('LCGG valuation'!I7-'LCGG valuation'!I6)</f>
        <v>481740</v>
      </c>
      <c r="J10" s="79" t="n">
        <f aca="false">HLOOKUP(J7,volumes!$B$34:$BL$48,6)*assumptions!$F$24*('LCGG valuation'!J7-'LCGG valuation'!J6)</f>
        <v>466200</v>
      </c>
      <c r="K10" s="79" t="n">
        <f aca="false">HLOOKUP(K7,volumes!$B$34:$BL$48,6)*assumptions!$F$24*('LCGG valuation'!K7-'LCGG valuation'!K6)</f>
        <v>481740</v>
      </c>
      <c r="L10" s="79" t="n">
        <f aca="false">HLOOKUP(L7,volumes!$B$34:$BL$48,6)*assumptions!$F$24*('LCGG valuation'!L7-'LCGG valuation'!L6)</f>
        <v>481740</v>
      </c>
      <c r="M10" s="79" t="n">
        <f aca="false">HLOOKUP(M7,volumes!$B$34:$BL$48,6)*assumptions!$F$24*('LCGG valuation'!M7-'LCGG valuation'!M6)</f>
        <v>466200</v>
      </c>
      <c r="N10" s="79" t="n">
        <f aca="false">HLOOKUP(N7,volumes!$B$34:$BL$48,6)*assumptions!$F$24*('LCGG valuation'!N7-'LCGG valuation'!N6)</f>
        <v>642320</v>
      </c>
      <c r="O10" s="79" t="n">
        <f aca="false">HLOOKUP(O7,volumes!$B$34:$BL$48,6)*assumptions!$F$24*('LCGG valuation'!O7-'LCGG valuation'!O6)</f>
        <v>621600</v>
      </c>
      <c r="P10" s="79" t="n">
        <f aca="false">HLOOKUP(P7,volumes!$B$34:$BL$48,6)*assumptions!$F$24*('LCGG valuation'!P7-'LCGG valuation'!P6)</f>
        <v>642320</v>
      </c>
      <c r="Q10" s="79" t="n">
        <f aca="false">HLOOKUP(Q7,volumes!$B$34:$BL$48,6)*assumptions!$F$24*('LCGG valuation'!Q7-'LCGG valuation'!Q6)</f>
        <v>642320</v>
      </c>
      <c r="R10" s="79" t="n">
        <f aca="false">HLOOKUP(R7,volumes!$B$34:$BL$48,6)*assumptions!$F$24*('LCGG valuation'!R7-'LCGG valuation'!R6)</f>
        <v>580160</v>
      </c>
      <c r="S10" s="79" t="n">
        <f aca="false">HLOOKUP(S7,volumes!$B$34:$BL$48,6)*assumptions!$F$24*('LCGG valuation'!S7-'LCGG valuation'!S6)</f>
        <v>642320</v>
      </c>
      <c r="T10" s="79" t="n">
        <f aca="false">HLOOKUP(T7,volumes!$B$34:$BL$48,6)*assumptions!$F$24*('LCGG valuation'!T7-'LCGG valuation'!T6)</f>
        <v>621600</v>
      </c>
      <c r="U10" s="79" t="n">
        <f aca="false">HLOOKUP(U7,volumes!$B$34:$BL$48,6)*assumptions!$F$24*('LCGG valuation'!U7-'LCGG valuation'!U6)</f>
        <v>642320</v>
      </c>
      <c r="V10" s="79" t="n">
        <f aca="false">HLOOKUP(V7,volumes!$B$34:$BL$48,6)*assumptions!$F$24*('LCGG valuation'!V7-'LCGG valuation'!V6)</f>
        <v>621600</v>
      </c>
      <c r="W10" s="79" t="n">
        <f aca="false">HLOOKUP(W7,volumes!$B$34:$BL$48,6)*assumptions!$F$24*('LCGG valuation'!W7-'LCGG valuation'!W6)</f>
        <v>642320</v>
      </c>
      <c r="X10" s="79" t="n">
        <f aca="false">HLOOKUP(X7,volumes!$B$34:$BL$48,6)*assumptions!$F$24*('LCGG valuation'!X7-'LCGG valuation'!X6)</f>
        <v>642320</v>
      </c>
      <c r="Y10" s="79" t="n">
        <f aca="false">HLOOKUP(Y7,volumes!$B$34:$BL$48,6)*assumptions!$F$24*('LCGG valuation'!Y7-'LCGG valuation'!Y6)</f>
        <v>621600</v>
      </c>
      <c r="Z10" s="79" t="n">
        <f aca="false">HLOOKUP(Z7,volumes!$B$34:$BL$48,6)*assumptions!$F$24*('LCGG valuation'!Z7-'LCGG valuation'!Z6)</f>
        <v>775775</v>
      </c>
      <c r="AA10" s="79" t="n">
        <f aca="false">HLOOKUP(AA7,volumes!$B$34:$BL$48,6)*assumptions!$F$24*('LCGG valuation'!AA7-'LCGG valuation'!AA6)</f>
        <v>750750</v>
      </c>
      <c r="AB10" s="79" t="n">
        <f aca="false">HLOOKUP(AB7,volumes!$B$34:$BL$48,6)*assumptions!$F$24*('LCGG valuation'!AB7-'LCGG valuation'!AB6)</f>
        <v>775775</v>
      </c>
      <c r="AC10" s="79" t="n">
        <f aca="false">HLOOKUP(AC7,volumes!$B$34:$BL$48,6)*assumptions!$F$24*('LCGG valuation'!AC7-'LCGG valuation'!AC6)</f>
        <v>775775</v>
      </c>
      <c r="AD10" s="79" t="n">
        <f aca="false">HLOOKUP(AD7,volumes!$B$34:$BL$48,6)*assumptions!$F$24*('LCGG valuation'!AD7-'LCGG valuation'!AD6)</f>
        <v>700700</v>
      </c>
      <c r="AE10" s="79" t="n">
        <f aca="false">HLOOKUP(AE7,volumes!$B$34:$BL$48,6)*assumptions!$F$24*('LCGG valuation'!AE7-'LCGG valuation'!AE6)</f>
        <v>775775</v>
      </c>
      <c r="AF10" s="79" t="n">
        <f aca="false">HLOOKUP(AF7,volumes!$B$34:$BL$48,6)*assumptions!$F$24*('LCGG valuation'!AF7-'LCGG valuation'!AF6)</f>
        <v>750750</v>
      </c>
      <c r="AG10" s="79" t="n">
        <f aca="false">HLOOKUP(AG7,volumes!$B$34:$BL$48,6)*assumptions!$F$24*('LCGG valuation'!AG7-'LCGG valuation'!AG6)</f>
        <v>775775</v>
      </c>
      <c r="AH10" s="79" t="n">
        <f aca="false">HLOOKUP(AH7,volumes!$B$34:$BL$48,6)*assumptions!$F$24*('LCGG valuation'!AH7-'LCGG valuation'!AH6)</f>
        <v>750750</v>
      </c>
      <c r="AI10" s="79" t="n">
        <f aca="false">HLOOKUP(AI7,volumes!$B$34:$BL$48,6)*assumptions!$F$24*('LCGG valuation'!AI7-'LCGG valuation'!AI6)</f>
        <v>775775</v>
      </c>
      <c r="AJ10" s="79" t="n">
        <f aca="false">HLOOKUP(AJ7,volumes!$B$34:$BL$48,6)*assumptions!$F$24*('LCGG valuation'!AJ7-'LCGG valuation'!AJ6)</f>
        <v>775775</v>
      </c>
      <c r="AK10" s="79" t="n">
        <f aca="false">HLOOKUP(AK7,volumes!$B$34:$BL$48,6)*assumptions!$F$24*('LCGG valuation'!AK7-'LCGG valuation'!AK6)</f>
        <v>750750</v>
      </c>
      <c r="AL10" s="79" t="n">
        <f aca="false">HLOOKUP(AL7,volumes!$B$34:$BL$48,6)*assumptions!$F$24*('LCGG valuation'!AL7-'LCGG valuation'!AL6)</f>
        <v>775775</v>
      </c>
      <c r="AM10" s="79" t="n">
        <f aca="false">HLOOKUP(AM7,volumes!$B$34:$BL$48,6)*assumptions!$F$24*('LCGG valuation'!AM7-'LCGG valuation'!AM6)</f>
        <v>750750</v>
      </c>
      <c r="AN10" s="79" t="n">
        <f aca="false">HLOOKUP(AN7,volumes!$B$34:$BL$48,6)*assumptions!$F$24*('LCGG valuation'!AN7-'LCGG valuation'!AN6)</f>
        <v>775775</v>
      </c>
      <c r="AO10" s="79" t="n">
        <f aca="false">HLOOKUP(AO7,volumes!$B$34:$BL$48,6)*assumptions!$F$24*('LCGG valuation'!AO7-'LCGG valuation'!AO6)</f>
        <v>775775</v>
      </c>
      <c r="AP10" s="79" t="n">
        <f aca="false">HLOOKUP(AP7,volumes!$B$34:$BL$48,6)*assumptions!$F$24*('LCGG valuation'!AP7-'LCGG valuation'!AP6)</f>
        <v>725725</v>
      </c>
      <c r="AQ10" s="79" t="n">
        <f aca="false">HLOOKUP(AQ7,volumes!$B$34:$BL$48,6)*assumptions!$F$24*('LCGG valuation'!AQ7-'LCGG valuation'!AQ6)</f>
        <v>775775</v>
      </c>
      <c r="AR10" s="79" t="n">
        <f aca="false">HLOOKUP(AR7,volumes!$B$34:$BL$48,6)*assumptions!$F$24*('LCGG valuation'!AR7-'LCGG valuation'!AR6)</f>
        <v>750750</v>
      </c>
      <c r="AS10" s="79" t="n">
        <f aca="false">HLOOKUP(AS7,volumes!$B$34:$BL$48,6)*assumptions!$F$24*('LCGG valuation'!AS7-'LCGG valuation'!AS6)</f>
        <v>775775</v>
      </c>
      <c r="AT10" s="79" t="n">
        <f aca="false">HLOOKUP(AT7,volumes!$B$34:$BL$48,6)*assumptions!$F$24*('LCGG valuation'!AT7-'LCGG valuation'!AT6)</f>
        <v>750750</v>
      </c>
      <c r="AU10" s="79" t="n">
        <f aca="false">HLOOKUP(AU7,volumes!$B$34:$BL$48,6)*assumptions!$F$24*('LCGG valuation'!AU7-'LCGG valuation'!AU6)</f>
        <v>775775</v>
      </c>
      <c r="AV10" s="79" t="n">
        <f aca="false">HLOOKUP(AV7,volumes!$B$34:$BL$48,6)*assumptions!$F$24*('LCGG valuation'!AV7-'LCGG valuation'!AV6)</f>
        <v>775775</v>
      </c>
      <c r="AW10" s="79" t="n">
        <f aca="false">HLOOKUP(AW7,volumes!$B$34:$BL$48,6)*assumptions!$F$24*('LCGG valuation'!AW7-'LCGG valuation'!AW6)</f>
        <v>750750</v>
      </c>
      <c r="AX10" s="79" t="n">
        <f aca="false">HLOOKUP(AX7,volumes!$B$34:$BL$48,6)*assumptions!$F$24*('LCGG valuation'!AX7-'LCGG valuation'!AX6)</f>
        <v>775775</v>
      </c>
      <c r="AY10" s="79" t="n">
        <f aca="false">HLOOKUP(AY7,volumes!$B$34:$BL$48,6)*assumptions!$F$24*('LCGG valuation'!AY7-'LCGG valuation'!AY6)</f>
        <v>750750</v>
      </c>
      <c r="AZ10" s="79" t="n">
        <f aca="false">HLOOKUP(AZ7,volumes!$B$34:$BL$48,6)*assumptions!$F$24*('LCGG valuation'!AZ7-'LCGG valuation'!AZ6)</f>
        <v>775775</v>
      </c>
      <c r="BA10" s="79" t="n">
        <f aca="false">HLOOKUP(BA7,volumes!$B$34:$BL$48,6)*assumptions!$F$24*('LCGG valuation'!BA7-'LCGG valuation'!BA6)</f>
        <v>775775</v>
      </c>
      <c r="BB10" s="79" t="n">
        <f aca="false">HLOOKUP(BB7,volumes!$B$34:$BL$48,6)*assumptions!$F$24*('LCGG valuation'!BB7-'LCGG valuation'!BB6)</f>
        <v>700700</v>
      </c>
      <c r="BC10" s="79" t="n">
        <f aca="false">HLOOKUP(BC7,volumes!$B$34:$BL$48,6)*assumptions!$F$24*('LCGG valuation'!BC7-'LCGG valuation'!BC6)</f>
        <v>775775</v>
      </c>
      <c r="BD10" s="79" t="n">
        <f aca="false">HLOOKUP(BD7,volumes!$B$34:$BL$48,6)*assumptions!$F$24*('LCGG valuation'!BD7-'LCGG valuation'!BD6)</f>
        <v>750750</v>
      </c>
      <c r="BE10" s="79" t="n">
        <f aca="false">HLOOKUP(BE7,volumes!$B$34:$BL$48,6)*assumptions!$F$24*('LCGG valuation'!BE7-'LCGG valuation'!BE6)</f>
        <v>775775</v>
      </c>
      <c r="BF10" s="79" t="n">
        <f aca="false">HLOOKUP(BF7,volumes!$B$34:$BL$48,6)*assumptions!$F$24*('LCGG valuation'!BF7-'LCGG valuation'!BF6)</f>
        <v>750750</v>
      </c>
      <c r="BG10" s="79" t="n">
        <f aca="false">HLOOKUP(BG7,volumes!$B$34:$BL$48,6)*assumptions!$F$24*('LCGG valuation'!BG7-'LCGG valuation'!BG6)</f>
        <v>775775</v>
      </c>
      <c r="BH10" s="79" t="n">
        <f aca="false">HLOOKUP(BH7,volumes!$B$34:$BL$48,6)*assumptions!$F$24*('LCGG valuation'!BH7-'LCGG valuation'!BH6)</f>
        <v>775775</v>
      </c>
      <c r="BI10" s="79" t="n">
        <f aca="false">HLOOKUP(BI7,volumes!$B$34:$BL$48,6)*assumptions!$F$24*('LCGG valuation'!BI7-'LCGG valuation'!BI6)</f>
        <v>750750</v>
      </c>
      <c r="BJ10" s="79" t="n">
        <f aca="false">HLOOKUP(BJ7,volumes!$B$34:$BL$48,6)*assumptions!$F$24*('LCGG valuation'!BJ7-'LCGG valuation'!BJ6)</f>
        <v>775775</v>
      </c>
      <c r="BK10" s="79" t="n">
        <f aca="false">HLOOKUP(BK7,volumes!$B$34:$BL$48,6)*assumptions!$F$24*('LCGG valuation'!BK7-'LCGG valuation'!BK6)</f>
        <v>750750</v>
      </c>
      <c r="BL10" s="79" t="n">
        <f aca="false">HLOOKUP(BL7,volumes!$B$34:$BL$48,6)*assumptions!$F$24*('LCGG valuation'!BL7-'LCGG valuation'!BL6)</f>
        <v>775775</v>
      </c>
    </row>
    <row r="11" customFormat="false" ht="12.75" hidden="false" customHeight="false" outlineLevel="0" collapsed="false">
      <c r="A11" s="101" t="s">
        <v>167</v>
      </c>
      <c r="B11" s="81" t="n">
        <f aca="false">HLOOKUP(B7,volumes!$B$34:$BL$48,7)*assumptions!$F$24*('LCGG valuation'!B7-'LCGG valuation'!B6)</f>
        <v>260400</v>
      </c>
      <c r="C11" s="81" t="n">
        <f aca="false">HLOOKUP(C7,volumes!$B$34:$BL$48,7)*assumptions!$F$24*('LCGG valuation'!C7-'LCGG valuation'!C6)</f>
        <v>252000</v>
      </c>
      <c r="D11" s="81" t="n">
        <f aca="false">HLOOKUP(D7,volumes!$B$34:$BL$48,7)*assumptions!$F$24*('LCGG valuation'!D7-'LCGG valuation'!D6)</f>
        <v>260400</v>
      </c>
      <c r="E11" s="81" t="n">
        <f aca="false">HLOOKUP(E7,volumes!$B$34:$BL$48,7)*assumptions!$F$24*('LCGG valuation'!E7-'LCGG valuation'!E6)</f>
        <v>260400</v>
      </c>
      <c r="F11" s="81" t="n">
        <f aca="false">HLOOKUP(F7,volumes!$B$34:$BL$48,7)*assumptions!$F$24*('LCGG valuation'!F7-'LCGG valuation'!F6)</f>
        <v>235200</v>
      </c>
      <c r="G11" s="81" t="n">
        <f aca="false">HLOOKUP(G7,volumes!$B$34:$BL$48,7)*assumptions!$F$24*('LCGG valuation'!G7-'LCGG valuation'!G6)</f>
        <v>260400</v>
      </c>
      <c r="H11" s="81" t="n">
        <f aca="false">HLOOKUP(H7,volumes!$B$34:$BL$48,7)*assumptions!$F$24*('LCGG valuation'!H7-'LCGG valuation'!H6)</f>
        <v>252000</v>
      </c>
      <c r="I11" s="81" t="n">
        <f aca="false">HLOOKUP(I7,volumes!$B$34:$BL$48,7)*assumptions!$F$24*('LCGG valuation'!I7-'LCGG valuation'!I6)</f>
        <v>260400</v>
      </c>
      <c r="J11" s="81" t="n">
        <f aca="false">HLOOKUP(J7,volumes!$B$34:$BL$48,7)*assumptions!$F$24*('LCGG valuation'!J7-'LCGG valuation'!J6)</f>
        <v>252000</v>
      </c>
      <c r="K11" s="81" t="n">
        <f aca="false">HLOOKUP(K7,volumes!$B$34:$BL$48,7)*assumptions!$F$24*('LCGG valuation'!K7-'LCGG valuation'!K6)</f>
        <v>260400</v>
      </c>
      <c r="L11" s="81" t="n">
        <f aca="false">HLOOKUP(L7,volumes!$B$34:$BL$48,7)*assumptions!$F$24*('LCGG valuation'!L7-'LCGG valuation'!L6)</f>
        <v>260400</v>
      </c>
      <c r="M11" s="81" t="n">
        <f aca="false">HLOOKUP(M7,volumes!$B$34:$BL$48,7)*assumptions!$F$24*('LCGG valuation'!M7-'LCGG valuation'!M6)</f>
        <v>252000</v>
      </c>
      <c r="N11" s="81" t="n">
        <f aca="false">HLOOKUP(N7,volumes!$B$34:$BL$48,7)*assumptions!$F$24*('LCGG valuation'!N7-'LCGG valuation'!N6)</f>
        <v>347200</v>
      </c>
      <c r="O11" s="81" t="n">
        <f aca="false">HLOOKUP(O7,volumes!$B$34:$BL$48,7)*assumptions!$F$24*('LCGG valuation'!O7-'LCGG valuation'!O6)</f>
        <v>336000</v>
      </c>
      <c r="P11" s="81" t="n">
        <f aca="false">HLOOKUP(P7,volumes!$B$34:$BL$48,7)*assumptions!$F$24*('LCGG valuation'!P7-'LCGG valuation'!P6)</f>
        <v>347200</v>
      </c>
      <c r="Q11" s="81" t="n">
        <f aca="false">HLOOKUP(Q7,volumes!$B$34:$BL$48,7)*assumptions!$F$24*('LCGG valuation'!Q7-'LCGG valuation'!Q6)</f>
        <v>347200</v>
      </c>
      <c r="R11" s="81" t="n">
        <f aca="false">HLOOKUP(R7,volumes!$B$34:$BL$48,7)*assumptions!$F$24*('LCGG valuation'!R7-'LCGG valuation'!R6)</f>
        <v>313600</v>
      </c>
      <c r="S11" s="81" t="n">
        <f aca="false">HLOOKUP(S7,volumes!$B$34:$BL$48,7)*assumptions!$F$24*('LCGG valuation'!S7-'LCGG valuation'!S6)</f>
        <v>347200</v>
      </c>
      <c r="T11" s="81" t="n">
        <f aca="false">HLOOKUP(T7,volumes!$B$34:$BL$48,7)*assumptions!$F$24*('LCGG valuation'!T7-'LCGG valuation'!T6)</f>
        <v>336000</v>
      </c>
      <c r="U11" s="81" t="n">
        <f aca="false">HLOOKUP(U7,volumes!$B$34:$BL$48,7)*assumptions!$F$24*('LCGG valuation'!U7-'LCGG valuation'!U6)</f>
        <v>347200</v>
      </c>
      <c r="V11" s="81" t="n">
        <f aca="false">HLOOKUP(V7,volumes!$B$34:$BL$48,7)*assumptions!$F$24*('LCGG valuation'!V7-'LCGG valuation'!V6)</f>
        <v>336000</v>
      </c>
      <c r="W11" s="81" t="n">
        <f aca="false">HLOOKUP(W7,volumes!$B$34:$BL$48,7)*assumptions!$F$24*('LCGG valuation'!W7-'LCGG valuation'!W6)</f>
        <v>347200</v>
      </c>
      <c r="X11" s="81" t="n">
        <f aca="false">HLOOKUP(X7,volumes!$B$34:$BL$48,7)*assumptions!$F$24*('LCGG valuation'!X7-'LCGG valuation'!X6)</f>
        <v>347200</v>
      </c>
      <c r="Y11" s="81" t="n">
        <f aca="false">HLOOKUP(Y7,volumes!$B$34:$BL$48,7)*assumptions!$F$24*('LCGG valuation'!Y7-'LCGG valuation'!Y6)</f>
        <v>336000</v>
      </c>
      <c r="Z11" s="81" t="n">
        <f aca="false">HLOOKUP(Z7,volumes!$B$34:$BL$48,7)*assumptions!$F$24*('LCGG valuation'!Z7-'LCGG valuation'!Z6)</f>
        <v>417725</v>
      </c>
      <c r="AA11" s="81" t="n">
        <f aca="false">HLOOKUP(AA7,volumes!$B$34:$BL$48,7)*assumptions!$F$24*('LCGG valuation'!AA7-'LCGG valuation'!AA6)</f>
        <v>404250</v>
      </c>
      <c r="AB11" s="81" t="n">
        <f aca="false">HLOOKUP(AB7,volumes!$B$34:$BL$48,7)*assumptions!$F$24*('LCGG valuation'!AB7-'LCGG valuation'!AB6)</f>
        <v>417725</v>
      </c>
      <c r="AC11" s="81" t="n">
        <f aca="false">HLOOKUP(AC7,volumes!$B$34:$BL$48,7)*assumptions!$F$24*('LCGG valuation'!AC7-'LCGG valuation'!AC6)</f>
        <v>417725</v>
      </c>
      <c r="AD11" s="81" t="n">
        <f aca="false">HLOOKUP(AD7,volumes!$B$34:$BL$48,7)*assumptions!$F$24*('LCGG valuation'!AD7-'LCGG valuation'!AD6)</f>
        <v>377300</v>
      </c>
      <c r="AE11" s="81" t="n">
        <f aca="false">HLOOKUP(AE7,volumes!$B$34:$BL$48,7)*assumptions!$F$24*('LCGG valuation'!AE7-'LCGG valuation'!AE6)</f>
        <v>417725</v>
      </c>
      <c r="AF11" s="81" t="n">
        <f aca="false">HLOOKUP(AF7,volumes!$B$34:$BL$48,7)*assumptions!$F$24*('LCGG valuation'!AF7-'LCGG valuation'!AF6)</f>
        <v>404250</v>
      </c>
      <c r="AG11" s="81" t="n">
        <f aca="false">HLOOKUP(AG7,volumes!$B$34:$BL$48,7)*assumptions!$F$24*('LCGG valuation'!AG7-'LCGG valuation'!AG6)</f>
        <v>417725</v>
      </c>
      <c r="AH11" s="81" t="n">
        <f aca="false">HLOOKUP(AH7,volumes!$B$34:$BL$48,7)*assumptions!$F$24*('LCGG valuation'!AH7-'LCGG valuation'!AH6)</f>
        <v>404250</v>
      </c>
      <c r="AI11" s="81" t="n">
        <f aca="false">HLOOKUP(AI7,volumes!$B$34:$BL$48,7)*assumptions!$F$24*('LCGG valuation'!AI7-'LCGG valuation'!AI6)</f>
        <v>417725</v>
      </c>
      <c r="AJ11" s="81" t="n">
        <f aca="false">HLOOKUP(AJ7,volumes!$B$34:$BL$48,7)*assumptions!$F$24*('LCGG valuation'!AJ7-'LCGG valuation'!AJ6)</f>
        <v>417725</v>
      </c>
      <c r="AK11" s="81" t="n">
        <f aca="false">HLOOKUP(AK7,volumes!$B$34:$BL$48,7)*assumptions!$F$24*('LCGG valuation'!AK7-'LCGG valuation'!AK6)</f>
        <v>404250</v>
      </c>
      <c r="AL11" s="81" t="n">
        <f aca="false">HLOOKUP(AL7,volumes!$B$34:$BL$48,7)*assumptions!$F$24*('LCGG valuation'!AL7-'LCGG valuation'!AL6)</f>
        <v>417725</v>
      </c>
      <c r="AM11" s="81" t="n">
        <f aca="false">HLOOKUP(AM7,volumes!$B$34:$BL$48,7)*assumptions!$F$24*('LCGG valuation'!AM7-'LCGG valuation'!AM6)</f>
        <v>404250</v>
      </c>
      <c r="AN11" s="81" t="n">
        <f aca="false">HLOOKUP(AN7,volumes!$B$34:$BL$48,7)*assumptions!$F$24*('LCGG valuation'!AN7-'LCGG valuation'!AN6)</f>
        <v>417725</v>
      </c>
      <c r="AO11" s="81" t="n">
        <f aca="false">HLOOKUP(AO7,volumes!$B$34:$BL$48,7)*assumptions!$F$24*('LCGG valuation'!AO7-'LCGG valuation'!AO6)</f>
        <v>417725</v>
      </c>
      <c r="AP11" s="81" t="n">
        <f aca="false">HLOOKUP(AP7,volumes!$B$34:$BL$48,7)*assumptions!$F$24*('LCGG valuation'!AP7-'LCGG valuation'!AP6)</f>
        <v>390775</v>
      </c>
      <c r="AQ11" s="81" t="n">
        <f aca="false">HLOOKUP(AQ7,volumes!$B$34:$BL$48,7)*assumptions!$F$24*('LCGG valuation'!AQ7-'LCGG valuation'!AQ6)</f>
        <v>417725</v>
      </c>
      <c r="AR11" s="81" t="n">
        <f aca="false">HLOOKUP(AR7,volumes!$B$34:$BL$48,7)*assumptions!$F$24*('LCGG valuation'!AR7-'LCGG valuation'!AR6)</f>
        <v>404250</v>
      </c>
      <c r="AS11" s="81" t="n">
        <f aca="false">HLOOKUP(AS7,volumes!$B$34:$BL$48,7)*assumptions!$F$24*('LCGG valuation'!AS7-'LCGG valuation'!AS6)</f>
        <v>417725</v>
      </c>
      <c r="AT11" s="81" t="n">
        <f aca="false">HLOOKUP(AT7,volumes!$B$34:$BL$48,7)*assumptions!$F$24*('LCGG valuation'!AT7-'LCGG valuation'!AT6)</f>
        <v>404250</v>
      </c>
      <c r="AU11" s="81" t="n">
        <f aca="false">HLOOKUP(AU7,volumes!$B$34:$BL$48,7)*assumptions!$F$24*('LCGG valuation'!AU7-'LCGG valuation'!AU6)</f>
        <v>417725</v>
      </c>
      <c r="AV11" s="81" t="n">
        <f aca="false">HLOOKUP(AV7,volumes!$B$34:$BL$48,7)*assumptions!$F$24*('LCGG valuation'!AV7-'LCGG valuation'!AV6)</f>
        <v>417725</v>
      </c>
      <c r="AW11" s="81" t="n">
        <f aca="false">HLOOKUP(AW7,volumes!$B$34:$BL$48,7)*assumptions!$F$24*('LCGG valuation'!AW7-'LCGG valuation'!AW6)</f>
        <v>404250</v>
      </c>
      <c r="AX11" s="81" t="n">
        <f aca="false">HLOOKUP(AX7,volumes!$B$34:$BL$48,7)*assumptions!$F$24*('LCGG valuation'!AX7-'LCGG valuation'!AX6)</f>
        <v>417725</v>
      </c>
      <c r="AY11" s="81" t="n">
        <f aca="false">HLOOKUP(AY7,volumes!$B$34:$BL$48,7)*assumptions!$F$24*('LCGG valuation'!AY7-'LCGG valuation'!AY6)</f>
        <v>404250</v>
      </c>
      <c r="AZ11" s="81" t="n">
        <f aca="false">HLOOKUP(AZ7,volumes!$B$34:$BL$48,7)*assumptions!$F$24*('LCGG valuation'!AZ7-'LCGG valuation'!AZ6)</f>
        <v>417725</v>
      </c>
      <c r="BA11" s="81" t="n">
        <f aca="false">HLOOKUP(BA7,volumes!$B$34:$BL$48,7)*assumptions!$F$24*('LCGG valuation'!BA7-'LCGG valuation'!BA6)</f>
        <v>417725</v>
      </c>
      <c r="BB11" s="81" t="n">
        <f aca="false">HLOOKUP(BB7,volumes!$B$34:$BL$48,7)*assumptions!$F$24*('LCGG valuation'!BB7-'LCGG valuation'!BB6)</f>
        <v>377300</v>
      </c>
      <c r="BC11" s="81" t="n">
        <f aca="false">HLOOKUP(BC7,volumes!$B$34:$BL$48,7)*assumptions!$F$24*('LCGG valuation'!BC7-'LCGG valuation'!BC6)</f>
        <v>417725</v>
      </c>
      <c r="BD11" s="81" t="n">
        <f aca="false">HLOOKUP(BD7,volumes!$B$34:$BL$48,7)*assumptions!$F$24*('LCGG valuation'!BD7-'LCGG valuation'!BD6)</f>
        <v>404250</v>
      </c>
      <c r="BE11" s="81" t="n">
        <f aca="false">HLOOKUP(BE7,volumes!$B$34:$BL$48,7)*assumptions!$F$24*('LCGG valuation'!BE7-'LCGG valuation'!BE6)</f>
        <v>417725</v>
      </c>
      <c r="BF11" s="81" t="n">
        <f aca="false">HLOOKUP(BF7,volumes!$B$34:$BL$48,7)*assumptions!$F$24*('LCGG valuation'!BF7-'LCGG valuation'!BF6)</f>
        <v>404250</v>
      </c>
      <c r="BG11" s="81" t="n">
        <f aca="false">HLOOKUP(BG7,volumes!$B$34:$BL$48,7)*assumptions!$F$24*('LCGG valuation'!BG7-'LCGG valuation'!BG6)</f>
        <v>417725</v>
      </c>
      <c r="BH11" s="81" t="n">
        <f aca="false">HLOOKUP(BH7,volumes!$B$34:$BL$48,7)*assumptions!$F$24*('LCGG valuation'!BH7-'LCGG valuation'!BH6)</f>
        <v>417725</v>
      </c>
      <c r="BI11" s="81" t="n">
        <f aca="false">HLOOKUP(BI7,volumes!$B$34:$BL$48,7)*assumptions!$F$24*('LCGG valuation'!BI7-'LCGG valuation'!BI6)</f>
        <v>404250</v>
      </c>
      <c r="BJ11" s="81" t="n">
        <f aca="false">HLOOKUP(BJ7,volumes!$B$34:$BL$48,7)*assumptions!$F$24*('LCGG valuation'!BJ7-'LCGG valuation'!BJ6)</f>
        <v>417725</v>
      </c>
      <c r="BK11" s="81" t="n">
        <f aca="false">HLOOKUP(BK7,volumes!$B$34:$BL$48,7)*assumptions!$F$24*('LCGG valuation'!BK7-'LCGG valuation'!BK6)</f>
        <v>404250</v>
      </c>
      <c r="BL11" s="81" t="n">
        <f aca="false">HLOOKUP(BL7,volumes!$B$34:$BL$48,7)*assumptions!$F$24*('LCGG valuation'!BL7-'LCGG valuation'!BL6)</f>
        <v>417725</v>
      </c>
    </row>
    <row r="12" customFormat="false" ht="12.75" hidden="false" customHeight="false" outlineLevel="0" collapsed="false">
      <c r="A12" s="104" t="s">
        <v>168</v>
      </c>
      <c r="B12" s="25" t="n">
        <f aca="false">SUM(B10:B11)</f>
        <v>742140</v>
      </c>
      <c r="C12" s="25" t="n">
        <f aca="false">SUM(C10:C11)</f>
        <v>718200</v>
      </c>
      <c r="D12" s="25" t="n">
        <f aca="false">SUM(D10:D11)</f>
        <v>742140</v>
      </c>
      <c r="E12" s="25" t="n">
        <f aca="false">SUM(E10:E11)</f>
        <v>742140</v>
      </c>
      <c r="F12" s="25" t="n">
        <f aca="false">SUM(F10:F11)</f>
        <v>670320</v>
      </c>
      <c r="G12" s="25" t="n">
        <f aca="false">SUM(G10:G11)</f>
        <v>742140</v>
      </c>
      <c r="H12" s="25" t="n">
        <f aca="false">SUM(H10:H11)</f>
        <v>718200</v>
      </c>
      <c r="I12" s="25" t="n">
        <f aca="false">SUM(I10:I11)</f>
        <v>742140</v>
      </c>
      <c r="J12" s="25" t="n">
        <f aca="false">SUM(J10:J11)</f>
        <v>718200</v>
      </c>
      <c r="K12" s="25" t="n">
        <f aca="false">SUM(K10:K11)</f>
        <v>742140</v>
      </c>
      <c r="L12" s="25" t="n">
        <f aca="false">SUM(L10:L11)</f>
        <v>742140</v>
      </c>
      <c r="M12" s="25" t="n">
        <f aca="false">SUM(M10:M11)</f>
        <v>718200</v>
      </c>
      <c r="N12" s="25" t="n">
        <f aca="false">SUM(N10:N11)</f>
        <v>989520</v>
      </c>
      <c r="O12" s="25" t="n">
        <f aca="false">SUM(O10:O11)</f>
        <v>957600</v>
      </c>
      <c r="P12" s="25" t="n">
        <f aca="false">SUM(P10:P11)</f>
        <v>989520</v>
      </c>
      <c r="Q12" s="25" t="n">
        <f aca="false">SUM(Q10:Q11)</f>
        <v>989520</v>
      </c>
      <c r="R12" s="25" t="n">
        <f aca="false">SUM(R10:R11)</f>
        <v>893760</v>
      </c>
      <c r="S12" s="25" t="n">
        <f aca="false">SUM(S10:S11)</f>
        <v>989520</v>
      </c>
      <c r="T12" s="25" t="n">
        <f aca="false">SUM(T10:T11)</f>
        <v>957600</v>
      </c>
      <c r="U12" s="25" t="n">
        <f aca="false">SUM(U10:U11)</f>
        <v>989520</v>
      </c>
      <c r="V12" s="25" t="n">
        <f aca="false">SUM(V10:V11)</f>
        <v>957600</v>
      </c>
      <c r="W12" s="25" t="n">
        <f aca="false">SUM(W10:W11)</f>
        <v>989520</v>
      </c>
      <c r="X12" s="25" t="n">
        <f aca="false">SUM(X10:X11)</f>
        <v>989520</v>
      </c>
      <c r="Y12" s="25" t="n">
        <f aca="false">SUM(Y10:Y11)</f>
        <v>957600</v>
      </c>
      <c r="Z12" s="25" t="n">
        <f aca="false">SUM(Z10:Z11)</f>
        <v>1193500</v>
      </c>
      <c r="AA12" s="25" t="n">
        <f aca="false">SUM(AA10:AA11)</f>
        <v>1155000</v>
      </c>
      <c r="AB12" s="25" t="n">
        <f aca="false">SUM(AB10:AB11)</f>
        <v>1193500</v>
      </c>
      <c r="AC12" s="25" t="n">
        <f aca="false">SUM(AC10:AC11)</f>
        <v>1193500</v>
      </c>
      <c r="AD12" s="25" t="n">
        <f aca="false">SUM(AD10:AD11)</f>
        <v>1078000</v>
      </c>
      <c r="AE12" s="25" t="n">
        <f aca="false">SUM(AE10:AE11)</f>
        <v>1193500</v>
      </c>
      <c r="AF12" s="25" t="n">
        <f aca="false">SUM(AF10:AF11)</f>
        <v>1155000</v>
      </c>
      <c r="AG12" s="25" t="n">
        <f aca="false">SUM(AG10:AG11)</f>
        <v>1193500</v>
      </c>
      <c r="AH12" s="25" t="n">
        <f aca="false">SUM(AH10:AH11)</f>
        <v>1155000</v>
      </c>
      <c r="AI12" s="25" t="n">
        <f aca="false">SUM(AI10:AI11)</f>
        <v>1193500</v>
      </c>
      <c r="AJ12" s="25" t="n">
        <f aca="false">SUM(AJ10:AJ11)</f>
        <v>1193500</v>
      </c>
      <c r="AK12" s="25" t="n">
        <f aca="false">SUM(AK10:AK11)</f>
        <v>1155000</v>
      </c>
      <c r="AL12" s="25" t="n">
        <f aca="false">SUM(AL10:AL11)</f>
        <v>1193500</v>
      </c>
      <c r="AM12" s="25" t="n">
        <f aca="false">SUM(AM10:AM11)</f>
        <v>1155000</v>
      </c>
      <c r="AN12" s="25" t="n">
        <f aca="false">SUM(AN10:AN11)</f>
        <v>1193500</v>
      </c>
      <c r="AO12" s="25" t="n">
        <f aca="false">SUM(AO10:AO11)</f>
        <v>1193500</v>
      </c>
      <c r="AP12" s="25" t="n">
        <f aca="false">SUM(AP10:AP11)</f>
        <v>1116500</v>
      </c>
      <c r="AQ12" s="25" t="n">
        <f aca="false">SUM(AQ10:AQ11)</f>
        <v>1193500</v>
      </c>
      <c r="AR12" s="25" t="n">
        <f aca="false">SUM(AR10:AR11)</f>
        <v>1155000</v>
      </c>
      <c r="AS12" s="25" t="n">
        <f aca="false">SUM(AS10:AS11)</f>
        <v>1193500</v>
      </c>
      <c r="AT12" s="25" t="n">
        <f aca="false">SUM(AT10:AT11)</f>
        <v>1155000</v>
      </c>
      <c r="AU12" s="25" t="n">
        <f aca="false">SUM(AU10:AU11)</f>
        <v>1193500</v>
      </c>
      <c r="AV12" s="25" t="n">
        <f aca="false">SUM(AV10:AV11)</f>
        <v>1193500</v>
      </c>
      <c r="AW12" s="25" t="n">
        <f aca="false">SUM(AW10:AW11)</f>
        <v>1155000</v>
      </c>
      <c r="AX12" s="25" t="n">
        <f aca="false">SUM(AX10:AX11)</f>
        <v>1193500</v>
      </c>
      <c r="AY12" s="25" t="n">
        <f aca="false">SUM(AY10:AY11)</f>
        <v>1155000</v>
      </c>
      <c r="AZ12" s="25" t="n">
        <f aca="false">SUM(AZ10:AZ11)</f>
        <v>1193500</v>
      </c>
      <c r="BA12" s="25" t="n">
        <f aca="false">SUM(BA10:BA11)</f>
        <v>1193500</v>
      </c>
      <c r="BB12" s="25" t="n">
        <f aca="false">SUM(BB10:BB11)</f>
        <v>1078000</v>
      </c>
      <c r="BC12" s="25" t="n">
        <f aca="false">SUM(BC10:BC11)</f>
        <v>1193500</v>
      </c>
      <c r="BD12" s="25" t="n">
        <f aca="false">SUM(BD10:BD11)</f>
        <v>1155000</v>
      </c>
      <c r="BE12" s="25" t="n">
        <f aca="false">SUM(BE10:BE11)</f>
        <v>1193500</v>
      </c>
      <c r="BF12" s="25" t="n">
        <f aca="false">SUM(BF10:BF11)</f>
        <v>1155000</v>
      </c>
      <c r="BG12" s="25" t="n">
        <f aca="false">SUM(BG10:BG11)</f>
        <v>1193500</v>
      </c>
      <c r="BH12" s="25" t="n">
        <f aca="false">SUM(BH10:BH11)</f>
        <v>1193500</v>
      </c>
      <c r="BI12" s="25" t="n">
        <f aca="false">SUM(BI10:BI11)</f>
        <v>1155000</v>
      </c>
      <c r="BJ12" s="25" t="n">
        <f aca="false">SUM(BJ10:BJ11)</f>
        <v>1193500</v>
      </c>
      <c r="BK12" s="25" t="n">
        <f aca="false">SUM(BK10:BK11)</f>
        <v>1155000</v>
      </c>
      <c r="BL12" s="25" t="n">
        <f aca="false">SUM(BL10:BL11)</f>
        <v>1193500</v>
      </c>
    </row>
    <row r="13" customFormat="false" ht="12.75" hidden="false" customHeight="false" outlineLevel="0" collapsed="false">
      <c r="A13" s="104"/>
    </row>
    <row r="14" customFormat="false" ht="12.75" hidden="false" customHeight="false" outlineLevel="0" collapsed="false">
      <c r="A14" s="105" t="s">
        <v>169</v>
      </c>
    </row>
    <row r="15" customFormat="false" ht="12.75" hidden="false" customHeight="false" outlineLevel="0" collapsed="false">
      <c r="A15" s="104" t="s">
        <v>170</v>
      </c>
      <c r="C15" s="44" t="n">
        <f aca="false">OandMEsc_LCGG</f>
        <v>0</v>
      </c>
      <c r="D15" s="44" t="n">
        <f aca="false">OandMEsc_LCGG</f>
        <v>0</v>
      </c>
      <c r="E15" s="44" t="n">
        <f aca="false">OandMEsc_LCGG</f>
        <v>0</v>
      </c>
      <c r="F15" s="44" t="n">
        <f aca="false">OandMEsc_LCGG</f>
        <v>0</v>
      </c>
      <c r="G15" s="44" t="n">
        <f aca="false">OandMEsc_LCGG</f>
        <v>0</v>
      </c>
      <c r="H15" s="44" t="n">
        <f aca="false">OandMEsc_LCGG</f>
        <v>0</v>
      </c>
      <c r="I15" s="44" t="n">
        <f aca="false">OandMEsc_LCGG</f>
        <v>0</v>
      </c>
      <c r="J15" s="44" t="n">
        <f aca="false">OandMEsc_LCGG</f>
        <v>0</v>
      </c>
      <c r="K15" s="44" t="n">
        <f aca="false">OandMEsc_LCGG</f>
        <v>0</v>
      </c>
      <c r="L15" s="44" t="n">
        <f aca="false">OandMEsc_LCGG</f>
        <v>0</v>
      </c>
      <c r="M15" s="44" t="n">
        <f aca="false">OandMEsc_LCGG</f>
        <v>0</v>
      </c>
      <c r="N15" s="44" t="n">
        <f aca="false">OandMEsc_LCGG</f>
        <v>0</v>
      </c>
      <c r="O15" s="44" t="n">
        <f aca="false">OandMEsc_LCGG</f>
        <v>0</v>
      </c>
      <c r="P15" s="44" t="n">
        <f aca="false">OandMEsc_LCGG</f>
        <v>0</v>
      </c>
      <c r="Q15" s="44" t="n">
        <f aca="false">OandMEsc_LCGG</f>
        <v>0</v>
      </c>
      <c r="R15" s="44" t="n">
        <f aca="false">OandMEsc_LCGG</f>
        <v>0</v>
      </c>
      <c r="S15" s="44" t="n">
        <f aca="false">OandMEsc_LCGG</f>
        <v>0</v>
      </c>
      <c r="T15" s="44" t="n">
        <f aca="false">OandMEsc_LCGG</f>
        <v>0</v>
      </c>
      <c r="U15" s="44" t="n">
        <f aca="false">OandMEsc_LCGG</f>
        <v>0</v>
      </c>
      <c r="V15" s="44" t="n">
        <f aca="false">OandMEsc_LCGG</f>
        <v>0</v>
      </c>
      <c r="W15" s="44" t="n">
        <f aca="false">OandMEsc_LCGG</f>
        <v>0</v>
      </c>
      <c r="X15" s="44" t="n">
        <f aca="false">OandMEsc_LCGG</f>
        <v>0</v>
      </c>
      <c r="Y15" s="44" t="n">
        <f aca="false">OandMEsc_LCGG</f>
        <v>0</v>
      </c>
      <c r="Z15" s="44" t="n">
        <f aca="false">OandMEsc_LCGG</f>
        <v>0</v>
      </c>
      <c r="AA15" s="44" t="n">
        <f aca="false">OandMEsc_LCGG</f>
        <v>0</v>
      </c>
      <c r="AB15" s="44" t="n">
        <f aca="false">OandMEsc_LCGG</f>
        <v>0</v>
      </c>
      <c r="AC15" s="44" t="n">
        <f aca="false">OandMEsc_LCGG</f>
        <v>0</v>
      </c>
      <c r="AD15" s="44" t="n">
        <f aca="false">OandMEsc_LCGG</f>
        <v>0</v>
      </c>
      <c r="AE15" s="44" t="n">
        <f aca="false">OandMEsc_LCGG</f>
        <v>0</v>
      </c>
      <c r="AF15" s="44" t="n">
        <f aca="false">OandMEsc_LCGG</f>
        <v>0</v>
      </c>
      <c r="AG15" s="44" t="n">
        <f aca="false">OandMEsc_LCGG</f>
        <v>0</v>
      </c>
      <c r="AH15" s="44" t="n">
        <f aca="false">OandMEsc_LCGG</f>
        <v>0</v>
      </c>
      <c r="AI15" s="44" t="n">
        <f aca="false">OandMEsc_LCGG</f>
        <v>0</v>
      </c>
      <c r="AJ15" s="44" t="n">
        <f aca="false">OandMEsc_LCGG</f>
        <v>0</v>
      </c>
      <c r="AK15" s="44" t="n">
        <f aca="false">OandMEsc_LCGG</f>
        <v>0</v>
      </c>
      <c r="AL15" s="44" t="n">
        <f aca="false">OandMEsc_LCGG</f>
        <v>0</v>
      </c>
      <c r="AM15" s="44" t="n">
        <f aca="false">OandMEsc_LCGG</f>
        <v>0</v>
      </c>
      <c r="AN15" s="44" t="n">
        <f aca="false">OandMEsc_LCGG</f>
        <v>0</v>
      </c>
      <c r="AO15" s="44" t="n">
        <f aca="false">OandMEsc_LCGG</f>
        <v>0</v>
      </c>
      <c r="AP15" s="44" t="n">
        <f aca="false">OandMEsc_LCGG</f>
        <v>0</v>
      </c>
      <c r="AQ15" s="44" t="n">
        <f aca="false">OandMEsc_LCGG</f>
        <v>0</v>
      </c>
      <c r="AR15" s="44" t="n">
        <f aca="false">OandMEsc_LCGG</f>
        <v>0</v>
      </c>
      <c r="AS15" s="44" t="n">
        <f aca="false">OandMEsc_LCGG</f>
        <v>0</v>
      </c>
      <c r="AT15" s="44" t="n">
        <f aca="false">OandMEsc_LCGG</f>
        <v>0</v>
      </c>
      <c r="AU15" s="44" t="n">
        <f aca="false">OandMEsc_LCGG</f>
        <v>0</v>
      </c>
      <c r="AV15" s="44" t="n">
        <f aca="false">OandMEsc_LCGG</f>
        <v>0</v>
      </c>
      <c r="AW15" s="44" t="n">
        <f aca="false">OandMEsc_LCGG</f>
        <v>0</v>
      </c>
      <c r="AX15" s="44" t="n">
        <f aca="false">OandMEsc_LCGG</f>
        <v>0</v>
      </c>
      <c r="AY15" s="44" t="n">
        <f aca="false">OandMEsc_LCGG</f>
        <v>0</v>
      </c>
      <c r="AZ15" s="44" t="n">
        <f aca="false">OandMEsc_LCGG</f>
        <v>0</v>
      </c>
      <c r="BA15" s="44" t="n">
        <f aca="false">OandMEsc_LCGG</f>
        <v>0</v>
      </c>
      <c r="BB15" s="44" t="n">
        <f aca="false">OandMEsc_LCGG</f>
        <v>0</v>
      </c>
      <c r="BC15" s="44" t="n">
        <f aca="false">OandMEsc_LCGG</f>
        <v>0</v>
      </c>
      <c r="BD15" s="44" t="n">
        <f aca="false">OandMEsc_LCGG</f>
        <v>0</v>
      </c>
      <c r="BE15" s="44" t="n">
        <f aca="false">OandMEsc_LCGG</f>
        <v>0</v>
      </c>
      <c r="BF15" s="44" t="n">
        <f aca="false">OandMEsc_LCGG</f>
        <v>0</v>
      </c>
      <c r="BG15" s="44" t="n">
        <f aca="false">OandMEsc_LCGG</f>
        <v>0</v>
      </c>
      <c r="BH15" s="44" t="n">
        <f aca="false">OandMEsc_LCGG</f>
        <v>0</v>
      </c>
      <c r="BI15" s="44" t="n">
        <f aca="false">OandMEsc_LCGG</f>
        <v>0</v>
      </c>
      <c r="BJ15" s="44" t="n">
        <f aca="false">OandMEsc_LCGG</f>
        <v>0</v>
      </c>
      <c r="BK15" s="44" t="n">
        <f aca="false">OandMEsc_LCGG</f>
        <v>0</v>
      </c>
      <c r="BL15" s="44" t="n">
        <f aca="false">OandMEsc_LCGG</f>
        <v>0</v>
      </c>
    </row>
    <row r="16" customFormat="false" ht="12.75" hidden="false" customHeight="false" outlineLevel="0" collapsed="false">
      <c r="A16" s="104" t="s">
        <v>171</v>
      </c>
      <c r="B16" s="59" t="n">
        <f aca="false">assumptions!$F$25/12</f>
        <v>117522.5</v>
      </c>
      <c r="C16" s="59" t="n">
        <f aca="false">B16*(1+C15)</f>
        <v>117522.5</v>
      </c>
      <c r="D16" s="59" t="n">
        <f aca="false">C16*(1+D15)</f>
        <v>117522.5</v>
      </c>
      <c r="E16" s="59" t="n">
        <f aca="false">D16*(1+E15)</f>
        <v>117522.5</v>
      </c>
      <c r="F16" s="59" t="n">
        <f aca="false">E16*(1+F15)</f>
        <v>117522.5</v>
      </c>
      <c r="G16" s="59" t="n">
        <f aca="false">F16*(1+G15)</f>
        <v>117522.5</v>
      </c>
      <c r="H16" s="59" t="n">
        <f aca="false">G16*(1+H15)</f>
        <v>117522.5</v>
      </c>
      <c r="I16" s="59" t="n">
        <f aca="false">H16*(1+I15)</f>
        <v>117522.5</v>
      </c>
      <c r="J16" s="59" t="n">
        <f aca="false">I16*(1+J15)</f>
        <v>117522.5</v>
      </c>
      <c r="K16" s="59" t="n">
        <f aca="false">J16*(1+K15)</f>
        <v>117522.5</v>
      </c>
      <c r="L16" s="59" t="n">
        <f aca="false">K16*(1+L15)</f>
        <v>117522.5</v>
      </c>
      <c r="M16" s="59" t="n">
        <f aca="false">L16*(1+M15)</f>
        <v>117522.5</v>
      </c>
      <c r="N16" s="59" t="n">
        <f aca="false">M16*(1+N15)</f>
        <v>117522.5</v>
      </c>
      <c r="O16" s="59" t="n">
        <f aca="false">N16*(1+O15)</f>
        <v>117522.5</v>
      </c>
      <c r="P16" s="59" t="n">
        <f aca="false">O16*(1+P15)</f>
        <v>117522.5</v>
      </c>
      <c r="Q16" s="59" t="n">
        <f aca="false">P16*(1+Q15)</f>
        <v>117522.5</v>
      </c>
      <c r="R16" s="59" t="n">
        <f aca="false">Q16*(1+R15)</f>
        <v>117522.5</v>
      </c>
      <c r="S16" s="59" t="n">
        <f aca="false">R16*(1+S15)</f>
        <v>117522.5</v>
      </c>
      <c r="T16" s="59" t="n">
        <f aca="false">S16*(1+T15)</f>
        <v>117522.5</v>
      </c>
      <c r="U16" s="59" t="n">
        <f aca="false">T16*(1+U15)</f>
        <v>117522.5</v>
      </c>
      <c r="V16" s="59" t="n">
        <f aca="false">U16*(1+V15)</f>
        <v>117522.5</v>
      </c>
      <c r="W16" s="59" t="n">
        <f aca="false">V16*(1+W15)</f>
        <v>117522.5</v>
      </c>
      <c r="X16" s="59" t="n">
        <f aca="false">W16*(1+X15)</f>
        <v>117522.5</v>
      </c>
      <c r="Y16" s="59" t="n">
        <f aca="false">X16*(1+Y15)</f>
        <v>117522.5</v>
      </c>
      <c r="Z16" s="59" t="n">
        <f aca="false">Y16*(1+Z15)</f>
        <v>117522.5</v>
      </c>
      <c r="AA16" s="59" t="n">
        <f aca="false">Z16*(1+AA15)</f>
        <v>117522.5</v>
      </c>
      <c r="AB16" s="59" t="n">
        <f aca="false">AA16*(1+AB15)</f>
        <v>117522.5</v>
      </c>
      <c r="AC16" s="59" t="n">
        <f aca="false">AB16*(1+AC15)</f>
        <v>117522.5</v>
      </c>
      <c r="AD16" s="59" t="n">
        <f aca="false">AC16*(1+AD15)</f>
        <v>117522.5</v>
      </c>
      <c r="AE16" s="59" t="n">
        <f aca="false">AD16*(1+AE15)</f>
        <v>117522.5</v>
      </c>
      <c r="AF16" s="59" t="n">
        <f aca="false">AE16*(1+AF15)</f>
        <v>117522.5</v>
      </c>
      <c r="AG16" s="59" t="n">
        <f aca="false">AF16*(1+AG15)</f>
        <v>117522.5</v>
      </c>
      <c r="AH16" s="59" t="n">
        <f aca="false">AG16*(1+AH15)</f>
        <v>117522.5</v>
      </c>
      <c r="AI16" s="59" t="n">
        <f aca="false">AH16*(1+AI15)</f>
        <v>117522.5</v>
      </c>
      <c r="AJ16" s="59" t="n">
        <f aca="false">AI16*(1+AJ15)</f>
        <v>117522.5</v>
      </c>
      <c r="AK16" s="59" t="n">
        <f aca="false">AJ16*(1+AK15)</f>
        <v>117522.5</v>
      </c>
      <c r="AL16" s="59" t="n">
        <f aca="false">AK16*(1+AL15)</f>
        <v>117522.5</v>
      </c>
      <c r="AM16" s="59" t="n">
        <f aca="false">AL16*(1+AM15)</f>
        <v>117522.5</v>
      </c>
      <c r="AN16" s="59" t="n">
        <f aca="false">AM16*(1+AN15)</f>
        <v>117522.5</v>
      </c>
      <c r="AO16" s="59" t="n">
        <f aca="false">AN16*(1+AO15)</f>
        <v>117522.5</v>
      </c>
      <c r="AP16" s="59" t="n">
        <f aca="false">AO16*(1+AP15)</f>
        <v>117522.5</v>
      </c>
      <c r="AQ16" s="59" t="n">
        <f aca="false">AP16*(1+AQ15)</f>
        <v>117522.5</v>
      </c>
      <c r="AR16" s="59" t="n">
        <f aca="false">AQ16*(1+AR15)</f>
        <v>117522.5</v>
      </c>
      <c r="AS16" s="59" t="n">
        <f aca="false">AR16*(1+AS15)</f>
        <v>117522.5</v>
      </c>
      <c r="AT16" s="59" t="n">
        <f aca="false">AS16*(1+AT15)</f>
        <v>117522.5</v>
      </c>
      <c r="AU16" s="59" t="n">
        <f aca="false">AT16*(1+AU15)</f>
        <v>117522.5</v>
      </c>
      <c r="AV16" s="59" t="n">
        <f aca="false">AU16*(1+AV15)</f>
        <v>117522.5</v>
      </c>
      <c r="AW16" s="59" t="n">
        <f aca="false">AV16*(1+AW15)</f>
        <v>117522.5</v>
      </c>
      <c r="AX16" s="59" t="n">
        <f aca="false">AW16*(1+AX15)</f>
        <v>117522.5</v>
      </c>
      <c r="AY16" s="59" t="n">
        <f aca="false">AX16*(1+AY15)</f>
        <v>117522.5</v>
      </c>
      <c r="AZ16" s="59" t="n">
        <f aca="false">AY16*(1+AZ15)</f>
        <v>117522.5</v>
      </c>
      <c r="BA16" s="59" t="n">
        <f aca="false">AZ16*(1+BA15)</f>
        <v>117522.5</v>
      </c>
      <c r="BB16" s="59" t="n">
        <f aca="false">BA16*(1+BB15)</f>
        <v>117522.5</v>
      </c>
      <c r="BC16" s="59" t="n">
        <f aca="false">BB16*(1+BC15)</f>
        <v>117522.5</v>
      </c>
      <c r="BD16" s="59" t="n">
        <f aca="false">BC16*(1+BD15)</f>
        <v>117522.5</v>
      </c>
      <c r="BE16" s="59" t="n">
        <f aca="false">BD16*(1+BE15)</f>
        <v>117522.5</v>
      </c>
      <c r="BF16" s="59" t="n">
        <f aca="false">BE16*(1+BF15)</f>
        <v>117522.5</v>
      </c>
      <c r="BG16" s="59" t="n">
        <f aca="false">BF16*(1+BG15)</f>
        <v>117522.5</v>
      </c>
      <c r="BH16" s="59" t="n">
        <f aca="false">BG16*(1+BH15)</f>
        <v>117522.5</v>
      </c>
      <c r="BI16" s="59" t="n">
        <f aca="false">BH16*(1+BI15)</f>
        <v>117522.5</v>
      </c>
      <c r="BJ16" s="59" t="n">
        <f aca="false">BI16*(1+BJ15)</f>
        <v>117522.5</v>
      </c>
      <c r="BK16" s="59" t="n">
        <f aca="false">BJ16*(1+BK15)</f>
        <v>117522.5</v>
      </c>
      <c r="BL16" s="59" t="n">
        <f aca="false">BK16*(1+BL15)</f>
        <v>117522.5</v>
      </c>
    </row>
    <row r="17" customFormat="false" ht="12.75" hidden="false" customHeight="false" outlineLevel="0" collapsed="false">
      <c r="A17" s="104" t="s">
        <v>172</v>
      </c>
      <c r="B17" s="59" t="n">
        <f aca="false">assumptions!$F$27/12</f>
        <v>51588.3333333333</v>
      </c>
      <c r="C17" s="59" t="n">
        <f aca="false">assumptions!$F$27/12</f>
        <v>51588.3333333333</v>
      </c>
      <c r="D17" s="59" t="n">
        <f aca="false">assumptions!$F$27/12</f>
        <v>51588.3333333333</v>
      </c>
      <c r="E17" s="59" t="n">
        <f aca="false">assumptions!$F$27/12</f>
        <v>51588.3333333333</v>
      </c>
      <c r="F17" s="59" t="n">
        <f aca="false">assumptions!$F$27/12</f>
        <v>51588.3333333333</v>
      </c>
      <c r="G17" s="59" t="n">
        <f aca="false">assumptions!$F$27/12</f>
        <v>51588.3333333333</v>
      </c>
      <c r="H17" s="59" t="n">
        <f aca="false">assumptions!$F$27/12</f>
        <v>51588.3333333333</v>
      </c>
      <c r="I17" s="59" t="n">
        <f aca="false">assumptions!$F$27/12</f>
        <v>51588.3333333333</v>
      </c>
      <c r="J17" s="59" t="n">
        <f aca="false">assumptions!$F$27/12</f>
        <v>51588.3333333333</v>
      </c>
      <c r="K17" s="59" t="n">
        <f aca="false">assumptions!$F$27/12</f>
        <v>51588.3333333333</v>
      </c>
      <c r="L17" s="59" t="n">
        <f aca="false">assumptions!$F$27/12</f>
        <v>51588.3333333333</v>
      </c>
      <c r="M17" s="59" t="n">
        <f aca="false">assumptions!$F$27/12</f>
        <v>51588.3333333333</v>
      </c>
      <c r="N17" s="59" t="n">
        <f aca="false">assumptions!$F$27/12</f>
        <v>51588.3333333333</v>
      </c>
      <c r="O17" s="59" t="n">
        <f aca="false">assumptions!$F$27/12</f>
        <v>51588.3333333333</v>
      </c>
      <c r="P17" s="59" t="n">
        <f aca="false">assumptions!$F$27/12</f>
        <v>51588.3333333333</v>
      </c>
      <c r="Q17" s="59" t="n">
        <f aca="false">assumptions!$F$27/12</f>
        <v>51588.3333333333</v>
      </c>
      <c r="R17" s="59" t="n">
        <f aca="false">assumptions!$F$27/12</f>
        <v>51588.3333333333</v>
      </c>
      <c r="S17" s="59" t="n">
        <f aca="false">assumptions!$F$27/12</f>
        <v>51588.3333333333</v>
      </c>
      <c r="T17" s="59" t="n">
        <f aca="false">assumptions!$F$27/12</f>
        <v>51588.3333333333</v>
      </c>
      <c r="U17" s="59" t="n">
        <f aca="false">assumptions!$F$27/12</f>
        <v>51588.3333333333</v>
      </c>
      <c r="V17" s="59" t="n">
        <f aca="false">assumptions!$F$27/12</f>
        <v>51588.3333333333</v>
      </c>
      <c r="W17" s="59" t="n">
        <f aca="false">assumptions!$F$27/12</f>
        <v>51588.3333333333</v>
      </c>
      <c r="X17" s="59" t="n">
        <f aca="false">assumptions!$F$27/12</f>
        <v>51588.3333333333</v>
      </c>
      <c r="Y17" s="59" t="n">
        <f aca="false">assumptions!$F$27/12</f>
        <v>51588.3333333333</v>
      </c>
      <c r="Z17" s="59" t="n">
        <f aca="false">assumptions!$F$27/12</f>
        <v>51588.3333333333</v>
      </c>
      <c r="AA17" s="59" t="n">
        <f aca="false">assumptions!$F$27/12</f>
        <v>51588.3333333333</v>
      </c>
      <c r="AB17" s="59" t="n">
        <f aca="false">assumptions!$F$27/12</f>
        <v>51588.3333333333</v>
      </c>
      <c r="AC17" s="59" t="n">
        <f aca="false">assumptions!$F$27/12</f>
        <v>51588.3333333333</v>
      </c>
      <c r="AD17" s="59" t="n">
        <f aca="false">assumptions!$F$27/12</f>
        <v>51588.3333333333</v>
      </c>
      <c r="AE17" s="59" t="n">
        <f aca="false">assumptions!$F$27/12</f>
        <v>51588.3333333333</v>
      </c>
      <c r="AF17" s="59" t="n">
        <f aca="false">assumptions!$F$27/12</f>
        <v>51588.3333333333</v>
      </c>
      <c r="AG17" s="59" t="n">
        <f aca="false">assumptions!$F$27/12</f>
        <v>51588.3333333333</v>
      </c>
      <c r="AH17" s="59" t="n">
        <f aca="false">assumptions!$F$27/12</f>
        <v>51588.3333333333</v>
      </c>
      <c r="AI17" s="59" t="n">
        <f aca="false">assumptions!$F$27/12</f>
        <v>51588.3333333333</v>
      </c>
      <c r="AJ17" s="59" t="n">
        <f aca="false">assumptions!$F$27/12</f>
        <v>51588.3333333333</v>
      </c>
      <c r="AK17" s="59" t="n">
        <f aca="false">assumptions!$F$27/12</f>
        <v>51588.3333333333</v>
      </c>
      <c r="AL17" s="59" t="n">
        <f aca="false">assumptions!$F$27/12</f>
        <v>51588.3333333333</v>
      </c>
      <c r="AM17" s="59" t="n">
        <f aca="false">assumptions!$F$27/12</f>
        <v>51588.3333333333</v>
      </c>
      <c r="AN17" s="59" t="n">
        <f aca="false">assumptions!$F$27/12</f>
        <v>51588.3333333333</v>
      </c>
      <c r="AO17" s="59" t="n">
        <f aca="false">assumptions!$F$27/12</f>
        <v>51588.3333333333</v>
      </c>
      <c r="AP17" s="59" t="n">
        <f aca="false">assumptions!$F$27/12</f>
        <v>51588.3333333333</v>
      </c>
      <c r="AQ17" s="59" t="n">
        <f aca="false">assumptions!$F$27/12</f>
        <v>51588.3333333333</v>
      </c>
      <c r="AR17" s="59" t="n">
        <f aca="false">assumptions!$F$27/12</f>
        <v>51588.3333333333</v>
      </c>
      <c r="AS17" s="59" t="n">
        <f aca="false">assumptions!$F$27/12</f>
        <v>51588.3333333333</v>
      </c>
      <c r="AT17" s="59" t="n">
        <f aca="false">assumptions!$F$27/12</f>
        <v>51588.3333333333</v>
      </c>
      <c r="AU17" s="59" t="n">
        <f aca="false">assumptions!$F$27/12</f>
        <v>51588.3333333333</v>
      </c>
      <c r="AV17" s="59" t="n">
        <f aca="false">assumptions!$F$27/12</f>
        <v>51588.3333333333</v>
      </c>
      <c r="AW17" s="59" t="n">
        <f aca="false">assumptions!$F$27/12</f>
        <v>51588.3333333333</v>
      </c>
      <c r="AX17" s="59" t="n">
        <f aca="false">assumptions!$F$27/12</f>
        <v>51588.3333333333</v>
      </c>
      <c r="AY17" s="59" t="n">
        <f aca="false">assumptions!$F$27/12</f>
        <v>51588.3333333333</v>
      </c>
      <c r="AZ17" s="59" t="n">
        <f aca="false">assumptions!$F$27/12</f>
        <v>51588.3333333333</v>
      </c>
      <c r="BA17" s="59" t="n">
        <f aca="false">assumptions!$F$27/12</f>
        <v>51588.3333333333</v>
      </c>
      <c r="BB17" s="59" t="n">
        <f aca="false">assumptions!$F$27/12</f>
        <v>51588.3333333333</v>
      </c>
      <c r="BC17" s="59" t="n">
        <f aca="false">assumptions!$F$27/12</f>
        <v>51588.3333333333</v>
      </c>
      <c r="BD17" s="59" t="n">
        <f aca="false">assumptions!$F$27/12</f>
        <v>51588.3333333333</v>
      </c>
      <c r="BE17" s="59" t="n">
        <f aca="false">assumptions!$F$27/12</f>
        <v>51588.3333333333</v>
      </c>
      <c r="BF17" s="59" t="n">
        <f aca="false">assumptions!$F$27/12</f>
        <v>51588.3333333333</v>
      </c>
      <c r="BG17" s="59" t="n">
        <f aca="false">assumptions!$F$27/12</f>
        <v>51588.3333333333</v>
      </c>
      <c r="BH17" s="59" t="n">
        <f aca="false">assumptions!$F$27/12</f>
        <v>51588.3333333333</v>
      </c>
      <c r="BI17" s="59" t="n">
        <f aca="false">assumptions!$F$27/12</f>
        <v>51588.3333333333</v>
      </c>
      <c r="BJ17" s="59" t="n">
        <f aca="false">assumptions!$F$27/12</f>
        <v>51588.3333333333</v>
      </c>
      <c r="BK17" s="59" t="n">
        <f aca="false">assumptions!$F$27/12</f>
        <v>51588.3333333333</v>
      </c>
      <c r="BL17" s="59" t="n">
        <f aca="false">assumptions!$F$27/12</f>
        <v>51588.3333333333</v>
      </c>
    </row>
    <row r="18" customFormat="false" ht="12.75" hidden="false" customHeight="false" outlineLevel="0" collapsed="false">
      <c r="A18" s="104" t="s">
        <v>173</v>
      </c>
      <c r="B18" s="65" t="n">
        <v>0</v>
      </c>
      <c r="C18" s="65" t="n">
        <v>0</v>
      </c>
      <c r="D18" s="65" t="n">
        <v>0</v>
      </c>
      <c r="E18" s="65" t="n">
        <v>0</v>
      </c>
      <c r="F18" s="65" t="n">
        <v>0</v>
      </c>
      <c r="G18" s="65" t="n">
        <v>0</v>
      </c>
      <c r="H18" s="65" t="n">
        <v>0</v>
      </c>
      <c r="I18" s="65" t="n">
        <v>0</v>
      </c>
      <c r="J18" s="65" t="n">
        <v>0</v>
      </c>
      <c r="K18" s="65" t="n">
        <v>0</v>
      </c>
      <c r="L18" s="65" t="n">
        <v>0</v>
      </c>
      <c r="M18" s="65" t="n">
        <v>0</v>
      </c>
      <c r="N18" s="65" t="n">
        <v>0</v>
      </c>
      <c r="O18" s="65" t="n">
        <v>0</v>
      </c>
      <c r="P18" s="65" t="n">
        <v>0</v>
      </c>
      <c r="Q18" s="65" t="n">
        <v>0</v>
      </c>
      <c r="R18" s="65" t="n">
        <v>0</v>
      </c>
      <c r="S18" s="65" t="n">
        <v>0</v>
      </c>
      <c r="T18" s="65" t="n">
        <v>0</v>
      </c>
      <c r="U18" s="65" t="n">
        <v>0</v>
      </c>
      <c r="V18" s="65" t="n">
        <v>0</v>
      </c>
      <c r="W18" s="65" t="n">
        <v>0</v>
      </c>
      <c r="X18" s="65" t="n">
        <v>0</v>
      </c>
      <c r="Y18" s="65" t="n">
        <v>0</v>
      </c>
      <c r="Z18" s="65" t="n">
        <v>0</v>
      </c>
      <c r="AA18" s="65" t="n">
        <v>0</v>
      </c>
      <c r="AB18" s="65" t="n">
        <v>0</v>
      </c>
      <c r="AC18" s="65" t="n">
        <v>0</v>
      </c>
      <c r="AD18" s="65" t="n">
        <v>0</v>
      </c>
      <c r="AE18" s="65" t="n">
        <v>0</v>
      </c>
      <c r="AF18" s="65" t="n">
        <v>0</v>
      </c>
      <c r="AG18" s="65" t="n">
        <v>0</v>
      </c>
      <c r="AH18" s="65" t="n">
        <v>0</v>
      </c>
      <c r="AI18" s="65" t="n">
        <v>0</v>
      </c>
      <c r="AJ18" s="65" t="n">
        <v>0</v>
      </c>
      <c r="AK18" s="65" t="n">
        <v>0</v>
      </c>
      <c r="AL18" s="65" t="n">
        <v>0</v>
      </c>
      <c r="AM18" s="65" t="n">
        <v>0</v>
      </c>
      <c r="AN18" s="65" t="n">
        <v>0</v>
      </c>
      <c r="AO18" s="65" t="n">
        <v>0</v>
      </c>
      <c r="AP18" s="65" t="n">
        <v>0</v>
      </c>
      <c r="AQ18" s="65" t="n">
        <v>0</v>
      </c>
      <c r="AR18" s="65" t="n">
        <v>0</v>
      </c>
      <c r="AS18" s="65" t="n">
        <v>0</v>
      </c>
      <c r="AT18" s="65" t="n">
        <v>0</v>
      </c>
      <c r="AU18" s="65" t="n">
        <v>0</v>
      </c>
      <c r="AV18" s="65" t="n">
        <v>0</v>
      </c>
      <c r="AW18" s="65" t="n">
        <v>0</v>
      </c>
      <c r="AX18" s="65" t="n">
        <v>0</v>
      </c>
      <c r="AY18" s="65" t="n">
        <v>0</v>
      </c>
      <c r="AZ18" s="65" t="n">
        <v>0</v>
      </c>
      <c r="BA18" s="65" t="n">
        <v>0</v>
      </c>
      <c r="BB18" s="65" t="n">
        <v>0</v>
      </c>
      <c r="BC18" s="65" t="n">
        <v>0</v>
      </c>
      <c r="BD18" s="65" t="n">
        <v>0</v>
      </c>
      <c r="BE18" s="65" t="n">
        <v>0</v>
      </c>
      <c r="BF18" s="65" t="n">
        <v>0</v>
      </c>
      <c r="BG18" s="65" t="n">
        <v>0</v>
      </c>
      <c r="BH18" s="65" t="n">
        <v>0</v>
      </c>
      <c r="BI18" s="65" t="n">
        <v>0</v>
      </c>
      <c r="BJ18" s="65" t="n">
        <v>0</v>
      </c>
      <c r="BK18" s="65" t="n">
        <v>0</v>
      </c>
      <c r="BL18" s="65" t="n">
        <v>0</v>
      </c>
    </row>
    <row r="19" customFormat="false" ht="12.75" hidden="false" customHeight="false" outlineLevel="0" collapsed="false">
      <c r="A19" s="104" t="s">
        <v>174</v>
      </c>
      <c r="B19" s="61" t="n">
        <f aca="false">SUM(B16:B18)</f>
        <v>169110.833333333</v>
      </c>
      <c r="C19" s="61" t="n">
        <f aca="false">SUM(C16:C18)</f>
        <v>169110.833333333</v>
      </c>
      <c r="D19" s="61" t="n">
        <f aca="false">SUM(D16:D18)</f>
        <v>169110.833333333</v>
      </c>
      <c r="E19" s="61" t="n">
        <f aca="false">SUM(E16:E18)</f>
        <v>169110.833333333</v>
      </c>
      <c r="F19" s="61" t="n">
        <f aca="false">SUM(F16:F18)</f>
        <v>169110.833333333</v>
      </c>
      <c r="G19" s="61" t="n">
        <f aca="false">SUM(G16:G18)</f>
        <v>169110.833333333</v>
      </c>
      <c r="H19" s="61" t="n">
        <f aca="false">SUM(H16:H18)</f>
        <v>169110.833333333</v>
      </c>
      <c r="I19" s="61" t="n">
        <f aca="false">SUM(I16:I18)</f>
        <v>169110.833333333</v>
      </c>
      <c r="J19" s="61" t="n">
        <f aca="false">SUM(J16:J18)</f>
        <v>169110.833333333</v>
      </c>
      <c r="K19" s="61" t="n">
        <f aca="false">SUM(K16:K18)</f>
        <v>169110.833333333</v>
      </c>
      <c r="L19" s="61" t="n">
        <f aca="false">SUM(L16:L18)</f>
        <v>169110.833333333</v>
      </c>
      <c r="M19" s="61" t="n">
        <f aca="false">SUM(M16:M18)</f>
        <v>169110.833333333</v>
      </c>
      <c r="N19" s="61" t="n">
        <f aca="false">SUM(N16:N18)</f>
        <v>169110.833333333</v>
      </c>
      <c r="O19" s="61" t="n">
        <f aca="false">SUM(O16:O18)</f>
        <v>169110.833333333</v>
      </c>
      <c r="P19" s="61" t="n">
        <f aca="false">SUM(P16:P18)</f>
        <v>169110.833333333</v>
      </c>
      <c r="Q19" s="61" t="n">
        <f aca="false">SUM(Q16:Q18)</f>
        <v>169110.833333333</v>
      </c>
      <c r="R19" s="61" t="n">
        <f aca="false">SUM(R16:R18)</f>
        <v>169110.833333333</v>
      </c>
      <c r="S19" s="61" t="n">
        <f aca="false">SUM(S16:S18)</f>
        <v>169110.833333333</v>
      </c>
      <c r="T19" s="61" t="n">
        <f aca="false">SUM(T16:T18)</f>
        <v>169110.833333333</v>
      </c>
      <c r="U19" s="61" t="n">
        <f aca="false">SUM(U16:U18)</f>
        <v>169110.833333333</v>
      </c>
      <c r="V19" s="61" t="n">
        <f aca="false">SUM(V16:V18)</f>
        <v>169110.833333333</v>
      </c>
      <c r="W19" s="61" t="n">
        <f aca="false">SUM(W16:W18)</f>
        <v>169110.833333333</v>
      </c>
      <c r="X19" s="61" t="n">
        <f aca="false">SUM(X16:X18)</f>
        <v>169110.833333333</v>
      </c>
      <c r="Y19" s="61" t="n">
        <f aca="false">SUM(Y16:Y18)</f>
        <v>169110.833333333</v>
      </c>
      <c r="Z19" s="61" t="n">
        <f aca="false">SUM(Z16:Z18)</f>
        <v>169110.833333333</v>
      </c>
      <c r="AA19" s="61" t="n">
        <f aca="false">SUM(AA16:AA18)</f>
        <v>169110.833333333</v>
      </c>
      <c r="AB19" s="61" t="n">
        <f aca="false">SUM(AB16:AB18)</f>
        <v>169110.833333333</v>
      </c>
      <c r="AC19" s="61" t="n">
        <f aca="false">SUM(AC16:AC18)</f>
        <v>169110.833333333</v>
      </c>
      <c r="AD19" s="61" t="n">
        <f aca="false">SUM(AD16:AD18)</f>
        <v>169110.833333333</v>
      </c>
      <c r="AE19" s="61" t="n">
        <f aca="false">SUM(AE16:AE18)</f>
        <v>169110.833333333</v>
      </c>
      <c r="AF19" s="61" t="n">
        <f aca="false">SUM(AF16:AF18)</f>
        <v>169110.833333333</v>
      </c>
      <c r="AG19" s="61" t="n">
        <f aca="false">SUM(AG16:AG18)</f>
        <v>169110.833333333</v>
      </c>
      <c r="AH19" s="61" t="n">
        <f aca="false">SUM(AH16:AH18)</f>
        <v>169110.833333333</v>
      </c>
      <c r="AI19" s="61" t="n">
        <f aca="false">SUM(AI16:AI18)</f>
        <v>169110.833333333</v>
      </c>
      <c r="AJ19" s="61" t="n">
        <f aca="false">SUM(AJ16:AJ18)</f>
        <v>169110.833333333</v>
      </c>
      <c r="AK19" s="61" t="n">
        <f aca="false">SUM(AK16:AK18)</f>
        <v>169110.833333333</v>
      </c>
      <c r="AL19" s="61" t="n">
        <f aca="false">SUM(AL16:AL18)</f>
        <v>169110.833333333</v>
      </c>
      <c r="AM19" s="61" t="n">
        <f aca="false">SUM(AM16:AM18)</f>
        <v>169110.833333333</v>
      </c>
      <c r="AN19" s="61" t="n">
        <f aca="false">SUM(AN16:AN18)</f>
        <v>169110.833333333</v>
      </c>
      <c r="AO19" s="61" t="n">
        <f aca="false">SUM(AO16:AO18)</f>
        <v>169110.833333333</v>
      </c>
      <c r="AP19" s="61" t="n">
        <f aca="false">SUM(AP16:AP18)</f>
        <v>169110.833333333</v>
      </c>
      <c r="AQ19" s="61" t="n">
        <f aca="false">SUM(AQ16:AQ18)</f>
        <v>169110.833333333</v>
      </c>
      <c r="AR19" s="61" t="n">
        <f aca="false">SUM(AR16:AR18)</f>
        <v>169110.833333333</v>
      </c>
      <c r="AS19" s="61" t="n">
        <f aca="false">SUM(AS16:AS18)</f>
        <v>169110.833333333</v>
      </c>
      <c r="AT19" s="61" t="n">
        <f aca="false">SUM(AT16:AT18)</f>
        <v>169110.833333333</v>
      </c>
      <c r="AU19" s="61" t="n">
        <f aca="false">SUM(AU16:AU18)</f>
        <v>169110.833333333</v>
      </c>
      <c r="AV19" s="61" t="n">
        <f aca="false">SUM(AV16:AV18)</f>
        <v>169110.833333333</v>
      </c>
      <c r="AW19" s="61" t="n">
        <f aca="false">SUM(AW16:AW18)</f>
        <v>169110.833333333</v>
      </c>
      <c r="AX19" s="61" t="n">
        <f aca="false">SUM(AX16:AX18)</f>
        <v>169110.833333333</v>
      </c>
      <c r="AY19" s="61" t="n">
        <f aca="false">SUM(AY16:AY18)</f>
        <v>169110.833333333</v>
      </c>
      <c r="AZ19" s="61" t="n">
        <f aca="false">SUM(AZ16:AZ18)</f>
        <v>169110.833333333</v>
      </c>
      <c r="BA19" s="61" t="n">
        <f aca="false">SUM(BA16:BA18)</f>
        <v>169110.833333333</v>
      </c>
      <c r="BB19" s="61" t="n">
        <f aca="false">SUM(BB16:BB18)</f>
        <v>169110.833333333</v>
      </c>
      <c r="BC19" s="61" t="n">
        <f aca="false">SUM(BC16:BC18)</f>
        <v>169110.833333333</v>
      </c>
      <c r="BD19" s="61" t="n">
        <f aca="false">SUM(BD16:BD18)</f>
        <v>169110.833333333</v>
      </c>
      <c r="BE19" s="61" t="n">
        <f aca="false">SUM(BE16:BE18)</f>
        <v>169110.833333333</v>
      </c>
      <c r="BF19" s="61" t="n">
        <f aca="false">SUM(BF16:BF18)</f>
        <v>169110.833333333</v>
      </c>
      <c r="BG19" s="61" t="n">
        <f aca="false">SUM(BG16:BG18)</f>
        <v>169110.833333333</v>
      </c>
      <c r="BH19" s="61" t="n">
        <f aca="false">SUM(BH16:BH18)</f>
        <v>169110.833333333</v>
      </c>
      <c r="BI19" s="61" t="n">
        <f aca="false">SUM(BI16:BI18)</f>
        <v>169110.833333333</v>
      </c>
      <c r="BJ19" s="61" t="n">
        <f aca="false">SUM(BJ16:BJ18)</f>
        <v>169110.833333333</v>
      </c>
      <c r="BK19" s="61" t="n">
        <f aca="false">SUM(BK16:BK18)</f>
        <v>169110.833333333</v>
      </c>
      <c r="BL19" s="61" t="n">
        <f aca="false">SUM(BL16:BL18)</f>
        <v>169110.833333333</v>
      </c>
    </row>
    <row r="20" customFormat="false" ht="12.75" hidden="false" customHeight="false" outlineLevel="0" collapsed="false">
      <c r="A20" s="104"/>
      <c r="C20" s="67"/>
    </row>
    <row r="21" customFormat="false" ht="12.75" hidden="false" customHeight="false" outlineLevel="0" collapsed="false">
      <c r="A21" s="105" t="s">
        <v>115</v>
      </c>
      <c r="B21" s="26" t="n">
        <f aca="false">B12-B19</f>
        <v>573029.166666667</v>
      </c>
      <c r="C21" s="26" t="n">
        <f aca="false">C12-C19</f>
        <v>549089.166666667</v>
      </c>
      <c r="D21" s="26" t="n">
        <f aca="false">D12-D19</f>
        <v>573029.166666667</v>
      </c>
      <c r="E21" s="26" t="n">
        <f aca="false">E12-E19</f>
        <v>573029.166666667</v>
      </c>
      <c r="F21" s="26" t="n">
        <f aca="false">F12-F19</f>
        <v>501209.166666667</v>
      </c>
      <c r="G21" s="26" t="n">
        <f aca="false">G12-G19</f>
        <v>573029.166666667</v>
      </c>
      <c r="H21" s="26" t="n">
        <f aca="false">H12-H19</f>
        <v>549089.166666667</v>
      </c>
      <c r="I21" s="26" t="n">
        <f aca="false">I12-I19</f>
        <v>573029.166666667</v>
      </c>
      <c r="J21" s="26" t="n">
        <f aca="false">J12-J19</f>
        <v>549089.166666667</v>
      </c>
      <c r="K21" s="26" t="n">
        <f aca="false">K12-K19</f>
        <v>573029.166666667</v>
      </c>
      <c r="L21" s="26" t="n">
        <f aca="false">L12-L19</f>
        <v>573029.166666667</v>
      </c>
      <c r="M21" s="26" t="n">
        <f aca="false">M12-M19</f>
        <v>549089.166666667</v>
      </c>
      <c r="N21" s="26" t="n">
        <f aca="false">N12-N19</f>
        <v>820409.166666667</v>
      </c>
      <c r="O21" s="26" t="n">
        <f aca="false">O12-O19</f>
        <v>788489.166666667</v>
      </c>
      <c r="P21" s="26" t="n">
        <f aca="false">P12-P19</f>
        <v>820409.166666667</v>
      </c>
      <c r="Q21" s="26" t="n">
        <f aca="false">Q12-Q19</f>
        <v>820409.166666667</v>
      </c>
      <c r="R21" s="26" t="n">
        <f aca="false">R12-R19</f>
        <v>724649.166666667</v>
      </c>
      <c r="S21" s="26" t="n">
        <f aca="false">S12-S19</f>
        <v>820409.166666667</v>
      </c>
      <c r="T21" s="26" t="n">
        <f aca="false">T12-T19</f>
        <v>788489.166666667</v>
      </c>
      <c r="U21" s="26" t="n">
        <f aca="false">U12-U19</f>
        <v>820409.166666667</v>
      </c>
      <c r="V21" s="26" t="n">
        <f aca="false">V12-V19</f>
        <v>788489.166666667</v>
      </c>
      <c r="W21" s="26" t="n">
        <f aca="false">W12-W19</f>
        <v>820409.166666667</v>
      </c>
      <c r="X21" s="26" t="n">
        <f aca="false">X12-X19</f>
        <v>820409.166666667</v>
      </c>
      <c r="Y21" s="26" t="n">
        <f aca="false">Y12-Y19</f>
        <v>788489.166666667</v>
      </c>
      <c r="Z21" s="26" t="n">
        <f aca="false">Z12-Z19</f>
        <v>1024389.16666667</v>
      </c>
      <c r="AA21" s="26" t="n">
        <f aca="false">AA12-AA19</f>
        <v>985889.166666667</v>
      </c>
      <c r="AB21" s="26" t="n">
        <f aca="false">AB12-AB19</f>
        <v>1024389.16666667</v>
      </c>
      <c r="AC21" s="26" t="n">
        <f aca="false">AC12-AC19</f>
        <v>1024389.16666667</v>
      </c>
      <c r="AD21" s="26" t="n">
        <f aca="false">AD12-AD19</f>
        <v>908889.166666667</v>
      </c>
      <c r="AE21" s="26" t="n">
        <f aca="false">AE12-AE19</f>
        <v>1024389.16666667</v>
      </c>
      <c r="AF21" s="26" t="n">
        <f aca="false">AF12-AF19</f>
        <v>985889.166666667</v>
      </c>
      <c r="AG21" s="26" t="n">
        <f aca="false">AG12-AG19</f>
        <v>1024389.16666667</v>
      </c>
      <c r="AH21" s="26" t="n">
        <f aca="false">AH12-AH19</f>
        <v>985889.166666667</v>
      </c>
      <c r="AI21" s="26" t="n">
        <f aca="false">AI12-AI19</f>
        <v>1024389.16666667</v>
      </c>
      <c r="AJ21" s="26" t="n">
        <f aca="false">AJ12-AJ19</f>
        <v>1024389.16666667</v>
      </c>
      <c r="AK21" s="26" t="n">
        <f aca="false">AK12-AK19</f>
        <v>985889.166666667</v>
      </c>
      <c r="AL21" s="26" t="n">
        <f aca="false">AL12-AL19</f>
        <v>1024389.16666667</v>
      </c>
      <c r="AM21" s="26" t="n">
        <f aca="false">AM12-AM19</f>
        <v>985889.166666667</v>
      </c>
      <c r="AN21" s="26" t="n">
        <f aca="false">AN12-AN19</f>
        <v>1024389.16666667</v>
      </c>
      <c r="AO21" s="26" t="n">
        <f aca="false">AO12-AO19</f>
        <v>1024389.16666667</v>
      </c>
      <c r="AP21" s="26" t="n">
        <f aca="false">AP12-AP19</f>
        <v>947389.166666667</v>
      </c>
      <c r="AQ21" s="26" t="n">
        <f aca="false">AQ12-AQ19</f>
        <v>1024389.16666667</v>
      </c>
      <c r="AR21" s="26" t="n">
        <f aca="false">AR12-AR19</f>
        <v>985889.166666667</v>
      </c>
      <c r="AS21" s="26" t="n">
        <f aca="false">AS12-AS19</f>
        <v>1024389.16666667</v>
      </c>
      <c r="AT21" s="26" t="n">
        <f aca="false">AT12-AT19</f>
        <v>985889.166666667</v>
      </c>
      <c r="AU21" s="26" t="n">
        <f aca="false">AU12-AU19</f>
        <v>1024389.16666667</v>
      </c>
      <c r="AV21" s="26" t="n">
        <f aca="false">AV12-AV19</f>
        <v>1024389.16666667</v>
      </c>
      <c r="AW21" s="26" t="n">
        <f aca="false">AW12-AW19</f>
        <v>985889.166666667</v>
      </c>
      <c r="AX21" s="26" t="n">
        <f aca="false">AX12-AX19</f>
        <v>1024389.16666667</v>
      </c>
      <c r="AY21" s="26" t="n">
        <f aca="false">AY12-AY19</f>
        <v>985889.166666667</v>
      </c>
      <c r="AZ21" s="26" t="n">
        <f aca="false">AZ12-AZ19</f>
        <v>1024389.16666667</v>
      </c>
      <c r="BA21" s="26" t="n">
        <f aca="false">BA12-BA19</f>
        <v>1024389.16666667</v>
      </c>
      <c r="BB21" s="26" t="n">
        <f aca="false">BB12-BB19</f>
        <v>908889.166666667</v>
      </c>
      <c r="BC21" s="26" t="n">
        <f aca="false">BC12-BC19</f>
        <v>1024389.16666667</v>
      </c>
      <c r="BD21" s="26" t="n">
        <f aca="false">BD12-BD19</f>
        <v>985889.166666667</v>
      </c>
      <c r="BE21" s="26" t="n">
        <f aca="false">BE12-BE19</f>
        <v>1024389.16666667</v>
      </c>
      <c r="BF21" s="26" t="n">
        <f aca="false">BF12-BF19</f>
        <v>985889.166666667</v>
      </c>
      <c r="BG21" s="26" t="n">
        <f aca="false">BG12-BG19</f>
        <v>1024389.16666667</v>
      </c>
      <c r="BH21" s="26" t="n">
        <f aca="false">BH12-BH19</f>
        <v>1024389.16666667</v>
      </c>
      <c r="BI21" s="26" t="n">
        <f aca="false">BI12-BI19</f>
        <v>985889.166666667</v>
      </c>
      <c r="BJ21" s="26" t="n">
        <f aca="false">BJ12-BJ19</f>
        <v>1024389.16666667</v>
      </c>
      <c r="BK21" s="26" t="n">
        <f aca="false">BK12-BK19</f>
        <v>985889.166666667</v>
      </c>
      <c r="BL21" s="26" t="n">
        <f aca="false">BL12-BL19</f>
        <v>1024389.16666667</v>
      </c>
    </row>
    <row r="22" customFormat="false" ht="12.75" hidden="false" customHeight="false" outlineLevel="0" collapsed="false">
      <c r="A22" s="104"/>
    </row>
    <row r="23" customFormat="false" ht="12.75" hidden="false" customHeight="false" outlineLevel="0" collapsed="false">
      <c r="A23" s="104" t="s">
        <v>116</v>
      </c>
      <c r="B23" s="59" t="n">
        <f aca="false">IF(ISERROR(HLOOKUP(B7,'LCGG financing'!$C$24:$AP$36,7,FALSE())),0,(HLOOKUP(B7,'LCGG financing'!$C$24:$AP$36,7,FALSE())))</f>
        <v>0</v>
      </c>
      <c r="C23" s="59" t="n">
        <f aca="false">IF(ISERROR(HLOOKUP(C7,'LCGG financing'!$C$24:$AP$36,7,FALSE())),0,(HLOOKUP(C7,'LCGG financing'!$C$24:$AP$36,7,FALSE())))</f>
        <v>0</v>
      </c>
      <c r="D23" s="59" t="n">
        <f aca="false">IF(ISERROR(HLOOKUP(D7,'LCGG financing'!$C$24:$AP$36,7,FALSE())),0,(HLOOKUP(D7,'LCGG financing'!$C$24:$AP$36,7,FALSE())))</f>
        <v>1106167.07301525</v>
      </c>
      <c r="E23" s="59" t="n">
        <f aca="false">IF(ISERROR(HLOOKUP(E7,'LCGG financing'!$C$24:$AP$36,7,FALSE())),0,(HLOOKUP(E7,'LCGG financing'!$C$24:$AP$36,7,FALSE())))</f>
        <v>0</v>
      </c>
      <c r="F23" s="59" t="n">
        <f aca="false">IF(ISERROR(HLOOKUP(F7,'LCGG financing'!$C$24:$AP$36,7,FALSE())),0,(HLOOKUP(F7,'LCGG financing'!$C$24:$AP$36,7,FALSE())))</f>
        <v>0</v>
      </c>
      <c r="G23" s="59" t="n">
        <f aca="false">IF(ISERROR(HLOOKUP(G7,'LCGG financing'!$C$24:$AP$36,7,FALSE())),0,(HLOOKUP(G7,'LCGG financing'!$C$24:$AP$36,7,FALSE())))</f>
        <v>1082119.96273231</v>
      </c>
      <c r="H23" s="59" t="n">
        <f aca="false">IF(ISERROR(HLOOKUP(H7,'LCGG financing'!$C$24:$AP$36,7,FALSE())),0,(HLOOKUP(H7,'LCGG financing'!$C$24:$AP$36,7,FALSE())))</f>
        <v>0</v>
      </c>
      <c r="I23" s="59" t="n">
        <f aca="false">IF(ISERROR(HLOOKUP(I7,'LCGG financing'!$C$24:$AP$36,7,FALSE())),0,(HLOOKUP(I7,'LCGG financing'!$C$24:$AP$36,7,FALSE())))</f>
        <v>0</v>
      </c>
      <c r="J23" s="59" t="n">
        <f aca="false">IF(ISERROR(HLOOKUP(J7,'LCGG financing'!$C$24:$AP$36,7,FALSE())),0,(HLOOKUP(J7,'LCGG financing'!$C$24:$AP$36,7,FALSE())))</f>
        <v>1094143.51787378</v>
      </c>
      <c r="K23" s="59" t="n">
        <f aca="false">IF(ISERROR(HLOOKUP(K7,'LCGG financing'!$C$24:$AP$36,7,FALSE())),0,(HLOOKUP(K7,'LCGG financing'!$C$24:$AP$36,7,FALSE())))</f>
        <v>0</v>
      </c>
      <c r="L23" s="59" t="n">
        <f aca="false">IF(ISERROR(HLOOKUP(L7,'LCGG financing'!$C$24:$AP$36,7,FALSE())),0,(HLOOKUP(L7,'LCGG financing'!$C$24:$AP$36,7,FALSE())))</f>
        <v>0</v>
      </c>
      <c r="M23" s="59" t="n">
        <f aca="false">IF(ISERROR(HLOOKUP(M7,'LCGG financing'!$C$24:$AP$36,7,FALSE())),0,(HLOOKUP(M7,'LCGG financing'!$C$24:$AP$36,7,FALSE())))</f>
        <v>1106167.07301525</v>
      </c>
      <c r="N23" s="59" t="n">
        <f aca="false">IF(ISERROR(HLOOKUP(N7,'LCGG financing'!$C$24:$AP$36,7,FALSE())),0,(HLOOKUP(N7,'LCGG financing'!$C$24:$AP$36,7,FALSE())))</f>
        <v>0</v>
      </c>
      <c r="O23" s="59" t="n">
        <f aca="false">IF(ISERROR(HLOOKUP(O7,'LCGG financing'!$C$24:$AP$36,7,FALSE())),0,(HLOOKUP(O7,'LCGG financing'!$C$24:$AP$36,7,FALSE())))</f>
        <v>0</v>
      </c>
      <c r="P23" s="59" t="n">
        <f aca="false">IF(ISERROR(HLOOKUP(P7,'LCGG financing'!$C$24:$AP$36,7,FALSE())),0,(HLOOKUP(P7,'LCGG financing'!$C$24:$AP$36,7,FALSE())))</f>
        <v>1084618.78845207</v>
      </c>
      <c r="Q23" s="59" t="n">
        <f aca="false">IF(ISERROR(HLOOKUP(Q7,'LCGG financing'!$C$24:$AP$36,7,FALSE())),0,(HLOOKUP(Q7,'LCGG financing'!$C$24:$AP$36,7,FALSE())))</f>
        <v>0</v>
      </c>
      <c r="R23" s="59" t="n">
        <f aca="false">IF(ISERROR(HLOOKUP(R7,'LCGG financing'!$C$24:$AP$36,7,FALSE())),0,(HLOOKUP(R7,'LCGG financing'!$C$24:$AP$36,7,FALSE())))</f>
        <v>0</v>
      </c>
      <c r="S23" s="59" t="n">
        <f aca="false">IF(ISERROR(HLOOKUP(S7,'LCGG financing'!$C$24:$AP$36,7,FALSE())),0,(HLOOKUP(S7,'LCGG financing'!$C$24:$AP$36,7,FALSE())))</f>
        <v>1039543.63946145</v>
      </c>
      <c r="T23" s="59" t="n">
        <f aca="false">IF(ISERROR(HLOOKUP(T7,'LCGG financing'!$C$24:$AP$36,7,FALSE())),0,(HLOOKUP(T7,'LCGG financing'!$C$24:$AP$36,7,FALSE())))</f>
        <v>0</v>
      </c>
      <c r="U23" s="59" t="n">
        <f aca="false">IF(ISERROR(HLOOKUP(U7,'LCGG financing'!$C$24:$AP$36,7,FALSE())),0,(HLOOKUP(U7,'LCGG financing'!$C$24:$AP$36,7,FALSE())))</f>
        <v>0</v>
      </c>
      <c r="V23" s="59" t="n">
        <f aca="false">IF(ISERROR(HLOOKUP(V7,'LCGG financing'!$C$24:$AP$36,7,FALSE())),0,(HLOOKUP(V7,'LCGG financing'!$C$24:$AP$36,7,FALSE())))</f>
        <v>1028477.58324349</v>
      </c>
      <c r="W23" s="59" t="n">
        <f aca="false">IF(ISERROR(HLOOKUP(W7,'LCGG financing'!$C$24:$AP$36,7,FALSE())),0,(HLOOKUP(W7,'LCGG financing'!$C$24:$AP$36,7,FALSE())))</f>
        <v>0</v>
      </c>
      <c r="X23" s="59" t="n">
        <f aca="false">IF(ISERROR(HLOOKUP(X7,'LCGG financing'!$C$24:$AP$36,7,FALSE())),0,(HLOOKUP(X7,'LCGG financing'!$C$24:$AP$36,7,FALSE())))</f>
        <v>0</v>
      </c>
      <c r="Y23" s="59" t="n">
        <f aca="false">IF(ISERROR(HLOOKUP(Y7,'LCGG financing'!$C$24:$AP$36,7,FALSE())),0,(HLOOKUP(Y7,'LCGG financing'!$C$24:$AP$36,7,FALSE())))</f>
        <v>1016695.74327568</v>
      </c>
      <c r="Z23" s="59" t="n">
        <f aca="false">IF(ISERROR(HLOOKUP(Z7,'LCGG financing'!$C$24:$AP$36,7,FALSE())),0,(HLOOKUP(Z7,'LCGG financing'!$C$24:$AP$36,7,FALSE())))</f>
        <v>0</v>
      </c>
      <c r="AA23" s="59" t="n">
        <f aca="false">IF(ISERROR(HLOOKUP(AA7,'LCGG financing'!$C$24:$AP$36,7,FALSE())),0,(HLOOKUP(AA7,'LCGG financing'!$C$24:$AP$36,7,FALSE())))</f>
        <v>0</v>
      </c>
      <c r="AB23" s="59" t="n">
        <f aca="false">IF(ISERROR(HLOOKUP(AB7,'LCGG financing'!$C$24:$AP$36,7,FALSE())),0,(HLOOKUP(AB7,'LCGG financing'!$C$24:$AP$36,7,FALSE())))</f>
        <v>1009434.47766557</v>
      </c>
      <c r="AC23" s="59" t="n">
        <f aca="false">IF(ISERROR(HLOOKUP(AC7,'LCGG financing'!$C$24:$AP$36,7,FALSE())),0,(HLOOKUP(AC7,'LCGG financing'!$C$24:$AP$36,7,FALSE())))</f>
        <v>0</v>
      </c>
      <c r="AD23" s="59" t="n">
        <f aca="false">IF(ISERROR(HLOOKUP(AD7,'LCGG financing'!$C$24:$AP$36,7,FALSE())),0,(HLOOKUP(AD7,'LCGG financing'!$C$24:$AP$36,7,FALSE())))</f>
        <v>0</v>
      </c>
      <c r="AE23" s="59" t="n">
        <f aca="false">IF(ISERROR(HLOOKUP(AE7,'LCGG financing'!$C$24:$AP$36,7,FALSE())),0,(HLOOKUP(AE7,'LCGG financing'!$C$24:$AP$36,7,FALSE())))</f>
        <v>964169.15176893</v>
      </c>
      <c r="AF23" s="59" t="n">
        <f aca="false">IF(ISERROR(HLOOKUP(AF7,'LCGG financing'!$C$24:$AP$36,7,FALSE())),0,(HLOOKUP(AF7,'LCGG financing'!$C$24:$AP$36,7,FALSE())))</f>
        <v>0</v>
      </c>
      <c r="AG23" s="59" t="n">
        <f aca="false">IF(ISERROR(HLOOKUP(AG7,'LCGG financing'!$C$24:$AP$36,7,FALSE())),0,(HLOOKUP(AG7,'LCGG financing'!$C$24:$AP$36,7,FALSE())))</f>
        <v>0</v>
      </c>
      <c r="AH23" s="59" t="n">
        <f aca="false">IF(ISERROR(HLOOKUP(AH7,'LCGG financing'!$C$24:$AP$36,7,FALSE())),0,(HLOOKUP(AH7,'LCGG financing'!$C$24:$AP$36,7,FALSE())))</f>
        <v>950402.688747711</v>
      </c>
      <c r="AI23" s="59" t="n">
        <f aca="false">IF(ISERROR(HLOOKUP(AI7,'LCGG financing'!$C$24:$AP$36,7,FALSE())),0,(HLOOKUP(AI7,'LCGG financing'!$C$24:$AP$36,7,FALSE())))</f>
        <v>0</v>
      </c>
      <c r="AJ23" s="59" t="n">
        <f aca="false">IF(ISERROR(HLOOKUP(AJ7,'LCGG financing'!$C$24:$AP$36,7,FALSE())),0,(HLOOKUP(AJ7,'LCGG financing'!$C$24:$AP$36,7,FALSE())))</f>
        <v>0</v>
      </c>
      <c r="AK23" s="59" t="n">
        <f aca="false">IF(ISERROR(HLOOKUP(AK7,'LCGG financing'!$C$24:$AP$36,7,FALSE())),0,(HLOOKUP(AK7,'LCGG financing'!$C$24:$AP$36,7,FALSE())))</f>
        <v>935821.728584415</v>
      </c>
      <c r="AL23" s="59" t="n">
        <f aca="false">IF(ISERROR(HLOOKUP(AL7,'LCGG financing'!$C$24:$AP$36,7,FALSE())),0,(HLOOKUP(AL7,'LCGG financing'!$C$24:$AP$36,7,FALSE())))</f>
        <v>0</v>
      </c>
      <c r="AM23" s="59" t="n">
        <f aca="false">IF(ISERROR(HLOOKUP(AM7,'LCGG financing'!$C$24:$AP$36,7,FALSE())),0,(HLOOKUP(AM7,'LCGG financing'!$C$24:$AP$36,7,FALSE())))</f>
        <v>0</v>
      </c>
      <c r="AN23" s="59" t="n">
        <f aca="false">IF(ISERROR(HLOOKUP(AN7,'LCGG financing'!$C$24:$AP$36,7,FALSE())),0,(HLOOKUP(AN7,'LCGG financing'!$C$24:$AP$36,7,FALSE())))</f>
        <v>910503.937206458</v>
      </c>
      <c r="AO23" s="59" t="n">
        <f aca="false">IF(ISERROR(HLOOKUP(AO7,'LCGG financing'!$C$24:$AP$36,7,FALSE())),0,(HLOOKUP(AO7,'LCGG financing'!$C$24:$AP$36,7,FALSE())))</f>
        <v>0</v>
      </c>
      <c r="AP23" s="59" t="n">
        <f aca="false">IF(ISERROR(HLOOKUP(AP7,'LCGG financing'!$C$24:$AP$36,7,FALSE())),0,(HLOOKUP(AP7,'LCGG financing'!$C$24:$AP$36,7,FALSE())))</f>
        <v>0</v>
      </c>
      <c r="AQ23" s="59" t="n">
        <f aca="false">IF(ISERROR(HLOOKUP(AQ7,'LCGG financing'!$C$24:$AP$36,7,FALSE())),0,(HLOOKUP(AQ7,'LCGG financing'!$C$24:$AP$36,7,FALSE())))</f>
        <v>875061.598966277</v>
      </c>
      <c r="AR23" s="59" t="n">
        <f aca="false">IF(ISERROR(HLOOKUP(AR7,'LCGG financing'!$C$24:$AP$36,7,FALSE())),0,(HLOOKUP(AR7,'LCGG financing'!$C$24:$AP$36,7,FALSE())))</f>
        <v>0</v>
      </c>
      <c r="AS23" s="59" t="n">
        <f aca="false">IF(ISERROR(HLOOKUP(AS7,'LCGG financing'!$C$24:$AP$36,7,FALSE())),0,(HLOOKUP(AS7,'LCGG financing'!$C$24:$AP$36,7,FALSE())))</f>
        <v>0</v>
      </c>
      <c r="AT23" s="59" t="n">
        <f aca="false">IF(ISERROR(HLOOKUP(AT7,'LCGG financing'!$C$24:$AP$36,7,FALSE())),0,(HLOOKUP(AT7,'LCGG financing'!$C$24:$AP$36,7,FALSE())))</f>
        <v>848811.952052339</v>
      </c>
      <c r="AU23" s="59" t="n">
        <f aca="false">IF(ISERROR(HLOOKUP(AU7,'LCGG financing'!$C$24:$AP$36,7,FALSE())),0,(HLOOKUP(AU7,'LCGG financing'!$C$24:$AP$36,7,FALSE())))</f>
        <v>0</v>
      </c>
      <c r="AV23" s="59" t="n">
        <f aca="false">IF(ISERROR(HLOOKUP(AV7,'LCGG financing'!$C$24:$AP$36,7,FALSE())),0,(HLOOKUP(AV7,'LCGG financing'!$C$24:$AP$36,7,FALSE())))</f>
        <v>0</v>
      </c>
      <c r="AW23" s="59" t="n">
        <f aca="false">IF(ISERROR(HLOOKUP(AW7,'LCGG financing'!$C$24:$AP$36,7,FALSE())),0,(HLOOKUP(AW7,'LCGG financing'!$C$24:$AP$36,7,FALSE())))</f>
        <v>831074.250523466</v>
      </c>
      <c r="AX23" s="59" t="n">
        <f aca="false">IF(ISERROR(HLOOKUP(AX7,'LCGG financing'!$C$24:$AP$36,7,FALSE())),0,(HLOOKUP(AX7,'LCGG financing'!$C$24:$AP$36,7,FALSE())))</f>
        <v>0</v>
      </c>
      <c r="AY23" s="59" t="n">
        <f aca="false">IF(ISERROR(HLOOKUP(AY7,'LCGG financing'!$C$24:$AP$36,7,FALSE())),0,(HLOOKUP(AY7,'LCGG financing'!$C$24:$AP$36,7,FALSE())))</f>
        <v>0</v>
      </c>
      <c r="AZ23" s="59" t="n">
        <f aca="false">IF(ISERROR(HLOOKUP(AZ7,'LCGG financing'!$C$24:$AP$36,7,FALSE())),0,(HLOOKUP(AZ7,'LCGG financing'!$C$24:$AP$36,7,FALSE())))</f>
        <v>816435.06172206</v>
      </c>
      <c r="BA23" s="59" t="n">
        <f aca="false">IF(ISERROR(HLOOKUP(BA7,'LCGG financing'!$C$24:$AP$36,7,FALSE())),0,(HLOOKUP(BA7,'LCGG financing'!$C$24:$AP$36,7,FALSE())))</f>
        <v>0</v>
      </c>
      <c r="BB23" s="59" t="n">
        <f aca="false">IF(ISERROR(HLOOKUP(BB7,'LCGG financing'!$C$24:$AP$36,7,FALSE())),0,(HLOOKUP(BB7,'LCGG financing'!$C$24:$AP$36,7,FALSE())))</f>
        <v>0</v>
      </c>
      <c r="BC23" s="59" t="n">
        <f aca="false">IF(ISERROR(HLOOKUP(BC7,'LCGG financing'!$C$24:$AP$36,7,FALSE())),0,(HLOOKUP(BC7,'LCGG financing'!$C$24:$AP$36,7,FALSE())))</f>
        <v>771142.177164427</v>
      </c>
      <c r="BD23" s="59" t="n">
        <f aca="false">IF(ISERROR(HLOOKUP(BD7,'LCGG financing'!$C$24:$AP$36,7,FALSE())),0,(HLOOKUP(BD7,'LCGG financing'!$C$24:$AP$36,7,FALSE())))</f>
        <v>0</v>
      </c>
      <c r="BE23" s="59" t="n">
        <f aca="false">IF(ISERROR(HLOOKUP(BE7,'LCGG financing'!$C$24:$AP$36,7,FALSE())),0,(HLOOKUP(BE7,'LCGG financing'!$C$24:$AP$36,7,FALSE())))</f>
        <v>0</v>
      </c>
      <c r="BF23" s="59" t="n">
        <f aca="false">IF(ISERROR(HLOOKUP(BF7,'LCGG financing'!$C$24:$AP$36,7,FALSE())),0,(HLOOKUP(BF7,'LCGG financing'!$C$24:$AP$36,7,FALSE())))</f>
        <v>750945.988650767</v>
      </c>
      <c r="BG23" s="59" t="n">
        <f aca="false">IF(ISERROR(HLOOKUP(BG7,'LCGG financing'!$C$24:$AP$36,7,FALSE())),0,(HLOOKUP(BG7,'LCGG financing'!$C$24:$AP$36,7,FALSE())))</f>
        <v>0</v>
      </c>
      <c r="BH23" s="59" t="n">
        <f aca="false">IF(ISERROR(HLOOKUP(BH7,'LCGG financing'!$C$24:$AP$36,7,FALSE())),0,(HLOOKUP(BH7,'LCGG financing'!$C$24:$AP$36,7,FALSE())))</f>
        <v>0</v>
      </c>
      <c r="BI23" s="59" t="n">
        <f aca="false">IF(ISERROR(HLOOKUP(BI7,'LCGG financing'!$C$24:$AP$36,7,FALSE())),0,(HLOOKUP(BI7,'LCGG financing'!$C$24:$AP$36,7,FALSE())))</f>
        <v>729705.540699755</v>
      </c>
      <c r="BJ23" s="59" t="n">
        <f aca="false">IF(ISERROR(HLOOKUP(BJ7,'LCGG financing'!$C$24:$AP$36,7,FALSE())),0,(HLOOKUP(BJ7,'LCGG financing'!$C$24:$AP$36,7,FALSE())))</f>
        <v>0</v>
      </c>
      <c r="BK23" s="59" t="n">
        <f aca="false">IF(ISERROR(HLOOKUP(BK7,'LCGG financing'!$C$24:$AP$36,7,FALSE())),0,(HLOOKUP(BK7,'LCGG financing'!$C$24:$AP$36,7,FALSE())))</f>
        <v>0</v>
      </c>
      <c r="BL23" s="59" t="n">
        <f aca="false">IF(ISERROR(HLOOKUP(BL7,'LCGG financing'!$C$24:$AP$36,7,FALSE())),0,(HLOOKUP(BL7,'LCGG financing'!$C$24:$AP$36,7,FALSE())))</f>
        <v>699779.558367513</v>
      </c>
    </row>
    <row r="24" customFormat="false" ht="12.75" hidden="false" customHeight="false" outlineLevel="0" collapsed="false">
      <c r="A24" s="104" t="s">
        <v>117</v>
      </c>
      <c r="B24" s="79" t="n">
        <f aca="false">SLN(assumptions!$F$7,0,960)</f>
        <v>64485.4166666667</v>
      </c>
      <c r="C24" s="79" t="n">
        <f aca="false">SLN(assumptions!$F$7,0,960)</f>
        <v>64485.4166666667</v>
      </c>
      <c r="D24" s="79" t="n">
        <f aca="false">SLN(assumptions!$F$7,0,960)</f>
        <v>64485.4166666667</v>
      </c>
      <c r="E24" s="79" t="n">
        <f aca="false">SLN(assumptions!$F$7,0,960)</f>
        <v>64485.4166666667</v>
      </c>
      <c r="F24" s="79" t="n">
        <f aca="false">SLN(assumptions!$F$7,0,960)</f>
        <v>64485.4166666667</v>
      </c>
      <c r="G24" s="79" t="n">
        <f aca="false">SLN(assumptions!$F$7,0,960)</f>
        <v>64485.4166666667</v>
      </c>
      <c r="H24" s="79" t="n">
        <f aca="false">SLN(assumptions!$F$7,0,960)</f>
        <v>64485.4166666667</v>
      </c>
      <c r="I24" s="79" t="n">
        <f aca="false">SLN(assumptions!$F$7,0,960)</f>
        <v>64485.4166666667</v>
      </c>
      <c r="J24" s="79" t="n">
        <f aca="false">SLN(assumptions!$F$7,0,960)</f>
        <v>64485.4166666667</v>
      </c>
      <c r="K24" s="79" t="n">
        <f aca="false">SLN(assumptions!$F$7,0,960)</f>
        <v>64485.4166666667</v>
      </c>
      <c r="L24" s="79" t="n">
        <f aca="false">SLN(assumptions!$F$7,0,960)</f>
        <v>64485.4166666667</v>
      </c>
      <c r="M24" s="79" t="n">
        <f aca="false">SLN(assumptions!$F$7,0,960)</f>
        <v>64485.4166666667</v>
      </c>
      <c r="N24" s="79" t="n">
        <f aca="false">SLN(assumptions!$F$7,0,960)</f>
        <v>64485.4166666667</v>
      </c>
      <c r="O24" s="79" t="n">
        <f aca="false">SLN(assumptions!$F$7,0,960)</f>
        <v>64485.4166666667</v>
      </c>
      <c r="P24" s="79" t="n">
        <f aca="false">SLN(assumptions!$F$7,0,960)</f>
        <v>64485.4166666667</v>
      </c>
      <c r="Q24" s="79" t="n">
        <f aca="false">SLN(assumptions!$F$7,0,960)</f>
        <v>64485.4166666667</v>
      </c>
      <c r="R24" s="79" t="n">
        <f aca="false">SLN(assumptions!$F$7,0,960)</f>
        <v>64485.4166666667</v>
      </c>
      <c r="S24" s="79" t="n">
        <f aca="false">SLN(assumptions!$F$7,0,960)</f>
        <v>64485.4166666667</v>
      </c>
      <c r="T24" s="79" t="n">
        <f aca="false">SLN(assumptions!$F$7,0,960)</f>
        <v>64485.4166666667</v>
      </c>
      <c r="U24" s="79" t="n">
        <f aca="false">SLN(assumptions!$F$7,0,960)</f>
        <v>64485.4166666667</v>
      </c>
      <c r="V24" s="79" t="n">
        <f aca="false">SLN(assumptions!$F$7,0,960)</f>
        <v>64485.4166666667</v>
      </c>
      <c r="W24" s="79" t="n">
        <f aca="false">SLN(assumptions!$F$7,0,960)</f>
        <v>64485.4166666667</v>
      </c>
      <c r="X24" s="79" t="n">
        <f aca="false">SLN(assumptions!$F$7,0,960)</f>
        <v>64485.4166666667</v>
      </c>
      <c r="Y24" s="79" t="n">
        <f aca="false">SLN(assumptions!$F$7,0,960)</f>
        <v>64485.4166666667</v>
      </c>
      <c r="Z24" s="79" t="n">
        <f aca="false">SLN(assumptions!$F$7,0,960)</f>
        <v>64485.4166666667</v>
      </c>
      <c r="AA24" s="79" t="n">
        <f aca="false">SLN(assumptions!$F$7,0,960)</f>
        <v>64485.4166666667</v>
      </c>
      <c r="AB24" s="79" t="n">
        <f aca="false">SLN(assumptions!$F$7,0,960)</f>
        <v>64485.4166666667</v>
      </c>
      <c r="AC24" s="79" t="n">
        <f aca="false">SLN(assumptions!$F$7,0,960)</f>
        <v>64485.4166666667</v>
      </c>
      <c r="AD24" s="79" t="n">
        <f aca="false">SLN(assumptions!$F$7,0,960)</f>
        <v>64485.4166666667</v>
      </c>
      <c r="AE24" s="79" t="n">
        <f aca="false">SLN(assumptions!$F$7,0,960)</f>
        <v>64485.4166666667</v>
      </c>
      <c r="AF24" s="79" t="n">
        <f aca="false">SLN(assumptions!$F$7,0,960)</f>
        <v>64485.4166666667</v>
      </c>
      <c r="AG24" s="79" t="n">
        <f aca="false">SLN(assumptions!$F$7,0,960)</f>
        <v>64485.4166666667</v>
      </c>
      <c r="AH24" s="79" t="n">
        <f aca="false">SLN(assumptions!$F$7,0,960)</f>
        <v>64485.4166666667</v>
      </c>
      <c r="AI24" s="79" t="n">
        <f aca="false">SLN(assumptions!$F$7,0,960)</f>
        <v>64485.4166666667</v>
      </c>
      <c r="AJ24" s="79" t="n">
        <f aca="false">SLN(assumptions!$F$7,0,960)</f>
        <v>64485.4166666667</v>
      </c>
      <c r="AK24" s="79" t="n">
        <f aca="false">SLN(assumptions!$F$7,0,960)</f>
        <v>64485.4166666667</v>
      </c>
      <c r="AL24" s="79" t="n">
        <f aca="false">SLN(assumptions!$F$7,0,960)</f>
        <v>64485.4166666667</v>
      </c>
      <c r="AM24" s="79" t="n">
        <f aca="false">SLN(assumptions!$F$7,0,960)</f>
        <v>64485.4166666667</v>
      </c>
      <c r="AN24" s="79" t="n">
        <f aca="false">SLN(assumptions!$F$7,0,960)</f>
        <v>64485.4166666667</v>
      </c>
      <c r="AO24" s="79" t="n">
        <f aca="false">SLN(assumptions!$F$7,0,960)</f>
        <v>64485.4166666667</v>
      </c>
      <c r="AP24" s="79" t="n">
        <f aca="false">SLN(assumptions!$F$7,0,960)</f>
        <v>64485.4166666667</v>
      </c>
      <c r="AQ24" s="79" t="n">
        <f aca="false">SLN(assumptions!$F$7,0,960)</f>
        <v>64485.4166666667</v>
      </c>
      <c r="AR24" s="79" t="n">
        <f aca="false">SLN(assumptions!$F$7,0,960)</f>
        <v>64485.4166666667</v>
      </c>
      <c r="AS24" s="79" t="n">
        <f aca="false">SLN(assumptions!$F$7,0,960)</f>
        <v>64485.4166666667</v>
      </c>
      <c r="AT24" s="79" t="n">
        <f aca="false">SLN(assumptions!$F$7,0,960)</f>
        <v>64485.4166666667</v>
      </c>
      <c r="AU24" s="79" t="n">
        <f aca="false">SLN(assumptions!$F$7,0,960)</f>
        <v>64485.4166666667</v>
      </c>
      <c r="AV24" s="79" t="n">
        <f aca="false">SLN(assumptions!$F$7,0,960)</f>
        <v>64485.4166666667</v>
      </c>
      <c r="AW24" s="79" t="n">
        <f aca="false">SLN(assumptions!$F$7,0,960)</f>
        <v>64485.4166666667</v>
      </c>
      <c r="AX24" s="79" t="n">
        <f aca="false">SLN(assumptions!$F$7,0,960)</f>
        <v>64485.4166666667</v>
      </c>
      <c r="AY24" s="79" t="n">
        <f aca="false">SLN(assumptions!$F$7,0,960)</f>
        <v>64485.4166666667</v>
      </c>
      <c r="AZ24" s="79" t="n">
        <f aca="false">SLN(assumptions!$F$7,0,960)</f>
        <v>64485.4166666667</v>
      </c>
      <c r="BA24" s="79" t="n">
        <f aca="false">SLN(assumptions!$F$7,0,960)</f>
        <v>64485.4166666667</v>
      </c>
      <c r="BB24" s="79" t="n">
        <f aca="false">SLN(assumptions!$F$7,0,960)</f>
        <v>64485.4166666667</v>
      </c>
      <c r="BC24" s="79" t="n">
        <f aca="false">SLN(assumptions!$F$7,0,960)</f>
        <v>64485.4166666667</v>
      </c>
      <c r="BD24" s="79" t="n">
        <f aca="false">SLN(assumptions!$F$7,0,960)</f>
        <v>64485.4166666667</v>
      </c>
      <c r="BE24" s="79" t="n">
        <f aca="false">SLN(assumptions!$F$7,0,960)</f>
        <v>64485.4166666667</v>
      </c>
      <c r="BF24" s="79" t="n">
        <f aca="false">SLN(assumptions!$F$7,0,960)</f>
        <v>64485.4166666667</v>
      </c>
      <c r="BG24" s="79" t="n">
        <f aca="false">SLN(assumptions!$F$7,0,960)</f>
        <v>64485.4166666667</v>
      </c>
      <c r="BH24" s="79" t="n">
        <f aca="false">SLN(assumptions!$F$7,0,960)</f>
        <v>64485.4166666667</v>
      </c>
      <c r="BI24" s="79" t="n">
        <f aca="false">SLN(assumptions!$F$7,0,960)</f>
        <v>64485.4166666667</v>
      </c>
      <c r="BJ24" s="79" t="n">
        <f aca="false">SLN(assumptions!$F$7,0,960)</f>
        <v>64485.4166666667</v>
      </c>
      <c r="BK24" s="79" t="n">
        <f aca="false">SLN(assumptions!$F$7,0,960)</f>
        <v>64485.4166666667</v>
      </c>
      <c r="BL24" s="79" t="n">
        <f aca="false">SLN(assumptions!$F$7,0,960)</f>
        <v>64485.4166666667</v>
      </c>
    </row>
    <row r="25" customFormat="false" ht="12.75" hidden="false" customHeight="false" outlineLevel="0" collapsed="false">
      <c r="A25" s="104" t="s">
        <v>175</v>
      </c>
      <c r="B25" s="59" t="n">
        <f aca="false">SLN(assumptions!$F$8,0,120)</f>
        <v>32811.73997795</v>
      </c>
      <c r="C25" s="59" t="n">
        <f aca="false">SLN(assumptions!$F$8,0,120)</f>
        <v>32811.73997795</v>
      </c>
      <c r="D25" s="59" t="n">
        <f aca="false">SLN(assumptions!$F$8,0,120)</f>
        <v>32811.73997795</v>
      </c>
      <c r="E25" s="59" t="n">
        <f aca="false">SLN(assumptions!$F$8,0,120)</f>
        <v>32811.73997795</v>
      </c>
      <c r="F25" s="59" t="n">
        <f aca="false">SLN(assumptions!$F$8,0,120)</f>
        <v>32811.73997795</v>
      </c>
      <c r="G25" s="59" t="n">
        <f aca="false">SLN(assumptions!$F$8,0,120)</f>
        <v>32811.73997795</v>
      </c>
      <c r="H25" s="59" t="n">
        <f aca="false">SLN(assumptions!$F$8,0,120)</f>
        <v>32811.73997795</v>
      </c>
      <c r="I25" s="59" t="n">
        <f aca="false">SLN(assumptions!$F$8,0,120)</f>
        <v>32811.73997795</v>
      </c>
      <c r="J25" s="59" t="n">
        <f aca="false">SLN(assumptions!$F$8,0,120)</f>
        <v>32811.73997795</v>
      </c>
      <c r="K25" s="59" t="n">
        <f aca="false">SLN(assumptions!$F$8,0,120)</f>
        <v>32811.73997795</v>
      </c>
      <c r="L25" s="59" t="n">
        <f aca="false">SLN(assumptions!$F$8,0,120)</f>
        <v>32811.73997795</v>
      </c>
      <c r="M25" s="59" t="n">
        <f aca="false">SLN(assumptions!$F$8,0,120)</f>
        <v>32811.73997795</v>
      </c>
      <c r="N25" s="59" t="n">
        <f aca="false">SLN(assumptions!$F$8,0,120)</f>
        <v>32811.73997795</v>
      </c>
      <c r="O25" s="59" t="n">
        <f aca="false">SLN(assumptions!$F$8,0,120)</f>
        <v>32811.73997795</v>
      </c>
      <c r="P25" s="59" t="n">
        <f aca="false">SLN(assumptions!$F$8,0,120)</f>
        <v>32811.73997795</v>
      </c>
      <c r="Q25" s="59" t="n">
        <f aca="false">SLN(assumptions!$F$8,0,120)</f>
        <v>32811.73997795</v>
      </c>
      <c r="R25" s="59" t="n">
        <f aca="false">SLN(assumptions!$F$8,0,120)</f>
        <v>32811.73997795</v>
      </c>
      <c r="S25" s="59" t="n">
        <f aca="false">SLN(assumptions!$F$8,0,120)</f>
        <v>32811.73997795</v>
      </c>
      <c r="T25" s="59" t="n">
        <f aca="false">SLN(assumptions!$F$8,0,120)</f>
        <v>32811.73997795</v>
      </c>
      <c r="U25" s="59" t="n">
        <f aca="false">SLN(assumptions!$F$8,0,120)</f>
        <v>32811.73997795</v>
      </c>
      <c r="V25" s="59" t="n">
        <f aca="false">SLN(assumptions!$F$8,0,120)</f>
        <v>32811.73997795</v>
      </c>
      <c r="W25" s="59" t="n">
        <f aca="false">SLN(assumptions!$F$8,0,120)</f>
        <v>32811.73997795</v>
      </c>
      <c r="X25" s="59" t="n">
        <f aca="false">SLN(assumptions!$F$8,0,120)</f>
        <v>32811.73997795</v>
      </c>
      <c r="Y25" s="59" t="n">
        <f aca="false">SLN(assumptions!$F$8,0,120)</f>
        <v>32811.73997795</v>
      </c>
      <c r="Z25" s="59" t="n">
        <f aca="false">SLN(assumptions!$F$8,0,120)</f>
        <v>32811.73997795</v>
      </c>
      <c r="AA25" s="59" t="n">
        <f aca="false">SLN(assumptions!$F$8,0,120)</f>
        <v>32811.73997795</v>
      </c>
      <c r="AB25" s="59" t="n">
        <f aca="false">SLN(assumptions!$F$8,0,120)</f>
        <v>32811.73997795</v>
      </c>
      <c r="AC25" s="59" t="n">
        <f aca="false">SLN(assumptions!$F$8,0,120)</f>
        <v>32811.73997795</v>
      </c>
      <c r="AD25" s="59" t="n">
        <f aca="false">SLN(assumptions!$F$8,0,120)</f>
        <v>32811.73997795</v>
      </c>
      <c r="AE25" s="59" t="n">
        <f aca="false">SLN(assumptions!$F$8,0,120)</f>
        <v>32811.73997795</v>
      </c>
      <c r="AF25" s="59" t="n">
        <f aca="false">SLN(assumptions!$F$8,0,120)</f>
        <v>32811.73997795</v>
      </c>
      <c r="AG25" s="59" t="n">
        <f aca="false">SLN(assumptions!$F$8,0,120)</f>
        <v>32811.73997795</v>
      </c>
      <c r="AH25" s="59" t="n">
        <f aca="false">SLN(assumptions!$F$8,0,120)</f>
        <v>32811.73997795</v>
      </c>
      <c r="AI25" s="59" t="n">
        <f aca="false">SLN(assumptions!$F$8,0,120)</f>
        <v>32811.73997795</v>
      </c>
      <c r="AJ25" s="59" t="n">
        <f aca="false">SLN(assumptions!$F$8,0,120)</f>
        <v>32811.73997795</v>
      </c>
      <c r="AK25" s="59" t="n">
        <f aca="false">SLN(assumptions!$F$8,0,120)</f>
        <v>32811.73997795</v>
      </c>
      <c r="AL25" s="59" t="n">
        <f aca="false">SLN(assumptions!$F$8,0,120)</f>
        <v>32811.73997795</v>
      </c>
      <c r="AM25" s="59" t="n">
        <f aca="false">SLN(assumptions!$F$8,0,120)</f>
        <v>32811.73997795</v>
      </c>
      <c r="AN25" s="59" t="n">
        <f aca="false">SLN(assumptions!$F$8,0,120)</f>
        <v>32811.73997795</v>
      </c>
      <c r="AO25" s="59" t="n">
        <f aca="false">SLN(assumptions!$F$8,0,120)</f>
        <v>32811.73997795</v>
      </c>
      <c r="AP25" s="59" t="n">
        <f aca="false">SLN(assumptions!$F$8,0,120)</f>
        <v>32811.73997795</v>
      </c>
      <c r="AQ25" s="59" t="n">
        <f aca="false">SLN(assumptions!$F$8,0,120)</f>
        <v>32811.73997795</v>
      </c>
      <c r="AR25" s="59" t="n">
        <f aca="false">SLN(assumptions!$F$8,0,120)</f>
        <v>32811.73997795</v>
      </c>
      <c r="AS25" s="59" t="n">
        <f aca="false">SLN(assumptions!$F$8,0,120)</f>
        <v>32811.73997795</v>
      </c>
      <c r="AT25" s="59" t="n">
        <f aca="false">SLN(assumptions!$F$8,0,120)</f>
        <v>32811.73997795</v>
      </c>
      <c r="AU25" s="59" t="n">
        <f aca="false">SLN(assumptions!$F$8,0,120)</f>
        <v>32811.73997795</v>
      </c>
      <c r="AV25" s="59" t="n">
        <f aca="false">SLN(assumptions!$F$8,0,120)</f>
        <v>32811.73997795</v>
      </c>
      <c r="AW25" s="59" t="n">
        <f aca="false">SLN(assumptions!$F$8,0,120)</f>
        <v>32811.73997795</v>
      </c>
      <c r="AX25" s="59" t="n">
        <f aca="false">SLN(assumptions!$F$8,0,120)</f>
        <v>32811.73997795</v>
      </c>
      <c r="AY25" s="59" t="n">
        <f aca="false">SLN(assumptions!$F$8,0,120)</f>
        <v>32811.73997795</v>
      </c>
      <c r="AZ25" s="59" t="n">
        <f aca="false">SLN(assumptions!$F$8,0,120)</f>
        <v>32811.73997795</v>
      </c>
      <c r="BA25" s="59" t="n">
        <f aca="false">SLN(assumptions!$F$8,0,120)</f>
        <v>32811.73997795</v>
      </c>
      <c r="BB25" s="59" t="n">
        <f aca="false">SLN(assumptions!$F$8,0,120)</f>
        <v>32811.73997795</v>
      </c>
      <c r="BC25" s="59" t="n">
        <f aca="false">SLN(assumptions!$F$8,0,120)</f>
        <v>32811.73997795</v>
      </c>
      <c r="BD25" s="59" t="n">
        <f aca="false">SLN(assumptions!$F$8,0,120)</f>
        <v>32811.73997795</v>
      </c>
      <c r="BE25" s="59" t="n">
        <f aca="false">SLN(assumptions!$F$8,0,120)</f>
        <v>32811.73997795</v>
      </c>
      <c r="BF25" s="59" t="n">
        <f aca="false">SLN(assumptions!$F$8,0,120)</f>
        <v>32811.73997795</v>
      </c>
      <c r="BG25" s="59" t="n">
        <f aca="false">SLN(assumptions!$F$8,0,120)</f>
        <v>32811.73997795</v>
      </c>
      <c r="BH25" s="59" t="n">
        <f aca="false">SLN(assumptions!$F$8,0,120)</f>
        <v>32811.73997795</v>
      </c>
      <c r="BI25" s="59" t="n">
        <f aca="false">SLN(assumptions!$F$8,0,120)</f>
        <v>32811.73997795</v>
      </c>
      <c r="BJ25" s="59" t="n">
        <f aca="false">SLN(assumptions!$F$8,0,120)</f>
        <v>32811.73997795</v>
      </c>
      <c r="BK25" s="59" t="n">
        <f aca="false">SLN(assumptions!$F$8,0,120)</f>
        <v>32811.73997795</v>
      </c>
      <c r="BL25" s="59" t="n">
        <f aca="false">SLN(assumptions!$F$8,0,120)</f>
        <v>32811.73997795</v>
      </c>
    </row>
    <row r="26" customFormat="false" ht="12.75" hidden="false" customHeight="false" outlineLevel="0" collapsed="false">
      <c r="A26" s="104"/>
    </row>
    <row r="27" customFormat="false" ht="12.75" hidden="false" customHeight="false" outlineLevel="0" collapsed="false">
      <c r="A27" s="105" t="s">
        <v>176</v>
      </c>
      <c r="B27" s="106" t="n">
        <f aca="false">B21-SUM(B23:B25)</f>
        <v>475732.01002205</v>
      </c>
      <c r="C27" s="106" t="n">
        <f aca="false">C21-SUM(C23:C25)</f>
        <v>451792.01002205</v>
      </c>
      <c r="D27" s="106" t="n">
        <f aca="false">D21-SUM(D23:D25)</f>
        <v>-630435.062993204</v>
      </c>
      <c r="E27" s="106" t="n">
        <f aca="false">E21-SUM(E23:E25)</f>
        <v>475732.01002205</v>
      </c>
      <c r="F27" s="106" t="n">
        <f aca="false">F21-SUM(F23:F25)</f>
        <v>403912.01002205</v>
      </c>
      <c r="G27" s="106" t="n">
        <f aca="false">G21-SUM(G23:G25)</f>
        <v>-606387.952710264</v>
      </c>
      <c r="H27" s="106" t="n">
        <f aca="false">H21-SUM(H23:H25)</f>
        <v>451792.01002205</v>
      </c>
      <c r="I27" s="106" t="n">
        <f aca="false">I21-SUM(I23:I25)</f>
        <v>475732.01002205</v>
      </c>
      <c r="J27" s="106" t="n">
        <f aca="false">J21-SUM(J23:J25)</f>
        <v>-642351.507851734</v>
      </c>
      <c r="K27" s="106" t="n">
        <f aca="false">K21-SUM(K23:K25)</f>
        <v>475732.01002205</v>
      </c>
      <c r="L27" s="106" t="n">
        <f aca="false">L21-SUM(L23:L25)</f>
        <v>475732.01002205</v>
      </c>
      <c r="M27" s="106" t="n">
        <f aca="false">M21-SUM(M23:M25)</f>
        <v>-654375.062993204</v>
      </c>
      <c r="N27" s="106" t="n">
        <f aca="false">N21-SUM(N23:N25)</f>
        <v>723112.01002205</v>
      </c>
      <c r="O27" s="106" t="n">
        <f aca="false">O21-SUM(O23:O25)</f>
        <v>691192.01002205</v>
      </c>
      <c r="P27" s="106" t="n">
        <f aca="false">P21-SUM(P23:P25)</f>
        <v>-361506.778430022</v>
      </c>
      <c r="Q27" s="106" t="n">
        <f aca="false">Q21-SUM(Q23:Q25)</f>
        <v>723112.01002205</v>
      </c>
      <c r="R27" s="106" t="n">
        <f aca="false">R21-SUM(R23:R25)</f>
        <v>627352.01002205</v>
      </c>
      <c r="S27" s="106" t="n">
        <f aca="false">S21-SUM(S23:S25)</f>
        <v>-316431.629439401</v>
      </c>
      <c r="T27" s="106" t="n">
        <f aca="false">T21-SUM(T23:T25)</f>
        <v>691192.01002205</v>
      </c>
      <c r="U27" s="106" t="n">
        <f aca="false">U21-SUM(U23:U25)</f>
        <v>723112.01002205</v>
      </c>
      <c r="V27" s="106" t="n">
        <f aca="false">V21-SUM(V23:V25)</f>
        <v>-337285.573221436</v>
      </c>
      <c r="W27" s="106" t="n">
        <f aca="false">W21-SUM(W23:W25)</f>
        <v>723112.01002205</v>
      </c>
      <c r="X27" s="106" t="n">
        <f aca="false">X21-SUM(X23:X25)</f>
        <v>723112.01002205</v>
      </c>
      <c r="Y27" s="106" t="n">
        <f aca="false">Y21-SUM(Y23:Y25)</f>
        <v>-325503.733253627</v>
      </c>
      <c r="Z27" s="106" t="n">
        <f aca="false">Z21-SUM(Z23:Z25)</f>
        <v>927092.01002205</v>
      </c>
      <c r="AA27" s="106" t="n">
        <f aca="false">AA21-SUM(AA23:AA25)</f>
        <v>888592.01002205</v>
      </c>
      <c r="AB27" s="106" t="n">
        <f aca="false">AB21-SUM(AB23:AB25)</f>
        <v>-82342.467643517</v>
      </c>
      <c r="AC27" s="106" t="n">
        <f aca="false">AC21-SUM(AC23:AC25)</f>
        <v>927092.01002205</v>
      </c>
      <c r="AD27" s="106" t="n">
        <f aca="false">AD21-SUM(AD23:AD25)</f>
        <v>811592.01002205</v>
      </c>
      <c r="AE27" s="106" t="n">
        <f aca="false">AE21-SUM(AE23:AE25)</f>
        <v>-37077.1417468799</v>
      </c>
      <c r="AF27" s="106" t="n">
        <f aca="false">AF21-SUM(AF23:AF25)</f>
        <v>888592.01002205</v>
      </c>
      <c r="AG27" s="106" t="n">
        <f aca="false">AG21-SUM(AG23:AG25)</f>
        <v>927092.01002205</v>
      </c>
      <c r="AH27" s="106" t="n">
        <f aca="false">AH21-SUM(AH23:AH25)</f>
        <v>-61810.6787256609</v>
      </c>
      <c r="AI27" s="106" t="n">
        <f aca="false">AI21-SUM(AI23:AI25)</f>
        <v>927092.01002205</v>
      </c>
      <c r="AJ27" s="106" t="n">
        <f aca="false">AJ21-SUM(AJ23:AJ25)</f>
        <v>927092.01002205</v>
      </c>
      <c r="AK27" s="106" t="n">
        <f aca="false">AK21-SUM(AK23:AK25)</f>
        <v>-47229.7185623647</v>
      </c>
      <c r="AL27" s="106" t="n">
        <f aca="false">AL21-SUM(AL23:AL25)</f>
        <v>927092.01002205</v>
      </c>
      <c r="AM27" s="106" t="n">
        <f aca="false">AM21-SUM(AM23:AM25)</f>
        <v>888592.01002205</v>
      </c>
      <c r="AN27" s="106" t="n">
        <f aca="false">AN21-SUM(AN23:AN25)</f>
        <v>16588.0728155922</v>
      </c>
      <c r="AO27" s="106" t="n">
        <f aca="false">AO21-SUM(AO23:AO25)</f>
        <v>927092.01002205</v>
      </c>
      <c r="AP27" s="106" t="n">
        <f aca="false">AP21-SUM(AP23:AP25)</f>
        <v>850092.01002205</v>
      </c>
      <c r="AQ27" s="106" t="n">
        <f aca="false">AQ21-SUM(AQ23:AQ25)</f>
        <v>52030.4110557736</v>
      </c>
      <c r="AR27" s="106" t="n">
        <f aca="false">AR21-SUM(AR23:AR25)</f>
        <v>888592.01002205</v>
      </c>
      <c r="AS27" s="106" t="n">
        <f aca="false">AS21-SUM(AS23:AS25)</f>
        <v>927092.01002205</v>
      </c>
      <c r="AT27" s="106" t="n">
        <f aca="false">AT21-SUM(AT23:AT25)</f>
        <v>39780.0579697116</v>
      </c>
      <c r="AU27" s="106" t="n">
        <f aca="false">AU21-SUM(AU23:AU25)</f>
        <v>927092.01002205</v>
      </c>
      <c r="AV27" s="106" t="n">
        <f aca="false">AV21-SUM(AV23:AV25)</f>
        <v>927092.01002205</v>
      </c>
      <c r="AW27" s="106" t="n">
        <f aca="false">AW21-SUM(AW23:AW25)</f>
        <v>57517.7594985846</v>
      </c>
      <c r="AX27" s="106" t="n">
        <f aca="false">AX21-SUM(AX23:AX25)</f>
        <v>927092.01002205</v>
      </c>
      <c r="AY27" s="106" t="n">
        <f aca="false">AY21-SUM(AY23:AY25)</f>
        <v>888592.01002205</v>
      </c>
      <c r="AZ27" s="106" t="n">
        <f aca="false">AZ21-SUM(AZ23:AZ25)</f>
        <v>110656.94829999</v>
      </c>
      <c r="BA27" s="106" t="n">
        <f aca="false">BA21-SUM(BA23:BA25)</f>
        <v>927092.01002205</v>
      </c>
      <c r="BB27" s="106" t="n">
        <f aca="false">BB21-SUM(BB23:BB25)</f>
        <v>811592.01002205</v>
      </c>
      <c r="BC27" s="106" t="n">
        <f aca="false">BC21-SUM(BC23:BC25)</f>
        <v>155949.832857623</v>
      </c>
      <c r="BD27" s="106" t="n">
        <f aca="false">BD21-SUM(BD23:BD25)</f>
        <v>888592.01002205</v>
      </c>
      <c r="BE27" s="106" t="n">
        <f aca="false">BE21-SUM(BE23:BE25)</f>
        <v>927092.01002205</v>
      </c>
      <c r="BF27" s="106" t="n">
        <f aca="false">BF21-SUM(BF23:BF25)</f>
        <v>137646.021371284</v>
      </c>
      <c r="BG27" s="106" t="n">
        <f aca="false">BG21-SUM(BG23:BG25)</f>
        <v>927092.01002205</v>
      </c>
      <c r="BH27" s="106" t="n">
        <f aca="false">BH21-SUM(BH23:BH25)</f>
        <v>927092.01002205</v>
      </c>
      <c r="BI27" s="106" t="n">
        <f aca="false">BI21-SUM(BI23:BI25)</f>
        <v>158886.469322296</v>
      </c>
      <c r="BJ27" s="106" t="n">
        <f aca="false">BJ21-SUM(BJ23:BJ25)</f>
        <v>927092.01002205</v>
      </c>
      <c r="BK27" s="106" t="n">
        <f aca="false">BK21-SUM(BK23:BK25)</f>
        <v>888592.01002205</v>
      </c>
      <c r="BL27" s="106" t="n">
        <f aca="false">BL21-SUM(BL23:BL25)</f>
        <v>227312.451654538</v>
      </c>
    </row>
    <row r="28" customFormat="false" ht="12.75" hidden="false" customHeight="false" outlineLevel="0" collapsed="false">
      <c r="A28" s="8"/>
    </row>
    <row r="29" customFormat="false" ht="12.75" hidden="false" customHeight="false" outlineLevel="0" collapsed="false">
      <c r="A29" s="30" t="s">
        <v>119</v>
      </c>
    </row>
    <row r="30" customFormat="false" ht="13.5" hidden="false" customHeight="false" outlineLevel="0" collapsed="false">
      <c r="A30" s="107" t="s">
        <v>120</v>
      </c>
      <c r="B30" s="61" t="n">
        <v>0</v>
      </c>
      <c r="C30" s="61" t="n">
        <f aca="false">B47</f>
        <v>1000000</v>
      </c>
      <c r="D30" s="61" t="n">
        <f aca="false">C47</f>
        <v>1000000</v>
      </c>
      <c r="E30" s="61" t="n">
        <f aca="false">D47</f>
        <v>434050.353673463</v>
      </c>
      <c r="F30" s="61" t="n">
        <f aca="false">E47</f>
        <v>1000000</v>
      </c>
      <c r="G30" s="61" t="n">
        <f aca="false">F47</f>
        <v>1000000</v>
      </c>
      <c r="H30" s="61" t="n">
        <f aca="false">G47</f>
        <v>458097.463956403</v>
      </c>
      <c r="I30" s="61" t="n">
        <f aca="false">H47</f>
        <v>1000000</v>
      </c>
      <c r="J30" s="61" t="n">
        <f aca="false">I47</f>
        <v>1000000</v>
      </c>
      <c r="K30" s="61" t="n">
        <f aca="false">J47</f>
        <v>422133.908814933</v>
      </c>
      <c r="L30" s="61" t="n">
        <f aca="false">K47</f>
        <v>1000000</v>
      </c>
      <c r="M30" s="61" t="n">
        <f aca="false">L47</f>
        <v>1000000</v>
      </c>
      <c r="N30" s="61" t="n">
        <f aca="false">M47</f>
        <v>1000000</v>
      </c>
      <c r="O30" s="61" t="n">
        <f aca="false">N47</f>
        <v>1000000</v>
      </c>
      <c r="P30" s="61" t="n">
        <f aca="false">O47</f>
        <v>1000000</v>
      </c>
      <c r="Q30" s="61" t="n">
        <f aca="false">P47</f>
        <v>1000000</v>
      </c>
      <c r="R30" s="61" t="n">
        <f aca="false">Q47</f>
        <v>1000000</v>
      </c>
      <c r="S30" s="61" t="n">
        <f aca="false">R47</f>
        <v>1000000</v>
      </c>
      <c r="T30" s="61" t="n">
        <f aca="false">S47</f>
        <v>1000000</v>
      </c>
      <c r="U30" s="61" t="n">
        <f aca="false">T47</f>
        <v>1000000</v>
      </c>
      <c r="V30" s="61" t="n">
        <f aca="false">U47</f>
        <v>1000000</v>
      </c>
      <c r="W30" s="61" t="n">
        <f aca="false">V47</f>
        <v>1000000</v>
      </c>
      <c r="X30" s="61" t="n">
        <f aca="false">W47</f>
        <v>1000000</v>
      </c>
      <c r="Y30" s="61" t="n">
        <f aca="false">X47</f>
        <v>1000000</v>
      </c>
      <c r="Z30" s="61" t="n">
        <f aca="false">Y47</f>
        <v>1000000</v>
      </c>
      <c r="AA30" s="61" t="n">
        <f aca="false">Z47</f>
        <v>1000000</v>
      </c>
      <c r="AB30" s="61" t="n">
        <f aca="false">AA47</f>
        <v>1000000</v>
      </c>
      <c r="AC30" s="61" t="n">
        <f aca="false">AB47</f>
        <v>1000000</v>
      </c>
      <c r="AD30" s="61" t="n">
        <f aca="false">AC47</f>
        <v>1000000</v>
      </c>
      <c r="AE30" s="61" t="n">
        <f aca="false">AD47</f>
        <v>1000000</v>
      </c>
      <c r="AF30" s="61" t="n">
        <f aca="false">AE47</f>
        <v>1000000</v>
      </c>
      <c r="AG30" s="61" t="n">
        <f aca="false">AF47</f>
        <v>1000000</v>
      </c>
      <c r="AH30" s="61" t="n">
        <f aca="false">AG47</f>
        <v>1000000</v>
      </c>
      <c r="AI30" s="61" t="n">
        <f aca="false">AH47</f>
        <v>1000000</v>
      </c>
      <c r="AJ30" s="61" t="n">
        <f aca="false">AI47</f>
        <v>1000000</v>
      </c>
      <c r="AK30" s="61" t="n">
        <f aca="false">AJ47</f>
        <v>1000000</v>
      </c>
      <c r="AL30" s="61" t="n">
        <f aca="false">AK47</f>
        <v>1000000</v>
      </c>
      <c r="AM30" s="61" t="n">
        <f aca="false">AL47</f>
        <v>1000000</v>
      </c>
      <c r="AN30" s="61" t="n">
        <f aca="false">AM47</f>
        <v>1000000</v>
      </c>
      <c r="AO30" s="61" t="n">
        <f aca="false">AN47</f>
        <v>1000000</v>
      </c>
      <c r="AP30" s="61" t="n">
        <f aca="false">AO47</f>
        <v>1000000</v>
      </c>
      <c r="AQ30" s="61" t="n">
        <f aca="false">AP47</f>
        <v>1000000</v>
      </c>
      <c r="AR30" s="61" t="n">
        <f aca="false">AQ47</f>
        <v>1000000</v>
      </c>
      <c r="AS30" s="61" t="n">
        <f aca="false">AR47</f>
        <v>1000000</v>
      </c>
      <c r="AT30" s="61" t="n">
        <f aca="false">AS47</f>
        <v>1000000</v>
      </c>
      <c r="AU30" s="61" t="n">
        <f aca="false">AT47</f>
        <v>1000000</v>
      </c>
      <c r="AV30" s="61" t="n">
        <f aca="false">AU47</f>
        <v>1000000</v>
      </c>
      <c r="AW30" s="61" t="n">
        <f aca="false">AV47</f>
        <v>1000000</v>
      </c>
      <c r="AX30" s="61" t="n">
        <f aca="false">AW47</f>
        <v>1000000</v>
      </c>
      <c r="AY30" s="61" t="n">
        <f aca="false">AX47</f>
        <v>1000000</v>
      </c>
      <c r="AZ30" s="61" t="n">
        <f aca="false">AY47</f>
        <v>1000000</v>
      </c>
      <c r="BA30" s="61" t="n">
        <f aca="false">AZ47</f>
        <v>1000000</v>
      </c>
      <c r="BB30" s="61" t="n">
        <f aca="false">BA47</f>
        <v>1000000</v>
      </c>
      <c r="BC30" s="61" t="n">
        <f aca="false">BB47</f>
        <v>1000000</v>
      </c>
      <c r="BD30" s="61" t="n">
        <f aca="false">BC47</f>
        <v>1000000</v>
      </c>
      <c r="BE30" s="61" t="n">
        <f aca="false">BD47</f>
        <v>1000000</v>
      </c>
      <c r="BF30" s="61" t="n">
        <f aca="false">BE47</f>
        <v>1000000</v>
      </c>
      <c r="BG30" s="61" t="n">
        <f aca="false">BF47</f>
        <v>1000000</v>
      </c>
      <c r="BH30" s="61" t="n">
        <f aca="false">BG47</f>
        <v>1000000</v>
      </c>
      <c r="BI30" s="61" t="n">
        <f aca="false">BH47</f>
        <v>1000000</v>
      </c>
      <c r="BJ30" s="61" t="n">
        <f aca="false">BI47</f>
        <v>1000000</v>
      </c>
      <c r="BK30" s="61" t="n">
        <f aca="false">BJ47</f>
        <v>1000000</v>
      </c>
      <c r="BL30" s="61" t="n">
        <f aca="false">BK47</f>
        <v>1000000</v>
      </c>
    </row>
    <row r="31" customFormat="false" ht="12.75" hidden="false" customHeight="false" outlineLevel="0" collapsed="false">
      <c r="A31" s="101"/>
    </row>
    <row r="32" customFormat="false" ht="12.75" hidden="false" customHeight="false" outlineLevel="0" collapsed="false">
      <c r="A32" s="103" t="s">
        <v>121</v>
      </c>
    </row>
    <row r="33" customFormat="false" ht="12.75" hidden="false" customHeight="false" outlineLevel="0" collapsed="false">
      <c r="A33" s="104" t="s">
        <v>122</v>
      </c>
      <c r="B33" s="108" t="n">
        <f aca="false">B27</f>
        <v>475732.01002205</v>
      </c>
      <c r="C33" s="108" t="n">
        <f aca="false">C27</f>
        <v>451792.01002205</v>
      </c>
      <c r="D33" s="108" t="n">
        <f aca="false">D27</f>
        <v>-630435.062993204</v>
      </c>
      <c r="E33" s="108" t="n">
        <f aca="false">E27</f>
        <v>475732.01002205</v>
      </c>
      <c r="F33" s="108" t="n">
        <f aca="false">F27</f>
        <v>403912.01002205</v>
      </c>
      <c r="G33" s="108" t="n">
        <f aca="false">G27</f>
        <v>-606387.952710264</v>
      </c>
      <c r="H33" s="108" t="n">
        <f aca="false">H27</f>
        <v>451792.01002205</v>
      </c>
      <c r="I33" s="108" t="n">
        <f aca="false">I27</f>
        <v>475732.01002205</v>
      </c>
      <c r="J33" s="108" t="n">
        <f aca="false">J27</f>
        <v>-642351.507851734</v>
      </c>
      <c r="K33" s="108" t="n">
        <f aca="false">K27</f>
        <v>475732.01002205</v>
      </c>
      <c r="L33" s="108" t="n">
        <f aca="false">L27</f>
        <v>475732.01002205</v>
      </c>
      <c r="M33" s="108" t="n">
        <f aca="false">M27</f>
        <v>-654375.062993204</v>
      </c>
      <c r="N33" s="108" t="n">
        <f aca="false">N27</f>
        <v>723112.01002205</v>
      </c>
      <c r="O33" s="108" t="n">
        <f aca="false">O27</f>
        <v>691192.01002205</v>
      </c>
      <c r="P33" s="108" t="n">
        <f aca="false">P27</f>
        <v>-361506.778430022</v>
      </c>
      <c r="Q33" s="108" t="n">
        <f aca="false">Q27</f>
        <v>723112.01002205</v>
      </c>
      <c r="R33" s="108" t="n">
        <f aca="false">R27</f>
        <v>627352.01002205</v>
      </c>
      <c r="S33" s="108" t="n">
        <f aca="false">S27</f>
        <v>-316431.629439401</v>
      </c>
      <c r="T33" s="108" t="n">
        <f aca="false">T27</f>
        <v>691192.01002205</v>
      </c>
      <c r="U33" s="108" t="n">
        <f aca="false">U27</f>
        <v>723112.01002205</v>
      </c>
      <c r="V33" s="108" t="n">
        <f aca="false">V27</f>
        <v>-337285.573221436</v>
      </c>
      <c r="W33" s="108" t="n">
        <f aca="false">W27</f>
        <v>723112.01002205</v>
      </c>
      <c r="X33" s="108" t="n">
        <f aca="false">X27</f>
        <v>723112.01002205</v>
      </c>
      <c r="Y33" s="108" t="n">
        <f aca="false">Y27</f>
        <v>-325503.733253627</v>
      </c>
      <c r="Z33" s="108" t="n">
        <f aca="false">Z27</f>
        <v>927092.01002205</v>
      </c>
      <c r="AA33" s="108" t="n">
        <f aca="false">AA27</f>
        <v>888592.01002205</v>
      </c>
      <c r="AB33" s="108" t="n">
        <f aca="false">AB27</f>
        <v>-82342.467643517</v>
      </c>
      <c r="AC33" s="108" t="n">
        <f aca="false">AC27</f>
        <v>927092.01002205</v>
      </c>
      <c r="AD33" s="108" t="n">
        <f aca="false">AD27</f>
        <v>811592.01002205</v>
      </c>
      <c r="AE33" s="108" t="n">
        <f aca="false">AE27</f>
        <v>-37077.1417468799</v>
      </c>
      <c r="AF33" s="108" t="n">
        <f aca="false">AF27</f>
        <v>888592.01002205</v>
      </c>
      <c r="AG33" s="108" t="n">
        <f aca="false">AG27</f>
        <v>927092.01002205</v>
      </c>
      <c r="AH33" s="108" t="n">
        <f aca="false">AH27</f>
        <v>-61810.6787256609</v>
      </c>
      <c r="AI33" s="108" t="n">
        <f aca="false">AI27</f>
        <v>927092.01002205</v>
      </c>
      <c r="AJ33" s="108" t="n">
        <f aca="false">AJ27</f>
        <v>927092.01002205</v>
      </c>
      <c r="AK33" s="108" t="n">
        <f aca="false">AK27</f>
        <v>-47229.7185623647</v>
      </c>
      <c r="AL33" s="108" t="n">
        <f aca="false">AL27</f>
        <v>927092.01002205</v>
      </c>
      <c r="AM33" s="108" t="n">
        <f aca="false">AM27</f>
        <v>888592.01002205</v>
      </c>
      <c r="AN33" s="108" t="n">
        <f aca="false">AN27</f>
        <v>16588.0728155922</v>
      </c>
      <c r="AO33" s="108" t="n">
        <f aca="false">AO27</f>
        <v>927092.01002205</v>
      </c>
      <c r="AP33" s="108" t="n">
        <f aca="false">AP27</f>
        <v>850092.01002205</v>
      </c>
      <c r="AQ33" s="108" t="n">
        <f aca="false">AQ27</f>
        <v>52030.4110557736</v>
      </c>
      <c r="AR33" s="108" t="n">
        <f aca="false">AR27</f>
        <v>888592.01002205</v>
      </c>
      <c r="AS33" s="108" t="n">
        <f aca="false">AS27</f>
        <v>927092.01002205</v>
      </c>
      <c r="AT33" s="108" t="n">
        <f aca="false">AT27</f>
        <v>39780.0579697116</v>
      </c>
      <c r="AU33" s="108" t="n">
        <f aca="false">AU27</f>
        <v>927092.01002205</v>
      </c>
      <c r="AV33" s="108" t="n">
        <f aca="false">AV27</f>
        <v>927092.01002205</v>
      </c>
      <c r="AW33" s="108" t="n">
        <f aca="false">AW27</f>
        <v>57517.7594985846</v>
      </c>
      <c r="AX33" s="108" t="n">
        <f aca="false">AX27</f>
        <v>927092.01002205</v>
      </c>
      <c r="AY33" s="108" t="n">
        <f aca="false">AY27</f>
        <v>888592.01002205</v>
      </c>
      <c r="AZ33" s="108" t="n">
        <f aca="false">AZ27</f>
        <v>110656.94829999</v>
      </c>
      <c r="BA33" s="108" t="n">
        <f aca="false">BA27</f>
        <v>927092.01002205</v>
      </c>
      <c r="BB33" s="108" t="n">
        <f aca="false">BB27</f>
        <v>811592.01002205</v>
      </c>
      <c r="BC33" s="108" t="n">
        <f aca="false">BC27</f>
        <v>155949.832857623</v>
      </c>
      <c r="BD33" s="108" t="n">
        <f aca="false">BD27</f>
        <v>888592.01002205</v>
      </c>
      <c r="BE33" s="108" t="n">
        <f aca="false">BE27</f>
        <v>927092.01002205</v>
      </c>
      <c r="BF33" s="108" t="n">
        <f aca="false">BF27</f>
        <v>137646.021371284</v>
      </c>
      <c r="BG33" s="108" t="n">
        <f aca="false">BG27</f>
        <v>927092.01002205</v>
      </c>
      <c r="BH33" s="108" t="n">
        <f aca="false">BH27</f>
        <v>927092.01002205</v>
      </c>
      <c r="BI33" s="108" t="n">
        <f aca="false">BI27</f>
        <v>158886.469322296</v>
      </c>
      <c r="BJ33" s="108" t="n">
        <f aca="false">BJ27</f>
        <v>927092.01002205</v>
      </c>
      <c r="BK33" s="108" t="n">
        <f aca="false">BK27</f>
        <v>888592.01002205</v>
      </c>
      <c r="BL33" s="108" t="n">
        <f aca="false">BL27</f>
        <v>227312.451654538</v>
      </c>
    </row>
    <row r="34" customFormat="false" ht="12.75" hidden="false" customHeight="false" outlineLevel="0" collapsed="false">
      <c r="A34" s="104" t="s">
        <v>123</v>
      </c>
      <c r="B34" s="109" t="n">
        <f aca="false">B24</f>
        <v>64485.4166666667</v>
      </c>
      <c r="C34" s="109" t="n">
        <f aca="false">C24</f>
        <v>64485.4166666667</v>
      </c>
      <c r="D34" s="109" t="n">
        <f aca="false">D24</f>
        <v>64485.4166666667</v>
      </c>
      <c r="E34" s="109" t="n">
        <f aca="false">E24</f>
        <v>64485.4166666667</v>
      </c>
      <c r="F34" s="109" t="n">
        <f aca="false">F24</f>
        <v>64485.4166666667</v>
      </c>
      <c r="G34" s="109" t="n">
        <f aca="false">G24</f>
        <v>64485.4166666667</v>
      </c>
      <c r="H34" s="109" t="n">
        <f aca="false">H24</f>
        <v>64485.4166666667</v>
      </c>
      <c r="I34" s="109" t="n">
        <f aca="false">I24</f>
        <v>64485.4166666667</v>
      </c>
      <c r="J34" s="109" t="n">
        <f aca="false">J24</f>
        <v>64485.4166666667</v>
      </c>
      <c r="K34" s="109" t="n">
        <f aca="false">K24</f>
        <v>64485.4166666667</v>
      </c>
      <c r="L34" s="109" t="n">
        <f aca="false">L24</f>
        <v>64485.4166666667</v>
      </c>
      <c r="M34" s="109" t="n">
        <f aca="false">M24</f>
        <v>64485.4166666667</v>
      </c>
      <c r="N34" s="109" t="n">
        <f aca="false">N24</f>
        <v>64485.4166666667</v>
      </c>
      <c r="O34" s="109" t="n">
        <f aca="false">O24</f>
        <v>64485.4166666667</v>
      </c>
      <c r="P34" s="109" t="n">
        <f aca="false">P24</f>
        <v>64485.4166666667</v>
      </c>
      <c r="Q34" s="109" t="n">
        <f aca="false">Q24</f>
        <v>64485.4166666667</v>
      </c>
      <c r="R34" s="109" t="n">
        <f aca="false">R24</f>
        <v>64485.4166666667</v>
      </c>
      <c r="S34" s="109" t="n">
        <f aca="false">S24</f>
        <v>64485.4166666667</v>
      </c>
      <c r="T34" s="109" t="n">
        <f aca="false">T24</f>
        <v>64485.4166666667</v>
      </c>
      <c r="U34" s="109" t="n">
        <f aca="false">U24</f>
        <v>64485.4166666667</v>
      </c>
      <c r="V34" s="109" t="n">
        <f aca="false">V24</f>
        <v>64485.4166666667</v>
      </c>
      <c r="W34" s="109" t="n">
        <f aca="false">W24</f>
        <v>64485.4166666667</v>
      </c>
      <c r="X34" s="109" t="n">
        <f aca="false">X24</f>
        <v>64485.4166666667</v>
      </c>
      <c r="Y34" s="109" t="n">
        <f aca="false">Y24</f>
        <v>64485.4166666667</v>
      </c>
      <c r="Z34" s="109" t="n">
        <f aca="false">Z24</f>
        <v>64485.4166666667</v>
      </c>
      <c r="AA34" s="109" t="n">
        <f aca="false">AA24</f>
        <v>64485.4166666667</v>
      </c>
      <c r="AB34" s="109" t="n">
        <f aca="false">AB24</f>
        <v>64485.4166666667</v>
      </c>
      <c r="AC34" s="109" t="n">
        <f aca="false">AC24</f>
        <v>64485.4166666667</v>
      </c>
      <c r="AD34" s="109" t="n">
        <f aca="false">AD24</f>
        <v>64485.4166666667</v>
      </c>
      <c r="AE34" s="109" t="n">
        <f aca="false">AE24</f>
        <v>64485.4166666667</v>
      </c>
      <c r="AF34" s="109" t="n">
        <f aca="false">AF24</f>
        <v>64485.4166666667</v>
      </c>
      <c r="AG34" s="109" t="n">
        <f aca="false">AG24</f>
        <v>64485.4166666667</v>
      </c>
      <c r="AH34" s="109" t="n">
        <f aca="false">AH24</f>
        <v>64485.4166666667</v>
      </c>
      <c r="AI34" s="109" t="n">
        <f aca="false">AI24</f>
        <v>64485.4166666667</v>
      </c>
      <c r="AJ34" s="109" t="n">
        <f aca="false">AJ24</f>
        <v>64485.4166666667</v>
      </c>
      <c r="AK34" s="109" t="n">
        <f aca="false">AK24</f>
        <v>64485.4166666667</v>
      </c>
      <c r="AL34" s="109" t="n">
        <f aca="false">AL24</f>
        <v>64485.4166666667</v>
      </c>
      <c r="AM34" s="109" t="n">
        <f aca="false">AM24</f>
        <v>64485.4166666667</v>
      </c>
      <c r="AN34" s="109" t="n">
        <f aca="false">AN24</f>
        <v>64485.4166666667</v>
      </c>
      <c r="AO34" s="109" t="n">
        <f aca="false">AO24</f>
        <v>64485.4166666667</v>
      </c>
      <c r="AP34" s="109" t="n">
        <f aca="false">AP24</f>
        <v>64485.4166666667</v>
      </c>
      <c r="AQ34" s="109" t="n">
        <f aca="false">AQ24</f>
        <v>64485.4166666667</v>
      </c>
      <c r="AR34" s="109" t="n">
        <f aca="false">AR24</f>
        <v>64485.4166666667</v>
      </c>
      <c r="AS34" s="109" t="n">
        <f aca="false">AS24</f>
        <v>64485.4166666667</v>
      </c>
      <c r="AT34" s="109" t="n">
        <f aca="false">AT24</f>
        <v>64485.4166666667</v>
      </c>
      <c r="AU34" s="109" t="n">
        <f aca="false">AU24</f>
        <v>64485.4166666667</v>
      </c>
      <c r="AV34" s="109" t="n">
        <f aca="false">AV24</f>
        <v>64485.4166666667</v>
      </c>
      <c r="AW34" s="109" t="n">
        <f aca="false">AW24</f>
        <v>64485.4166666667</v>
      </c>
      <c r="AX34" s="109" t="n">
        <f aca="false">AX24</f>
        <v>64485.4166666667</v>
      </c>
      <c r="AY34" s="109" t="n">
        <f aca="false">AY24</f>
        <v>64485.4166666667</v>
      </c>
      <c r="AZ34" s="109" t="n">
        <f aca="false">AZ24</f>
        <v>64485.4166666667</v>
      </c>
      <c r="BA34" s="109" t="n">
        <f aca="false">BA24</f>
        <v>64485.4166666667</v>
      </c>
      <c r="BB34" s="109" t="n">
        <f aca="false">BB24</f>
        <v>64485.4166666667</v>
      </c>
      <c r="BC34" s="109" t="n">
        <f aca="false">BC24</f>
        <v>64485.4166666667</v>
      </c>
      <c r="BD34" s="109" t="n">
        <f aca="false">BD24</f>
        <v>64485.4166666667</v>
      </c>
      <c r="BE34" s="109" t="n">
        <f aca="false">BE24</f>
        <v>64485.4166666667</v>
      </c>
      <c r="BF34" s="109" t="n">
        <f aca="false">BF24</f>
        <v>64485.4166666667</v>
      </c>
      <c r="BG34" s="109" t="n">
        <f aca="false">BG24</f>
        <v>64485.4166666667</v>
      </c>
      <c r="BH34" s="109" t="n">
        <f aca="false">BH24</f>
        <v>64485.4166666667</v>
      </c>
      <c r="BI34" s="109" t="n">
        <f aca="false">BI24</f>
        <v>64485.4166666667</v>
      </c>
      <c r="BJ34" s="109" t="n">
        <f aca="false">BJ24</f>
        <v>64485.4166666667</v>
      </c>
      <c r="BK34" s="109" t="n">
        <f aca="false">BK24</f>
        <v>64485.4166666667</v>
      </c>
      <c r="BL34" s="109" t="n">
        <f aca="false">BL24</f>
        <v>64485.4166666667</v>
      </c>
    </row>
    <row r="35" customFormat="false" ht="12.75" hidden="false" customHeight="false" outlineLevel="0" collapsed="false">
      <c r="A35" s="104" t="s">
        <v>124</v>
      </c>
      <c r="B35" s="110" t="n">
        <f aca="false">SUM(B33:B34)</f>
        <v>540217.426688717</v>
      </c>
      <c r="C35" s="110" t="n">
        <f aca="false">SUM(C33:C34)</f>
        <v>516277.426688717</v>
      </c>
      <c r="D35" s="110" t="n">
        <f aca="false">SUM(D33:D34)</f>
        <v>-565949.646326537</v>
      </c>
      <c r="E35" s="110" t="n">
        <f aca="false">SUM(E33:E34)</f>
        <v>540217.426688717</v>
      </c>
      <c r="F35" s="110" t="n">
        <f aca="false">SUM(F33:F34)</f>
        <v>468397.426688717</v>
      </c>
      <c r="G35" s="110" t="n">
        <f aca="false">SUM(G33:G34)</f>
        <v>-541902.536043597</v>
      </c>
      <c r="H35" s="110" t="n">
        <f aca="false">SUM(H33:H34)</f>
        <v>516277.426688717</v>
      </c>
      <c r="I35" s="110" t="n">
        <f aca="false">SUM(I33:I34)</f>
        <v>540217.426688717</v>
      </c>
      <c r="J35" s="110" t="n">
        <f aca="false">SUM(J33:J34)</f>
        <v>-577866.091185067</v>
      </c>
      <c r="K35" s="110" t="n">
        <f aca="false">SUM(K33:K34)</f>
        <v>540217.426688717</v>
      </c>
      <c r="L35" s="110" t="n">
        <f aca="false">SUM(L33:L34)</f>
        <v>540217.426688717</v>
      </c>
      <c r="M35" s="110" t="n">
        <f aca="false">SUM(M33:M34)</f>
        <v>-589889.646326537</v>
      </c>
      <c r="N35" s="110" t="n">
        <f aca="false">SUM(N33:N34)</f>
        <v>787597.426688717</v>
      </c>
      <c r="O35" s="110" t="n">
        <f aca="false">SUM(O33:O34)</f>
        <v>755677.426688717</v>
      </c>
      <c r="P35" s="110" t="n">
        <f aca="false">SUM(P33:P34)</f>
        <v>-297021.361763356</v>
      </c>
      <c r="Q35" s="110" t="n">
        <f aca="false">SUM(Q33:Q34)</f>
        <v>787597.426688717</v>
      </c>
      <c r="R35" s="110" t="n">
        <f aca="false">SUM(R33:R34)</f>
        <v>691837.426688717</v>
      </c>
      <c r="S35" s="110" t="n">
        <f aca="false">SUM(S33:S34)</f>
        <v>-251946.212772735</v>
      </c>
      <c r="T35" s="110" t="n">
        <f aca="false">SUM(T33:T34)</f>
        <v>755677.426688717</v>
      </c>
      <c r="U35" s="110" t="n">
        <f aca="false">SUM(U33:U34)</f>
        <v>787597.426688717</v>
      </c>
      <c r="V35" s="110" t="n">
        <f aca="false">SUM(V33:V34)</f>
        <v>-272800.15655477</v>
      </c>
      <c r="W35" s="110" t="n">
        <f aca="false">SUM(W33:W34)</f>
        <v>787597.426688717</v>
      </c>
      <c r="X35" s="110" t="n">
        <f aca="false">SUM(X33:X34)</f>
        <v>787597.426688717</v>
      </c>
      <c r="Y35" s="110" t="n">
        <f aca="false">SUM(Y33:Y34)</f>
        <v>-261018.31658696</v>
      </c>
      <c r="Z35" s="110" t="n">
        <f aca="false">SUM(Z33:Z34)</f>
        <v>991577.426688717</v>
      </c>
      <c r="AA35" s="110" t="n">
        <f aca="false">SUM(AA33:AA34)</f>
        <v>953077.426688717</v>
      </c>
      <c r="AB35" s="110" t="n">
        <f aca="false">SUM(AB33:AB34)</f>
        <v>-17857.0509768503</v>
      </c>
      <c r="AC35" s="110" t="n">
        <f aca="false">SUM(AC33:AC34)</f>
        <v>991577.426688717</v>
      </c>
      <c r="AD35" s="110" t="n">
        <f aca="false">SUM(AD33:AD34)</f>
        <v>876077.426688717</v>
      </c>
      <c r="AE35" s="110" t="n">
        <f aca="false">SUM(AE33:AE34)</f>
        <v>27408.2749197868</v>
      </c>
      <c r="AF35" s="110" t="n">
        <f aca="false">SUM(AF33:AF34)</f>
        <v>953077.426688717</v>
      </c>
      <c r="AG35" s="110" t="n">
        <f aca="false">SUM(AG33:AG34)</f>
        <v>991577.426688717</v>
      </c>
      <c r="AH35" s="110" t="n">
        <f aca="false">SUM(AH33:AH34)</f>
        <v>2674.73794100577</v>
      </c>
      <c r="AI35" s="110" t="n">
        <f aca="false">SUM(AI33:AI34)</f>
        <v>991577.426688717</v>
      </c>
      <c r="AJ35" s="110" t="n">
        <f aca="false">SUM(AJ33:AJ34)</f>
        <v>991577.426688717</v>
      </c>
      <c r="AK35" s="110" t="n">
        <f aca="false">SUM(AK33:AK34)</f>
        <v>17255.698104302</v>
      </c>
      <c r="AL35" s="110" t="n">
        <f aca="false">SUM(AL33:AL34)</f>
        <v>991577.426688717</v>
      </c>
      <c r="AM35" s="110" t="n">
        <f aca="false">SUM(AM33:AM34)</f>
        <v>953077.426688717</v>
      </c>
      <c r="AN35" s="110" t="n">
        <f aca="false">SUM(AN33:AN34)</f>
        <v>81073.4894822588</v>
      </c>
      <c r="AO35" s="110" t="n">
        <f aca="false">SUM(AO33:AO34)</f>
        <v>991577.426688717</v>
      </c>
      <c r="AP35" s="110" t="n">
        <f aca="false">SUM(AP33:AP34)</f>
        <v>914577.426688717</v>
      </c>
      <c r="AQ35" s="110" t="n">
        <f aca="false">SUM(AQ33:AQ34)</f>
        <v>116515.82772244</v>
      </c>
      <c r="AR35" s="110" t="n">
        <f aca="false">SUM(AR33:AR34)</f>
        <v>953077.426688717</v>
      </c>
      <c r="AS35" s="110" t="n">
        <f aca="false">SUM(AS33:AS34)</f>
        <v>991577.426688717</v>
      </c>
      <c r="AT35" s="110" t="n">
        <f aca="false">SUM(AT33:AT34)</f>
        <v>104265.474636378</v>
      </c>
      <c r="AU35" s="110" t="n">
        <f aca="false">SUM(AU33:AU34)</f>
        <v>991577.426688717</v>
      </c>
      <c r="AV35" s="110" t="n">
        <f aca="false">SUM(AV33:AV34)</f>
        <v>991577.426688717</v>
      </c>
      <c r="AW35" s="110" t="n">
        <f aca="false">SUM(AW33:AW34)</f>
        <v>122003.176165251</v>
      </c>
      <c r="AX35" s="110" t="n">
        <f aca="false">SUM(AX33:AX34)</f>
        <v>991577.426688717</v>
      </c>
      <c r="AY35" s="110" t="n">
        <f aca="false">SUM(AY33:AY34)</f>
        <v>953077.426688717</v>
      </c>
      <c r="AZ35" s="110" t="n">
        <f aca="false">SUM(AZ33:AZ34)</f>
        <v>175142.364966656</v>
      </c>
      <c r="BA35" s="110" t="n">
        <f aca="false">SUM(BA33:BA34)</f>
        <v>991577.426688717</v>
      </c>
      <c r="BB35" s="110" t="n">
        <f aca="false">SUM(BB33:BB34)</f>
        <v>876077.426688717</v>
      </c>
      <c r="BC35" s="110" t="n">
        <f aca="false">SUM(BC33:BC34)</f>
        <v>220435.24952429</v>
      </c>
      <c r="BD35" s="110" t="n">
        <f aca="false">SUM(BD33:BD34)</f>
        <v>953077.426688717</v>
      </c>
      <c r="BE35" s="110" t="n">
        <f aca="false">SUM(BE33:BE34)</f>
        <v>991577.426688717</v>
      </c>
      <c r="BF35" s="110" t="n">
        <f aca="false">SUM(BF33:BF34)</f>
        <v>202131.43803795</v>
      </c>
      <c r="BG35" s="110" t="n">
        <f aca="false">SUM(BG33:BG34)</f>
        <v>991577.426688717</v>
      </c>
      <c r="BH35" s="110" t="n">
        <f aca="false">SUM(BH33:BH34)</f>
        <v>991577.426688717</v>
      </c>
      <c r="BI35" s="110" t="n">
        <f aca="false">SUM(BI33:BI34)</f>
        <v>223371.885988962</v>
      </c>
      <c r="BJ35" s="110" t="n">
        <f aca="false">SUM(BJ33:BJ34)</f>
        <v>991577.426688717</v>
      </c>
      <c r="BK35" s="110" t="n">
        <f aca="false">SUM(BK33:BK34)</f>
        <v>953077.426688717</v>
      </c>
      <c r="BL35" s="110" t="n">
        <f aca="false">SUM(BL33:BL34)</f>
        <v>291797.868321204</v>
      </c>
    </row>
    <row r="36" customFormat="false" ht="12.75" hidden="false" customHeight="false" outlineLevel="0" collapsed="false">
      <c r="A36" s="104"/>
      <c r="B36" s="8"/>
    </row>
    <row r="37" customFormat="false" ht="12.75" hidden="false" customHeight="false" outlineLevel="0" collapsed="false">
      <c r="A37" s="105" t="s">
        <v>125</v>
      </c>
      <c r="B37" s="8"/>
    </row>
    <row r="38" customFormat="false" ht="12.75" hidden="false" customHeight="false" outlineLevel="0" collapsed="false">
      <c r="A38" s="104" t="s">
        <v>126</v>
      </c>
      <c r="B38" s="111" t="n">
        <f aca="false">-assumptions!F9</f>
        <v>-65843408.797354</v>
      </c>
      <c r="C38" s="65" t="n">
        <v>0</v>
      </c>
      <c r="D38" s="65" t="n">
        <f aca="false">C38</f>
        <v>0</v>
      </c>
      <c r="E38" s="65" t="n">
        <f aca="false">D38</f>
        <v>0</v>
      </c>
      <c r="F38" s="65" t="n">
        <f aca="false">E38</f>
        <v>0</v>
      </c>
      <c r="G38" s="65" t="n">
        <f aca="false">F38</f>
        <v>0</v>
      </c>
      <c r="H38" s="65" t="n">
        <f aca="false">G38</f>
        <v>0</v>
      </c>
      <c r="I38" s="65" t="n">
        <f aca="false">H38</f>
        <v>0</v>
      </c>
      <c r="J38" s="65" t="n">
        <f aca="false">I38</f>
        <v>0</v>
      </c>
      <c r="K38" s="65" t="n">
        <f aca="false">J38</f>
        <v>0</v>
      </c>
      <c r="L38" s="65" t="n">
        <f aca="false">K38</f>
        <v>0</v>
      </c>
      <c r="M38" s="65" t="n">
        <f aca="false">L38</f>
        <v>0</v>
      </c>
      <c r="N38" s="65" t="n">
        <f aca="false">M38</f>
        <v>0</v>
      </c>
      <c r="O38" s="65" t="n">
        <f aca="false">N38</f>
        <v>0</v>
      </c>
      <c r="P38" s="65" t="n">
        <f aca="false">O38</f>
        <v>0</v>
      </c>
      <c r="Q38" s="65" t="n">
        <f aca="false">P38</f>
        <v>0</v>
      </c>
      <c r="R38" s="65" t="n">
        <f aca="false">Q38</f>
        <v>0</v>
      </c>
      <c r="S38" s="65" t="n">
        <f aca="false">R38</f>
        <v>0</v>
      </c>
      <c r="T38" s="65" t="n">
        <f aca="false">S38</f>
        <v>0</v>
      </c>
      <c r="U38" s="65" t="n">
        <f aca="false">T38</f>
        <v>0</v>
      </c>
      <c r="V38" s="65" t="n">
        <f aca="false">U38</f>
        <v>0</v>
      </c>
      <c r="W38" s="65" t="n">
        <f aca="false">V38</f>
        <v>0</v>
      </c>
      <c r="X38" s="65" t="n">
        <f aca="false">W38</f>
        <v>0</v>
      </c>
      <c r="Y38" s="65" t="n">
        <f aca="false">X38</f>
        <v>0</v>
      </c>
      <c r="Z38" s="65" t="n">
        <f aca="false">Y38</f>
        <v>0</v>
      </c>
      <c r="AA38" s="65" t="n">
        <f aca="false">Z38</f>
        <v>0</v>
      </c>
      <c r="AB38" s="65" t="n">
        <f aca="false">AA38</f>
        <v>0</v>
      </c>
      <c r="AC38" s="65" t="n">
        <f aca="false">AB38</f>
        <v>0</v>
      </c>
      <c r="AD38" s="65" t="n">
        <f aca="false">AC38</f>
        <v>0</v>
      </c>
      <c r="AE38" s="65" t="n">
        <f aca="false">AD38</f>
        <v>0</v>
      </c>
      <c r="AF38" s="65" t="n">
        <f aca="false">AE38</f>
        <v>0</v>
      </c>
      <c r="AG38" s="65" t="n">
        <f aca="false">AF38</f>
        <v>0</v>
      </c>
      <c r="AH38" s="65" t="n">
        <f aca="false">AG38</f>
        <v>0</v>
      </c>
      <c r="AI38" s="65" t="n">
        <f aca="false">AH38</f>
        <v>0</v>
      </c>
      <c r="AJ38" s="65" t="n">
        <f aca="false">AI38</f>
        <v>0</v>
      </c>
      <c r="AK38" s="65" t="n">
        <f aca="false">AJ38</f>
        <v>0</v>
      </c>
      <c r="AL38" s="65" t="n">
        <f aca="false">AK38</f>
        <v>0</v>
      </c>
      <c r="AM38" s="65" t="n">
        <f aca="false">AL38</f>
        <v>0</v>
      </c>
      <c r="AN38" s="65" t="n">
        <f aca="false">AM38</f>
        <v>0</v>
      </c>
      <c r="AO38" s="65" t="n">
        <f aca="false">AN38</f>
        <v>0</v>
      </c>
      <c r="AP38" s="65" t="n">
        <f aca="false">AO38</f>
        <v>0</v>
      </c>
      <c r="AQ38" s="65" t="n">
        <f aca="false">AP38</f>
        <v>0</v>
      </c>
      <c r="AR38" s="65" t="n">
        <f aca="false">AQ38</f>
        <v>0</v>
      </c>
      <c r="AS38" s="65" t="n">
        <f aca="false">AR38</f>
        <v>0</v>
      </c>
      <c r="AT38" s="65" t="n">
        <f aca="false">AS38</f>
        <v>0</v>
      </c>
      <c r="AU38" s="65" t="n">
        <f aca="false">AT38</f>
        <v>0</v>
      </c>
      <c r="AV38" s="65" t="n">
        <f aca="false">AU38</f>
        <v>0</v>
      </c>
      <c r="AW38" s="65" t="n">
        <f aca="false">AV38</f>
        <v>0</v>
      </c>
      <c r="AX38" s="65" t="n">
        <f aca="false">AW38</f>
        <v>0</v>
      </c>
      <c r="AY38" s="65" t="n">
        <f aca="false">AX38</f>
        <v>0</v>
      </c>
      <c r="AZ38" s="65" t="n">
        <f aca="false">AY38</f>
        <v>0</v>
      </c>
      <c r="BA38" s="65" t="n">
        <f aca="false">AZ38</f>
        <v>0</v>
      </c>
      <c r="BB38" s="65" t="n">
        <f aca="false">BA38</f>
        <v>0</v>
      </c>
      <c r="BC38" s="65" t="n">
        <f aca="false">BB38</f>
        <v>0</v>
      </c>
      <c r="BD38" s="65" t="n">
        <f aca="false">BC38</f>
        <v>0</v>
      </c>
      <c r="BE38" s="65" t="n">
        <f aca="false">BD38</f>
        <v>0</v>
      </c>
      <c r="BF38" s="65" t="n">
        <f aca="false">BE38</f>
        <v>0</v>
      </c>
      <c r="BG38" s="65" t="n">
        <f aca="false">BF38</f>
        <v>0</v>
      </c>
      <c r="BH38" s="65" t="n">
        <f aca="false">BG38</f>
        <v>0</v>
      </c>
      <c r="BI38" s="65" t="n">
        <f aca="false">BH38</f>
        <v>0</v>
      </c>
      <c r="BJ38" s="65" t="n">
        <f aca="false">BI38</f>
        <v>0</v>
      </c>
      <c r="BK38" s="65" t="n">
        <f aca="false">BJ38</f>
        <v>0</v>
      </c>
      <c r="BL38" s="65" t="n">
        <f aca="false">BK38</f>
        <v>0</v>
      </c>
    </row>
    <row r="39" customFormat="false" ht="12.75" hidden="false" customHeight="false" outlineLevel="0" collapsed="false">
      <c r="A39" s="104" t="s">
        <v>127</v>
      </c>
      <c r="B39" s="112" t="n">
        <f aca="false">SUM(B38)</f>
        <v>-65843408.797354</v>
      </c>
      <c r="C39" s="112" t="n">
        <f aca="false">SUM(C38)</f>
        <v>0</v>
      </c>
      <c r="D39" s="112" t="n">
        <f aca="false">SUM(D38)</f>
        <v>0</v>
      </c>
      <c r="E39" s="112" t="n">
        <f aca="false">SUM(E38)</f>
        <v>0</v>
      </c>
      <c r="F39" s="112" t="n">
        <f aca="false">SUM(F38)</f>
        <v>0</v>
      </c>
      <c r="G39" s="112" t="n">
        <f aca="false">SUM(G38)</f>
        <v>0</v>
      </c>
      <c r="H39" s="112" t="n">
        <f aca="false">SUM(H38)</f>
        <v>0</v>
      </c>
      <c r="I39" s="112" t="n">
        <f aca="false">SUM(I38)</f>
        <v>0</v>
      </c>
      <c r="J39" s="112" t="n">
        <f aca="false">SUM(J38)</f>
        <v>0</v>
      </c>
      <c r="K39" s="112" t="n">
        <f aca="false">SUM(K38)</f>
        <v>0</v>
      </c>
      <c r="L39" s="112" t="n">
        <f aca="false">SUM(L38)</f>
        <v>0</v>
      </c>
      <c r="M39" s="112" t="n">
        <f aca="false">SUM(M38)</f>
        <v>0</v>
      </c>
      <c r="N39" s="112" t="n">
        <f aca="false">SUM(N38)</f>
        <v>0</v>
      </c>
      <c r="O39" s="112" t="n">
        <f aca="false">SUM(O38)</f>
        <v>0</v>
      </c>
      <c r="P39" s="112" t="n">
        <f aca="false">SUM(P38)</f>
        <v>0</v>
      </c>
      <c r="Q39" s="112" t="n">
        <f aca="false">SUM(Q38)</f>
        <v>0</v>
      </c>
      <c r="R39" s="112" t="n">
        <f aca="false">SUM(R38)</f>
        <v>0</v>
      </c>
      <c r="S39" s="112" t="n">
        <f aca="false">SUM(S38)</f>
        <v>0</v>
      </c>
      <c r="T39" s="112" t="n">
        <f aca="false">SUM(T38)</f>
        <v>0</v>
      </c>
      <c r="U39" s="112" t="n">
        <f aca="false">SUM(U38)</f>
        <v>0</v>
      </c>
      <c r="V39" s="112" t="n">
        <f aca="false">SUM(V38)</f>
        <v>0</v>
      </c>
      <c r="W39" s="112" t="n">
        <f aca="false">SUM(W38)</f>
        <v>0</v>
      </c>
      <c r="X39" s="112" t="n">
        <f aca="false">SUM(X38)</f>
        <v>0</v>
      </c>
      <c r="Y39" s="112" t="n">
        <f aca="false">SUM(Y38)</f>
        <v>0</v>
      </c>
      <c r="Z39" s="112" t="n">
        <f aca="false">SUM(Z38)</f>
        <v>0</v>
      </c>
      <c r="AA39" s="112" t="n">
        <f aca="false">SUM(AA38)</f>
        <v>0</v>
      </c>
      <c r="AB39" s="112" t="n">
        <f aca="false">SUM(AB38)</f>
        <v>0</v>
      </c>
      <c r="AC39" s="112" t="n">
        <f aca="false">SUM(AC38)</f>
        <v>0</v>
      </c>
      <c r="AD39" s="112" t="n">
        <f aca="false">SUM(AD38)</f>
        <v>0</v>
      </c>
      <c r="AE39" s="112" t="n">
        <f aca="false">SUM(AE38)</f>
        <v>0</v>
      </c>
      <c r="AF39" s="112" t="n">
        <f aca="false">SUM(AF38)</f>
        <v>0</v>
      </c>
      <c r="AG39" s="112" t="n">
        <f aca="false">SUM(AG38)</f>
        <v>0</v>
      </c>
      <c r="AH39" s="112" t="n">
        <f aca="false">SUM(AH38)</f>
        <v>0</v>
      </c>
      <c r="AI39" s="112" t="n">
        <f aca="false">SUM(AI38)</f>
        <v>0</v>
      </c>
      <c r="AJ39" s="112" t="n">
        <f aca="false">SUM(AJ38)</f>
        <v>0</v>
      </c>
      <c r="AK39" s="112" t="n">
        <f aca="false">SUM(AK38)</f>
        <v>0</v>
      </c>
      <c r="AL39" s="112" t="n">
        <f aca="false">SUM(AL38)</f>
        <v>0</v>
      </c>
      <c r="AM39" s="112" t="n">
        <f aca="false">SUM(AM38)</f>
        <v>0</v>
      </c>
      <c r="AN39" s="112" t="n">
        <f aca="false">SUM(AN38)</f>
        <v>0</v>
      </c>
      <c r="AO39" s="112" t="n">
        <f aca="false">SUM(AO38)</f>
        <v>0</v>
      </c>
      <c r="AP39" s="112" t="n">
        <f aca="false">SUM(AP38)</f>
        <v>0</v>
      </c>
      <c r="AQ39" s="112" t="n">
        <f aca="false">SUM(AQ38)</f>
        <v>0</v>
      </c>
      <c r="AR39" s="112" t="n">
        <f aca="false">SUM(AR38)</f>
        <v>0</v>
      </c>
      <c r="AS39" s="112" t="n">
        <f aca="false">SUM(AS38)</f>
        <v>0</v>
      </c>
      <c r="AT39" s="112" t="n">
        <f aca="false">SUM(AT38)</f>
        <v>0</v>
      </c>
      <c r="AU39" s="112" t="n">
        <f aca="false">SUM(AU38)</f>
        <v>0</v>
      </c>
      <c r="AV39" s="112" t="n">
        <f aca="false">SUM(AV38)</f>
        <v>0</v>
      </c>
      <c r="AW39" s="112" t="n">
        <f aca="false">SUM(AW38)</f>
        <v>0</v>
      </c>
      <c r="AX39" s="112" t="n">
        <f aca="false">SUM(AX38)</f>
        <v>0</v>
      </c>
      <c r="AY39" s="112" t="n">
        <f aca="false">SUM(AY38)</f>
        <v>0</v>
      </c>
      <c r="AZ39" s="112" t="n">
        <f aca="false">SUM(AZ38)</f>
        <v>0</v>
      </c>
      <c r="BA39" s="112" t="n">
        <f aca="false">SUM(BA38)</f>
        <v>0</v>
      </c>
      <c r="BB39" s="112" t="n">
        <f aca="false">SUM(BB38)</f>
        <v>0</v>
      </c>
      <c r="BC39" s="112" t="n">
        <f aca="false">SUM(BC38)</f>
        <v>0</v>
      </c>
      <c r="BD39" s="112" t="n">
        <f aca="false">SUM(BD38)</f>
        <v>0</v>
      </c>
      <c r="BE39" s="112" t="n">
        <f aca="false">SUM(BE38)</f>
        <v>0</v>
      </c>
      <c r="BF39" s="112" t="n">
        <f aca="false">SUM(BF38)</f>
        <v>0</v>
      </c>
      <c r="BG39" s="112" t="n">
        <f aca="false">SUM(BG38)</f>
        <v>0</v>
      </c>
      <c r="BH39" s="112" t="n">
        <f aca="false">SUM(BH38)</f>
        <v>0</v>
      </c>
      <c r="BI39" s="112" t="n">
        <f aca="false">SUM(BI38)</f>
        <v>0</v>
      </c>
      <c r="BJ39" s="112" t="n">
        <f aca="false">SUM(BJ38)</f>
        <v>0</v>
      </c>
      <c r="BK39" s="112" t="n">
        <f aca="false">SUM(BK38)</f>
        <v>0</v>
      </c>
      <c r="BL39" s="112" t="n">
        <f aca="false">SUM(BL38)</f>
        <v>0</v>
      </c>
    </row>
    <row r="40" customFormat="false" ht="12.75" hidden="false" customHeight="false" outlineLevel="0" collapsed="false">
      <c r="A40" s="104"/>
      <c r="B40" s="8"/>
    </row>
    <row r="41" customFormat="false" ht="12.75" hidden="false" customHeight="false" outlineLevel="0" collapsed="false">
      <c r="A41" s="105" t="s">
        <v>128</v>
      </c>
      <c r="B41" s="8"/>
    </row>
    <row r="42" customFormat="false" ht="12.75" hidden="false" customHeight="false" outlineLevel="0" collapsed="false">
      <c r="A42" s="104" t="s">
        <v>177</v>
      </c>
      <c r="B42" s="108" t="n">
        <f aca="false">'LCGG financing'!C28</f>
        <v>55966897.4777509</v>
      </c>
      <c r="C42" s="59" t="n">
        <f aca="false">IF(ISERROR(HLOOKUP(C7,'LCGG financing'!$C$24:$AP$36,6,FALSE())),0,(HLOOKUP(C7,'LCGG financing'!$C$24:$AP$36,6,FALSE())))</f>
        <v>0</v>
      </c>
      <c r="D42" s="59" t="n">
        <f aca="false">IF(ISERROR(HLOOKUP(D7,'LCGG financing'!$C$24:$AP$36,6,FALSE())),0,(HLOOKUP(D7,'LCGG financing'!$C$24:$AP$36,6,FALSE())))</f>
        <v>0</v>
      </c>
      <c r="E42" s="59" t="n">
        <f aca="false">IF(ISERROR(HLOOKUP(E7,'LCGG financing'!$C$24:$AP$36,6,FALSE())),0,(HLOOKUP(E7,'LCGG financing'!$C$24:$AP$36,6,FALSE())))</f>
        <v>0</v>
      </c>
      <c r="F42" s="59" t="n">
        <f aca="false">IF(ISERROR(HLOOKUP(F7,'LCGG financing'!$C$24:$AP$36,6,FALSE())),0,(HLOOKUP(F7,'LCGG financing'!$C$24:$AP$36,6,FALSE())))</f>
        <v>0</v>
      </c>
      <c r="G42" s="59" t="n">
        <f aca="false">IF(ISERROR(HLOOKUP(G7,'LCGG financing'!$C$24:$AP$36,6,FALSE())),0,(HLOOKUP(G7,'LCGG financing'!$C$24:$AP$36,6,FALSE())))</f>
        <v>0</v>
      </c>
      <c r="H42" s="59" t="n">
        <f aca="false">IF(ISERROR(HLOOKUP(H7,'LCGG financing'!$C$24:$AP$36,6,FALSE())),0,(HLOOKUP(H7,'LCGG financing'!$C$24:$AP$36,6,FALSE())))</f>
        <v>0</v>
      </c>
      <c r="I42" s="59" t="n">
        <f aca="false">IF(ISERROR(HLOOKUP(I7,'LCGG financing'!$C$24:$AP$36,6,FALSE())),0,(HLOOKUP(I7,'LCGG financing'!$C$24:$AP$36,6,FALSE())))</f>
        <v>0</v>
      </c>
      <c r="J42" s="59" t="n">
        <f aca="false">IF(ISERROR(HLOOKUP(J7,'LCGG financing'!$C$24:$AP$36,6,FALSE())),0,(HLOOKUP(J7,'LCGG financing'!$C$24:$AP$36,6,FALSE())))</f>
        <v>0</v>
      </c>
      <c r="K42" s="59" t="n">
        <f aca="false">IF(ISERROR(HLOOKUP(K7,'LCGG financing'!$C$24:$AP$36,6,FALSE())),0,(HLOOKUP(K7,'LCGG financing'!$C$24:$AP$36,6,FALSE())))</f>
        <v>0</v>
      </c>
      <c r="L42" s="59" t="n">
        <f aca="false">IF(ISERROR(HLOOKUP(L7,'LCGG financing'!$C$24:$AP$36,6,FALSE())),0,(HLOOKUP(L7,'LCGG financing'!$C$24:$AP$36,6,FALSE())))</f>
        <v>0</v>
      </c>
      <c r="M42" s="59" t="n">
        <f aca="false">IF(ISERROR(HLOOKUP(M7,'LCGG financing'!$C$24:$AP$36,6,FALSE())),0,(HLOOKUP(M7,'LCGG financing'!$C$24:$AP$36,6,FALSE())))</f>
        <v>1090242.75119816</v>
      </c>
      <c r="N42" s="59" t="n">
        <f aca="false">IF(ISERROR(HLOOKUP(N7,'LCGG financing'!$C$24:$AP$36,6,FALSE())),0,(HLOOKUP(N7,'LCGG financing'!$C$24:$AP$36,6,FALSE())))</f>
        <v>0</v>
      </c>
      <c r="O42" s="59" t="n">
        <f aca="false">IF(ISERROR(HLOOKUP(O7,'LCGG financing'!$C$24:$AP$36,6,FALSE())),0,(HLOOKUP(O7,'LCGG financing'!$C$24:$AP$36,6,FALSE())))</f>
        <v>0</v>
      </c>
      <c r="P42" s="59" t="n">
        <f aca="false">IF(ISERROR(HLOOKUP(P7,'LCGG financing'!$C$24:$AP$36,6,FALSE())),0,(HLOOKUP(P7,'LCGG financing'!$C$24:$AP$36,6,FALSE())))</f>
        <v>1111791.03576134</v>
      </c>
      <c r="Q42" s="59" t="n">
        <f aca="false">IF(ISERROR(HLOOKUP(Q7,'LCGG financing'!$C$24:$AP$36,6,FALSE())),0,(HLOOKUP(Q7,'LCGG financing'!$C$24:$AP$36,6,FALSE())))</f>
        <v>0</v>
      </c>
      <c r="R42" s="59" t="n">
        <f aca="false">IF(ISERROR(HLOOKUP(R7,'LCGG financing'!$C$24:$AP$36,6,FALSE())),0,(HLOOKUP(R7,'LCGG financing'!$C$24:$AP$36,6,FALSE())))</f>
        <v>0</v>
      </c>
      <c r="S42" s="59" t="n">
        <f aca="false">IF(ISERROR(HLOOKUP(S7,'LCGG financing'!$C$24:$AP$36,6,FALSE())),0,(HLOOKUP(S7,'LCGG financing'!$C$24:$AP$36,6,FALSE())))</f>
        <v>1156866.18475196</v>
      </c>
      <c r="T42" s="59" t="n">
        <f aca="false">IF(ISERROR(HLOOKUP(T7,'LCGG financing'!$C$24:$AP$36,6,FALSE())),0,(HLOOKUP(T7,'LCGG financing'!$C$24:$AP$36,6,FALSE())))</f>
        <v>0</v>
      </c>
      <c r="U42" s="59" t="n">
        <f aca="false">IF(ISERROR(HLOOKUP(U7,'LCGG financing'!$C$24:$AP$36,6,FALSE())),0,(HLOOKUP(U7,'LCGG financing'!$C$24:$AP$36,6,FALSE())))</f>
        <v>0</v>
      </c>
      <c r="V42" s="59" t="n">
        <f aca="false">IF(ISERROR(HLOOKUP(V7,'LCGG financing'!$C$24:$AP$36,6,FALSE())),0,(HLOOKUP(V7,'LCGG financing'!$C$24:$AP$36,6,FALSE())))</f>
        <v>1167932.24096993</v>
      </c>
      <c r="W42" s="59" t="n">
        <f aca="false">IF(ISERROR(HLOOKUP(W7,'LCGG financing'!$C$24:$AP$36,6,FALSE())),0,(HLOOKUP(W7,'LCGG financing'!$C$24:$AP$36,6,FALSE())))</f>
        <v>0</v>
      </c>
      <c r="X42" s="59" t="n">
        <f aca="false">IF(ISERROR(HLOOKUP(X7,'LCGG financing'!$C$24:$AP$36,6,FALSE())),0,(HLOOKUP(X7,'LCGG financing'!$C$24:$AP$36,6,FALSE())))</f>
        <v>0</v>
      </c>
      <c r="Y42" s="59" t="n">
        <f aca="false">IF(ISERROR(HLOOKUP(Y7,'LCGG financing'!$C$24:$AP$36,6,FALSE())),0,(HLOOKUP(Y7,'LCGG financing'!$C$24:$AP$36,6,FALSE())))</f>
        <v>1179714.08093774</v>
      </c>
      <c r="Z42" s="59" t="n">
        <f aca="false">IF(ISERROR(HLOOKUP(Z7,'LCGG financing'!$C$24:$AP$36,6,FALSE())),0,(HLOOKUP(Z7,'LCGG financing'!$C$24:$AP$36,6,FALSE())))</f>
        <v>0</v>
      </c>
      <c r="AA42" s="59" t="n">
        <f aca="false">IF(ISERROR(HLOOKUP(AA7,'LCGG financing'!$C$24:$AP$36,6,FALSE())),0,(HLOOKUP(AA7,'LCGG financing'!$C$24:$AP$36,6,FALSE())))</f>
        <v>0</v>
      </c>
      <c r="AB42" s="59" t="n">
        <f aca="false">IF(ISERROR(HLOOKUP(AB7,'LCGG financing'!$C$24:$AP$36,6,FALSE())),0,(HLOOKUP(AB7,'LCGG financing'!$C$24:$AP$36,6,FALSE())))</f>
        <v>1186975.34654785</v>
      </c>
      <c r="AC42" s="59" t="n">
        <f aca="false">IF(ISERROR(HLOOKUP(AC7,'LCGG financing'!$C$24:$AP$36,6,FALSE())),0,(HLOOKUP(AC7,'LCGG financing'!$C$24:$AP$36,6,FALSE())))</f>
        <v>0</v>
      </c>
      <c r="AD42" s="59" t="n">
        <f aca="false">IF(ISERROR(HLOOKUP(AD7,'LCGG financing'!$C$24:$AP$36,6,FALSE())),0,(HLOOKUP(AD7,'LCGG financing'!$C$24:$AP$36,6,FALSE())))</f>
        <v>0</v>
      </c>
      <c r="AE42" s="59" t="n">
        <f aca="false">IF(ISERROR(HLOOKUP(AE7,'LCGG financing'!$C$24:$AP$36,6,FALSE())),0,(HLOOKUP(AE7,'LCGG financing'!$C$24:$AP$36,6,FALSE())))</f>
        <v>1232240.67244448</v>
      </c>
      <c r="AF42" s="59" t="n">
        <f aca="false">IF(ISERROR(HLOOKUP(AF7,'LCGG financing'!$C$24:$AP$36,6,FALSE())),0,(HLOOKUP(AF7,'LCGG financing'!$C$24:$AP$36,6,FALSE())))</f>
        <v>0</v>
      </c>
      <c r="AG42" s="59" t="n">
        <f aca="false">IF(ISERROR(HLOOKUP(AG7,'LCGG financing'!$C$24:$AP$36,6,FALSE())),0,(HLOOKUP(AG7,'LCGG financing'!$C$24:$AP$36,6,FALSE())))</f>
        <v>0</v>
      </c>
      <c r="AH42" s="59" t="n">
        <f aca="false">IF(ISERROR(HLOOKUP(AH7,'LCGG financing'!$C$24:$AP$36,6,FALSE())),0,(HLOOKUP(AH7,'LCGG financing'!$C$24:$AP$36,6,FALSE())))</f>
        <v>1246007.1354657</v>
      </c>
      <c r="AI42" s="59" t="n">
        <f aca="false">IF(ISERROR(HLOOKUP(AI7,'LCGG financing'!$C$24:$AP$36,6,FALSE())),0,(HLOOKUP(AI7,'LCGG financing'!$C$24:$AP$36,6,FALSE())))</f>
        <v>0</v>
      </c>
      <c r="AJ42" s="59" t="n">
        <f aca="false">IF(ISERROR(HLOOKUP(AJ7,'LCGG financing'!$C$24:$AP$36,6,FALSE())),0,(HLOOKUP(AJ7,'LCGG financing'!$C$24:$AP$36,6,FALSE())))</f>
        <v>0</v>
      </c>
      <c r="AK42" s="59" t="n">
        <f aca="false">IF(ISERROR(HLOOKUP(AK7,'LCGG financing'!$C$24:$AP$36,6,FALSE())),0,(HLOOKUP(AK7,'LCGG financing'!$C$24:$AP$36,6,FALSE())))</f>
        <v>1260588.095629</v>
      </c>
      <c r="AL42" s="59" t="n">
        <f aca="false">IF(ISERROR(HLOOKUP(AL7,'LCGG financing'!$C$24:$AP$36,6,FALSE())),0,(HLOOKUP(AL7,'LCGG financing'!$C$24:$AP$36,6,FALSE())))</f>
        <v>0</v>
      </c>
      <c r="AM42" s="59" t="n">
        <f aca="false">IF(ISERROR(HLOOKUP(AM7,'LCGG financing'!$C$24:$AP$36,6,FALSE())),0,(HLOOKUP(AM7,'LCGG financing'!$C$24:$AP$36,6,FALSE())))</f>
        <v>0</v>
      </c>
      <c r="AN42" s="59" t="n">
        <f aca="false">IF(ISERROR(HLOOKUP(AN7,'LCGG financing'!$C$24:$AP$36,6,FALSE())),0,(HLOOKUP(AN7,'LCGG financing'!$C$24:$AP$36,6,FALSE())))</f>
        <v>1285905.88700696</v>
      </c>
      <c r="AO42" s="59" t="n">
        <f aca="false">IF(ISERROR(HLOOKUP(AO7,'LCGG financing'!$C$24:$AP$36,6,FALSE())),0,(HLOOKUP(AO7,'LCGG financing'!$C$24:$AP$36,6,FALSE())))</f>
        <v>0</v>
      </c>
      <c r="AP42" s="59" t="n">
        <f aca="false">IF(ISERROR(HLOOKUP(AP7,'LCGG financing'!$C$24:$AP$36,6,FALSE())),0,(HLOOKUP(AP7,'LCGG financing'!$C$24:$AP$36,6,FALSE())))</f>
        <v>0</v>
      </c>
      <c r="AQ42" s="59" t="n">
        <f aca="false">IF(ISERROR(HLOOKUP(AQ7,'LCGG financing'!$C$24:$AP$36,6,FALSE())),0,(HLOOKUP(AQ7,'LCGG financing'!$C$24:$AP$36,6,FALSE())))</f>
        <v>1321348.22524714</v>
      </c>
      <c r="AR42" s="59" t="n">
        <f aca="false">IF(ISERROR(HLOOKUP(AR7,'LCGG financing'!$C$24:$AP$36,6,FALSE())),0,(HLOOKUP(AR7,'LCGG financing'!$C$24:$AP$36,6,FALSE())))</f>
        <v>0</v>
      </c>
      <c r="AS42" s="59" t="n">
        <f aca="false">IF(ISERROR(HLOOKUP(AS7,'LCGG financing'!$C$24:$AP$36,6,FALSE())),0,(HLOOKUP(AS7,'LCGG financing'!$C$24:$AP$36,6,FALSE())))</f>
        <v>0</v>
      </c>
      <c r="AT42" s="59" t="n">
        <f aca="false">IF(ISERROR(HLOOKUP(AT7,'LCGG financing'!$C$24:$AP$36,6,FALSE())),0,(HLOOKUP(AT7,'LCGG financing'!$C$24:$AP$36,6,FALSE())))</f>
        <v>1347597.87216108</v>
      </c>
      <c r="AU42" s="59" t="n">
        <f aca="false">IF(ISERROR(HLOOKUP(AU7,'LCGG financing'!$C$24:$AP$36,6,FALSE())),0,(HLOOKUP(AU7,'LCGG financing'!$C$24:$AP$36,6,FALSE())))</f>
        <v>0</v>
      </c>
      <c r="AV42" s="59" t="n">
        <f aca="false">IF(ISERROR(HLOOKUP(AV7,'LCGG financing'!$C$24:$AP$36,6,FALSE())),0,(HLOOKUP(AV7,'LCGG financing'!$C$24:$AP$36,6,FALSE())))</f>
        <v>0</v>
      </c>
      <c r="AW42" s="59" t="n">
        <f aca="false">IF(ISERROR(HLOOKUP(AW7,'LCGG financing'!$C$24:$AP$36,6,FALSE())),0,(HLOOKUP(AW7,'LCGG financing'!$C$24:$AP$36,6,FALSE())))</f>
        <v>1365335.57368995</v>
      </c>
      <c r="AX42" s="59" t="n">
        <f aca="false">IF(ISERROR(HLOOKUP(AX7,'LCGG financing'!$C$24:$AP$36,6,FALSE())),0,(HLOOKUP(AX7,'LCGG financing'!$C$24:$AP$36,6,FALSE())))</f>
        <v>0</v>
      </c>
      <c r="AY42" s="59" t="n">
        <f aca="false">IF(ISERROR(HLOOKUP(AY7,'LCGG financing'!$C$24:$AP$36,6,FALSE())),0,(HLOOKUP(AY7,'LCGG financing'!$C$24:$AP$36,6,FALSE())))</f>
        <v>0</v>
      </c>
      <c r="AZ42" s="59" t="n">
        <f aca="false">IF(ISERROR(HLOOKUP(AZ7,'LCGG financing'!$C$24:$AP$36,6,FALSE())),0,(HLOOKUP(AZ7,'LCGG financing'!$C$24:$AP$36,6,FALSE())))</f>
        <v>1379974.76249135</v>
      </c>
      <c r="BA42" s="59" t="n">
        <f aca="false">IF(ISERROR(HLOOKUP(BA7,'LCGG financing'!$C$24:$AP$36,6,FALSE())),0,(HLOOKUP(BA7,'LCGG financing'!$C$24:$AP$36,6,FALSE())))</f>
        <v>0</v>
      </c>
      <c r="BB42" s="59" t="n">
        <f aca="false">IF(ISERROR(HLOOKUP(BB7,'LCGG financing'!$C$24:$AP$36,6,FALSE())),0,(HLOOKUP(BB7,'LCGG financing'!$C$24:$AP$36,6,FALSE())))</f>
        <v>0</v>
      </c>
      <c r="BC42" s="59" t="n">
        <f aca="false">IF(ISERROR(HLOOKUP(BC7,'LCGG financing'!$C$24:$AP$36,6,FALSE())),0,(HLOOKUP(BC7,'LCGG financing'!$C$24:$AP$36,6,FALSE())))</f>
        <v>1425267.64704899</v>
      </c>
      <c r="BD42" s="59" t="n">
        <f aca="false">IF(ISERROR(HLOOKUP(BD7,'LCGG financing'!$C$24:$AP$36,6,FALSE())),0,(HLOOKUP(BD7,'LCGG financing'!$C$24:$AP$36,6,FALSE())))</f>
        <v>0</v>
      </c>
      <c r="BE42" s="59" t="n">
        <f aca="false">IF(ISERROR(HLOOKUP(BE7,'LCGG financing'!$C$24:$AP$36,6,FALSE())),0,(HLOOKUP(BE7,'LCGG financing'!$C$24:$AP$36,6,FALSE())))</f>
        <v>0</v>
      </c>
      <c r="BF42" s="59" t="n">
        <f aca="false">IF(ISERROR(HLOOKUP(BF7,'LCGG financing'!$C$24:$AP$36,6,FALSE())),0,(HLOOKUP(BF7,'LCGG financing'!$C$24:$AP$36,6,FALSE())))</f>
        <v>1445463.83556265</v>
      </c>
      <c r="BG42" s="59" t="n">
        <f aca="false">IF(ISERROR(HLOOKUP(BG7,'LCGG financing'!$C$24:$AP$36,6,FALSE())),0,(HLOOKUP(BG7,'LCGG financing'!$C$24:$AP$36,6,FALSE())))</f>
        <v>0</v>
      </c>
      <c r="BH42" s="59" t="n">
        <f aca="false">IF(ISERROR(HLOOKUP(BH7,'LCGG financing'!$C$24:$AP$36,6,FALSE())),0,(HLOOKUP(BH7,'LCGG financing'!$C$24:$AP$36,6,FALSE())))</f>
        <v>0</v>
      </c>
      <c r="BI42" s="59" t="n">
        <f aca="false">IF(ISERROR(HLOOKUP(BI7,'LCGG financing'!$C$24:$AP$36,6,FALSE())),0,(HLOOKUP(BI7,'LCGG financing'!$C$24:$AP$36,6,FALSE())))</f>
        <v>1466704.28351366</v>
      </c>
      <c r="BJ42" s="59" t="n">
        <f aca="false">IF(ISERROR(HLOOKUP(BJ7,'LCGG financing'!$C$24:$AP$36,6,FALSE())),0,(HLOOKUP(BJ7,'LCGG financing'!$C$24:$AP$36,6,FALSE())))</f>
        <v>0</v>
      </c>
      <c r="BK42" s="59" t="n">
        <f aca="false">IF(ISERROR(HLOOKUP(BK7,'LCGG financing'!$C$24:$AP$36,6,FALSE())),0,(HLOOKUP(BK7,'LCGG financing'!$C$24:$AP$36,6,FALSE())))</f>
        <v>0</v>
      </c>
      <c r="BL42" s="59" t="n">
        <f aca="false">IF(ISERROR(HLOOKUP(BL7,'LCGG financing'!$C$24:$AP$36,6,FALSE())),0,(HLOOKUP(BL7,'LCGG financing'!$C$24:$AP$36,6,FALSE())))</f>
        <v>1496630.2658459</v>
      </c>
    </row>
    <row r="43" customFormat="false" ht="12.75" hidden="false" customHeight="false" outlineLevel="0" collapsed="false">
      <c r="A43" s="104" t="s">
        <v>131</v>
      </c>
      <c r="B43" s="79" t="n">
        <f aca="false">-B35</f>
        <v>-540217.426688717</v>
      </c>
      <c r="C43" s="59" t="n">
        <f aca="false">MIN(0,-C35-C42)+assumptions!$F$28-'LCGG valuation'!C30</f>
        <v>-516277.426688717</v>
      </c>
      <c r="D43" s="59" t="n">
        <f aca="false">MIN(0,-D35-D42)+assumptions!$F$28-'LCGG valuation'!D30</f>
        <v>0</v>
      </c>
      <c r="E43" s="59" t="n">
        <f aca="false">MIN(0,-E35-E42)+assumptions!$F$28-'LCGG valuation'!E30</f>
        <v>25732.2196378206</v>
      </c>
      <c r="F43" s="59" t="n">
        <f aca="false">MIN(0,-F35-F42)+assumptions!$F$28-'LCGG valuation'!F30</f>
        <v>-468397.426688717</v>
      </c>
      <c r="G43" s="59" t="n">
        <f aca="false">MIN(0,-G35-G42)+assumptions!$F$28-'LCGG valuation'!G30</f>
        <v>0</v>
      </c>
      <c r="H43" s="59" t="n">
        <f aca="false">MIN(0,-H35-H42)+assumptions!$F$28-'LCGG valuation'!H30</f>
        <v>25625.1093548802</v>
      </c>
      <c r="I43" s="59" t="n">
        <f aca="false">MIN(0,-I35-I42)+assumptions!$F$28-'LCGG valuation'!I30</f>
        <v>-540217.426688717</v>
      </c>
      <c r="J43" s="59" t="n">
        <f aca="false">MIN(0,-J35-J42)+assumptions!$F$28-'LCGG valuation'!J30</f>
        <v>0</v>
      </c>
      <c r="K43" s="59" t="n">
        <f aca="false">MIN(0,-K35-K42)+assumptions!$F$28-'LCGG valuation'!K30</f>
        <v>37648.6644963503</v>
      </c>
      <c r="L43" s="59" t="n">
        <f aca="false">MIN(0,-L35-L42)+assumptions!$F$28-'LCGG valuation'!L30</f>
        <v>-540217.426688717</v>
      </c>
      <c r="M43" s="59" t="n">
        <f aca="false">MIN(0,-M35-M42)+assumptions!$F$28-'LCGG valuation'!M30</f>
        <v>-500353.104871623</v>
      </c>
      <c r="N43" s="59" t="n">
        <f aca="false">MIN(0,-N35-N42)+assumptions!$F$28-'LCGG valuation'!N30</f>
        <v>-787597.426688717</v>
      </c>
      <c r="O43" s="59" t="n">
        <f aca="false">MIN(0,-O35-O42)+assumptions!$F$28-'LCGG valuation'!O30</f>
        <v>-755677.426688717</v>
      </c>
      <c r="P43" s="59" t="n">
        <f aca="false">MIN(0,-P35-P42)+assumptions!$F$28-'LCGG valuation'!P30</f>
        <v>-814769.673997985</v>
      </c>
      <c r="Q43" s="59" t="n">
        <f aca="false">MIN(0,-Q35-Q42)+assumptions!$F$28-'LCGG valuation'!Q30</f>
        <v>-787597.426688717</v>
      </c>
      <c r="R43" s="59" t="n">
        <f aca="false">MIN(0,-R35-R42)+assumptions!$F$28-'LCGG valuation'!R30</f>
        <v>-691837.426688717</v>
      </c>
      <c r="S43" s="59" t="n">
        <f aca="false">MIN(0,-S35-S42)+assumptions!$F$28-'LCGG valuation'!S30</f>
        <v>-904919.971979227</v>
      </c>
      <c r="T43" s="59" t="n">
        <f aca="false">MIN(0,-T35-T42)+assumptions!$F$28-'LCGG valuation'!T30</f>
        <v>-755677.426688717</v>
      </c>
      <c r="U43" s="59" t="n">
        <f aca="false">MIN(0,-U35-U42)+assumptions!$F$28-'LCGG valuation'!U30</f>
        <v>-787597.426688717</v>
      </c>
      <c r="V43" s="59" t="n">
        <f aca="false">MIN(0,-V35-V42)+assumptions!$F$28-'LCGG valuation'!V30</f>
        <v>-895132.084415157</v>
      </c>
      <c r="W43" s="59" t="n">
        <f aca="false">MIN(0,-W35-W42)+assumptions!$F$28-'LCGG valuation'!W30</f>
        <v>-787597.426688717</v>
      </c>
      <c r="X43" s="59" t="n">
        <f aca="false">MIN(0,-X35-X42)+assumptions!$F$28-'LCGG valuation'!X30</f>
        <v>-787597.426688717</v>
      </c>
      <c r="Y43" s="59" t="n">
        <f aca="false">MIN(0,-Y35-Y42)+assumptions!$F$28-'LCGG valuation'!Y30</f>
        <v>-918695.764350777</v>
      </c>
      <c r="Z43" s="59" t="n">
        <f aca="false">MIN(0,-Z35-Z42)+assumptions!$F$28-'LCGG valuation'!Z30</f>
        <v>-991577.426688717</v>
      </c>
      <c r="AA43" s="59" t="n">
        <f aca="false">MIN(0,-AA35-AA42)+assumptions!$F$28-'LCGG valuation'!AA30</f>
        <v>-953077.426688717</v>
      </c>
      <c r="AB43" s="59" t="n">
        <f aca="false">MIN(0,-AB35-AB42)+assumptions!$F$28-'LCGG valuation'!AB30</f>
        <v>-1169118.295571</v>
      </c>
      <c r="AC43" s="59" t="n">
        <f aca="false">MIN(0,-AC35-AC42)+assumptions!$F$28-'LCGG valuation'!AC30</f>
        <v>-991577.426688717</v>
      </c>
      <c r="AD43" s="59" t="n">
        <f aca="false">MIN(0,-AD35-AD42)+assumptions!$F$28-'LCGG valuation'!AD30</f>
        <v>-876077.426688717</v>
      </c>
      <c r="AE43" s="59" t="n">
        <f aca="false">MIN(0,-AE35-AE42)+assumptions!$F$28-'LCGG valuation'!AE30</f>
        <v>-1259648.94736427</v>
      </c>
      <c r="AF43" s="59" t="n">
        <f aca="false">MIN(0,-AF35-AF42)+assumptions!$F$28-'LCGG valuation'!AF30</f>
        <v>-953077.426688717</v>
      </c>
      <c r="AG43" s="59" t="n">
        <f aca="false">MIN(0,-AG35-AG42)+assumptions!$F$28-'LCGG valuation'!AG30</f>
        <v>-991577.426688717</v>
      </c>
      <c r="AH43" s="59" t="n">
        <f aca="false">MIN(0,-AH35-AH42)+assumptions!$F$28-'LCGG valuation'!AH30</f>
        <v>-1248681.87340671</v>
      </c>
      <c r="AI43" s="59" t="n">
        <f aca="false">MIN(0,-AI35-AI42)+assumptions!$F$28-'LCGG valuation'!AI30</f>
        <v>-991577.426688717</v>
      </c>
      <c r="AJ43" s="59" t="n">
        <f aca="false">MIN(0,-AJ35-AJ42)+assumptions!$F$28-'LCGG valuation'!AJ30</f>
        <v>-991577.426688717</v>
      </c>
      <c r="AK43" s="59" t="n">
        <f aca="false">MIN(0,-AK35-AK42)+assumptions!$F$28-'LCGG valuation'!AK30</f>
        <v>-1277843.7937333</v>
      </c>
      <c r="AL43" s="59" t="n">
        <f aca="false">MIN(0,-AL35-AL42)+assumptions!$F$28-'LCGG valuation'!AL30</f>
        <v>-991577.426688717</v>
      </c>
      <c r="AM43" s="59" t="n">
        <f aca="false">MIN(0,-AM35-AM42)+assumptions!$F$28-'LCGG valuation'!AM30</f>
        <v>-953077.426688717</v>
      </c>
      <c r="AN43" s="59" t="n">
        <f aca="false">MIN(0,-AN35-AN42)+assumptions!$F$28-'LCGG valuation'!AN30</f>
        <v>-1366979.37648921</v>
      </c>
      <c r="AO43" s="59" t="n">
        <f aca="false">MIN(0,-AO35-AO42)+assumptions!$F$28-'LCGG valuation'!AO30</f>
        <v>-991577.426688717</v>
      </c>
      <c r="AP43" s="59" t="n">
        <f aca="false">MIN(0,-AP35-AP42)+assumptions!$F$28-'LCGG valuation'!AP30</f>
        <v>-914577.426688717</v>
      </c>
      <c r="AQ43" s="59" t="n">
        <f aca="false">MIN(0,-AQ35-AQ42)+assumptions!$F$28-'LCGG valuation'!AQ30</f>
        <v>-1437864.05296958</v>
      </c>
      <c r="AR43" s="59" t="n">
        <f aca="false">MIN(0,-AR35-AR42)+assumptions!$F$28-'LCGG valuation'!AR30</f>
        <v>-953077.426688717</v>
      </c>
      <c r="AS43" s="59" t="n">
        <f aca="false">MIN(0,-AS35-AS42)+assumptions!$F$28-'LCGG valuation'!AS30</f>
        <v>-991577.426688717</v>
      </c>
      <c r="AT43" s="59" t="n">
        <f aca="false">MIN(0,-AT35-AT42)+assumptions!$F$28-'LCGG valuation'!AT30</f>
        <v>-1451863.34679745</v>
      </c>
      <c r="AU43" s="59" t="n">
        <f aca="false">MIN(0,-AU35-AU42)+assumptions!$F$28-'LCGG valuation'!AU30</f>
        <v>-991577.426688717</v>
      </c>
      <c r="AV43" s="59" t="n">
        <f aca="false">MIN(0,-AV35-AV42)+assumptions!$F$28-'LCGG valuation'!AV30</f>
        <v>-991577.426688717</v>
      </c>
      <c r="AW43" s="59" t="n">
        <f aca="false">MIN(0,-AW35-AW42)+assumptions!$F$28-'LCGG valuation'!AW30</f>
        <v>-1487338.7498552</v>
      </c>
      <c r="AX43" s="59" t="n">
        <f aca="false">MIN(0,-AX35-AX42)+assumptions!$F$28-'LCGG valuation'!AX30</f>
        <v>-991577.426688717</v>
      </c>
      <c r="AY43" s="59" t="n">
        <f aca="false">MIN(0,-AY35-AY42)+assumptions!$F$28-'LCGG valuation'!AY30</f>
        <v>-953077.426688717</v>
      </c>
      <c r="AZ43" s="59" t="n">
        <f aca="false">MIN(0,-AZ35-AZ42)+assumptions!$F$28-'LCGG valuation'!AZ30</f>
        <v>-1555117.12745801</v>
      </c>
      <c r="BA43" s="59" t="n">
        <f aca="false">MIN(0,-BA35-BA42)+assumptions!$F$28-'LCGG valuation'!BA30</f>
        <v>-991577.426688717</v>
      </c>
      <c r="BB43" s="59" t="n">
        <f aca="false">MIN(0,-BB35-BB42)+assumptions!$F$28-'LCGG valuation'!BB30</f>
        <v>-876077.426688717</v>
      </c>
      <c r="BC43" s="59" t="n">
        <f aca="false">MIN(0,-BC35-BC42)+assumptions!$F$28-'LCGG valuation'!BC30</f>
        <v>-1645702.89657328</v>
      </c>
      <c r="BD43" s="59" t="n">
        <f aca="false">MIN(0,-BD35-BD42)+assumptions!$F$28-'LCGG valuation'!BD30</f>
        <v>-953077.426688717</v>
      </c>
      <c r="BE43" s="59" t="n">
        <f aca="false">MIN(0,-BE35-BE42)+assumptions!$F$28-'LCGG valuation'!BE30</f>
        <v>-991577.426688717</v>
      </c>
      <c r="BF43" s="59" t="n">
        <f aca="false">MIN(0,-BF35-BF42)+assumptions!$F$28-'LCGG valuation'!BF30</f>
        <v>-1647595.2736006</v>
      </c>
      <c r="BG43" s="59" t="n">
        <f aca="false">MIN(0,-BG35-BG42)+assumptions!$F$28-'LCGG valuation'!BG30</f>
        <v>-991577.426688717</v>
      </c>
      <c r="BH43" s="59" t="n">
        <f aca="false">MIN(0,-BH35-BH42)+assumptions!$F$28-'LCGG valuation'!BH30</f>
        <v>-991577.426688717</v>
      </c>
      <c r="BI43" s="59" t="n">
        <f aca="false">MIN(0,-BI35-BI42)+assumptions!$F$28-'LCGG valuation'!BI30</f>
        <v>-1690076.16950262</v>
      </c>
      <c r="BJ43" s="59" t="n">
        <f aca="false">MIN(0,-BJ35-BJ42)+assumptions!$F$28-'LCGG valuation'!BJ30</f>
        <v>-991577.426688717</v>
      </c>
      <c r="BK43" s="59" t="n">
        <f aca="false">MIN(0,-BK35-BK42)+assumptions!$F$28-'LCGG valuation'!BK30</f>
        <v>-953077.426688717</v>
      </c>
      <c r="BL43" s="59" t="n">
        <f aca="false">MIN(0,-BL35-BL42)+assumptions!$F$28-'LCGG valuation'!BL30</f>
        <v>-1788428.13416711</v>
      </c>
    </row>
    <row r="44" customFormat="false" ht="12.75" hidden="false" customHeight="false" outlineLevel="0" collapsed="false">
      <c r="A44" s="104" t="s">
        <v>130</v>
      </c>
      <c r="B44" s="111" t="n">
        <f aca="false">-B38-B42+assumptions!F28</f>
        <v>10876511.3196031</v>
      </c>
      <c r="C44" s="65" t="n">
        <f aca="false">-C39</f>
        <v>-0</v>
      </c>
      <c r="D44" s="65" t="n">
        <f aca="false">-D39</f>
        <v>-0</v>
      </c>
      <c r="E44" s="65" t="n">
        <f aca="false">-E39</f>
        <v>-0</v>
      </c>
      <c r="F44" s="65" t="n">
        <f aca="false">-F39</f>
        <v>-0</v>
      </c>
      <c r="G44" s="65" t="n">
        <f aca="false">-G39</f>
        <v>-0</v>
      </c>
      <c r="H44" s="65" t="n">
        <f aca="false">-H39</f>
        <v>-0</v>
      </c>
      <c r="I44" s="65" t="n">
        <f aca="false">-I39</f>
        <v>-0</v>
      </c>
      <c r="J44" s="65" t="n">
        <f aca="false">-J39</f>
        <v>-0</v>
      </c>
      <c r="K44" s="65" t="n">
        <f aca="false">-K39</f>
        <v>-0</v>
      </c>
      <c r="L44" s="65" t="n">
        <f aca="false">-L39</f>
        <v>-0</v>
      </c>
      <c r="M44" s="65" t="n">
        <f aca="false">-M39</f>
        <v>-0</v>
      </c>
      <c r="N44" s="65" t="n">
        <f aca="false">-N39</f>
        <v>-0</v>
      </c>
      <c r="O44" s="65" t="n">
        <f aca="false">-O39</f>
        <v>-0</v>
      </c>
      <c r="P44" s="65" t="n">
        <f aca="false">-P39</f>
        <v>-0</v>
      </c>
      <c r="Q44" s="65" t="n">
        <f aca="false">-Q39</f>
        <v>-0</v>
      </c>
      <c r="R44" s="65" t="n">
        <f aca="false">-R39</f>
        <v>-0</v>
      </c>
      <c r="S44" s="65" t="n">
        <f aca="false">-S39</f>
        <v>-0</v>
      </c>
      <c r="T44" s="65" t="n">
        <f aca="false">-T39</f>
        <v>-0</v>
      </c>
      <c r="U44" s="65" t="n">
        <f aca="false">-U39</f>
        <v>-0</v>
      </c>
      <c r="V44" s="65" t="n">
        <f aca="false">-V39</f>
        <v>-0</v>
      </c>
      <c r="W44" s="65" t="n">
        <f aca="false">-W39</f>
        <v>-0</v>
      </c>
      <c r="X44" s="65" t="n">
        <f aca="false">-X39</f>
        <v>-0</v>
      </c>
      <c r="Y44" s="65" t="n">
        <f aca="false">-Y39</f>
        <v>-0</v>
      </c>
      <c r="Z44" s="65" t="n">
        <f aca="false">-Z39</f>
        <v>-0</v>
      </c>
      <c r="AA44" s="65" t="n">
        <f aca="false">-AA39</f>
        <v>-0</v>
      </c>
      <c r="AB44" s="65" t="n">
        <f aca="false">-AB39</f>
        <v>-0</v>
      </c>
      <c r="AC44" s="65" t="n">
        <f aca="false">-AC39</f>
        <v>-0</v>
      </c>
      <c r="AD44" s="65" t="n">
        <f aca="false">-AD39</f>
        <v>-0</v>
      </c>
      <c r="AE44" s="65" t="n">
        <f aca="false">-AE39</f>
        <v>-0</v>
      </c>
      <c r="AF44" s="65" t="n">
        <f aca="false">-AF39</f>
        <v>-0</v>
      </c>
      <c r="AG44" s="65" t="n">
        <f aca="false">-AG39</f>
        <v>-0</v>
      </c>
      <c r="AH44" s="65" t="n">
        <f aca="false">-AH39</f>
        <v>-0</v>
      </c>
      <c r="AI44" s="65" t="n">
        <f aca="false">-AI39</f>
        <v>-0</v>
      </c>
      <c r="AJ44" s="65" t="n">
        <f aca="false">-AJ39</f>
        <v>-0</v>
      </c>
      <c r="AK44" s="65" t="n">
        <f aca="false">-AK39</f>
        <v>-0</v>
      </c>
      <c r="AL44" s="65" t="n">
        <f aca="false">-AL39</f>
        <v>-0</v>
      </c>
      <c r="AM44" s="65" t="n">
        <f aca="false">-AM39</f>
        <v>-0</v>
      </c>
      <c r="AN44" s="65" t="n">
        <f aca="false">-AN39</f>
        <v>-0</v>
      </c>
      <c r="AO44" s="65" t="n">
        <f aca="false">-AO39</f>
        <v>-0</v>
      </c>
      <c r="AP44" s="65" t="n">
        <f aca="false">-AP39</f>
        <v>-0</v>
      </c>
      <c r="AQ44" s="65" t="n">
        <f aca="false">-AQ39</f>
        <v>-0</v>
      </c>
      <c r="AR44" s="65" t="n">
        <f aca="false">-AR39</f>
        <v>-0</v>
      </c>
      <c r="AS44" s="65" t="n">
        <f aca="false">-AS39</f>
        <v>-0</v>
      </c>
      <c r="AT44" s="65" t="n">
        <f aca="false">-AT39</f>
        <v>-0</v>
      </c>
      <c r="AU44" s="65" t="n">
        <f aca="false">-AU39</f>
        <v>-0</v>
      </c>
      <c r="AV44" s="65" t="n">
        <f aca="false">-AV39</f>
        <v>-0</v>
      </c>
      <c r="AW44" s="65" t="n">
        <f aca="false">-AW39</f>
        <v>-0</v>
      </c>
      <c r="AX44" s="65" t="n">
        <f aca="false">-AX39</f>
        <v>-0</v>
      </c>
      <c r="AY44" s="65" t="n">
        <f aca="false">-AY39</f>
        <v>-0</v>
      </c>
      <c r="AZ44" s="65" t="n">
        <f aca="false">-AZ39</f>
        <v>-0</v>
      </c>
      <c r="BA44" s="65" t="n">
        <f aca="false">-BA39</f>
        <v>-0</v>
      </c>
      <c r="BB44" s="65" t="n">
        <f aca="false">-BB39</f>
        <v>-0</v>
      </c>
      <c r="BC44" s="65" t="n">
        <f aca="false">-BC39</f>
        <v>-0</v>
      </c>
      <c r="BD44" s="65" t="n">
        <f aca="false">-BD39</f>
        <v>-0</v>
      </c>
      <c r="BE44" s="65" t="n">
        <f aca="false">-BE39</f>
        <v>-0</v>
      </c>
      <c r="BF44" s="65" t="n">
        <f aca="false">-BF39</f>
        <v>-0</v>
      </c>
      <c r="BG44" s="65" t="n">
        <f aca="false">-BG39</f>
        <v>-0</v>
      </c>
      <c r="BH44" s="65" t="n">
        <f aca="false">-BH39</f>
        <v>-0</v>
      </c>
      <c r="BI44" s="65" t="n">
        <f aca="false">-BI39</f>
        <v>-0</v>
      </c>
      <c r="BJ44" s="65" t="n">
        <f aca="false">-BJ39</f>
        <v>-0</v>
      </c>
      <c r="BK44" s="65" t="n">
        <f aca="false">-BK39</f>
        <v>-0</v>
      </c>
      <c r="BL44" s="65" t="n">
        <f aca="false">-BL39</f>
        <v>-0</v>
      </c>
    </row>
    <row r="45" customFormat="false" ht="12.75" hidden="false" customHeight="false" outlineLevel="0" collapsed="false">
      <c r="A45" s="104" t="s">
        <v>132</v>
      </c>
      <c r="B45" s="112" t="n">
        <f aca="false">SUM(B42:B44)</f>
        <v>66303191.3706653</v>
      </c>
      <c r="C45" s="61" t="n">
        <f aca="false">SUM(C42:C44)</f>
        <v>-516277.426688717</v>
      </c>
      <c r="D45" s="61" t="n">
        <f aca="false">SUM(D42:D44)</f>
        <v>0</v>
      </c>
      <c r="E45" s="61" t="n">
        <f aca="false">SUM(E42:E44)</f>
        <v>25732.2196378206</v>
      </c>
      <c r="F45" s="61" t="n">
        <f aca="false">SUM(F42:F44)</f>
        <v>-468397.426688717</v>
      </c>
      <c r="G45" s="61" t="n">
        <f aca="false">SUM(G42:G44)</f>
        <v>0</v>
      </c>
      <c r="H45" s="61" t="n">
        <f aca="false">SUM(H42:H44)</f>
        <v>25625.1093548802</v>
      </c>
      <c r="I45" s="61" t="n">
        <f aca="false">SUM(I42:I44)</f>
        <v>-540217.426688717</v>
      </c>
      <c r="J45" s="61" t="n">
        <f aca="false">SUM(J42:J44)</f>
        <v>0</v>
      </c>
      <c r="K45" s="61" t="n">
        <f aca="false">SUM(K42:K44)</f>
        <v>37648.6644963503</v>
      </c>
      <c r="L45" s="61" t="n">
        <f aca="false">SUM(L42:L44)</f>
        <v>-540217.426688717</v>
      </c>
      <c r="M45" s="61" t="n">
        <f aca="false">SUM(M42:M44)</f>
        <v>589889.646326537</v>
      </c>
      <c r="N45" s="61" t="n">
        <f aca="false">SUM(N42:N44)</f>
        <v>-787597.426688717</v>
      </c>
      <c r="O45" s="61" t="n">
        <f aca="false">SUM(O42:O44)</f>
        <v>-755677.426688717</v>
      </c>
      <c r="P45" s="61" t="n">
        <f aca="false">SUM(P42:P44)</f>
        <v>297021.361763356</v>
      </c>
      <c r="Q45" s="61" t="n">
        <f aca="false">SUM(Q42:Q44)</f>
        <v>-787597.426688717</v>
      </c>
      <c r="R45" s="61" t="n">
        <f aca="false">SUM(R42:R44)</f>
        <v>-691837.426688717</v>
      </c>
      <c r="S45" s="61" t="n">
        <f aca="false">SUM(S42:S44)</f>
        <v>251946.212772735</v>
      </c>
      <c r="T45" s="61" t="n">
        <f aca="false">SUM(T42:T44)</f>
        <v>-755677.426688717</v>
      </c>
      <c r="U45" s="61" t="n">
        <f aca="false">SUM(U42:U44)</f>
        <v>-787597.426688717</v>
      </c>
      <c r="V45" s="61" t="n">
        <f aca="false">SUM(V42:V44)</f>
        <v>272800.15655477</v>
      </c>
      <c r="W45" s="61" t="n">
        <f aca="false">SUM(W42:W44)</f>
        <v>-787597.426688717</v>
      </c>
      <c r="X45" s="61" t="n">
        <f aca="false">SUM(X42:X44)</f>
        <v>-787597.426688717</v>
      </c>
      <c r="Y45" s="61" t="n">
        <f aca="false">SUM(Y42:Y44)</f>
        <v>261018.31658696</v>
      </c>
      <c r="Z45" s="61" t="n">
        <f aca="false">SUM(Z42:Z44)</f>
        <v>-991577.426688717</v>
      </c>
      <c r="AA45" s="61" t="n">
        <f aca="false">SUM(AA42:AA44)</f>
        <v>-953077.426688717</v>
      </c>
      <c r="AB45" s="61" t="n">
        <f aca="false">SUM(AB42:AB44)</f>
        <v>17857.0509768503</v>
      </c>
      <c r="AC45" s="61" t="n">
        <f aca="false">SUM(AC42:AC44)</f>
        <v>-991577.426688717</v>
      </c>
      <c r="AD45" s="61" t="n">
        <f aca="false">SUM(AD42:AD44)</f>
        <v>-876077.426688717</v>
      </c>
      <c r="AE45" s="61" t="n">
        <f aca="false">SUM(AE42:AE44)</f>
        <v>-27408.2749197867</v>
      </c>
      <c r="AF45" s="61" t="n">
        <f aca="false">SUM(AF42:AF44)</f>
        <v>-953077.426688717</v>
      </c>
      <c r="AG45" s="61" t="n">
        <f aca="false">SUM(AG42:AG44)</f>
        <v>-991577.426688717</v>
      </c>
      <c r="AH45" s="61" t="n">
        <f aca="false">SUM(AH42:AH44)</f>
        <v>-2674.73794100573</v>
      </c>
      <c r="AI45" s="61" t="n">
        <f aca="false">SUM(AI42:AI44)</f>
        <v>-991577.426688717</v>
      </c>
      <c r="AJ45" s="61" t="n">
        <f aca="false">SUM(AJ42:AJ44)</f>
        <v>-991577.426688717</v>
      </c>
      <c r="AK45" s="61" t="n">
        <f aca="false">SUM(AK42:AK44)</f>
        <v>-17255.6981043019</v>
      </c>
      <c r="AL45" s="61" t="n">
        <f aca="false">SUM(AL42:AL44)</f>
        <v>-991577.426688717</v>
      </c>
      <c r="AM45" s="61" t="n">
        <f aca="false">SUM(AM42:AM44)</f>
        <v>-953077.426688717</v>
      </c>
      <c r="AN45" s="61" t="n">
        <f aca="false">SUM(AN42:AN44)</f>
        <v>-81073.4894822589</v>
      </c>
      <c r="AO45" s="61" t="n">
        <f aca="false">SUM(AO42:AO44)</f>
        <v>-991577.426688717</v>
      </c>
      <c r="AP45" s="61" t="n">
        <f aca="false">SUM(AP42:AP44)</f>
        <v>-914577.426688717</v>
      </c>
      <c r="AQ45" s="61" t="n">
        <f aca="false">SUM(AQ42:AQ44)</f>
        <v>-116515.82772244</v>
      </c>
      <c r="AR45" s="61" t="n">
        <f aca="false">SUM(AR42:AR44)</f>
        <v>-953077.426688717</v>
      </c>
      <c r="AS45" s="61" t="n">
        <f aca="false">SUM(AS42:AS44)</f>
        <v>-991577.426688717</v>
      </c>
      <c r="AT45" s="61" t="n">
        <f aca="false">SUM(AT42:AT44)</f>
        <v>-104265.474636378</v>
      </c>
      <c r="AU45" s="61" t="n">
        <f aca="false">SUM(AU42:AU44)</f>
        <v>-991577.426688717</v>
      </c>
      <c r="AV45" s="61" t="n">
        <f aca="false">SUM(AV42:AV44)</f>
        <v>-991577.426688717</v>
      </c>
      <c r="AW45" s="61" t="n">
        <f aca="false">SUM(AW42:AW44)</f>
        <v>-122003.176165251</v>
      </c>
      <c r="AX45" s="61" t="n">
        <f aca="false">SUM(AX42:AX44)</f>
        <v>-991577.426688717</v>
      </c>
      <c r="AY45" s="61" t="n">
        <f aca="false">SUM(AY42:AY44)</f>
        <v>-953077.426688717</v>
      </c>
      <c r="AZ45" s="61" t="n">
        <f aca="false">SUM(AZ42:AZ44)</f>
        <v>-175142.364966657</v>
      </c>
      <c r="BA45" s="61" t="n">
        <f aca="false">SUM(BA42:BA44)</f>
        <v>-991577.426688717</v>
      </c>
      <c r="BB45" s="61" t="n">
        <f aca="false">SUM(BB42:BB44)</f>
        <v>-876077.426688717</v>
      </c>
      <c r="BC45" s="61" t="n">
        <f aca="false">SUM(BC42:BC44)</f>
        <v>-220435.24952429</v>
      </c>
      <c r="BD45" s="61" t="n">
        <f aca="false">SUM(BD42:BD44)</f>
        <v>-953077.426688717</v>
      </c>
      <c r="BE45" s="61" t="n">
        <f aca="false">SUM(BE42:BE44)</f>
        <v>-991577.426688717</v>
      </c>
      <c r="BF45" s="61" t="n">
        <f aca="false">SUM(BF42:BF44)</f>
        <v>-202131.43803795</v>
      </c>
      <c r="BG45" s="61" t="n">
        <f aca="false">SUM(BG42:BG44)</f>
        <v>-991577.426688717</v>
      </c>
      <c r="BH45" s="61" t="n">
        <f aca="false">SUM(BH42:BH44)</f>
        <v>-991577.426688717</v>
      </c>
      <c r="BI45" s="61" t="n">
        <f aca="false">SUM(BI42:BI44)</f>
        <v>-223371.885988962</v>
      </c>
      <c r="BJ45" s="61" t="n">
        <f aca="false">SUM(BJ42:BJ44)</f>
        <v>-991577.426688717</v>
      </c>
      <c r="BK45" s="61" t="n">
        <f aca="false">SUM(BK42:BK44)</f>
        <v>-953077.426688717</v>
      </c>
      <c r="BL45" s="61" t="n">
        <f aca="false">SUM(BL42:BL44)</f>
        <v>-291797.868321204</v>
      </c>
    </row>
    <row r="46" customFormat="false" ht="12.75" hidden="false" customHeight="false" outlineLevel="0" collapsed="false">
      <c r="A46" s="104"/>
      <c r="B46" s="8"/>
    </row>
    <row r="47" customFormat="false" ht="13.5" hidden="false" customHeight="false" outlineLevel="0" collapsed="false">
      <c r="A47" s="107" t="s">
        <v>133</v>
      </c>
      <c r="B47" s="61" t="n">
        <f aca="false">B30+B35+B39+B45</f>
        <v>1000000</v>
      </c>
      <c r="C47" s="61" t="n">
        <f aca="false">C30+C35+C39+C45</f>
        <v>1000000</v>
      </c>
      <c r="D47" s="61" t="n">
        <f aca="false">D30+D35+D39+D45</f>
        <v>434050.353673463</v>
      </c>
      <c r="E47" s="61" t="n">
        <f aca="false">E30+E35+E39+E45</f>
        <v>1000000</v>
      </c>
      <c r="F47" s="61" t="n">
        <f aca="false">F30+F35+F39+F45</f>
        <v>1000000</v>
      </c>
      <c r="G47" s="61" t="n">
        <f aca="false">G30+G35+G39+G45</f>
        <v>458097.463956403</v>
      </c>
      <c r="H47" s="61" t="n">
        <f aca="false">H30+H35+H39+H45</f>
        <v>1000000</v>
      </c>
      <c r="I47" s="61" t="n">
        <f aca="false">I30+I35+I39+I45</f>
        <v>1000000</v>
      </c>
      <c r="J47" s="61" t="n">
        <f aca="false">J30+J35+J39+J45</f>
        <v>422133.908814933</v>
      </c>
      <c r="K47" s="61" t="n">
        <f aca="false">K30+K35+K39+K45</f>
        <v>1000000</v>
      </c>
      <c r="L47" s="61" t="n">
        <f aca="false">L30+L35+L39+L45</f>
        <v>1000000</v>
      </c>
      <c r="M47" s="61" t="n">
        <f aca="false">M30+M35+M39+M45</f>
        <v>1000000</v>
      </c>
      <c r="N47" s="61" t="n">
        <f aca="false">N30+N35+N39+N45</f>
        <v>1000000</v>
      </c>
      <c r="O47" s="61" t="n">
        <f aca="false">O30+O35+O39+O45</f>
        <v>1000000</v>
      </c>
      <c r="P47" s="61" t="n">
        <f aca="false">P30+P35+P39+P45</f>
        <v>1000000</v>
      </c>
      <c r="Q47" s="61" t="n">
        <f aca="false">Q30+Q35+Q39+Q45</f>
        <v>1000000</v>
      </c>
      <c r="R47" s="61" t="n">
        <f aca="false">R30+R35+R39+R45</f>
        <v>1000000</v>
      </c>
      <c r="S47" s="61" t="n">
        <f aca="false">S30+S35+S39+S45</f>
        <v>1000000</v>
      </c>
      <c r="T47" s="61" t="n">
        <f aca="false">T30+T35+T39+T45</f>
        <v>1000000</v>
      </c>
      <c r="U47" s="61" t="n">
        <f aca="false">U30+U35+U39+U45</f>
        <v>1000000</v>
      </c>
      <c r="V47" s="61" t="n">
        <f aca="false">V30+V35+V39+V45</f>
        <v>1000000</v>
      </c>
      <c r="W47" s="61" t="n">
        <f aca="false">W30+W35+W39+W45</f>
        <v>1000000</v>
      </c>
      <c r="X47" s="61" t="n">
        <f aca="false">X30+X35+X39+X45</f>
        <v>1000000</v>
      </c>
      <c r="Y47" s="61" t="n">
        <f aca="false">Y30+Y35+Y39+Y45</f>
        <v>1000000</v>
      </c>
      <c r="Z47" s="61" t="n">
        <f aca="false">Z30+Z35+Z39+Z45</f>
        <v>1000000</v>
      </c>
      <c r="AA47" s="61" t="n">
        <f aca="false">AA30+AA35+AA39+AA45</f>
        <v>1000000</v>
      </c>
      <c r="AB47" s="61" t="n">
        <f aca="false">AB30+AB35+AB39+AB45</f>
        <v>1000000</v>
      </c>
      <c r="AC47" s="61" t="n">
        <f aca="false">AC30+AC35+AC39+AC45</f>
        <v>1000000</v>
      </c>
      <c r="AD47" s="61" t="n">
        <f aca="false">AD30+AD35+AD39+AD45</f>
        <v>1000000</v>
      </c>
      <c r="AE47" s="61" t="n">
        <f aca="false">AE30+AE35+AE39+AE45</f>
        <v>1000000</v>
      </c>
      <c r="AF47" s="61" t="n">
        <f aca="false">AF30+AF35+AF39+AF45</f>
        <v>1000000</v>
      </c>
      <c r="AG47" s="61" t="n">
        <f aca="false">AG30+AG35+AG39+AG45</f>
        <v>1000000</v>
      </c>
      <c r="AH47" s="61" t="n">
        <f aca="false">AH30+AH35+AH39+AH45</f>
        <v>1000000</v>
      </c>
      <c r="AI47" s="61" t="n">
        <f aca="false">AI30+AI35+AI39+AI45</f>
        <v>1000000</v>
      </c>
      <c r="AJ47" s="61" t="n">
        <f aca="false">AJ30+AJ35+AJ39+AJ45</f>
        <v>1000000</v>
      </c>
      <c r="AK47" s="61" t="n">
        <f aca="false">AK30+AK35+AK39+AK45</f>
        <v>1000000</v>
      </c>
      <c r="AL47" s="61" t="n">
        <f aca="false">AL30+AL35+AL39+AL45</f>
        <v>1000000</v>
      </c>
      <c r="AM47" s="61" t="n">
        <f aca="false">AM30+AM35+AM39+AM45</f>
        <v>1000000</v>
      </c>
      <c r="AN47" s="61" t="n">
        <f aca="false">AN30+AN35+AN39+AN45</f>
        <v>1000000</v>
      </c>
      <c r="AO47" s="61" t="n">
        <f aca="false">AO30+AO35+AO39+AO45</f>
        <v>1000000</v>
      </c>
      <c r="AP47" s="61" t="n">
        <f aca="false">AP30+AP35+AP39+AP45</f>
        <v>1000000</v>
      </c>
      <c r="AQ47" s="61" t="n">
        <f aca="false">AQ30+AQ35+AQ39+AQ45</f>
        <v>1000000</v>
      </c>
      <c r="AR47" s="61" t="n">
        <f aca="false">AR30+AR35+AR39+AR45</f>
        <v>1000000</v>
      </c>
      <c r="AS47" s="61" t="n">
        <f aca="false">AS30+AS35+AS39+AS45</f>
        <v>1000000</v>
      </c>
      <c r="AT47" s="61" t="n">
        <f aca="false">AT30+AT35+AT39+AT45</f>
        <v>1000000</v>
      </c>
      <c r="AU47" s="61" t="n">
        <f aca="false">AU30+AU35+AU39+AU45</f>
        <v>1000000</v>
      </c>
      <c r="AV47" s="61" t="n">
        <f aca="false">AV30+AV35+AV39+AV45</f>
        <v>1000000</v>
      </c>
      <c r="AW47" s="61" t="n">
        <f aca="false">AW30+AW35+AW39+AW45</f>
        <v>1000000</v>
      </c>
      <c r="AX47" s="61" t="n">
        <f aca="false">AX30+AX35+AX39+AX45</f>
        <v>1000000</v>
      </c>
      <c r="AY47" s="61" t="n">
        <f aca="false">AY30+AY35+AY39+AY45</f>
        <v>1000000</v>
      </c>
      <c r="AZ47" s="61" t="n">
        <f aca="false">AZ30+AZ35+AZ39+AZ45</f>
        <v>1000000</v>
      </c>
      <c r="BA47" s="61" t="n">
        <f aca="false">BA30+BA35+BA39+BA45</f>
        <v>1000000</v>
      </c>
      <c r="BB47" s="61" t="n">
        <f aca="false">BB30+BB35+BB39+BB45</f>
        <v>1000000</v>
      </c>
      <c r="BC47" s="61" t="n">
        <f aca="false">BC30+BC35+BC39+BC45</f>
        <v>1000000</v>
      </c>
      <c r="BD47" s="61" t="n">
        <f aca="false">BD30+BD35+BD39+BD45</f>
        <v>1000000</v>
      </c>
      <c r="BE47" s="61" t="n">
        <f aca="false">BE30+BE35+BE39+BE45</f>
        <v>1000000</v>
      </c>
      <c r="BF47" s="61" t="n">
        <f aca="false">BF30+BF35+BF39+BF45</f>
        <v>1000000</v>
      </c>
      <c r="BG47" s="61" t="n">
        <f aca="false">BG30+BG35+BG39+BG45</f>
        <v>1000000</v>
      </c>
      <c r="BH47" s="61" t="n">
        <f aca="false">BH30+BH35+BH39+BH45</f>
        <v>1000000</v>
      </c>
      <c r="BI47" s="61" t="n">
        <f aca="false">BI30+BI35+BI39+BI45</f>
        <v>1000000</v>
      </c>
      <c r="BJ47" s="61" t="n">
        <f aca="false">BJ30+BJ35+BJ39+BJ45</f>
        <v>1000000</v>
      </c>
      <c r="BK47" s="61" t="n">
        <f aca="false">BK30+BK35+BK39+BK45</f>
        <v>1000000</v>
      </c>
      <c r="BL47" s="61" t="n">
        <f aca="false">BL30+BL35+BL39+BL45</f>
        <v>1000000</v>
      </c>
    </row>
    <row r="48" customFormat="false" ht="13.5" hidden="false" customHeight="false" outlineLevel="0" collapsed="false">
      <c r="A48" s="107" t="s">
        <v>134</v>
      </c>
      <c r="B48" s="61" t="n">
        <f aca="false">B47-B30</f>
        <v>1000000</v>
      </c>
      <c r="C48" s="61" t="n">
        <f aca="false">C47-C30</f>
        <v>0</v>
      </c>
      <c r="D48" s="61" t="n">
        <f aca="false">D47-D30</f>
        <v>-565949.646326537</v>
      </c>
      <c r="E48" s="61" t="n">
        <f aca="false">E47-E30</f>
        <v>565949.646326537</v>
      </c>
      <c r="F48" s="61" t="n">
        <f aca="false">F47-F30</f>
        <v>0</v>
      </c>
      <c r="G48" s="61" t="n">
        <f aca="false">G47-G30</f>
        <v>-541902.536043597</v>
      </c>
      <c r="H48" s="61" t="n">
        <f aca="false">H47-H30</f>
        <v>541902.536043597</v>
      </c>
      <c r="I48" s="61" t="n">
        <f aca="false">I47-I30</f>
        <v>0</v>
      </c>
      <c r="J48" s="61" t="n">
        <f aca="false">J47-J30</f>
        <v>-577866.091185067</v>
      </c>
      <c r="K48" s="61" t="n">
        <f aca="false">K47-K30</f>
        <v>577866.091185067</v>
      </c>
      <c r="L48" s="61" t="n">
        <f aca="false">L47-L30</f>
        <v>0</v>
      </c>
      <c r="M48" s="61" t="n">
        <f aca="false">M47-M30</f>
        <v>0</v>
      </c>
      <c r="N48" s="61" t="n">
        <f aca="false">N47-N30</f>
        <v>0</v>
      </c>
      <c r="O48" s="61" t="n">
        <f aca="false">O47-O30</f>
        <v>0</v>
      </c>
      <c r="P48" s="61" t="n">
        <f aca="false">P47-P30</f>
        <v>0</v>
      </c>
      <c r="Q48" s="61" t="n">
        <f aca="false">Q47-Q30</f>
        <v>0</v>
      </c>
      <c r="R48" s="61" t="n">
        <f aca="false">R47-R30</f>
        <v>0</v>
      </c>
      <c r="S48" s="61" t="n">
        <f aca="false">S47-S30</f>
        <v>0</v>
      </c>
      <c r="T48" s="61" t="n">
        <f aca="false">T47-T30</f>
        <v>0</v>
      </c>
      <c r="U48" s="61" t="n">
        <f aca="false">U47-U30</f>
        <v>0</v>
      </c>
      <c r="V48" s="61" t="n">
        <f aca="false">V47-V30</f>
        <v>0</v>
      </c>
      <c r="W48" s="61" t="n">
        <f aca="false">W47-W30</f>
        <v>0</v>
      </c>
      <c r="X48" s="61" t="n">
        <f aca="false">X47-X30</f>
        <v>0</v>
      </c>
      <c r="Y48" s="61" t="n">
        <f aca="false">Y47-Y30</f>
        <v>0</v>
      </c>
      <c r="Z48" s="61" t="n">
        <f aca="false">Z47-Z30</f>
        <v>0</v>
      </c>
      <c r="AA48" s="61" t="n">
        <f aca="false">AA47-AA30</f>
        <v>0</v>
      </c>
      <c r="AB48" s="61" t="n">
        <f aca="false">AB47-AB30</f>
        <v>0</v>
      </c>
      <c r="AC48" s="61" t="n">
        <f aca="false">AC47-AC30</f>
        <v>0</v>
      </c>
      <c r="AD48" s="61" t="n">
        <f aca="false">AD47-AD30</f>
        <v>0</v>
      </c>
      <c r="AE48" s="61" t="n">
        <f aca="false">AE47-AE30</f>
        <v>0</v>
      </c>
      <c r="AF48" s="61" t="n">
        <f aca="false">AF47-AF30</f>
        <v>0</v>
      </c>
      <c r="AG48" s="61" t="n">
        <f aca="false">AG47-AG30</f>
        <v>0</v>
      </c>
      <c r="AH48" s="61" t="n">
        <f aca="false">AH47-AH30</f>
        <v>0</v>
      </c>
      <c r="AI48" s="61" t="n">
        <f aca="false">AI47-AI30</f>
        <v>0</v>
      </c>
      <c r="AJ48" s="61" t="n">
        <f aca="false">AJ47-AJ30</f>
        <v>0</v>
      </c>
      <c r="AK48" s="61" t="n">
        <f aca="false">AK47-AK30</f>
        <v>0</v>
      </c>
      <c r="AL48" s="61" t="n">
        <f aca="false">AL47-AL30</f>
        <v>0</v>
      </c>
      <c r="AM48" s="61" t="n">
        <f aca="false">AM47-AM30</f>
        <v>0</v>
      </c>
      <c r="AN48" s="61" t="n">
        <f aca="false">AN47-AN30</f>
        <v>0</v>
      </c>
      <c r="AO48" s="61" t="n">
        <f aca="false">AO47-AO30</f>
        <v>0</v>
      </c>
      <c r="AP48" s="61" t="n">
        <f aca="false">AP47-AP30</f>
        <v>0</v>
      </c>
      <c r="AQ48" s="61" t="n">
        <f aca="false">AQ47-AQ30</f>
        <v>0</v>
      </c>
      <c r="AR48" s="61" t="n">
        <f aca="false">AR47-AR30</f>
        <v>0</v>
      </c>
      <c r="AS48" s="61" t="n">
        <f aca="false">AS47-AS30</f>
        <v>0</v>
      </c>
      <c r="AT48" s="61" t="n">
        <f aca="false">AT47-AT30</f>
        <v>0</v>
      </c>
      <c r="AU48" s="61" t="n">
        <f aca="false">AU47-AU30</f>
        <v>0</v>
      </c>
      <c r="AV48" s="61" t="n">
        <f aca="false">AV47-AV30</f>
        <v>0</v>
      </c>
      <c r="AW48" s="61" t="n">
        <f aca="false">AW47-AW30</f>
        <v>0</v>
      </c>
      <c r="AX48" s="61" t="n">
        <f aca="false">AX47-AX30</f>
        <v>0</v>
      </c>
      <c r="AY48" s="61" t="n">
        <f aca="false">AY47-AY30</f>
        <v>0</v>
      </c>
      <c r="AZ48" s="61" t="n">
        <f aca="false">AZ47-AZ30</f>
        <v>0</v>
      </c>
      <c r="BA48" s="61" t="n">
        <f aca="false">BA47-BA30</f>
        <v>0</v>
      </c>
      <c r="BB48" s="61" t="n">
        <f aca="false">BB47-BB30</f>
        <v>0</v>
      </c>
      <c r="BC48" s="61" t="n">
        <f aca="false">BC47-BC30</f>
        <v>0</v>
      </c>
      <c r="BD48" s="61" t="n">
        <f aca="false">BD47-BD30</f>
        <v>0</v>
      </c>
      <c r="BE48" s="61" t="n">
        <f aca="false">BE47-BE30</f>
        <v>0</v>
      </c>
      <c r="BF48" s="61" t="n">
        <f aca="false">BF47-BF30</f>
        <v>0</v>
      </c>
      <c r="BG48" s="61" t="n">
        <f aca="false">BG47-BG30</f>
        <v>0</v>
      </c>
      <c r="BH48" s="61" t="n">
        <f aca="false">BH47-BH30</f>
        <v>0</v>
      </c>
      <c r="BI48" s="61" t="n">
        <f aca="false">BI47-BI30</f>
        <v>0</v>
      </c>
      <c r="BJ48" s="61" t="n">
        <f aca="false">BJ47-BJ30</f>
        <v>0</v>
      </c>
      <c r="BK48" s="61" t="n">
        <f aca="false">BK47-BK30</f>
        <v>0</v>
      </c>
      <c r="BL48" s="61" t="n">
        <f aca="false">BL47-BL30</f>
        <v>0</v>
      </c>
    </row>
  </sheetData>
  <printOptions headings="false" gridLines="false" gridLinesSet="true" horizontalCentered="true" verticalCentered="false"/>
  <pageMargins left="0.240277777777778" right="0.747916666666667" top="0.984027777777778" bottom="0.820138888888889" header="0.511811023622047" footer="0.511811023622047"/>
  <pageSetup paperSize="1" scale="100" fitToWidth="2" fitToHeight="1" pageOrder="downThenOver" orientation="landscape" blackAndWhite="false" draft="false" cellComments="none" horizontalDpi="300" verticalDpi="300" copies="1"/>
  <headerFooter differentFirst="false" differentOddEven="false">
    <oddHeader/>
    <oddFooter/>
  </headerFooter>
  <colBreaks count="1" manualBreakCount="1">
    <brk id="29" man="true" max="65535" min="0"/>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R47"/>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F8" activeCellId="0" sqref="F8"/>
    </sheetView>
  </sheetViews>
  <sheetFormatPr defaultColWidth="9.13671875" defaultRowHeight="12.75" customHeight="true" zeroHeight="false" outlineLevelRow="0" outlineLevelCol="0"/>
  <cols>
    <col collapsed="false" customWidth="true" hidden="false" outlineLevel="0" max="1" min="1" style="1" width="21.84"/>
    <col collapsed="false" customWidth="true" hidden="false" outlineLevel="0" max="2" min="2" style="1" width="14.14"/>
    <col collapsed="false" customWidth="true" hidden="false" outlineLevel="0" max="3" min="3" style="1" width="13.7"/>
    <col collapsed="false" customWidth="true" hidden="false" outlineLevel="0" max="4" min="4" style="1" width="18.7"/>
    <col collapsed="false" customWidth="true" hidden="false" outlineLevel="0" max="7" min="5" style="1" width="13.7"/>
    <col collapsed="false" customWidth="true" hidden="false" outlineLevel="0" max="10" min="8" style="1" width="13.99"/>
    <col collapsed="false" customWidth="true" hidden="false" outlineLevel="0" max="11" min="11" style="1" width="13.41"/>
    <col collapsed="false" customWidth="true" hidden="false" outlineLevel="0" max="13" min="12" style="1" width="13.99"/>
    <col collapsed="false" customWidth="true" hidden="false" outlineLevel="0" max="14" min="14" style="1" width="13.41"/>
    <col collapsed="false" customWidth="true" hidden="false" outlineLevel="0" max="15" min="15" style="1" width="13.99"/>
    <col collapsed="false" customWidth="true" hidden="false" outlineLevel="0" max="17" min="16" style="1" width="14.41"/>
    <col collapsed="false" customWidth="true" hidden="false" outlineLevel="0" max="18" min="18" style="1" width="13.99"/>
    <col collapsed="false" customWidth="true" hidden="false" outlineLevel="0" max="19" min="19" style="1" width="13.7"/>
    <col collapsed="false" customWidth="true" hidden="false" outlineLevel="0" max="21" min="20" style="1" width="14.14"/>
    <col collapsed="false" customWidth="true" hidden="false" outlineLevel="0" max="22" min="22" style="1" width="13.99"/>
    <col collapsed="false" customWidth="true" hidden="false" outlineLevel="0" max="24" min="23" style="1" width="14.41"/>
    <col collapsed="false" customWidth="true" hidden="false" outlineLevel="0" max="25" min="25" style="1" width="13.99"/>
    <col collapsed="false" customWidth="true" hidden="false" outlineLevel="0" max="30" min="26" style="1" width="14.41"/>
    <col collapsed="false" customWidth="true" hidden="false" outlineLevel="0" max="31" min="31" style="1" width="13.99"/>
    <col collapsed="false" customWidth="true" hidden="false" outlineLevel="0" max="32" min="32" style="1" width="14.7"/>
    <col collapsed="false" customWidth="true" hidden="false" outlineLevel="0" max="33" min="33" style="1" width="13.7"/>
    <col collapsed="false" customWidth="true" hidden="false" outlineLevel="0" max="34" min="34" style="1" width="15.13"/>
    <col collapsed="false" customWidth="true" hidden="false" outlineLevel="0" max="35" min="35" style="1" width="14.41"/>
    <col collapsed="false" customWidth="true" hidden="false" outlineLevel="0" max="36" min="36" style="1" width="15.13"/>
    <col collapsed="false" customWidth="true" hidden="false" outlineLevel="0" max="37" min="37" style="1" width="14.14"/>
    <col collapsed="false" customWidth="true" hidden="false" outlineLevel="0" max="38" min="38" style="1" width="14.7"/>
    <col collapsed="false" customWidth="true" hidden="false" outlineLevel="0" max="40" min="39" style="1" width="14.41"/>
    <col collapsed="false" customWidth="true" hidden="false" outlineLevel="0" max="42" min="41" style="1" width="14.14"/>
    <col collapsed="false" customWidth="true" hidden="false" outlineLevel="0" max="44" min="43" style="1" width="12.85"/>
    <col collapsed="false" customWidth="false" hidden="false" outlineLevel="0" max="257" min="45" style="1" width="9.14"/>
  </cols>
  <sheetData>
    <row r="1" customFormat="false" ht="15.75" hidden="false" customHeight="false" outlineLevel="0" collapsed="false">
      <c r="A1" s="3" t="s">
        <v>0</v>
      </c>
    </row>
    <row r="2" customFormat="false" ht="12.75" hidden="false" customHeight="false" outlineLevel="0" collapsed="false">
      <c r="A2" s="30" t="s">
        <v>178</v>
      </c>
    </row>
    <row r="5" customFormat="false" ht="12.75" hidden="false" customHeight="false" outlineLevel="0" collapsed="false">
      <c r="A5" s="30" t="s">
        <v>24</v>
      </c>
      <c r="D5" s="30" t="s">
        <v>136</v>
      </c>
    </row>
    <row r="6" customFormat="false" ht="12.75" hidden="false" customHeight="false" outlineLevel="0" collapsed="false">
      <c r="A6" s="1" t="s">
        <v>137</v>
      </c>
      <c r="B6" s="61" t="n">
        <f aca="false">assumptions!F9</f>
        <v>65843408.797354</v>
      </c>
      <c r="D6" s="1" t="s">
        <v>137</v>
      </c>
      <c r="E6" s="25" t="n">
        <f aca="false">assumptions!F22</f>
        <v>0</v>
      </c>
    </row>
    <row r="7" customFormat="false" ht="12.75" hidden="false" customHeight="false" outlineLevel="0" collapsed="false">
      <c r="A7" s="1" t="s">
        <v>138</v>
      </c>
      <c r="B7" s="87" t="n">
        <f aca="false">assumptions!F10</f>
        <v>0.85</v>
      </c>
      <c r="D7" s="1" t="s">
        <v>139</v>
      </c>
      <c r="E7" s="87" t="n">
        <f aca="false">assumptions!F10</f>
        <v>0.85</v>
      </c>
    </row>
    <row r="8" customFormat="false" ht="12.75" hidden="false" customHeight="false" outlineLevel="0" collapsed="false">
      <c r="A8" s="1" t="s">
        <v>140</v>
      </c>
      <c r="B8" s="61" t="n">
        <f aca="false">B6*B7</f>
        <v>55966897.4777509</v>
      </c>
      <c r="D8" s="1" t="s">
        <v>141</v>
      </c>
      <c r="E8" s="26" t="n">
        <f aca="false">E6*E7</f>
        <v>0</v>
      </c>
    </row>
    <row r="9" customFormat="false" ht="12.75" hidden="false" customHeight="false" outlineLevel="0" collapsed="false">
      <c r="A9" s="8"/>
    </row>
    <row r="10" customFormat="false" ht="12.75" hidden="false" customHeight="false" outlineLevel="0" collapsed="false">
      <c r="A10" s="8" t="s">
        <v>143</v>
      </c>
      <c r="C10" s="113" t="n">
        <f aca="false">assumptions!F13</f>
        <v>0.06609</v>
      </c>
    </row>
    <row r="11" customFormat="false" ht="12.75" hidden="false" customHeight="false" outlineLevel="0" collapsed="false">
      <c r="A11" s="8" t="s">
        <v>144</v>
      </c>
      <c r="C11" s="114"/>
    </row>
    <row r="12" customFormat="false" ht="12.75" hidden="false" customHeight="false" outlineLevel="0" collapsed="false">
      <c r="A12" s="89" t="s">
        <v>145</v>
      </c>
      <c r="B12" s="90" t="s">
        <v>146</v>
      </c>
      <c r="C12" s="114"/>
    </row>
    <row r="13" customFormat="false" ht="12.75" hidden="false" customHeight="false" outlineLevel="0" collapsed="false">
      <c r="A13" s="92" t="n">
        <v>36799</v>
      </c>
      <c r="B13" s="92" t="n">
        <v>37559</v>
      </c>
      <c r="C13" s="115" t="n">
        <f aca="false">assumptions!F14</f>
        <v>0.01125</v>
      </c>
    </row>
    <row r="14" customFormat="false" ht="12.75" hidden="false" customHeight="false" outlineLevel="0" collapsed="false">
      <c r="A14" s="92" t="n">
        <v>37559</v>
      </c>
      <c r="B14" s="92" t="n">
        <v>38290</v>
      </c>
      <c r="C14" s="115" t="n">
        <f aca="false">assumptions!F15</f>
        <v>0.0125</v>
      </c>
    </row>
    <row r="15" customFormat="false" ht="12.75" hidden="false" customHeight="false" outlineLevel="0" collapsed="false">
      <c r="A15" s="92" t="n">
        <v>38290</v>
      </c>
      <c r="B15" s="92" t="n">
        <v>39020</v>
      </c>
      <c r="C15" s="115" t="n">
        <f aca="false">assumptions!F16</f>
        <v>0.01375</v>
      </c>
    </row>
    <row r="16" customFormat="false" ht="12.75" hidden="false" customHeight="false" outlineLevel="0" collapsed="false">
      <c r="A16" s="92" t="n">
        <v>39020</v>
      </c>
      <c r="B16" s="92" t="n">
        <v>39751</v>
      </c>
      <c r="C16" s="115" t="n">
        <f aca="false">assumptions!F17</f>
        <v>0.015</v>
      </c>
    </row>
    <row r="17" customFormat="false" ht="12.75" hidden="false" customHeight="false" outlineLevel="0" collapsed="false">
      <c r="A17" s="92" t="n">
        <v>39751</v>
      </c>
      <c r="B17" s="92" t="n">
        <v>40481</v>
      </c>
      <c r="C17" s="115" t="n">
        <f aca="false">assumptions!F18</f>
        <v>0.015</v>
      </c>
    </row>
    <row r="18" customFormat="false" ht="12.75" hidden="false" customHeight="false" outlineLevel="0" collapsed="false">
      <c r="A18" s="92"/>
      <c r="B18" s="92"/>
      <c r="C18" s="78"/>
    </row>
    <row r="19" customFormat="false" ht="12.75" hidden="false" customHeight="false" outlineLevel="0" collapsed="false">
      <c r="A19" s="93"/>
      <c r="B19" s="94"/>
    </row>
    <row r="20" customFormat="false" ht="12.75" hidden="false" customHeight="false" outlineLevel="0" collapsed="false">
      <c r="A20" s="8" t="s">
        <v>149</v>
      </c>
      <c r="B20" s="8"/>
    </row>
    <row r="21" customFormat="false" ht="12.75" hidden="false" customHeight="false" outlineLevel="0" collapsed="false">
      <c r="A21" s="8"/>
      <c r="B21" s="8"/>
    </row>
    <row r="22" customFormat="false" ht="12.75" hidden="false" customHeight="false" outlineLevel="0" collapsed="false">
      <c r="A22" s="31" t="s">
        <v>24</v>
      </c>
      <c r="B22" s="8"/>
    </row>
    <row r="23" customFormat="false" ht="12.75" hidden="false" customHeight="false" outlineLevel="0" collapsed="false">
      <c r="A23" s="8" t="s">
        <v>150</v>
      </c>
      <c r="B23" s="8"/>
      <c r="C23" s="1" t="n">
        <v>0</v>
      </c>
      <c r="D23" s="1" t="n">
        <v>1</v>
      </c>
      <c r="E23" s="1" t="n">
        <v>2</v>
      </c>
      <c r="F23" s="1" t="n">
        <v>3</v>
      </c>
      <c r="G23" s="1" t="n">
        <v>4</v>
      </c>
      <c r="H23" s="1" t="n">
        <v>5</v>
      </c>
      <c r="I23" s="1" t="n">
        <v>6</v>
      </c>
      <c r="J23" s="1" t="n">
        <v>7</v>
      </c>
      <c r="K23" s="1" t="n">
        <v>8</v>
      </c>
      <c r="L23" s="1" t="n">
        <v>9</v>
      </c>
      <c r="M23" s="1" t="n">
        <v>10</v>
      </c>
      <c r="N23" s="1" t="n">
        <v>11</v>
      </c>
      <c r="O23" s="1" t="n">
        <v>12</v>
      </c>
      <c r="P23" s="1" t="n">
        <v>13</v>
      </c>
      <c r="Q23" s="1" t="n">
        <v>14</v>
      </c>
      <c r="R23" s="1" t="n">
        <v>15</v>
      </c>
      <c r="S23" s="1" t="n">
        <v>16</v>
      </c>
      <c r="T23" s="1" t="n">
        <v>17</v>
      </c>
      <c r="U23" s="1" t="n">
        <v>18</v>
      </c>
      <c r="V23" s="1" t="n">
        <v>19</v>
      </c>
      <c r="W23" s="1" t="n">
        <v>20</v>
      </c>
      <c r="X23" s="1" t="n">
        <v>21</v>
      </c>
      <c r="Y23" s="1" t="n">
        <v>22</v>
      </c>
      <c r="Z23" s="1" t="n">
        <v>23</v>
      </c>
      <c r="AA23" s="1" t="n">
        <v>24</v>
      </c>
      <c r="AB23" s="1" t="n">
        <v>25</v>
      </c>
      <c r="AC23" s="1" t="n">
        <v>26</v>
      </c>
      <c r="AD23" s="1" t="n">
        <v>27</v>
      </c>
      <c r="AE23" s="1" t="n">
        <v>28</v>
      </c>
      <c r="AF23" s="1" t="n">
        <v>29</v>
      </c>
      <c r="AG23" s="1" t="n">
        <v>30</v>
      </c>
      <c r="AH23" s="1" t="n">
        <v>31</v>
      </c>
      <c r="AI23" s="1" t="n">
        <v>32</v>
      </c>
      <c r="AJ23" s="1" t="n">
        <v>33</v>
      </c>
      <c r="AK23" s="1" t="n">
        <v>34</v>
      </c>
      <c r="AL23" s="1" t="n">
        <v>35</v>
      </c>
      <c r="AM23" s="1" t="n">
        <v>36</v>
      </c>
      <c r="AN23" s="1" t="n">
        <v>37</v>
      </c>
      <c r="AO23" s="1" t="n">
        <v>38</v>
      </c>
      <c r="AP23" s="1" t="n">
        <v>39</v>
      </c>
    </row>
    <row r="24" customFormat="false" ht="12.75" hidden="false" customHeight="false" outlineLevel="0" collapsed="false">
      <c r="A24" s="8" t="s">
        <v>151</v>
      </c>
      <c r="B24" s="8"/>
      <c r="C24" s="96" t="n">
        <v>36799</v>
      </c>
      <c r="D24" s="96" t="n">
        <v>36891</v>
      </c>
      <c r="E24" s="96" t="n">
        <v>36981</v>
      </c>
      <c r="F24" s="96" t="n">
        <v>37072</v>
      </c>
      <c r="G24" s="96" t="n">
        <v>37164</v>
      </c>
      <c r="H24" s="96" t="n">
        <v>37256</v>
      </c>
      <c r="I24" s="96" t="n">
        <v>37346</v>
      </c>
      <c r="J24" s="96" t="n">
        <v>37437</v>
      </c>
      <c r="K24" s="96" t="n">
        <v>37529</v>
      </c>
      <c r="L24" s="96" t="n">
        <v>37621</v>
      </c>
      <c r="M24" s="96" t="n">
        <v>37711</v>
      </c>
      <c r="N24" s="96" t="n">
        <v>37802</v>
      </c>
      <c r="O24" s="96" t="n">
        <v>37894</v>
      </c>
      <c r="P24" s="96" t="n">
        <v>37986</v>
      </c>
      <c r="Q24" s="96" t="n">
        <v>38077</v>
      </c>
      <c r="R24" s="96" t="n">
        <v>38168</v>
      </c>
      <c r="S24" s="96" t="n">
        <v>38260</v>
      </c>
      <c r="T24" s="96" t="n">
        <v>38352</v>
      </c>
      <c r="U24" s="96" t="n">
        <v>38442</v>
      </c>
      <c r="V24" s="96" t="n">
        <v>38533</v>
      </c>
      <c r="W24" s="96" t="n">
        <v>38625</v>
      </c>
      <c r="X24" s="96" t="n">
        <v>38717</v>
      </c>
      <c r="Y24" s="96" t="n">
        <v>38807</v>
      </c>
      <c r="Z24" s="96" t="n">
        <v>38898</v>
      </c>
      <c r="AA24" s="96" t="n">
        <v>38990</v>
      </c>
      <c r="AB24" s="96" t="n">
        <v>39082</v>
      </c>
      <c r="AC24" s="96" t="n">
        <v>39172</v>
      </c>
      <c r="AD24" s="96" t="n">
        <v>39263</v>
      </c>
      <c r="AE24" s="96" t="n">
        <v>39355</v>
      </c>
      <c r="AF24" s="96" t="n">
        <v>39447</v>
      </c>
      <c r="AG24" s="96" t="n">
        <v>39538</v>
      </c>
      <c r="AH24" s="96" t="n">
        <v>39629</v>
      </c>
      <c r="AI24" s="96" t="n">
        <v>39721</v>
      </c>
      <c r="AJ24" s="96" t="n">
        <v>39813</v>
      </c>
      <c r="AK24" s="96" t="n">
        <v>39903</v>
      </c>
      <c r="AL24" s="96" t="n">
        <v>39994</v>
      </c>
      <c r="AM24" s="96" t="n">
        <v>40086</v>
      </c>
      <c r="AN24" s="96" t="n">
        <v>40178</v>
      </c>
      <c r="AO24" s="96" t="n">
        <v>40268</v>
      </c>
      <c r="AP24" s="96" t="n">
        <v>40359</v>
      </c>
      <c r="AQ24" s="96"/>
      <c r="AR24" s="96"/>
    </row>
    <row r="25" customFormat="false" ht="12.75" hidden="false" customHeight="false" outlineLevel="0" collapsed="false">
      <c r="A25" s="8" t="s">
        <v>152</v>
      </c>
      <c r="B25" s="8"/>
      <c r="C25" s="95" t="n">
        <f aca="false">$C$10</f>
        <v>0.06609</v>
      </c>
      <c r="D25" s="95" t="n">
        <f aca="false">$C$10</f>
        <v>0.06609</v>
      </c>
      <c r="E25" s="95" t="n">
        <f aca="false">$C$10</f>
        <v>0.06609</v>
      </c>
      <c r="F25" s="95" t="n">
        <f aca="false">$C$10</f>
        <v>0.06609</v>
      </c>
      <c r="G25" s="95" t="n">
        <f aca="false">$C$10</f>
        <v>0.06609</v>
      </c>
      <c r="H25" s="95" t="n">
        <f aca="false">$C$10</f>
        <v>0.06609</v>
      </c>
      <c r="I25" s="95" t="n">
        <f aca="false">$C$10</f>
        <v>0.06609</v>
      </c>
      <c r="J25" s="95" t="n">
        <f aca="false">$C$10</f>
        <v>0.06609</v>
      </c>
      <c r="K25" s="95" t="n">
        <f aca="false">$C$10</f>
        <v>0.06609</v>
      </c>
      <c r="L25" s="95" t="n">
        <f aca="false">$C$10</f>
        <v>0.06609</v>
      </c>
      <c r="M25" s="95" t="n">
        <f aca="false">$C$10</f>
        <v>0.06609</v>
      </c>
      <c r="N25" s="95" t="n">
        <f aca="false">$C$10</f>
        <v>0.06609</v>
      </c>
      <c r="O25" s="95" t="n">
        <f aca="false">$C$10</f>
        <v>0.06609</v>
      </c>
      <c r="P25" s="95" t="n">
        <f aca="false">$C$10</f>
        <v>0.06609</v>
      </c>
      <c r="Q25" s="95" t="n">
        <f aca="false">$C$10</f>
        <v>0.06609</v>
      </c>
      <c r="R25" s="95" t="n">
        <f aca="false">$C$10</f>
        <v>0.06609</v>
      </c>
      <c r="S25" s="95" t="n">
        <f aca="false">$C$10</f>
        <v>0.06609</v>
      </c>
      <c r="T25" s="95" t="n">
        <f aca="false">$C$10</f>
        <v>0.06609</v>
      </c>
      <c r="U25" s="95" t="n">
        <f aca="false">$C$10</f>
        <v>0.06609</v>
      </c>
      <c r="V25" s="95" t="n">
        <f aca="false">$C$10</f>
        <v>0.06609</v>
      </c>
      <c r="W25" s="95" t="n">
        <f aca="false">$C$10</f>
        <v>0.06609</v>
      </c>
      <c r="X25" s="95" t="n">
        <f aca="false">$C$10</f>
        <v>0.06609</v>
      </c>
      <c r="Y25" s="95" t="n">
        <f aca="false">$C$10</f>
        <v>0.06609</v>
      </c>
      <c r="Z25" s="95" t="n">
        <f aca="false">$C$10</f>
        <v>0.06609</v>
      </c>
      <c r="AA25" s="95" t="n">
        <f aca="false">$C$10</f>
        <v>0.06609</v>
      </c>
      <c r="AB25" s="95" t="n">
        <f aca="false">$C$10</f>
        <v>0.06609</v>
      </c>
      <c r="AC25" s="95" t="n">
        <f aca="false">$C$10</f>
        <v>0.06609</v>
      </c>
      <c r="AD25" s="95" t="n">
        <f aca="false">$C$10</f>
        <v>0.06609</v>
      </c>
      <c r="AE25" s="95" t="n">
        <f aca="false">$C$10</f>
        <v>0.06609</v>
      </c>
      <c r="AF25" s="95" t="n">
        <f aca="false">$C$10</f>
        <v>0.06609</v>
      </c>
      <c r="AG25" s="95" t="n">
        <f aca="false">$C$10</f>
        <v>0.06609</v>
      </c>
      <c r="AH25" s="95" t="n">
        <f aca="false">$C$10</f>
        <v>0.06609</v>
      </c>
      <c r="AI25" s="95" t="n">
        <f aca="false">$C$10</f>
        <v>0.06609</v>
      </c>
      <c r="AJ25" s="95" t="n">
        <f aca="false">$C$10</f>
        <v>0.06609</v>
      </c>
      <c r="AK25" s="95" t="n">
        <f aca="false">$C$10</f>
        <v>0.06609</v>
      </c>
      <c r="AL25" s="95" t="n">
        <f aca="false">$C$10</f>
        <v>0.06609</v>
      </c>
      <c r="AM25" s="95" t="n">
        <f aca="false">$C$10</f>
        <v>0.06609</v>
      </c>
      <c r="AN25" s="95" t="n">
        <f aca="false">$C$10</f>
        <v>0.06609</v>
      </c>
      <c r="AO25" s="95" t="n">
        <f aca="false">$C$10</f>
        <v>0.06609</v>
      </c>
      <c r="AP25" s="95" t="n">
        <f aca="false">$C$10</f>
        <v>0.06609</v>
      </c>
      <c r="AQ25" s="95"/>
      <c r="AR25" s="95"/>
    </row>
    <row r="26" customFormat="false" ht="12.75" hidden="false" customHeight="false" outlineLevel="0" collapsed="false">
      <c r="A26" s="8" t="s">
        <v>147</v>
      </c>
      <c r="C26" s="88" t="n">
        <f aca="false">VLOOKUP(C24,$A$13:$C$17,3)</f>
        <v>0.01125</v>
      </c>
      <c r="D26" s="88" t="n">
        <f aca="false">VLOOKUP(D24,$A$13:$C$17,3)</f>
        <v>0.01125</v>
      </c>
      <c r="E26" s="88" t="n">
        <f aca="false">VLOOKUP(E24,$A$13:$C$17,3)</f>
        <v>0.01125</v>
      </c>
      <c r="F26" s="88" t="n">
        <f aca="false">VLOOKUP(F24,$A$13:$C$17,3)</f>
        <v>0.01125</v>
      </c>
      <c r="G26" s="88" t="n">
        <f aca="false">VLOOKUP(G24,$A$13:$C$17,3)</f>
        <v>0.01125</v>
      </c>
      <c r="H26" s="88" t="n">
        <f aca="false">VLOOKUP(H24,$A$13:$C$17,3)</f>
        <v>0.01125</v>
      </c>
      <c r="I26" s="88" t="n">
        <f aca="false">VLOOKUP(I24,$A$13:$C$17,3)</f>
        <v>0.01125</v>
      </c>
      <c r="J26" s="88" t="n">
        <f aca="false">VLOOKUP(J24,$A$13:$C$17,3)</f>
        <v>0.01125</v>
      </c>
      <c r="K26" s="88" t="n">
        <f aca="false">VLOOKUP(K24,$A$13:$C$17,3)</f>
        <v>0.01125</v>
      </c>
      <c r="L26" s="88" t="n">
        <f aca="false">VLOOKUP(L24,$A$13:$C$17,3)</f>
        <v>0.0125</v>
      </c>
      <c r="M26" s="88" t="n">
        <f aca="false">VLOOKUP(M24,$A$13:$C$17,3)</f>
        <v>0.0125</v>
      </c>
      <c r="N26" s="88" t="n">
        <f aca="false">VLOOKUP(N24,$A$13:$C$17,3)</f>
        <v>0.0125</v>
      </c>
      <c r="O26" s="88" t="n">
        <f aca="false">VLOOKUP(O24,$A$13:$C$17,3)</f>
        <v>0.0125</v>
      </c>
      <c r="P26" s="88" t="n">
        <f aca="false">VLOOKUP(P24,$A$13:$C$17,3)</f>
        <v>0.0125</v>
      </c>
      <c r="Q26" s="88" t="n">
        <f aca="false">VLOOKUP(Q24,$A$13:$C$17,3)</f>
        <v>0.0125</v>
      </c>
      <c r="R26" s="88" t="n">
        <f aca="false">VLOOKUP(R24,$A$13:$C$17,3)</f>
        <v>0.0125</v>
      </c>
      <c r="S26" s="88" t="n">
        <f aca="false">VLOOKUP(S24,$A$13:$C$17,3)</f>
        <v>0.0125</v>
      </c>
      <c r="T26" s="88" t="n">
        <f aca="false">VLOOKUP(T24,$A$13:$C$17,3)</f>
        <v>0.01375</v>
      </c>
      <c r="U26" s="88" t="n">
        <f aca="false">VLOOKUP(U24,$A$13:$C$17,3)</f>
        <v>0.01375</v>
      </c>
      <c r="V26" s="88" t="n">
        <f aca="false">VLOOKUP(V24,$A$13:$C$17,3)</f>
        <v>0.01375</v>
      </c>
      <c r="W26" s="88" t="n">
        <f aca="false">VLOOKUP(W24,$A$13:$C$17,3)</f>
        <v>0.01375</v>
      </c>
      <c r="X26" s="88" t="n">
        <f aca="false">VLOOKUP(X24,$A$13:$C$17,3)</f>
        <v>0.01375</v>
      </c>
      <c r="Y26" s="88" t="n">
        <f aca="false">VLOOKUP(Y24,$A$13:$C$17,3)</f>
        <v>0.01375</v>
      </c>
      <c r="Z26" s="88" t="n">
        <f aca="false">VLOOKUP(Z24,$A$13:$C$17,3)</f>
        <v>0.01375</v>
      </c>
      <c r="AA26" s="88" t="n">
        <f aca="false">VLOOKUP(AA24,$A$13:$C$17,3)</f>
        <v>0.01375</v>
      </c>
      <c r="AB26" s="88" t="n">
        <f aca="false">VLOOKUP(AB24,$A$13:$C$17,3)</f>
        <v>0.015</v>
      </c>
      <c r="AC26" s="88" t="n">
        <f aca="false">VLOOKUP(AC24,$A$13:$C$17,3)</f>
        <v>0.015</v>
      </c>
      <c r="AD26" s="88" t="n">
        <f aca="false">VLOOKUP(AD24,$A$13:$C$17,3)</f>
        <v>0.015</v>
      </c>
      <c r="AE26" s="88" t="n">
        <f aca="false">VLOOKUP(AE24,$A$13:$C$17,3)</f>
        <v>0.015</v>
      </c>
      <c r="AF26" s="88" t="n">
        <f aca="false">VLOOKUP(AF24,$A$13:$C$17,3)</f>
        <v>0.015</v>
      </c>
      <c r="AG26" s="88" t="n">
        <f aca="false">VLOOKUP(AG24,$A$13:$C$17,3)</f>
        <v>0.015</v>
      </c>
      <c r="AH26" s="88" t="n">
        <f aca="false">VLOOKUP(AH24,$A$13:$C$17,3)</f>
        <v>0.015</v>
      </c>
      <c r="AI26" s="88" t="n">
        <f aca="false">VLOOKUP(AI24,$A$13:$C$17,3)</f>
        <v>0.015</v>
      </c>
      <c r="AJ26" s="88" t="n">
        <f aca="false">VLOOKUP(AJ24,$A$13:$C$17,3)</f>
        <v>0.015</v>
      </c>
      <c r="AK26" s="88" t="n">
        <f aca="false">VLOOKUP(AK24,$A$13:$C$17,3)</f>
        <v>0.015</v>
      </c>
      <c r="AL26" s="88" t="n">
        <f aca="false">VLOOKUP(AL24,$A$13:$C$17,3)</f>
        <v>0.015</v>
      </c>
      <c r="AM26" s="88" t="n">
        <f aca="false">VLOOKUP(AM24,$A$13:$C$17,3)</f>
        <v>0.015</v>
      </c>
      <c r="AN26" s="88" t="n">
        <f aca="false">VLOOKUP(AN24,$A$13:$C$17,3)</f>
        <v>0.015</v>
      </c>
      <c r="AO26" s="88" t="n">
        <f aca="false">VLOOKUP(AO24,$A$13:$C$17,3)</f>
        <v>0.015</v>
      </c>
      <c r="AP26" s="88" t="n">
        <f aca="false">VLOOKUP(AP24,$A$13:$C$17,3)</f>
        <v>0.015</v>
      </c>
      <c r="AQ26" s="88"/>
      <c r="AR26" s="88"/>
    </row>
    <row r="27" customFormat="false" ht="12.75" hidden="false" customHeight="false" outlineLevel="0" collapsed="false">
      <c r="A27" s="8" t="s">
        <v>153</v>
      </c>
      <c r="C27" s="95" t="n">
        <f aca="false">SUM(C25:C26)</f>
        <v>0.07734</v>
      </c>
      <c r="D27" s="95" t="n">
        <f aca="false">SUM(D25:D26)</f>
        <v>0.07734</v>
      </c>
      <c r="E27" s="95" t="n">
        <f aca="false">SUM(E25:E26)</f>
        <v>0.07734</v>
      </c>
      <c r="F27" s="95" t="n">
        <f aca="false">SUM(F25:F26)</f>
        <v>0.07734</v>
      </c>
      <c r="G27" s="95" t="n">
        <f aca="false">SUM(G25:G26)</f>
        <v>0.07734</v>
      </c>
      <c r="H27" s="95" t="n">
        <f aca="false">SUM(H25:H26)</f>
        <v>0.07734</v>
      </c>
      <c r="I27" s="95" t="n">
        <f aca="false">SUM(I25:I26)</f>
        <v>0.07734</v>
      </c>
      <c r="J27" s="95" t="n">
        <f aca="false">SUM(J25:J26)</f>
        <v>0.07734</v>
      </c>
      <c r="K27" s="95" t="n">
        <f aca="false">SUM(K25:K26)</f>
        <v>0.07734</v>
      </c>
      <c r="L27" s="95" t="n">
        <f aca="false">SUM(L25:L26)</f>
        <v>0.07859</v>
      </c>
      <c r="M27" s="95" t="n">
        <f aca="false">SUM(M25:M26)</f>
        <v>0.07859</v>
      </c>
      <c r="N27" s="95" t="n">
        <f aca="false">SUM(N25:N26)</f>
        <v>0.07859</v>
      </c>
      <c r="O27" s="95" t="n">
        <f aca="false">SUM(O25:O26)</f>
        <v>0.07859</v>
      </c>
      <c r="P27" s="95" t="n">
        <f aca="false">SUM(P25:P26)</f>
        <v>0.07859</v>
      </c>
      <c r="Q27" s="95" t="n">
        <f aca="false">SUM(Q25:Q26)</f>
        <v>0.07859</v>
      </c>
      <c r="R27" s="95" t="n">
        <f aca="false">SUM(R25:R26)</f>
        <v>0.07859</v>
      </c>
      <c r="S27" s="95" t="n">
        <f aca="false">SUM(S25:S26)</f>
        <v>0.07859</v>
      </c>
      <c r="T27" s="95" t="n">
        <f aca="false">SUM(T25:T26)</f>
        <v>0.07984</v>
      </c>
      <c r="U27" s="95" t="n">
        <f aca="false">SUM(U25:U26)</f>
        <v>0.07984</v>
      </c>
      <c r="V27" s="95" t="n">
        <f aca="false">SUM(V25:V26)</f>
        <v>0.07984</v>
      </c>
      <c r="W27" s="95" t="n">
        <f aca="false">SUM(W25:W26)</f>
        <v>0.07984</v>
      </c>
      <c r="X27" s="95" t="n">
        <f aca="false">SUM(X25:X26)</f>
        <v>0.07984</v>
      </c>
      <c r="Y27" s="95" t="n">
        <f aca="false">SUM(Y25:Y26)</f>
        <v>0.07984</v>
      </c>
      <c r="Z27" s="95" t="n">
        <f aca="false">SUM(Z25:Z26)</f>
        <v>0.07984</v>
      </c>
      <c r="AA27" s="95" t="n">
        <f aca="false">SUM(AA25:AA26)</f>
        <v>0.07984</v>
      </c>
      <c r="AB27" s="95" t="n">
        <f aca="false">SUM(AB25:AB26)</f>
        <v>0.08109</v>
      </c>
      <c r="AC27" s="95" t="n">
        <f aca="false">SUM(AC25:AC26)</f>
        <v>0.08109</v>
      </c>
      <c r="AD27" s="95" t="n">
        <f aca="false">SUM(AD25:AD26)</f>
        <v>0.08109</v>
      </c>
      <c r="AE27" s="95" t="n">
        <f aca="false">SUM(AE25:AE26)</f>
        <v>0.08109</v>
      </c>
      <c r="AF27" s="95" t="n">
        <f aca="false">SUM(AF25:AF26)</f>
        <v>0.08109</v>
      </c>
      <c r="AG27" s="95" t="n">
        <f aca="false">SUM(AG25:AG26)</f>
        <v>0.08109</v>
      </c>
      <c r="AH27" s="95" t="n">
        <f aca="false">SUM(AH25:AH26)</f>
        <v>0.08109</v>
      </c>
      <c r="AI27" s="95" t="n">
        <f aca="false">SUM(AI25:AI26)</f>
        <v>0.08109</v>
      </c>
      <c r="AJ27" s="95" t="n">
        <f aca="false">SUM(AJ25:AJ26)</f>
        <v>0.08109</v>
      </c>
      <c r="AK27" s="95" t="n">
        <f aca="false">SUM(AK25:AK26)</f>
        <v>0.08109</v>
      </c>
      <c r="AL27" s="95" t="n">
        <f aca="false">SUM(AL25:AL26)</f>
        <v>0.08109</v>
      </c>
      <c r="AM27" s="95" t="n">
        <f aca="false">SUM(AM25:AM26)</f>
        <v>0.08109</v>
      </c>
      <c r="AN27" s="95" t="n">
        <f aca="false">SUM(AN25:AN26)</f>
        <v>0.08109</v>
      </c>
      <c r="AO27" s="95" t="n">
        <f aca="false">SUM(AO25:AO26)</f>
        <v>0.08109</v>
      </c>
      <c r="AP27" s="95" t="n">
        <f aca="false">SUM(AP25:AP26)</f>
        <v>0.08109</v>
      </c>
      <c r="AQ27" s="95"/>
      <c r="AR27" s="95"/>
    </row>
    <row r="28" customFormat="false" ht="12.75" hidden="false" customHeight="false" outlineLevel="0" collapsed="false">
      <c r="A28" s="8" t="s">
        <v>154</v>
      </c>
      <c r="C28" s="61" t="n">
        <f aca="false">B8</f>
        <v>55966897.4777509</v>
      </c>
      <c r="D28" s="61" t="n">
        <f aca="false">C31</f>
        <v>55966897.4777509</v>
      </c>
      <c r="E28" s="61" t="n">
        <f aca="false">D31</f>
        <v>55966897.4777509</v>
      </c>
      <c r="F28" s="61" t="n">
        <f aca="false">E31</f>
        <v>55966897.4777509</v>
      </c>
      <c r="G28" s="61" t="n">
        <f aca="false">F31</f>
        <v>55966897.4777509</v>
      </c>
      <c r="H28" s="61" t="n">
        <f aca="false">G31</f>
        <v>54876654.7265527</v>
      </c>
      <c r="I28" s="61" t="n">
        <f aca="false">H31</f>
        <v>53764863.6907914</v>
      </c>
      <c r="J28" s="61" t="n">
        <f aca="false">I31</f>
        <v>52607997.5060394</v>
      </c>
      <c r="K28" s="61" t="n">
        <f aca="false">J31</f>
        <v>51440065.2650695</v>
      </c>
      <c r="L28" s="61" t="n">
        <f aca="false">K31</f>
        <v>50260351.1841318</v>
      </c>
      <c r="M28" s="61" t="n">
        <f aca="false">L31</f>
        <v>49073375.8375839</v>
      </c>
      <c r="N28" s="61" t="n">
        <f aca="false">M31</f>
        <v>47841135.1651394</v>
      </c>
      <c r="O28" s="61" t="n">
        <f aca="false">N31</f>
        <v>46595128.0296737</v>
      </c>
      <c r="P28" s="61" t="n">
        <f aca="false">O31</f>
        <v>45334539.9340447</v>
      </c>
      <c r="Q28" s="61" t="n">
        <f aca="false">P31</f>
        <v>44048634.0470378</v>
      </c>
      <c r="R28" s="61" t="n">
        <f aca="false">Q31</f>
        <v>42727285.8217906</v>
      </c>
      <c r="S28" s="61" t="n">
        <f aca="false">R31</f>
        <v>41379687.9496296</v>
      </c>
      <c r="T28" s="61" t="n">
        <f aca="false">S31</f>
        <v>40014352.3759396</v>
      </c>
      <c r="U28" s="61" t="n">
        <f aca="false">T31</f>
        <v>38634377.6134483</v>
      </c>
      <c r="V28" s="61" t="n">
        <f aca="false">U31</f>
        <v>37209109.9663993</v>
      </c>
      <c r="W28" s="61" t="n">
        <f aca="false">V31</f>
        <v>35763646.1308366</v>
      </c>
      <c r="X28" s="61" t="n">
        <f aca="false">W31</f>
        <v>34296941.847323</v>
      </c>
      <c r="Y28" s="61" t="n">
        <f aca="false">X31</f>
        <v>32800311.5814771</v>
      </c>
      <c r="Z28" s="61" t="n">
        <f aca="false">Y31</f>
        <v>31258595.9764299</v>
      </c>
      <c r="AA28" s="61" t="n">
        <f aca="false">Z31</f>
        <v>29693040.1898582</v>
      </c>
      <c r="AB28" s="61" t="n">
        <f aca="false">AA31</f>
        <v>28102473.9607719</v>
      </c>
      <c r="AC28" s="61" t="n">
        <f aca="false">AB31</f>
        <v>26488431.7044475</v>
      </c>
      <c r="AD28" s="61" t="n">
        <f aca="false">AC31</f>
        <v>24829008.6119625</v>
      </c>
      <c r="AE28" s="61" t="n">
        <f aca="false">AD31</f>
        <v>23141537.599025</v>
      </c>
      <c r="AF28" s="61" t="n">
        <f aca="false">AE31</f>
        <v>21424689.8584762</v>
      </c>
      <c r="AG28" s="61" t="n">
        <f aca="false">AF31</f>
        <v>19672263.8822</v>
      </c>
      <c r="AH28" s="61" t="n">
        <f aca="false">AG31</f>
        <v>17879091.2049779</v>
      </c>
      <c r="AI28" s="61" t="n">
        <f aca="false">AH31</f>
        <v>16049162.5225113</v>
      </c>
      <c r="AJ28" s="61" t="n">
        <f aca="false">AI31</f>
        <v>14185339.4932519</v>
      </c>
      <c r="AK28" s="61" t="n">
        <f aca="false">AJ31</f>
        <v>12282892.4593572</v>
      </c>
      <c r="AL28" s="61" t="n">
        <f aca="false">AK31</f>
        <v>10335487.5725261</v>
      </c>
      <c r="AM28" s="61" t="n">
        <f aca="false">AL31</f>
        <v>8350931.98870239</v>
      </c>
      <c r="AN28" s="61" t="n">
        <f aca="false">AM31</f>
        <v>6327578.52809086</v>
      </c>
      <c r="AO28" s="61" t="n">
        <f aca="false">AN31</f>
        <v>4262295.11371507</v>
      </c>
      <c r="AP28" s="61" t="n">
        <f aca="false">AO31</f>
        <v>2152292.66719445</v>
      </c>
    </row>
    <row r="29" customFormat="false" ht="12.75" hidden="false" customHeight="false" outlineLevel="0" collapsed="false">
      <c r="A29" s="8" t="s">
        <v>155</v>
      </c>
      <c r="C29" s="59" t="n">
        <v>0</v>
      </c>
      <c r="D29" s="79" t="n">
        <v>0</v>
      </c>
      <c r="E29" s="59" t="n">
        <v>0</v>
      </c>
      <c r="F29" s="59" t="n">
        <v>0</v>
      </c>
      <c r="G29" s="82" t="n">
        <f aca="false">G33-G30</f>
        <v>1090242.75119816</v>
      </c>
      <c r="H29" s="82" t="n">
        <f aca="false">H33-H30</f>
        <v>1111791.03576134</v>
      </c>
      <c r="I29" s="82" t="n">
        <f aca="false">I33-I30</f>
        <v>1156866.18475196</v>
      </c>
      <c r="J29" s="82" t="n">
        <f aca="false">J33-J30</f>
        <v>1167932.24096993</v>
      </c>
      <c r="K29" s="82" t="n">
        <f aca="false">K33-K30</f>
        <v>1179714.08093774</v>
      </c>
      <c r="L29" s="82" t="n">
        <f aca="false">L33-L30</f>
        <v>1186975.34654785</v>
      </c>
      <c r="M29" s="82" t="n">
        <f aca="false">M33-M30</f>
        <v>1232240.67244448</v>
      </c>
      <c r="N29" s="82" t="n">
        <f aca="false">N33-N30</f>
        <v>1246007.1354657</v>
      </c>
      <c r="O29" s="82" t="n">
        <f aca="false">O33-O30</f>
        <v>1260588.095629</v>
      </c>
      <c r="P29" s="82" t="n">
        <f aca="false">P33-P30</f>
        <v>1285905.88700696</v>
      </c>
      <c r="Q29" s="82" t="n">
        <f aca="false">Q33-Q30</f>
        <v>1321348.22524714</v>
      </c>
      <c r="R29" s="82" t="n">
        <f aca="false">R33-R30</f>
        <v>1347597.87216108</v>
      </c>
      <c r="S29" s="82" t="n">
        <f aca="false">S33-S30</f>
        <v>1365335.57368995</v>
      </c>
      <c r="T29" s="82" t="n">
        <f aca="false">T33-T30</f>
        <v>1379974.76249135</v>
      </c>
      <c r="U29" s="82" t="n">
        <f aca="false">U33-U30</f>
        <v>1425267.64704899</v>
      </c>
      <c r="V29" s="82" t="n">
        <f aca="false">V33-V30</f>
        <v>1445463.83556265</v>
      </c>
      <c r="W29" s="82" t="n">
        <f aca="false">W33-W30</f>
        <v>1466704.28351366</v>
      </c>
      <c r="X29" s="82" t="n">
        <f aca="false">X33-X30</f>
        <v>1496630.2658459</v>
      </c>
      <c r="Y29" s="82" t="n">
        <f aca="false">Y33-Y30</f>
        <v>1541715.60504713</v>
      </c>
      <c r="Z29" s="82" t="n">
        <f aca="false">Z33-Z30</f>
        <v>1565555.78657177</v>
      </c>
      <c r="AA29" s="82" t="n">
        <f aca="false">AA33-AA30</f>
        <v>1590566.2290863</v>
      </c>
      <c r="AB29" s="82" t="n">
        <f aca="false">AB33-AB30</f>
        <v>1614042.25632434</v>
      </c>
      <c r="AC29" s="82" t="n">
        <f aca="false">AC33-AC30</f>
        <v>1659423.092485</v>
      </c>
      <c r="AD29" s="82" t="n">
        <f aca="false">AD33-AD30</f>
        <v>1687471.01293756</v>
      </c>
      <c r="AE29" s="82" t="n">
        <f aca="false">AE33-AE30</f>
        <v>1716847.74054882</v>
      </c>
      <c r="AF29" s="82" t="n">
        <f aca="false">AF33-AF30</f>
        <v>1752425.97627621</v>
      </c>
      <c r="AG29" s="82" t="n">
        <f aca="false">AG33-AG30</f>
        <v>1793172.67722205</v>
      </c>
      <c r="AH29" s="82" t="n">
        <f aca="false">AH33-AH30</f>
        <v>1829928.68246658</v>
      </c>
      <c r="AI29" s="82" t="n">
        <f aca="false">AI33-AI30</f>
        <v>1863823.02925941</v>
      </c>
      <c r="AJ29" s="82" t="n">
        <f aca="false">AJ33-AJ30</f>
        <v>1902447.03389475</v>
      </c>
      <c r="AK29" s="82" t="n">
        <f aca="false">AK33-AK30</f>
        <v>1947404.8868311</v>
      </c>
      <c r="AL29" s="82" t="n">
        <f aca="false">AL33-AL30</f>
        <v>1984555.58382367</v>
      </c>
      <c r="AM29" s="82" t="n">
        <f aca="false">AM33-AM30</f>
        <v>2023353.46061153</v>
      </c>
      <c r="AN29" s="82" t="n">
        <f aca="false">AN33-AN30</f>
        <v>2065283.41437579</v>
      </c>
      <c r="AO29" s="82" t="n">
        <f aca="false">AO33-AO30</f>
        <v>2110002.44652062</v>
      </c>
      <c r="AP29" s="82" t="n">
        <f aca="false">AP33-AP30</f>
        <v>2152292.66719443</v>
      </c>
    </row>
    <row r="30" customFormat="false" ht="12.75" hidden="false" customHeight="false" outlineLevel="0" collapsed="false">
      <c r="A30" s="8" t="s">
        <v>156</v>
      </c>
      <c r="C30" s="65" t="n">
        <v>0</v>
      </c>
      <c r="D30" s="81" t="n">
        <f aca="false">D27*D28*(D24-C24)/360</f>
        <v>1106167.07301525</v>
      </c>
      <c r="E30" s="81" t="n">
        <f aca="false">E27*E28*(E24-D24)/360</f>
        <v>1082119.96273231</v>
      </c>
      <c r="F30" s="81" t="n">
        <f aca="false">F27*F28*(F24-E24)/360</f>
        <v>1094143.51787378</v>
      </c>
      <c r="G30" s="81" t="n">
        <f aca="false">G27*G28*(G24-F24)/360</f>
        <v>1106167.07301525</v>
      </c>
      <c r="H30" s="81" t="n">
        <f aca="false">H27*H28*(H24-G24)/360</f>
        <v>1084618.78845207</v>
      </c>
      <c r="I30" s="81" t="n">
        <f aca="false">I27*I28*(I24-H24)/360</f>
        <v>1039543.63946145</v>
      </c>
      <c r="J30" s="81" t="n">
        <f aca="false">J27*J28*(J24-I24)/360</f>
        <v>1028477.58324349</v>
      </c>
      <c r="K30" s="81" t="n">
        <f aca="false">K27*K28*(K24-J24)/360</f>
        <v>1016695.74327568</v>
      </c>
      <c r="L30" s="81" t="n">
        <f aca="false">L27*L28*(L24-K24)/360</f>
        <v>1009434.47766557</v>
      </c>
      <c r="M30" s="81" t="n">
        <f aca="false">M27*M28*(M24-L24)/360</f>
        <v>964169.15176893</v>
      </c>
      <c r="N30" s="81" t="n">
        <f aca="false">N27*N28*(N24-M24)/360</f>
        <v>950402.688747711</v>
      </c>
      <c r="O30" s="81" t="n">
        <f aca="false">O27*O28*(O24-N24)/360</f>
        <v>935821.728584415</v>
      </c>
      <c r="P30" s="81" t="n">
        <f aca="false">P27*P28*(P24-O24)/360</f>
        <v>910503.937206458</v>
      </c>
      <c r="Q30" s="81" t="n">
        <f aca="false">Q27*Q28*(Q24-P24)/360</f>
        <v>875061.598966277</v>
      </c>
      <c r="R30" s="81" t="n">
        <f aca="false">R27*R28*(R24-Q24)/360</f>
        <v>848811.952052339</v>
      </c>
      <c r="S30" s="81" t="n">
        <f aca="false">S27*S28*(S24-R24)/360</f>
        <v>831074.250523466</v>
      </c>
      <c r="T30" s="81" t="n">
        <f aca="false">T27*T28*(T24-S24)/360</f>
        <v>816435.06172206</v>
      </c>
      <c r="U30" s="81" t="n">
        <f aca="false">U27*U28*(U24-T24)/360</f>
        <v>771142.177164427</v>
      </c>
      <c r="V30" s="81" t="n">
        <f aca="false">V27*V28*(V24-U24)/360</f>
        <v>750945.988650767</v>
      </c>
      <c r="W30" s="81" t="n">
        <f aca="false">W27*W28*(W24-V24)/360</f>
        <v>729705.540699755</v>
      </c>
      <c r="X30" s="81" t="n">
        <f aca="false">X27*X28*(X24-W24)/360</f>
        <v>699779.558367513</v>
      </c>
      <c r="Y30" s="81" t="n">
        <f aca="false">Y27*Y28*(Y24-X24)/360</f>
        <v>654694.219166282</v>
      </c>
      <c r="Z30" s="81" t="n">
        <f aca="false">Z27*Z28*(Z24-Y24)/360</f>
        <v>630854.037641648</v>
      </c>
      <c r="AA30" s="81" t="n">
        <f aca="false">AA27*AA28*(AA24-Z24)/360</f>
        <v>605843.595127115</v>
      </c>
      <c r="AB30" s="81" t="n">
        <f aca="false">AB27*AB28*(AB24-AA24)/360</f>
        <v>582367.567889076</v>
      </c>
      <c r="AC30" s="81" t="n">
        <f aca="false">AC27*AC28*(AC24-AB24)/360</f>
        <v>536986.731728413</v>
      </c>
      <c r="AD30" s="81" t="n">
        <f aca="false">AD27*AD28*(AD24-AC24)/360</f>
        <v>508938.811275855</v>
      </c>
      <c r="AE30" s="81" t="n">
        <f aca="false">AE27*AE28*(AE24-AD24)/360</f>
        <v>479562.083664595</v>
      </c>
      <c r="AF30" s="81" t="n">
        <f aca="false">AF27*AF28*(AF24-AE24)/360</f>
        <v>443983.847937201</v>
      </c>
      <c r="AG30" s="81" t="n">
        <f aca="false">AG27*AG28*(AG24-AF24)/360</f>
        <v>403237.146991364</v>
      </c>
      <c r="AH30" s="81" t="n">
        <f aca="false">AH27*AH28*(AH24-AG24)/360</f>
        <v>366481.141746836</v>
      </c>
      <c r="AI30" s="81" t="n">
        <f aca="false">AI27*AI28*(AI24-AH24)/360</f>
        <v>332586.794954002</v>
      </c>
      <c r="AJ30" s="81" t="n">
        <f aca="false">AJ27*AJ28*(AJ24-AI24)/360</f>
        <v>293962.790318659</v>
      </c>
      <c r="AK30" s="81" t="n">
        <f aca="false">AK27*AK28*(AK24-AJ24)/360</f>
        <v>249004.937382318</v>
      </c>
      <c r="AL30" s="81" t="n">
        <f aca="false">AL27*AL28*(AL24-AK24)/360</f>
        <v>211854.240389746</v>
      </c>
      <c r="AM30" s="81" t="n">
        <f aca="false">AM27*AM28*(AM24-AL24)/360</f>
        <v>173056.36360188</v>
      </c>
      <c r="AN30" s="81" t="n">
        <f aca="false">AN27*AN28*(AN24-AM24)/360</f>
        <v>131126.409837627</v>
      </c>
      <c r="AO30" s="81" t="n">
        <f aca="false">AO27*AO28*(AO24-AN24)/360</f>
        <v>86407.3776927888</v>
      </c>
      <c r="AP30" s="81" t="n">
        <f aca="false">AP27*AP28*(AP24-AO24)/360</f>
        <v>44117.157018985</v>
      </c>
    </row>
    <row r="31" customFormat="false" ht="12.75" hidden="false" customHeight="false" outlineLevel="0" collapsed="false">
      <c r="A31" s="8" t="s">
        <v>157</v>
      </c>
      <c r="C31" s="61" t="n">
        <f aca="false">C28-C29</f>
        <v>55966897.4777509</v>
      </c>
      <c r="D31" s="61" t="n">
        <f aca="false">D28-D29</f>
        <v>55966897.4777509</v>
      </c>
      <c r="E31" s="61" t="n">
        <f aca="false">E28-E29</f>
        <v>55966897.4777509</v>
      </c>
      <c r="F31" s="61" t="n">
        <f aca="false">F28-F29</f>
        <v>55966897.4777509</v>
      </c>
      <c r="G31" s="61" t="n">
        <f aca="false">G28-G29</f>
        <v>54876654.7265527</v>
      </c>
      <c r="H31" s="61" t="n">
        <f aca="false">H28-H29</f>
        <v>53764863.6907914</v>
      </c>
      <c r="I31" s="61" t="n">
        <f aca="false">I28-I29</f>
        <v>52607997.5060394</v>
      </c>
      <c r="J31" s="61" t="n">
        <f aca="false">J28-J29</f>
        <v>51440065.2650695</v>
      </c>
      <c r="K31" s="61" t="n">
        <f aca="false">K28-K29</f>
        <v>50260351.1841318</v>
      </c>
      <c r="L31" s="61" t="n">
        <f aca="false">L28-L29</f>
        <v>49073375.8375839</v>
      </c>
      <c r="M31" s="61" t="n">
        <f aca="false">M28-M29</f>
        <v>47841135.1651394</v>
      </c>
      <c r="N31" s="61" t="n">
        <f aca="false">N28-N29</f>
        <v>46595128.0296737</v>
      </c>
      <c r="O31" s="61" t="n">
        <f aca="false">O28-O29</f>
        <v>45334539.9340447</v>
      </c>
      <c r="P31" s="61" t="n">
        <f aca="false">P28-P29</f>
        <v>44048634.0470378</v>
      </c>
      <c r="Q31" s="61" t="n">
        <f aca="false">Q28-Q29</f>
        <v>42727285.8217906</v>
      </c>
      <c r="R31" s="61" t="n">
        <f aca="false">R28-R29</f>
        <v>41379687.9496296</v>
      </c>
      <c r="S31" s="61" t="n">
        <f aca="false">S28-S29</f>
        <v>40014352.3759396</v>
      </c>
      <c r="T31" s="61" t="n">
        <f aca="false">T28-T29</f>
        <v>38634377.6134483</v>
      </c>
      <c r="U31" s="61" t="n">
        <f aca="false">U28-U29</f>
        <v>37209109.9663993</v>
      </c>
      <c r="V31" s="61" t="n">
        <f aca="false">V28-V29</f>
        <v>35763646.1308366</v>
      </c>
      <c r="W31" s="61" t="n">
        <f aca="false">W28-W29</f>
        <v>34296941.847323</v>
      </c>
      <c r="X31" s="61" t="n">
        <f aca="false">X28-X29</f>
        <v>32800311.5814771</v>
      </c>
      <c r="Y31" s="61" t="n">
        <f aca="false">Y28-Y29</f>
        <v>31258595.9764299</v>
      </c>
      <c r="Z31" s="61" t="n">
        <f aca="false">Z28-Z29</f>
        <v>29693040.1898582</v>
      </c>
      <c r="AA31" s="61" t="n">
        <f aca="false">AA28-AA29</f>
        <v>28102473.9607719</v>
      </c>
      <c r="AB31" s="61" t="n">
        <f aca="false">AB28-AB29</f>
        <v>26488431.7044475</v>
      </c>
      <c r="AC31" s="61" t="n">
        <f aca="false">AC28-AC29</f>
        <v>24829008.6119625</v>
      </c>
      <c r="AD31" s="61" t="n">
        <f aca="false">AD28-AD29</f>
        <v>23141537.599025</v>
      </c>
      <c r="AE31" s="61" t="n">
        <f aca="false">AE28-AE29</f>
        <v>21424689.8584762</v>
      </c>
      <c r="AF31" s="61" t="n">
        <f aca="false">AF28-AF29</f>
        <v>19672263.8822</v>
      </c>
      <c r="AG31" s="61" t="n">
        <f aca="false">AG28-AG29</f>
        <v>17879091.2049779</v>
      </c>
      <c r="AH31" s="61" t="n">
        <f aca="false">AH28-AH29</f>
        <v>16049162.5225113</v>
      </c>
      <c r="AI31" s="61" t="n">
        <f aca="false">AI28-AI29</f>
        <v>14185339.4932519</v>
      </c>
      <c r="AJ31" s="61" t="n">
        <f aca="false">AJ28-AJ29</f>
        <v>12282892.4593572</v>
      </c>
      <c r="AK31" s="61" t="n">
        <f aca="false">AK28-AK29</f>
        <v>10335487.5725261</v>
      </c>
      <c r="AL31" s="61" t="n">
        <f aca="false">AL28-AL29</f>
        <v>8350931.98870239</v>
      </c>
      <c r="AM31" s="61" t="n">
        <f aca="false">AM28-AM29</f>
        <v>6327578.52809086</v>
      </c>
      <c r="AN31" s="61" t="n">
        <f aca="false">AN28-AN29</f>
        <v>4262295.11371507</v>
      </c>
      <c r="AO31" s="61" t="n">
        <f aca="false">AO28-AO29</f>
        <v>2152292.66719445</v>
      </c>
      <c r="AP31" s="61" t="n">
        <f aca="false">AP28-AP29</f>
        <v>1.90921127796173E-008</v>
      </c>
    </row>
    <row r="32" customFormat="false" ht="12.75" hidden="false" customHeight="false" outlineLevel="0" collapsed="false">
      <c r="A32" s="8"/>
    </row>
    <row r="33" customFormat="false" ht="12.75" hidden="false" customHeight="false" outlineLevel="0" collapsed="false">
      <c r="A33" s="8" t="s">
        <v>158</v>
      </c>
      <c r="C33" s="61" t="n">
        <f aca="false">C30+C29</f>
        <v>0</v>
      </c>
      <c r="D33" s="61" t="n">
        <f aca="false">D30+D29</f>
        <v>1106167.07301525</v>
      </c>
      <c r="E33" s="61" t="n">
        <f aca="false">E30+E29</f>
        <v>1082119.96273231</v>
      </c>
      <c r="F33" s="61" t="n">
        <f aca="false">F30+F29</f>
        <v>1094143.51787378</v>
      </c>
      <c r="G33" s="116" t="n">
        <v>2196409.82421341</v>
      </c>
      <c r="H33" s="117" t="n">
        <f aca="false">G33</f>
        <v>2196409.82421341</v>
      </c>
      <c r="I33" s="117" t="n">
        <f aca="false">H33</f>
        <v>2196409.82421341</v>
      </c>
      <c r="J33" s="117" t="n">
        <f aca="false">I33</f>
        <v>2196409.82421341</v>
      </c>
      <c r="K33" s="117" t="n">
        <f aca="false">J33</f>
        <v>2196409.82421341</v>
      </c>
      <c r="L33" s="117" t="n">
        <f aca="false">K33</f>
        <v>2196409.82421341</v>
      </c>
      <c r="M33" s="117" t="n">
        <f aca="false">L33</f>
        <v>2196409.82421341</v>
      </c>
      <c r="N33" s="117" t="n">
        <f aca="false">M33</f>
        <v>2196409.82421341</v>
      </c>
      <c r="O33" s="117" t="n">
        <f aca="false">N33</f>
        <v>2196409.82421341</v>
      </c>
      <c r="P33" s="117" t="n">
        <f aca="false">O33</f>
        <v>2196409.82421341</v>
      </c>
      <c r="Q33" s="117" t="n">
        <f aca="false">P33</f>
        <v>2196409.82421341</v>
      </c>
      <c r="R33" s="117" t="n">
        <f aca="false">Q33</f>
        <v>2196409.82421341</v>
      </c>
      <c r="S33" s="117" t="n">
        <f aca="false">R33</f>
        <v>2196409.82421341</v>
      </c>
      <c r="T33" s="117" t="n">
        <f aca="false">S33</f>
        <v>2196409.82421341</v>
      </c>
      <c r="U33" s="117" t="n">
        <f aca="false">T33</f>
        <v>2196409.82421341</v>
      </c>
      <c r="V33" s="117" t="n">
        <f aca="false">U33</f>
        <v>2196409.82421341</v>
      </c>
      <c r="W33" s="117" t="n">
        <f aca="false">V33</f>
        <v>2196409.82421341</v>
      </c>
      <c r="X33" s="117" t="n">
        <f aca="false">W33</f>
        <v>2196409.82421341</v>
      </c>
      <c r="Y33" s="117" t="n">
        <f aca="false">X33</f>
        <v>2196409.82421341</v>
      </c>
      <c r="Z33" s="117" t="n">
        <f aca="false">Y33</f>
        <v>2196409.82421341</v>
      </c>
      <c r="AA33" s="117" t="n">
        <f aca="false">Z33</f>
        <v>2196409.82421341</v>
      </c>
      <c r="AB33" s="117" t="n">
        <f aca="false">AA33</f>
        <v>2196409.82421341</v>
      </c>
      <c r="AC33" s="117" t="n">
        <f aca="false">AB33</f>
        <v>2196409.82421341</v>
      </c>
      <c r="AD33" s="117" t="n">
        <f aca="false">AC33</f>
        <v>2196409.82421341</v>
      </c>
      <c r="AE33" s="117" t="n">
        <f aca="false">AD33</f>
        <v>2196409.82421341</v>
      </c>
      <c r="AF33" s="117" t="n">
        <f aca="false">AE33</f>
        <v>2196409.82421341</v>
      </c>
      <c r="AG33" s="117" t="n">
        <f aca="false">AF33</f>
        <v>2196409.82421341</v>
      </c>
      <c r="AH33" s="117" t="n">
        <f aca="false">AG33</f>
        <v>2196409.82421341</v>
      </c>
      <c r="AI33" s="117" t="n">
        <f aca="false">AH33</f>
        <v>2196409.82421341</v>
      </c>
      <c r="AJ33" s="117" t="n">
        <f aca="false">AI33</f>
        <v>2196409.82421341</v>
      </c>
      <c r="AK33" s="117" t="n">
        <f aca="false">AJ33</f>
        <v>2196409.82421341</v>
      </c>
      <c r="AL33" s="117" t="n">
        <f aca="false">AK33</f>
        <v>2196409.82421341</v>
      </c>
      <c r="AM33" s="117" t="n">
        <f aca="false">AL33</f>
        <v>2196409.82421341</v>
      </c>
      <c r="AN33" s="117" t="n">
        <f aca="false">AM33</f>
        <v>2196409.82421341</v>
      </c>
      <c r="AO33" s="117" t="n">
        <f aca="false">AN33</f>
        <v>2196409.82421341</v>
      </c>
      <c r="AP33" s="117" t="n">
        <f aca="false">AO33</f>
        <v>2196409.82421341</v>
      </c>
    </row>
    <row r="34" customFormat="false" ht="12.75" hidden="false" customHeight="false" outlineLevel="0" collapsed="false">
      <c r="A34" s="8" t="s">
        <v>159</v>
      </c>
      <c r="C34" s="61" t="n">
        <f aca="false">SUM($C$29:C29)</f>
        <v>0</v>
      </c>
      <c r="D34" s="61" t="n">
        <f aca="false">SUM($C$29:D29)</f>
        <v>0</v>
      </c>
      <c r="E34" s="61" t="n">
        <f aca="false">SUM($C$29:E29)</f>
        <v>0</v>
      </c>
      <c r="F34" s="61" t="n">
        <f aca="false">SUM($C$29:F29)</f>
        <v>0</v>
      </c>
      <c r="G34" s="61" t="n">
        <f aca="false">SUM($C$29:G29)</f>
        <v>1090242.75119816</v>
      </c>
      <c r="H34" s="61" t="n">
        <f aca="false">SUM($C$29:H29)</f>
        <v>2202033.7869595</v>
      </c>
      <c r="I34" s="61" t="n">
        <f aca="false">SUM($C$29:I29)</f>
        <v>3358899.97171146</v>
      </c>
      <c r="J34" s="61" t="n">
        <f aca="false">SUM($C$29:J29)</f>
        <v>4526832.21268139</v>
      </c>
      <c r="K34" s="61" t="n">
        <f aca="false">SUM($C$29:K29)</f>
        <v>5706546.29361913</v>
      </c>
      <c r="L34" s="61" t="n">
        <f aca="false">SUM($C$29:L29)</f>
        <v>6893521.64016697</v>
      </c>
      <c r="M34" s="61" t="n">
        <f aca="false">SUM($C$29:M29)</f>
        <v>8125762.31261146</v>
      </c>
      <c r="N34" s="61" t="n">
        <f aca="false">SUM($C$29:N29)</f>
        <v>9371769.44807716</v>
      </c>
      <c r="O34" s="61" t="n">
        <f aca="false">SUM($C$29:O29)</f>
        <v>10632357.5437062</v>
      </c>
      <c r="P34" s="61" t="n">
        <f aca="false">SUM($C$29:P29)</f>
        <v>11918263.4307131</v>
      </c>
      <c r="Q34" s="61" t="n">
        <f aca="false">SUM($C$29:Q29)</f>
        <v>13239611.6559603</v>
      </c>
      <c r="R34" s="61" t="n">
        <f aca="false">SUM($C$29:R29)</f>
        <v>14587209.5281213</v>
      </c>
      <c r="S34" s="61" t="n">
        <f aca="false">SUM($C$29:S29)</f>
        <v>15952545.1018113</v>
      </c>
      <c r="T34" s="61" t="n">
        <f aca="false">SUM($C$29:T29)</f>
        <v>17332519.8643026</v>
      </c>
      <c r="U34" s="61" t="n">
        <f aca="false">SUM($C$29:U29)</f>
        <v>18757787.5113516</v>
      </c>
      <c r="V34" s="61" t="n">
        <f aca="false">SUM($C$29:V29)</f>
        <v>20203251.3469143</v>
      </c>
      <c r="W34" s="61" t="n">
        <f aca="false">SUM($C$29:W29)</f>
        <v>21669955.6304279</v>
      </c>
      <c r="X34" s="61" t="n">
        <f aca="false">SUM($C$29:X29)</f>
        <v>23166585.8962738</v>
      </c>
      <c r="Y34" s="61" t="n">
        <f aca="false">SUM($C$29:Y29)</f>
        <v>24708301.501321</v>
      </c>
      <c r="Z34" s="61" t="n">
        <f aca="false">SUM($C$29:Z29)</f>
        <v>26273857.2878927</v>
      </c>
      <c r="AA34" s="61" t="n">
        <f aca="false">SUM($C$29:AA29)</f>
        <v>27864423.516979</v>
      </c>
      <c r="AB34" s="61" t="n">
        <f aca="false">SUM($C$29:AB29)</f>
        <v>29478465.7733034</v>
      </c>
      <c r="AC34" s="61" t="n">
        <f aca="false">SUM($C$29:AC29)</f>
        <v>31137888.8657884</v>
      </c>
      <c r="AD34" s="61" t="n">
        <f aca="false">SUM($C$29:AD29)</f>
        <v>32825359.8787259</v>
      </c>
      <c r="AE34" s="61" t="n">
        <f aca="false">SUM($C$29:AE29)</f>
        <v>34542207.6192747</v>
      </c>
      <c r="AF34" s="61" t="n">
        <f aca="false">SUM($C$29:AF29)</f>
        <v>36294633.5955509</v>
      </c>
      <c r="AG34" s="61" t="n">
        <f aca="false">SUM($C$29:AG29)</f>
        <v>38087806.272773</v>
      </c>
      <c r="AH34" s="61" t="n">
        <f aca="false">SUM($C$29:AH29)</f>
        <v>39917734.9552396</v>
      </c>
      <c r="AI34" s="61" t="n">
        <f aca="false">SUM($C$29:AI29)</f>
        <v>41781557.984499</v>
      </c>
      <c r="AJ34" s="61" t="n">
        <f aca="false">SUM($C$29:AJ29)</f>
        <v>43684005.0183937</v>
      </c>
      <c r="AK34" s="61" t="n">
        <f aca="false">SUM($C$29:AK29)</f>
        <v>45631409.9052248</v>
      </c>
      <c r="AL34" s="61" t="n">
        <f aca="false">SUM($C$29:AL29)</f>
        <v>47615965.4890485</v>
      </c>
      <c r="AM34" s="61" t="n">
        <f aca="false">SUM($C$29:AM29)</f>
        <v>49639318.94966</v>
      </c>
      <c r="AN34" s="61" t="n">
        <f aca="false">SUM($C$29:AN29)</f>
        <v>51704602.3640358</v>
      </c>
      <c r="AO34" s="61" t="n">
        <f aca="false">SUM($C$29:AO29)</f>
        <v>53814604.8105564</v>
      </c>
      <c r="AP34" s="61" t="n">
        <f aca="false">SUM($C$29:AP29)</f>
        <v>55966897.4777509</v>
      </c>
    </row>
    <row r="35" customFormat="false" ht="12.75" hidden="false" customHeight="false" outlineLevel="0" collapsed="false">
      <c r="A35" s="8"/>
    </row>
    <row r="36" customFormat="false" ht="12.75" hidden="false" customHeight="false" outlineLevel="0" collapsed="false">
      <c r="A36" s="8" t="s">
        <v>160</v>
      </c>
      <c r="C36" s="61" t="n">
        <f aca="false">$C$28-C34</f>
        <v>55966897.4777509</v>
      </c>
      <c r="D36" s="61" t="n">
        <f aca="false">$C$28-D34</f>
        <v>55966897.4777509</v>
      </c>
      <c r="E36" s="61" t="n">
        <f aca="false">$C$28-E34</f>
        <v>55966897.4777509</v>
      </c>
      <c r="F36" s="61" t="n">
        <f aca="false">$C$28-F34</f>
        <v>55966897.4777509</v>
      </c>
      <c r="G36" s="61" t="n">
        <f aca="false">$C$28-G34</f>
        <v>54876654.7265527</v>
      </c>
      <c r="H36" s="61" t="n">
        <f aca="false">$C$28-H34</f>
        <v>53764863.6907914</v>
      </c>
      <c r="I36" s="61" t="n">
        <f aca="false">$C$28-I34</f>
        <v>52607997.5060394</v>
      </c>
      <c r="J36" s="61" t="n">
        <f aca="false">$C$28-J34</f>
        <v>51440065.2650695</v>
      </c>
      <c r="K36" s="61" t="n">
        <f aca="false">$C$28-K34</f>
        <v>50260351.1841318</v>
      </c>
      <c r="L36" s="61" t="n">
        <f aca="false">$C$28-L34</f>
        <v>49073375.8375839</v>
      </c>
      <c r="M36" s="61" t="n">
        <f aca="false">$C$28-M34</f>
        <v>47841135.1651394</v>
      </c>
      <c r="N36" s="61" t="n">
        <f aca="false">$C$28-N34</f>
        <v>46595128.0296737</v>
      </c>
      <c r="O36" s="61" t="n">
        <f aca="false">$C$28-O34</f>
        <v>45334539.9340447</v>
      </c>
      <c r="P36" s="61" t="n">
        <f aca="false">$C$28-P34</f>
        <v>44048634.0470378</v>
      </c>
      <c r="Q36" s="61" t="n">
        <f aca="false">$C$28-Q34</f>
        <v>42727285.8217907</v>
      </c>
      <c r="R36" s="61" t="n">
        <f aca="false">$C$28-R34</f>
        <v>41379687.9496296</v>
      </c>
      <c r="S36" s="61" t="n">
        <f aca="false">$C$28-S34</f>
        <v>40014352.3759396</v>
      </c>
      <c r="T36" s="61" t="n">
        <f aca="false">$C$28-T34</f>
        <v>38634377.6134483</v>
      </c>
      <c r="U36" s="61" t="n">
        <f aca="false">$C$28-U34</f>
        <v>37209109.9663993</v>
      </c>
      <c r="V36" s="61" t="n">
        <f aca="false">$C$28-V34</f>
        <v>35763646.1308366</v>
      </c>
      <c r="W36" s="61" t="n">
        <f aca="false">$C$28-W34</f>
        <v>34296941.847323</v>
      </c>
      <c r="X36" s="61" t="n">
        <f aca="false">$C$28-X34</f>
        <v>32800311.5814771</v>
      </c>
      <c r="Y36" s="61" t="n">
        <f aca="false">$C$28-Y34</f>
        <v>31258595.9764299</v>
      </c>
      <c r="Z36" s="61" t="n">
        <f aca="false">$C$28-Z34</f>
        <v>29693040.1898582</v>
      </c>
      <c r="AA36" s="61" t="n">
        <f aca="false">$C$28-AA34</f>
        <v>28102473.9607719</v>
      </c>
      <c r="AB36" s="61" t="n">
        <f aca="false">$C$28-AB34</f>
        <v>26488431.7044475</v>
      </c>
      <c r="AC36" s="61" t="n">
        <f aca="false">$C$28-AC34</f>
        <v>24829008.6119625</v>
      </c>
      <c r="AD36" s="61" t="n">
        <f aca="false">$C$28-AD34</f>
        <v>23141537.599025</v>
      </c>
      <c r="AE36" s="61" t="n">
        <f aca="false">$C$28-AE34</f>
        <v>21424689.8584762</v>
      </c>
      <c r="AF36" s="61" t="n">
        <f aca="false">$C$28-AF34</f>
        <v>19672263.8822</v>
      </c>
      <c r="AG36" s="61" t="n">
        <f aca="false">$C$28-AG34</f>
        <v>17879091.2049779</v>
      </c>
      <c r="AH36" s="61" t="n">
        <f aca="false">$C$28-AH34</f>
        <v>16049162.5225113</v>
      </c>
      <c r="AI36" s="61" t="n">
        <f aca="false">$C$28-AI34</f>
        <v>14185339.4932519</v>
      </c>
      <c r="AJ36" s="61" t="n">
        <f aca="false">$C$28-AJ34</f>
        <v>12282892.4593572</v>
      </c>
      <c r="AK36" s="61" t="n">
        <f aca="false">$C$28-AK34</f>
        <v>10335487.5725261</v>
      </c>
      <c r="AL36" s="61" t="n">
        <f aca="false">$C$28-AL34</f>
        <v>8350931.9887024</v>
      </c>
      <c r="AM36" s="61" t="n">
        <f aca="false">$C$28-AM34</f>
        <v>6327578.52809086</v>
      </c>
      <c r="AN36" s="61" t="n">
        <f aca="false">$C$28-AN34</f>
        <v>4262295.11371508</v>
      </c>
      <c r="AO36" s="61" t="n">
        <f aca="false">$C$28-AO34</f>
        <v>2152292.66719446</v>
      </c>
      <c r="AP36" s="61" t="n">
        <f aca="false">$C$28-AP34</f>
        <v>0</v>
      </c>
    </row>
    <row r="37" customFormat="false" ht="12.75" hidden="false" customHeight="false" outlineLevel="0" collapsed="false">
      <c r="A37" s="8"/>
    </row>
    <row r="38" customFormat="false" ht="12.75" hidden="false" customHeight="false" outlineLevel="0" collapsed="false">
      <c r="A38" s="8" t="s">
        <v>162</v>
      </c>
      <c r="C38" s="61" t="n">
        <v>0</v>
      </c>
      <c r="D38" s="61" t="n">
        <f aca="false">SUM('LCGG valuation'!B21:D21)</f>
        <v>1695147.5</v>
      </c>
      <c r="E38" s="61" t="n">
        <f aca="false">SUM('LCGG valuation'!E21:G21)</f>
        <v>1647267.5</v>
      </c>
      <c r="F38" s="61" t="n">
        <f aca="false">SUM('LCGG valuation'!H21:J21)</f>
        <v>1671207.5</v>
      </c>
      <c r="G38" s="61" t="n">
        <f aca="false">SUM('LCGG valuation'!K21:M21)</f>
        <v>1695147.5</v>
      </c>
      <c r="H38" s="61" t="n">
        <f aca="false">SUM('LCGG valuation'!N21:P21)</f>
        <v>2429307.5</v>
      </c>
      <c r="I38" s="61" t="n">
        <f aca="false">SUM('LCGG valuation'!Q21:S21)</f>
        <v>2365467.5</v>
      </c>
      <c r="J38" s="61" t="n">
        <f aca="false">SUM('LCGG valuation'!T21:V21)</f>
        <v>2397387.5</v>
      </c>
      <c r="K38" s="61" t="n">
        <f aca="false">SUM('LCGG valuation'!W21:Y21)</f>
        <v>2429307.5</v>
      </c>
      <c r="L38" s="61" t="n">
        <f aca="false">SUM('LCGG valuation'!Z21:AB21)</f>
        <v>3034667.5</v>
      </c>
      <c r="M38" s="61" t="n">
        <f aca="false">SUM('LCGG valuation'!AC21:AE21)</f>
        <v>2957667.5</v>
      </c>
      <c r="N38" s="61" t="n">
        <f aca="false">SUM('LCGG valuation'!AF21:AH21)</f>
        <v>2996167.5</v>
      </c>
      <c r="O38" s="61" t="n">
        <f aca="false">SUM('LCGG valuation'!AI21:AK21)</f>
        <v>3034667.5</v>
      </c>
      <c r="P38" s="61" t="n">
        <f aca="false">SUM('LCGG valuation'!AL21:AN21)</f>
        <v>3034667.5</v>
      </c>
      <c r="Q38" s="61" t="n">
        <f aca="false">SUM('LCGG valuation'!AO21:AQ21)</f>
        <v>2996167.5</v>
      </c>
      <c r="R38" s="61" t="n">
        <f aca="false">SUM('LCGG valuation'!AR21:AT21)</f>
        <v>2996167.5</v>
      </c>
      <c r="S38" s="61" t="n">
        <f aca="false">SUM('LCGG valuation'!AU21:AW21)</f>
        <v>3034667.5</v>
      </c>
      <c r="T38" s="61" t="n">
        <f aca="false">SUM('LCGG valuation'!AX21:AZ21)</f>
        <v>3034667.5</v>
      </c>
      <c r="U38" s="61" t="n">
        <f aca="false">SUM('LCGG valuation'!BA21:BC21)</f>
        <v>2957667.5</v>
      </c>
      <c r="V38" s="61" t="n">
        <f aca="false">SUM('LCGG valuation'!BD21:DF21)</f>
        <v>9065502.5</v>
      </c>
      <c r="W38" s="61" t="n">
        <f aca="false">SUM('LCGG valuation'!BG21:BI21)</f>
        <v>3034667.5</v>
      </c>
      <c r="X38" s="61" t="n">
        <f aca="false">SUM('LCGG valuation'!BJ21:BL21)</f>
        <v>3034667.5</v>
      </c>
      <c r="Y38" s="61" t="n">
        <f aca="false">SUM('LCGG valuation'!BM21:BO21)</f>
        <v>0</v>
      </c>
      <c r="Z38" s="61" t="n">
        <f aca="false">SUM('LCGG valuation'!BP21:BR21)</f>
        <v>0</v>
      </c>
      <c r="AA38" s="61" t="n">
        <f aca="false">SUM('LCGG valuation'!BS21:BU21)</f>
        <v>0</v>
      </c>
      <c r="AB38" s="61" t="n">
        <f aca="false">SUM('LCGG valuation'!BV21:BX21)</f>
        <v>0</v>
      </c>
      <c r="AC38" s="61" t="n">
        <f aca="false">SUM('LCGG valuation'!BY21:CA21)</f>
        <v>0</v>
      </c>
      <c r="AD38" s="61" t="n">
        <f aca="false">SUM('LCGG valuation'!CB21:CD21)</f>
        <v>0</v>
      </c>
      <c r="AE38" s="61" t="n">
        <f aca="false">SUM('LCGG valuation'!CE21:CG21)</f>
        <v>0</v>
      </c>
      <c r="AF38" s="61" t="n">
        <f aca="false">SUM('LCGG valuation'!CH21:CJ21)</f>
        <v>0</v>
      </c>
      <c r="AG38" s="61" t="n">
        <f aca="false">SUM('LCGG valuation'!CK21:CM21)</f>
        <v>0</v>
      </c>
      <c r="AH38" s="61" t="n">
        <f aca="false">SUM('LCGG valuation'!CN21:CP21)</f>
        <v>0</v>
      </c>
      <c r="AI38" s="61" t="n">
        <f aca="false">SUM('LCGG valuation'!CQ21:CS21)</f>
        <v>0</v>
      </c>
      <c r="AJ38" s="61" t="n">
        <f aca="false">SUM('LCGG valuation'!CT21:CV21)</f>
        <v>0</v>
      </c>
      <c r="AK38" s="61" t="n">
        <f aca="false">SUM('LCGG valuation'!CW21:CY21)</f>
        <v>0</v>
      </c>
      <c r="AL38" s="61" t="n">
        <f aca="false">SUM('LCGG valuation'!CZ21:DB21)</f>
        <v>0</v>
      </c>
      <c r="AM38" s="61" t="n">
        <f aca="false">SUM('LCGG valuation'!DC21:DE21)</f>
        <v>0</v>
      </c>
      <c r="AN38" s="61" t="n">
        <f aca="false">SUM('LCGG valuation'!DF21:DH21)</f>
        <v>0</v>
      </c>
      <c r="AO38" s="61" t="n">
        <f aca="false">SUM('LCGG valuation'!DI21:DK21)</f>
        <v>0</v>
      </c>
      <c r="AP38" s="61" t="n">
        <f aca="false">SUM('LCGG valuation'!DL21:DN21)</f>
        <v>0</v>
      </c>
    </row>
    <row r="39" customFormat="false" ht="12.75" hidden="false" customHeight="false" outlineLevel="0" collapsed="false">
      <c r="A39" s="8" t="s">
        <v>163</v>
      </c>
      <c r="C39" s="85" t="n">
        <v>0</v>
      </c>
      <c r="D39" s="118" t="n">
        <f aca="false">D38/D33</f>
        <v>1.53245159917775</v>
      </c>
      <c r="E39" s="118" t="n">
        <f aca="false">E38/E33</f>
        <v>1.5222595985021</v>
      </c>
      <c r="F39" s="118" t="n">
        <f aca="false">F38/F33</f>
        <v>1.52741159884364</v>
      </c>
      <c r="G39" s="118" t="n">
        <f aca="false">G38/G33</f>
        <v>0.771781058941071</v>
      </c>
      <c r="H39" s="118" t="n">
        <f aca="false">H38/H33</f>
        <v>1.10603561922693</v>
      </c>
      <c r="I39" s="118" t="n">
        <f aca="false">I38/I33</f>
        <v>1.07697000528903</v>
      </c>
      <c r="J39" s="118" t="n">
        <f aca="false">J38/J33</f>
        <v>1.09150281225798</v>
      </c>
      <c r="K39" s="118" t="n">
        <f aca="false">K38/K33</f>
        <v>1.10603561922693</v>
      </c>
      <c r="L39" s="118" t="n">
        <f aca="false">L38/L33</f>
        <v>1.38164902858545</v>
      </c>
      <c r="M39" s="118" t="n">
        <f aca="false">M38/M33</f>
        <v>1.34659181879193</v>
      </c>
      <c r="N39" s="118" t="n">
        <f aca="false">N38/N33</f>
        <v>1.36412042368869</v>
      </c>
      <c r="O39" s="118" t="n">
        <f aca="false">O38/O33</f>
        <v>1.38164902858545</v>
      </c>
      <c r="P39" s="118" t="n">
        <f aca="false">P38/P33</f>
        <v>1.38164902858545</v>
      </c>
      <c r="Q39" s="118" t="n">
        <f aca="false">Q38/Q33</f>
        <v>1.36412042368869</v>
      </c>
      <c r="R39" s="118" t="n">
        <f aca="false">R38/R33</f>
        <v>1.36412042368869</v>
      </c>
      <c r="S39" s="118" t="n">
        <f aca="false">S38/S33</f>
        <v>1.38164902858545</v>
      </c>
      <c r="T39" s="118" t="n">
        <f aca="false">T38/T33</f>
        <v>1.38164902858545</v>
      </c>
      <c r="U39" s="118" t="n">
        <f aca="false">U38/U33</f>
        <v>1.34659181879193</v>
      </c>
      <c r="V39" s="118" t="n">
        <f aca="false">V38/V33</f>
        <v>4.12741848085959</v>
      </c>
      <c r="W39" s="118" t="n">
        <f aca="false">W38/W33</f>
        <v>1.38164902858545</v>
      </c>
      <c r="X39" s="118" t="n">
        <f aca="false">X38/X33</f>
        <v>1.38164902858545</v>
      </c>
      <c r="Y39" s="118" t="n">
        <f aca="false">Y38/Y33</f>
        <v>0</v>
      </c>
      <c r="Z39" s="118" t="n">
        <f aca="false">Z38/Z33</f>
        <v>0</v>
      </c>
      <c r="AA39" s="118" t="n">
        <f aca="false">AA38/AA33</f>
        <v>0</v>
      </c>
      <c r="AB39" s="118" t="n">
        <f aca="false">AB38/AB33</f>
        <v>0</v>
      </c>
      <c r="AC39" s="118" t="n">
        <f aca="false">AC38/AC33</f>
        <v>0</v>
      </c>
      <c r="AD39" s="118" t="n">
        <f aca="false">AD38/AD33</f>
        <v>0</v>
      </c>
      <c r="AE39" s="118" t="n">
        <f aca="false">AE38/AE33</f>
        <v>0</v>
      </c>
      <c r="AF39" s="118" t="n">
        <f aca="false">AF38/AF33</f>
        <v>0</v>
      </c>
      <c r="AG39" s="118" t="n">
        <f aca="false">AG38/AG33</f>
        <v>0</v>
      </c>
      <c r="AH39" s="118" t="n">
        <f aca="false">AH38/AH33</f>
        <v>0</v>
      </c>
      <c r="AI39" s="118" t="n">
        <f aca="false">AI38/AI33</f>
        <v>0</v>
      </c>
      <c r="AJ39" s="118" t="n">
        <f aca="false">AJ38/AJ33</f>
        <v>0</v>
      </c>
      <c r="AK39" s="118" t="n">
        <f aca="false">AK38/AK33</f>
        <v>0</v>
      </c>
      <c r="AL39" s="118" t="n">
        <f aca="false">AL38/AL33</f>
        <v>0</v>
      </c>
      <c r="AM39" s="118" t="n">
        <f aca="false">AM38/AM33</f>
        <v>0</v>
      </c>
      <c r="AN39" s="118" t="n">
        <f aca="false">AN38/AN33</f>
        <v>0</v>
      </c>
      <c r="AO39" s="118" t="n">
        <f aca="false">AO38/AO33</f>
        <v>0</v>
      </c>
      <c r="AP39" s="118" t="n">
        <f aca="false">AP38/AP33</f>
        <v>0</v>
      </c>
    </row>
    <row r="40" customFormat="false" ht="12.75" hidden="false" customHeight="false" outlineLevel="0" collapsed="false">
      <c r="A40" s="8"/>
    </row>
    <row r="41" customFormat="false" ht="12.75" hidden="false" customHeight="false" outlineLevel="0" collapsed="false">
      <c r="A41" s="8"/>
    </row>
    <row r="42" customFormat="false" ht="12.75" hidden="false" customHeight="false" outlineLevel="0" collapsed="false">
      <c r="A42" s="31"/>
    </row>
    <row r="43" customFormat="false" ht="12.75" hidden="false" customHeight="false" outlineLevel="0" collapsed="false">
      <c r="A43" s="8"/>
    </row>
    <row r="44" customFormat="false" ht="12.75" hidden="false" customHeight="false" outlineLevel="0" collapsed="false">
      <c r="A44" s="8"/>
    </row>
    <row r="45" customFormat="false" ht="12.75" hidden="false" customHeight="false" outlineLevel="0" collapsed="false">
      <c r="A45" s="8"/>
    </row>
    <row r="46" customFormat="false" ht="12.75" hidden="false" customHeight="false" outlineLevel="0" collapsed="false">
      <c r="A46" s="8"/>
    </row>
    <row r="47" customFormat="false" ht="12.75" hidden="false" customHeight="false" outlineLevel="0" collapsed="false">
      <c r="A47" s="8"/>
    </row>
  </sheetData>
  <printOptions headings="false" gridLines="false" gridLinesSet="true" horizontalCentered="true" verticalCentered="false"/>
  <pageMargins left="0.240277777777778" right="0.170138888888889" top="0.984027777777778" bottom="0.984027777777778" header="0.511811023622047" footer="0.511811023622047"/>
  <pageSetup paperSize="1" scale="100" fitToWidth="2"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2000-05-08T17:23:12Z</dcterms:created>
  <dc:creator>Katie Stowers</dc:creator>
  <dc:description/>
  <dc:language>en-US</dc:language>
  <cp:lastModifiedBy>rdutt</cp:lastModifiedBy>
  <cp:lastPrinted>2000-05-10T11:54:00Z</cp:lastPrinted>
  <cp:revision>0</cp:revision>
  <dc:subject/>
  <dc:title/>
</cp:coreProperties>
</file>