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T &amp; Pooling" sheetId="1" state="visible" r:id="rId3"/>
    <sheet name="CES IT" sheetId="2" state="visible" r:id="rId4"/>
    <sheet name="Notes" sheetId="3" state="visible" r:id="rId5"/>
    <sheet name="East Capacity" sheetId="4" state="visible" r:id="rId6"/>
  </sheets>
  <definedNames>
    <definedName function="false" hidden="false" localSheetId="3" name="_xlnm.Print_Area" vbProcedure="false">'East Capacity'!$A$1:$N$25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<sst xmlns="http://schemas.openxmlformats.org/spreadsheetml/2006/main" count="793" uniqueCount="246">
  <si>
    <t xml:space="preserve">East Desk IT and Pooling Contracts</t>
  </si>
  <si>
    <t xml:space="preserve"> </t>
  </si>
  <si>
    <t xml:space="preserve">Pipeline</t>
  </si>
  <si>
    <t xml:space="preserve">Contract #</t>
  </si>
  <si>
    <t xml:space="preserve">Sitara</t>
  </si>
  <si>
    <t xml:space="preserve">Rate Schedule</t>
  </si>
  <si>
    <t xml:space="preserve">Volume</t>
  </si>
  <si>
    <t xml:space="preserve">Receipt Points</t>
  </si>
  <si>
    <t xml:space="preserve">Delivery Points</t>
  </si>
  <si>
    <t xml:space="preserve">Comment</t>
  </si>
  <si>
    <t xml:space="preserve">Transco </t>
  </si>
  <si>
    <t xml:space="preserve">IT</t>
  </si>
  <si>
    <t xml:space="preserve">All</t>
  </si>
  <si>
    <t xml:space="preserve">??</t>
  </si>
  <si>
    <t xml:space="preserve">Primary use is to nomiante gas to the interconnects.</t>
  </si>
  <si>
    <t xml:space="preserve">Primary use is to nominate supply into the pools</t>
  </si>
  <si>
    <t xml:space="preserve">FT-R</t>
  </si>
  <si>
    <t xml:space="preserve">Master Firm contract - use to nominate firm capacity on rate schedule FT</t>
  </si>
  <si>
    <t xml:space="preserve">PBS</t>
  </si>
  <si>
    <t xml:space="preserve">Use to park and borrow gas.  Remember to update the "DEAL FEES" on the front screen of the deal.</t>
  </si>
  <si>
    <t xml:space="preserve">ICTS</t>
  </si>
  <si>
    <t xml:space="preserve">Interconnect Transfer Service Agreement.</t>
  </si>
  <si>
    <t xml:space="preserve">Overrun</t>
  </si>
  <si>
    <t xml:space="preserve">Overrun contract</t>
  </si>
  <si>
    <t xml:space="preserve">Chandeleur</t>
  </si>
  <si>
    <t xml:space="preserve">CI-30</t>
  </si>
  <si>
    <t xml:space="preserve">Tennessee</t>
  </si>
  <si>
    <t xml:space="preserve">Texas Eastern</t>
  </si>
  <si>
    <t xml:space="preserve">B10851</t>
  </si>
  <si>
    <t xml:space="preserve">IT-BH</t>
  </si>
  <si>
    <t xml:space="preserve">Backhaul IT contract</t>
  </si>
  <si>
    <t xml:space="preserve">IT-1</t>
  </si>
  <si>
    <t xml:space="preserve">Forward Haul IT contract</t>
  </si>
  <si>
    <t xml:space="preserve">TABS-1</t>
  </si>
  <si>
    <t xml:space="preserve">Pooling contract.  No transport rates.</t>
  </si>
  <si>
    <t xml:space="preserve">Texas Gas Transmission</t>
  </si>
  <si>
    <t xml:space="preserve">T006057</t>
  </si>
  <si>
    <t xml:space="preserve">FT</t>
  </si>
  <si>
    <t xml:space="preserve">Dayton does the scheduling and they will bill ENA for the transport usage.</t>
  </si>
  <si>
    <t xml:space="preserve">Algonquin</t>
  </si>
  <si>
    <t xml:space="preserve">AIT</t>
  </si>
  <si>
    <t xml:space="preserve">CGLF</t>
  </si>
  <si>
    <t xml:space="preserve">ITS-1</t>
  </si>
  <si>
    <t xml:space="preserve">Used for mainline receipts and deliveries.</t>
  </si>
  <si>
    <t xml:space="preserve">ITS-2</t>
  </si>
  <si>
    <t xml:space="preserve">Used for onshore and offshore receipts and deliveries.</t>
  </si>
  <si>
    <t xml:space="preserve">IPP</t>
  </si>
  <si>
    <t xml:space="preserve">Pooling Contract</t>
  </si>
  <si>
    <t xml:space="preserve">CGAS</t>
  </si>
  <si>
    <t xml:space="preserve">SST</t>
  </si>
  <si>
    <t xml:space="preserve">CNG</t>
  </si>
  <si>
    <t xml:space="preserve">MCS105</t>
  </si>
  <si>
    <t xml:space="preserve">MCS</t>
  </si>
  <si>
    <t xml:space="preserve">Use for parking and loaning.</t>
  </si>
  <si>
    <t xml:space="preserve">8T001N</t>
  </si>
  <si>
    <t xml:space="preserve">8T001S</t>
  </si>
  <si>
    <t xml:space="preserve">8G001N</t>
  </si>
  <si>
    <t xml:space="preserve">8G001S</t>
  </si>
  <si>
    <t xml:space="preserve">National Fuel Gas Supply</t>
  </si>
  <si>
    <t xml:space="preserve">V02241</t>
  </si>
  <si>
    <t xml:space="preserve">FMS</t>
  </si>
  <si>
    <t xml:space="preserve">NFGUPS</t>
  </si>
  <si>
    <t xml:space="preserve">Use when purchasing gas from National Fuel Gas Supply</t>
  </si>
  <si>
    <t xml:space="preserve">I00454</t>
  </si>
  <si>
    <t xml:space="preserve">H02262</t>
  </si>
  <si>
    <t xml:space="preserve">ISS</t>
  </si>
  <si>
    <t xml:space="preserve">Use when parking gas first then withdrawing.</t>
  </si>
  <si>
    <t xml:space="preserve">A02353</t>
  </si>
  <si>
    <t xml:space="preserve"> 312309 / 362289</t>
  </si>
  <si>
    <t xml:space="preserve">IAS</t>
  </si>
  <si>
    <t xml:space="preserve">Use when borrowing gas then paying back.</t>
  </si>
  <si>
    <t xml:space="preserve">Bridgeline Gas Distribution Co. LLC</t>
  </si>
  <si>
    <t xml:space="preserve">1-70-185</t>
  </si>
  <si>
    <t xml:space="preserve">Set up in Sitara</t>
  </si>
  <si>
    <t xml:space="preserve">Marco</t>
  </si>
  <si>
    <t xml:space="preserve">Iroquois</t>
  </si>
  <si>
    <t xml:space="preserve">R-1250-99</t>
  </si>
  <si>
    <t xml:space="preserve">Park &amp; Loan</t>
  </si>
  <si>
    <t xml:space="preserve">R-1250-01</t>
  </si>
  <si>
    <t xml:space="preserve">KO Transmission</t>
  </si>
  <si>
    <t xml:space="preserve">019</t>
  </si>
  <si>
    <t xml:space="preserve">Evergreen</t>
  </si>
  <si>
    <t xml:space="preserve">Acquired from CES</t>
  </si>
  <si>
    <t xml:space="preserve">CES/Agency</t>
  </si>
  <si>
    <t xml:space="preserve">Transco</t>
  </si>
  <si>
    <t xml:space="preserve">all</t>
  </si>
  <si>
    <t xml:space="preserve">1.1501</t>
  </si>
  <si>
    <t xml:space="preserve">CES IT Contract</t>
  </si>
  <si>
    <t xml:space="preserve">Egan Storage</t>
  </si>
  <si>
    <t xml:space="preserve">ENA-00001</t>
  </si>
  <si>
    <t xml:space="preserve">CES Wholesale East Desk Transportation Capacity for Jan,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</si>
  <si>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</si>
  <si>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</si>
  <si>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</si>
  <si>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</si>
  <si>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</si>
  <si>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Entered from Structuring's Worksheet.</t>
  </si>
  <si>
    <t xml:space="preserve">Comments:</t>
  </si>
  <si>
    <t xml:space="preserve">12/18/99 could not find contract 62039 in Navigator.</t>
  </si>
  <si>
    <t xml:space="preserve">2000 GRI Changes  $.0075 ==&gt; $.0072     and $.23 ==&gt; $.20</t>
  </si>
  <si>
    <t xml:space="preserve">Moved contract 65027 from Wholesale to Retail.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</si>
  <si>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</si>
  <si>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</si>
  <si>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</si>
  <si>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</si>
  <si>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</si>
  <si>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</si>
  <si>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recall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</si>
  <si>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</si>
  <si>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</si>
  <si>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</si>
  <si>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</si>
  <si>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</si>
  <si>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</si>
  <si>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</si>
  <si>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K#</t>
  </si>
  <si>
    <t xml:space="preserve">vol</t>
  </si>
  <si>
    <t xml:space="preserve">comment</t>
  </si>
  <si>
    <t xml:space="preserve">Est Demand</t>
  </si>
  <si>
    <t xml:space="preserve">Act Demand</t>
  </si>
  <si>
    <t xml:space="preserve">Questions</t>
  </si>
  <si>
    <t xml:space="preserve">Col Gulf</t>
  </si>
  <si>
    <t xml:space="preserve">CES</t>
  </si>
  <si>
    <t xml:space="preserve">12,000 - Erath, 12,000 - Henry, 6,000 - Venice</t>
  </si>
  <si>
    <t xml:space="preserve">Rayne</t>
  </si>
  <si>
    <t xml:space="preserve">Onshore capacity - 6,000 day Venice receipt, CES has exclusive right of termination.</t>
  </si>
  <si>
    <t xml:space="preserve">demand</t>
  </si>
  <si>
    <t xml:space="preserve">Col Gas</t>
  </si>
  <si>
    <t xml:space="preserve">P10</t>
  </si>
  <si>
    <t xml:space="preserve">Similar to ENA's k#37147</t>
  </si>
  <si>
    <t xml:space="preserve">CEM/Agency</t>
  </si>
  <si>
    <t xml:space="preserve">CEM</t>
  </si>
  <si>
    <t xml:space="preserve">Similar to ENA's k#39149</t>
  </si>
  <si>
    <t xml:space="preserve">Equitrans</t>
  </si>
  <si>
    <t xml:space="preserve">Used for Zone 2 PVR</t>
  </si>
  <si>
    <t xml:space="preserve">Asset Management Deals</t>
  </si>
  <si>
    <t xml:space="preserve">CALPS Exchange</t>
  </si>
  <si>
    <t xml:space="preserve">Buy</t>
  </si>
  <si>
    <t xml:space="preserve">Sell</t>
  </si>
  <si>
    <t xml:space="preserve">Columbia Gulf</t>
  </si>
  <si>
    <t xml:space="preserve">Section</t>
  </si>
  <si>
    <t xml:space="preserve">Material Changes.  If any information provided by Requestor pursuant to this Section materially changes, Requestor</t>
  </si>
  <si>
    <t xml:space="preserve">shall provide Transporter with prompt written notification of such changes.</t>
  </si>
  <si>
    <t xml:space="preserve">Creditworthiness of Shipper</t>
  </si>
  <si>
    <t xml:space="preserve">Enron Transportations &amp; Storage Contracts</t>
  </si>
  <si>
    <t xml:space="preserve">Enron</t>
  </si>
  <si>
    <t xml:space="preserve">Releasing</t>
  </si>
  <si>
    <t xml:space="preserve">Entity</t>
  </si>
  <si>
    <t xml:space="preserve">Shipper</t>
  </si>
  <si>
    <t xml:space="preserve">Start</t>
  </si>
  <si>
    <t xml:space="preserve">End</t>
  </si>
  <si>
    <t xml:space="preserve">Rec Point</t>
  </si>
  <si>
    <t xml:space="preserve">Recallabl</t>
  </si>
  <si>
    <t xml:space="preserve">New K#</t>
  </si>
  <si>
    <t xml:space="preserve">ENA</t>
  </si>
  <si>
    <t xml:space="preserve">Onshore</t>
  </si>
  <si>
    <t xml:space="preserve">Mainline</t>
  </si>
  <si>
    <t xml:space="preserve">n</t>
  </si>
  <si>
    <t xml:space="preserve">Term=yr to yr, evergreen with 6 month termination notice.  ENA acquired this from Access Energy in 1993</t>
  </si>
  <si>
    <t xml:space="preserve">12,000 - #481 Erath, 12,000 - #44943 Henry, 6,000 - #9535 Venice</t>
  </si>
  <si>
    <t xml:space="preserve">Venice</t>
  </si>
  <si>
    <t xml:space="preserve">Onshore capacity - 20,000 day Venice receipt, CES has exclusive right of termination.</t>
  </si>
  <si>
    <t xml:space="preserve">24,000 - NGPL Chalkely, 16,000 - Venice</t>
  </si>
  <si>
    <t xml:space="preserve">20,000 - Sonat Shadyside, 20,000 - FGT</t>
  </si>
  <si>
    <t xml:space="preserve">Onshore capacity - 16,000 of Venice capacity.  #19 in Transport Book</t>
  </si>
  <si>
    <t xml:space="preserve">8,285 - Mobil Lowry, 8,774 - Erath, 3,200 - Henry, 5,395 - Venice</t>
  </si>
  <si>
    <t xml:space="preserve">#25471, Onshore capacity - 5,395 venice capacity.  #20 in Transport Book</t>
  </si>
  <si>
    <t xml:space="preserve">Leach</t>
  </si>
  <si>
    <t xml:space="preserve">ENA acquired this from Access Energy in 1993, #17 in Transport Book</t>
  </si>
  <si>
    <t xml:space="preserve">Mainline capacity, #21 in Transport Book</t>
  </si>
  <si>
    <t xml:space="preserve">#24770, Mainline capacity, #24 in the transport book</t>
  </si>
  <si>
    <t xml:space="preserve">Total Demand</t>
  </si>
  <si>
    <t xml:space="preserve">Reimbursements</t>
  </si>
  <si>
    <t xml:space="preserve">Net Demand</t>
  </si>
  <si>
    <t xml:space="preserve">801 - Leach</t>
  </si>
  <si>
    <t xml:space="preserve">4 BG&amp;E</t>
  </si>
  <si>
    <t xml:space="preserve">FTS</t>
  </si>
  <si>
    <t xml:space="preserve">ENA </t>
  </si>
  <si>
    <t xml:space="preserve">Buy </t>
  </si>
  <si>
    <t xml:space="preserve">801 Leach</t>
  </si>
  <si>
    <t xml:space="preserve">23n-2</t>
  </si>
  <si>
    <t xml:space="preserve">Cap Auction</t>
  </si>
  <si>
    <t xml:space="preserve">19E</t>
  </si>
  <si>
    <t xml:space="preserve">Agency</t>
  </si>
  <si>
    <t xml:space="preserve">CALP</t>
  </si>
  <si>
    <t xml:space="preserve">E-34</t>
  </si>
  <si>
    <t xml:space="preserve">#33941</t>
  </si>
  <si>
    <t xml:space="preserve">Reimbursements/CES</t>
  </si>
  <si>
    <t xml:space="preserve">Agency/St of FGT</t>
  </si>
  <si>
    <t xml:space="preserve">FGT</t>
  </si>
  <si>
    <t xml:space="preserve">Multiple</t>
  </si>
  <si>
    <t xml:space="preserve">FTS1</t>
  </si>
  <si>
    <t xml:space="preserve">FTS2</t>
  </si>
  <si>
    <t xml:space="preserve">Buy  </t>
  </si>
  <si>
    <t xml:space="preserve">zone 2</t>
  </si>
  <si>
    <t xml:space="preserve">Est demand</t>
  </si>
  <si>
    <t xml:space="preserve">Koch</t>
  </si>
  <si>
    <t xml:space="preserve">Entergy New Orleans</t>
  </si>
  <si>
    <t xml:space="preserve">All receipts</t>
  </si>
  <si>
    <t xml:space="preserve">Nopsi</t>
  </si>
  <si>
    <t xml:space="preserve">Seasonal MDQ, Nov-Mar 85,000 dth, April 42,500 dth, May-Sep 29,750 dth, Oct 42,500 dth</t>
  </si>
  <si>
    <t xml:space="preserve">Ormet</t>
  </si>
  <si>
    <t xml:space="preserve">Reimbursement captured on sales ticket 548711</t>
  </si>
  <si>
    <t xml:space="preserve">Type</t>
  </si>
  <si>
    <t xml:space="preserve">buy</t>
  </si>
  <si>
    <t xml:space="preserve">iroq</t>
  </si>
  <si>
    <t xml:space="preserve">r-1250-05</t>
  </si>
  <si>
    <t xml:space="preserve">14,957 mcf; $18.25 - winter; $14.6183 - summer; eff 8/31/98 tarrif rate is below negotiated rate - use tariff rate; eff 11/1/98 MDQ = 2017. Demand = $14.1678</t>
  </si>
  <si>
    <t xml:space="preserve">Boston Gas</t>
  </si>
  <si>
    <t xml:space="preserve">  waddington </t>
  </si>
  <si>
    <t xml:space="preserve">wright</t>
  </si>
  <si>
    <t xml:space="preserve">cr-1250-08</t>
  </si>
  <si>
    <t xml:space="preserve">BGC K#42001;$8.3862</t>
  </si>
  <si>
    <t xml:space="preserve">Nat Fuel</t>
  </si>
  <si>
    <t xml:space="preserve">ECT</t>
  </si>
  <si>
    <t xml:space="preserve">Niagara</t>
  </si>
  <si>
    <t xml:space="preserve">Trco/Leidy</t>
  </si>
  <si>
    <t xml:space="preserve">F01978</t>
  </si>
  <si>
    <t xml:space="preserve">Demand charge billed on receipt volume of 117 DT's.  </t>
  </si>
  <si>
    <t xml:space="preserve">B00693-038181</t>
  </si>
  <si>
    <t xml:space="preserve">Demand charge billed on receipt volume</t>
  </si>
  <si>
    <t xml:space="preserve">tennessee</t>
  </si>
  <si>
    <t xml:space="preserve">Reliant - Entex</t>
  </si>
  <si>
    <t xml:space="preserve">zone 1</t>
  </si>
  <si>
    <t xml:space="preserve">FS-MA</t>
  </si>
  <si>
    <t xml:space="preserve">entex strg</t>
  </si>
  <si>
    <t xml:space="preserve">La Gas Serv</t>
  </si>
  <si>
    <t xml:space="preserve">LGS strg</t>
  </si>
  <si>
    <t xml:space="preserve">LGS </t>
  </si>
  <si>
    <t xml:space="preserve">buy </t>
  </si>
  <si>
    <t xml:space="preserve">500L #010698</t>
  </si>
  <si>
    <t xml:space="preserve">Broad Run - #020001</t>
  </si>
  <si>
    <t xml:space="preserve">Dmean = $.18, Comm = $.02 plus ACA.  May not use for any other delivery point.</t>
  </si>
  <si>
    <t xml:space="preserve">Storage</t>
  </si>
  <si>
    <t xml:space="preserve">TGP</t>
  </si>
  <si>
    <t xml:space="preserve">Z5 - Wright</t>
  </si>
  <si>
    <t xml:space="preserve">Z6 - Various</t>
  </si>
  <si>
    <t xml:space="preserve">y</t>
  </si>
  <si>
    <t xml:space="preserve">13.36, see deal 224102</t>
  </si>
  <si>
    <t xml:space="preserve">Texas Gas</t>
  </si>
  <si>
    <t xml:space="preserve">Sigicorp</t>
  </si>
  <si>
    <t xml:space="preserve">8107  Evangeline</t>
  </si>
  <si>
    <t xml:space="preserve">8046  mamou</t>
  </si>
  <si>
    <t xml:space="preserve">Y</t>
  </si>
  <si>
    <t xml:space="preserve">T0181230000</t>
  </si>
  <si>
    <t xml:space="preserve">#200110000095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</si>
</sst>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#,##0_);[RED]\(#,##0\)"/>
    <numFmt numFmtId="166" formatCode="[$-409]m/d/yyyy"/>
    <numFmt numFmtId="167" formatCode="@"/>
    <numFmt numFmtId="168" formatCode="[$-409]d\-mmm"/>
    <numFmt numFmtId="169" formatCode="#,##0.00000"/>
    <numFmt numFmtId="170" formatCode="\$#,##0.0000_);[RED]&quot;($&quot;#,##0.0000\)"/>
    <numFmt numFmtId="171" formatCode="0.000%"/>
    <numFmt numFmtId="172" formatCode="0"/>
    <numFmt numFmtId="173" formatCode="#,##0"/>
    <numFmt numFmtId="174" formatCode="_(\$* #,##0.00_);_(\$* \(#,##0.00\);_(\$* \-??_);_(@_)"/>
    <numFmt numFmtId="175" formatCode="_(\$* #,##0.000_);_(\$* \(#,##0.000\);_(\$* \-??_);_(@_)"/>
    <numFmt numFmtId="176" formatCode="# ?/?"/>
    <numFmt numFmtId="177" formatCode="_(\$* #,##0_);_(\$* \(#,##0\);_(\$* \-??_);_(@_)"/>
    <numFmt numFmtId="178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u val="singl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u val="single"/>
      <sz val="8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28"/>
    <col collapsed="false" customWidth="true" hidden="false" outlineLevel="0" max="2" min="2" style="2" width="11.99"/>
    <col collapsed="false" customWidth="true" hidden="false" outlineLevel="0" max="3" min="3" style="2" width="17.14"/>
    <col collapsed="false" customWidth="true" hidden="false" outlineLevel="0" max="4" min="4" style="3" width="14.41"/>
    <col collapsed="false" customWidth="true" hidden="false" outlineLevel="0" max="5" min="5" style="3" width="3.7"/>
    <col collapsed="false" customWidth="true" hidden="false" outlineLevel="0" max="6" min="6" style="1" width="11.28"/>
    <col collapsed="false" customWidth="true" hidden="false" outlineLevel="0" max="7" min="7" style="4" width="15.56"/>
    <col collapsed="false" customWidth="true" hidden="false" outlineLevel="0" max="8" min="8" style="4" width="13.99"/>
    <col collapsed="false" customWidth="false" hidden="false" outlineLevel="0" max="9" min="9" style="1" width="9.14"/>
    <col collapsed="false" customWidth="true" hidden="false" outlineLevel="0" max="10" min="10" style="1" width="13.7"/>
    <col collapsed="false" customWidth="false" hidden="false" outlineLevel="0" max="11" min="11" style="1" width="9.14"/>
    <col collapsed="false" customWidth="true" hidden="false" outlineLevel="0" max="12" min="12" style="1" width="12.42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5" t="s">
        <v>0</v>
      </c>
      <c r="D1" s="2"/>
      <c r="E1" s="2"/>
      <c r="F1" s="6"/>
      <c r="G1" s="5"/>
      <c r="H1" s="5"/>
      <c r="I1" s="7"/>
      <c r="J1" s="8"/>
    </row>
    <row r="2" customFormat="false" ht="12.75" hidden="false" customHeight="false" outlineLevel="0" collapsed="false">
      <c r="A2" s="5"/>
      <c r="D2" s="9"/>
      <c r="E2" s="9"/>
      <c r="F2" s="6"/>
      <c r="G2" s="5"/>
      <c r="H2" s="5"/>
      <c r="I2" s="7"/>
      <c r="J2" s="8"/>
    </row>
    <row r="3" customFormat="false" ht="12.75" hidden="false" customHeight="false" outlineLevel="0" collapsed="false">
      <c r="A3" s="5"/>
      <c r="D3" s="9"/>
      <c r="E3" s="9"/>
      <c r="F3" s="6"/>
      <c r="G3" s="5" t="s">
        <v>1</v>
      </c>
      <c r="H3" s="5" t="s">
        <v>1</v>
      </c>
      <c r="I3" s="7"/>
      <c r="J3" s="8"/>
    </row>
    <row r="4" customFormat="false" ht="12.75" hidden="false" customHeight="false" outlineLevel="0" collapsed="false">
      <c r="A4" s="7"/>
      <c r="D4" s="2"/>
      <c r="E4" s="2"/>
      <c r="F4" s="6"/>
      <c r="G4" s="10"/>
      <c r="H4" s="5"/>
      <c r="I4" s="7"/>
      <c r="J4" s="8"/>
    </row>
    <row r="5" customFormat="false" ht="12.75" hidden="false" customHeight="false" outlineLevel="0" collapsed="false">
      <c r="A5" s="11" t="s">
        <v>2</v>
      </c>
      <c r="B5" s="12" t="s">
        <v>3</v>
      </c>
      <c r="C5" s="12" t="s">
        <v>4</v>
      </c>
      <c r="D5" s="12" t="s">
        <v>5</v>
      </c>
      <c r="E5" s="12"/>
      <c r="F5" s="13" t="s">
        <v>6</v>
      </c>
      <c r="G5" s="14" t="s">
        <v>7</v>
      </c>
      <c r="H5" s="14" t="s">
        <v>8</v>
      </c>
      <c r="I5" s="11" t="s">
        <v>6</v>
      </c>
      <c r="J5" s="14" t="s">
        <v>9</v>
      </c>
    </row>
    <row r="6" customFormat="false" ht="12.75" hidden="false" customHeight="false" outlineLevel="0" collapsed="false">
      <c r="A6" s="7" t="s">
        <v>10</v>
      </c>
      <c r="B6" s="2" t="n">
        <v>0.3051</v>
      </c>
      <c r="C6" s="2" t="n">
        <v>77177</v>
      </c>
      <c r="D6" s="2" t="s">
        <v>11</v>
      </c>
      <c r="E6" s="2"/>
      <c r="F6" s="6"/>
      <c r="G6" s="5" t="s">
        <v>12</v>
      </c>
      <c r="H6" s="5" t="s">
        <v>12</v>
      </c>
      <c r="I6" s="7" t="s">
        <v>13</v>
      </c>
      <c r="J6" s="5" t="s">
        <v>14</v>
      </c>
    </row>
    <row r="7" customFormat="false" ht="12.75" hidden="false" customHeight="false" outlineLevel="0" collapsed="false">
      <c r="A7" s="7" t="s">
        <v>10</v>
      </c>
      <c r="B7" s="2" t="n">
        <v>0.4983</v>
      </c>
      <c r="C7" s="2" t="n">
        <v>77169</v>
      </c>
      <c r="D7" s="2" t="s">
        <v>11</v>
      </c>
      <c r="E7" s="2"/>
      <c r="F7" s="6"/>
      <c r="G7" s="5" t="s">
        <v>12</v>
      </c>
      <c r="H7" s="5" t="s">
        <v>12</v>
      </c>
      <c r="I7" s="7" t="s">
        <v>13</v>
      </c>
      <c r="J7" s="5" t="s">
        <v>15</v>
      </c>
    </row>
    <row r="8" customFormat="false" ht="12.75" hidden="false" customHeight="false" outlineLevel="0" collapsed="false">
      <c r="A8" s="7" t="s">
        <v>10</v>
      </c>
      <c r="B8" s="2" t="n">
        <v>0.2999</v>
      </c>
      <c r="D8" s="2" t="s">
        <v>11</v>
      </c>
      <c r="E8" s="2"/>
      <c r="F8" s="6"/>
      <c r="G8" s="5" t="s">
        <v>12</v>
      </c>
      <c r="H8" s="5" t="s">
        <v>12</v>
      </c>
      <c r="I8" s="7" t="s">
        <v>13</v>
      </c>
      <c r="J8" s="5" t="s">
        <v>15</v>
      </c>
    </row>
    <row r="9" customFormat="false" ht="12.75" hidden="false" customHeight="false" outlineLevel="0" collapsed="false">
      <c r="A9" s="7" t="s">
        <v>10</v>
      </c>
      <c r="B9" s="2" t="n">
        <v>0.2774</v>
      </c>
      <c r="C9" s="2" t="n">
        <v>77175</v>
      </c>
      <c r="D9" s="2" t="s">
        <v>11</v>
      </c>
      <c r="E9" s="2"/>
      <c r="F9" s="6"/>
      <c r="G9" s="5" t="s">
        <v>12</v>
      </c>
      <c r="H9" s="5" t="s">
        <v>12</v>
      </c>
      <c r="I9" s="7" t="s">
        <v>13</v>
      </c>
      <c r="J9" s="5" t="s">
        <v>15</v>
      </c>
    </row>
    <row r="10" customFormat="false" ht="12.75" hidden="false" customHeight="false" outlineLevel="0" collapsed="false">
      <c r="A10" s="7" t="s">
        <v>10</v>
      </c>
      <c r="B10" s="2" t="n">
        <v>0.7537</v>
      </c>
      <c r="C10" s="2" t="n">
        <v>82420</v>
      </c>
      <c r="D10" s="2" t="s">
        <v>16</v>
      </c>
      <c r="E10" s="2"/>
      <c r="F10" s="6"/>
      <c r="G10" s="5" t="s">
        <v>12</v>
      </c>
      <c r="H10" s="5" t="s">
        <v>12</v>
      </c>
      <c r="I10" s="7" t="s">
        <v>13</v>
      </c>
      <c r="J10" s="5" t="s">
        <v>17</v>
      </c>
    </row>
    <row r="11" customFormat="false" ht="12.75" hidden="false" customHeight="false" outlineLevel="0" collapsed="false">
      <c r="A11" s="7" t="s">
        <v>10</v>
      </c>
      <c r="B11" s="2" t="n">
        <v>3.073</v>
      </c>
      <c r="C11" s="2" t="n">
        <v>96503</v>
      </c>
      <c r="D11" s="2" t="s">
        <v>18</v>
      </c>
      <c r="E11" s="2"/>
      <c r="F11" s="6"/>
      <c r="G11" s="5" t="s">
        <v>12</v>
      </c>
      <c r="H11" s="5" t="s">
        <v>12</v>
      </c>
      <c r="I11" s="7" t="s">
        <v>13</v>
      </c>
      <c r="J11" s="5" t="s">
        <v>19</v>
      </c>
    </row>
    <row r="12" customFormat="false" ht="12.75" hidden="false" customHeight="false" outlineLevel="0" collapsed="false">
      <c r="A12" s="7" t="s">
        <v>10</v>
      </c>
      <c r="B12" s="2" t="n">
        <v>1.8793</v>
      </c>
      <c r="C12" s="2" t="n">
        <v>104783</v>
      </c>
      <c r="D12" s="2" t="s">
        <v>20</v>
      </c>
      <c r="E12" s="2"/>
      <c r="F12" s="6"/>
      <c r="G12" s="5" t="s">
        <v>12</v>
      </c>
      <c r="H12" s="5" t="s">
        <v>12</v>
      </c>
      <c r="I12" s="7" t="s">
        <v>13</v>
      </c>
      <c r="J12" s="5" t="s">
        <v>21</v>
      </c>
    </row>
    <row r="13" customFormat="false" ht="12.75" hidden="false" customHeight="false" outlineLevel="0" collapsed="false">
      <c r="A13" s="7" t="s">
        <v>10</v>
      </c>
      <c r="B13" s="2" t="n">
        <v>0.9047</v>
      </c>
      <c r="C13" s="2" t="n">
        <v>168466</v>
      </c>
      <c r="D13" s="2" t="s">
        <v>22</v>
      </c>
      <c r="E13" s="2"/>
      <c r="F13" s="6"/>
      <c r="G13" s="5" t="s">
        <v>12</v>
      </c>
      <c r="H13" s="5" t="s">
        <v>12</v>
      </c>
      <c r="I13" s="7" t="s">
        <v>13</v>
      </c>
      <c r="J13" s="5" t="s">
        <v>23</v>
      </c>
    </row>
    <row r="15" customFormat="false" ht="12.75" hidden="false" customHeight="false" outlineLevel="0" collapsed="false">
      <c r="A15" s="1" t="s">
        <v>24</v>
      </c>
      <c r="B15" s="2" t="s">
        <v>25</v>
      </c>
    </row>
    <row r="17" customFormat="false" ht="12.75" hidden="false" customHeight="false" outlineLevel="0" collapsed="false">
      <c r="A17" s="1" t="s">
        <v>26</v>
      </c>
      <c r="B17" s="2" t="n">
        <v>2891</v>
      </c>
      <c r="D17" s="3" t="s">
        <v>11</v>
      </c>
      <c r="G17" s="4" t="s">
        <v>12</v>
      </c>
      <c r="H17" s="4" t="s">
        <v>12</v>
      </c>
    </row>
    <row r="18" customFormat="false" ht="12.75" hidden="false" customHeight="false" outlineLevel="0" collapsed="false">
      <c r="A18" s="1" t="s">
        <v>26</v>
      </c>
      <c r="B18" s="2" t="n">
        <v>80045</v>
      </c>
      <c r="D18" s="3" t="s">
        <v>13</v>
      </c>
    </row>
    <row r="20" customFormat="false" ht="12.75" hidden="false" customHeight="false" outlineLevel="0" collapsed="false">
      <c r="A20" s="1" t="s">
        <v>27</v>
      </c>
      <c r="B20" s="2" t="s">
        <v>28</v>
      </c>
      <c r="C20" s="2" t="n">
        <v>98243</v>
      </c>
      <c r="D20" s="3" t="s">
        <v>29</v>
      </c>
      <c r="G20" s="4" t="s">
        <v>12</v>
      </c>
      <c r="H20" s="4" t="s">
        <v>12</v>
      </c>
      <c r="J20" s="1" t="s">
        <v>30</v>
      </c>
    </row>
    <row r="21" customFormat="false" ht="12.75" hidden="false" customHeight="false" outlineLevel="0" collapsed="false">
      <c r="A21" s="1" t="s">
        <v>27</v>
      </c>
      <c r="B21" s="2" t="s">
        <v>28</v>
      </c>
      <c r="C21" s="2" t="n">
        <v>98567</v>
      </c>
      <c r="D21" s="3" t="s">
        <v>31</v>
      </c>
      <c r="G21" s="4" t="s">
        <v>12</v>
      </c>
      <c r="H21" s="4" t="s">
        <v>12</v>
      </c>
      <c r="J21" s="1" t="s">
        <v>32</v>
      </c>
    </row>
    <row r="22" customFormat="false" ht="12.75" hidden="false" customHeight="false" outlineLevel="0" collapsed="false">
      <c r="A22" s="1" t="s">
        <v>27</v>
      </c>
      <c r="B22" s="2" t="n">
        <v>600228</v>
      </c>
      <c r="C22" s="2" t="n">
        <v>77009</v>
      </c>
      <c r="D22" s="3" t="s">
        <v>33</v>
      </c>
      <c r="G22" s="4" t="s">
        <v>12</v>
      </c>
      <c r="H22" s="4" t="s">
        <v>12</v>
      </c>
      <c r="J22" s="1" t="s">
        <v>34</v>
      </c>
    </row>
    <row r="24" customFormat="false" ht="12.75" hidden="false" customHeight="false" outlineLevel="0" collapsed="false">
      <c r="A24" s="1" t="s">
        <v>35</v>
      </c>
      <c r="B24" s="2" t="s">
        <v>36</v>
      </c>
      <c r="C24" s="2" t="n">
        <v>168569</v>
      </c>
      <c r="D24" s="3" t="s">
        <v>37</v>
      </c>
      <c r="G24" s="4" t="s">
        <v>12</v>
      </c>
      <c r="H24" s="4" t="s">
        <v>12</v>
      </c>
      <c r="J24" s="1" t="s">
        <v>38</v>
      </c>
    </row>
    <row r="26" customFormat="false" ht="12.75" hidden="false" customHeight="false" outlineLevel="0" collapsed="false">
      <c r="A26" s="1" t="s">
        <v>39</v>
      </c>
      <c r="B26" s="2" t="n">
        <v>9310010</v>
      </c>
      <c r="D26" s="3" t="s">
        <v>40</v>
      </c>
    </row>
    <row r="28" customFormat="false" ht="12.75" hidden="false" customHeight="false" outlineLevel="0" collapsed="false">
      <c r="A28" s="1" t="s">
        <v>41</v>
      </c>
      <c r="B28" s="2" t="n">
        <v>38641</v>
      </c>
      <c r="C28" s="2" t="n">
        <v>93039</v>
      </c>
      <c r="D28" s="3" t="s">
        <v>42</v>
      </c>
      <c r="J28" s="1" t="s">
        <v>43</v>
      </c>
    </row>
    <row r="29" customFormat="false" ht="12.75" hidden="false" customHeight="false" outlineLevel="0" collapsed="false">
      <c r="A29" s="1" t="s">
        <v>41</v>
      </c>
      <c r="B29" s="2" t="n">
        <v>37556</v>
      </c>
      <c r="C29" s="2" t="n">
        <v>93037</v>
      </c>
      <c r="D29" s="3" t="s">
        <v>44</v>
      </c>
      <c r="J29" s="1" t="s">
        <v>45</v>
      </c>
    </row>
    <row r="30" customFormat="false" ht="12.75" hidden="false" customHeight="false" outlineLevel="0" collapsed="false">
      <c r="A30" s="1" t="s">
        <v>41</v>
      </c>
      <c r="B30" s="2" t="n">
        <v>39229</v>
      </c>
      <c r="C30" s="2" t="n">
        <v>93030</v>
      </c>
      <c r="D30" s="3" t="s">
        <v>46</v>
      </c>
      <c r="J30" s="1" t="s">
        <v>47</v>
      </c>
    </row>
    <row r="33" customFormat="false" ht="12.75" hidden="false" customHeight="false" outlineLevel="0" collapsed="false">
      <c r="A33" s="1" t="s">
        <v>48</v>
      </c>
      <c r="B33" s="2" t="n">
        <v>40998</v>
      </c>
      <c r="D33" s="3" t="s">
        <v>11</v>
      </c>
    </row>
    <row r="34" customFormat="false" ht="12.75" hidden="false" customHeight="false" outlineLevel="0" collapsed="false">
      <c r="A34" s="1" t="s">
        <v>48</v>
      </c>
      <c r="B34" s="2" t="n">
        <v>38021</v>
      </c>
      <c r="C34" s="2" t="n">
        <v>166118</v>
      </c>
      <c r="D34" s="3" t="s">
        <v>49</v>
      </c>
      <c r="G34" s="4" t="s">
        <v>12</v>
      </c>
      <c r="H34" s="4" t="s">
        <v>12</v>
      </c>
      <c r="J34" s="1" t="s">
        <v>38</v>
      </c>
    </row>
    <row r="36" customFormat="false" ht="12.75" hidden="false" customHeight="false" outlineLevel="0" collapsed="false">
      <c r="A36" s="1" t="s">
        <v>50</v>
      </c>
      <c r="B36" s="2" t="s">
        <v>51</v>
      </c>
      <c r="C36" s="2" t="n">
        <v>102637</v>
      </c>
      <c r="D36" s="3" t="s">
        <v>52</v>
      </c>
      <c r="F36" s="1" t="n">
        <v>60000</v>
      </c>
      <c r="J36" s="1" t="s">
        <v>53</v>
      </c>
    </row>
    <row r="37" customFormat="false" ht="12.75" hidden="false" customHeight="false" outlineLevel="0" collapsed="false">
      <c r="A37" s="1" t="s">
        <v>50</v>
      </c>
      <c r="B37" s="2" t="s">
        <v>54</v>
      </c>
      <c r="C37" s="2" t="n">
        <v>549343</v>
      </c>
    </row>
    <row r="38" customFormat="false" ht="12.75" hidden="false" customHeight="false" outlineLevel="0" collapsed="false">
      <c r="A38" s="1" t="s">
        <v>50</v>
      </c>
      <c r="B38" s="2" t="s">
        <v>55</v>
      </c>
      <c r="C38" s="2" t="n">
        <v>549352</v>
      </c>
    </row>
    <row r="39" customFormat="false" ht="12.75" hidden="false" customHeight="false" outlineLevel="0" collapsed="false">
      <c r="A39" s="1" t="s">
        <v>50</v>
      </c>
      <c r="B39" s="2" t="s">
        <v>56</v>
      </c>
      <c r="C39" s="2" t="n">
        <v>549353</v>
      </c>
    </row>
    <row r="40" customFormat="false" ht="12.75" hidden="false" customHeight="false" outlineLevel="0" collapsed="false">
      <c r="A40" s="1" t="s">
        <v>50</v>
      </c>
      <c r="B40" s="2" t="s">
        <v>57</v>
      </c>
      <c r="C40" s="2" t="n">
        <v>549354</v>
      </c>
    </row>
    <row r="43" customFormat="false" ht="12.75" hidden="false" customHeight="false" outlineLevel="0" collapsed="false">
      <c r="A43" s="1" t="s">
        <v>58</v>
      </c>
      <c r="B43" s="2" t="s">
        <v>59</v>
      </c>
      <c r="C43" s="2" t="n">
        <v>104749</v>
      </c>
      <c r="D43" s="3" t="s">
        <v>60</v>
      </c>
      <c r="G43" s="4" t="s">
        <v>61</v>
      </c>
      <c r="J43" s="1" t="s">
        <v>62</v>
      </c>
    </row>
    <row r="44" customFormat="false" ht="12.75" hidden="false" customHeight="false" outlineLevel="0" collapsed="false">
      <c r="A44" s="1" t="s">
        <v>58</v>
      </c>
      <c r="B44" s="2" t="s">
        <v>63</v>
      </c>
      <c r="C44" s="2" t="n">
        <v>82026</v>
      </c>
      <c r="D44" s="3" t="s">
        <v>11</v>
      </c>
      <c r="G44" s="4" t="s">
        <v>12</v>
      </c>
      <c r="H44" s="4" t="s">
        <v>12</v>
      </c>
    </row>
    <row r="45" customFormat="false" ht="12.75" hidden="false" customHeight="false" outlineLevel="0" collapsed="false">
      <c r="A45" s="1" t="s">
        <v>58</v>
      </c>
      <c r="B45" s="2" t="s">
        <v>64</v>
      </c>
      <c r="C45" s="2" t="n">
        <v>312407</v>
      </c>
      <c r="D45" s="3" t="s">
        <v>65</v>
      </c>
      <c r="G45" s="4" t="s">
        <v>12</v>
      </c>
      <c r="H45" s="4" t="s">
        <v>12</v>
      </c>
      <c r="J45" s="1" t="s">
        <v>66</v>
      </c>
    </row>
    <row r="46" customFormat="false" ht="12.75" hidden="false" customHeight="false" outlineLevel="0" collapsed="false">
      <c r="A46" s="1" t="s">
        <v>58</v>
      </c>
      <c r="B46" s="2" t="s">
        <v>67</v>
      </c>
      <c r="C46" s="2" t="s">
        <v>68</v>
      </c>
      <c r="D46" s="3" t="s">
        <v>69</v>
      </c>
      <c r="G46" s="4" t="s">
        <v>12</v>
      </c>
      <c r="H46" s="4" t="s">
        <v>12</v>
      </c>
      <c r="J46" s="1" t="s">
        <v>70</v>
      </c>
    </row>
    <row r="48" customFormat="false" ht="12.75" hidden="false" customHeight="false" outlineLevel="0" collapsed="false">
      <c r="A48" s="1" t="s">
        <v>71</v>
      </c>
      <c r="B48" s="2" t="s">
        <v>72</v>
      </c>
      <c r="C48" s="2" t="n">
        <v>117510</v>
      </c>
      <c r="D48" s="3" t="s">
        <v>11</v>
      </c>
      <c r="J48" s="1" t="s">
        <v>73</v>
      </c>
    </row>
    <row r="50" customFormat="false" ht="12.75" hidden="false" customHeight="false" outlineLevel="0" collapsed="false">
      <c r="A50" s="1" t="s">
        <v>74</v>
      </c>
      <c r="B50" s="2" t="n">
        <v>15</v>
      </c>
      <c r="C50" s="2" t="n">
        <v>125711</v>
      </c>
      <c r="D50" s="3" t="s">
        <v>11</v>
      </c>
    </row>
    <row r="52" customFormat="false" ht="12.75" hidden="false" customHeight="false" outlineLevel="0" collapsed="false">
      <c r="A52" s="1" t="s">
        <v>75</v>
      </c>
      <c r="B52" s="2" t="s">
        <v>76</v>
      </c>
      <c r="C52" s="2" t="n">
        <v>124109</v>
      </c>
      <c r="D52" s="3" t="s">
        <v>77</v>
      </c>
    </row>
    <row r="53" customFormat="false" ht="12.75" hidden="false" customHeight="false" outlineLevel="0" collapsed="false">
      <c r="A53" s="1" t="s">
        <v>75</v>
      </c>
      <c r="B53" s="2" t="s">
        <v>78</v>
      </c>
      <c r="C53" s="2" t="n">
        <v>77753</v>
      </c>
      <c r="D53" s="3" t="s">
        <v>11</v>
      </c>
    </row>
    <row r="55" customFormat="false" ht="12.75" hidden="false" customHeight="false" outlineLevel="0" collapsed="false">
      <c r="A55" s="1" t="s">
        <v>79</v>
      </c>
      <c r="B55" s="2" t="s">
        <v>80</v>
      </c>
      <c r="C55" s="2" t="n">
        <v>220796</v>
      </c>
      <c r="D55" s="3" t="s">
        <v>11</v>
      </c>
      <c r="F55" s="1" t="s">
        <v>81</v>
      </c>
      <c r="J55" s="1" t="s">
        <v>82</v>
      </c>
    </row>
    <row r="58" customFormat="false" ht="12.75" hidden="false" customHeight="false" outlineLevel="0" collapsed="false">
      <c r="A58" s="15" t="s">
        <v>83</v>
      </c>
      <c r="B58" s="16" t="s">
        <v>84</v>
      </c>
      <c r="C58" s="16" t="s">
        <v>84</v>
      </c>
      <c r="D58" s="17" t="s">
        <v>81</v>
      </c>
      <c r="E58" s="17" t="s">
        <v>81</v>
      </c>
      <c r="F58" s="15" t="s">
        <v>85</v>
      </c>
      <c r="G58" s="15" t="s">
        <v>85</v>
      </c>
      <c r="H58" s="16" t="s">
        <v>11</v>
      </c>
      <c r="I58" s="18" t="n">
        <v>0</v>
      </c>
      <c r="J58" s="19" t="n">
        <v>0</v>
      </c>
      <c r="K58" s="19" t="n">
        <v>0.0022</v>
      </c>
      <c r="L58" s="19" t="n">
        <v>0.0072</v>
      </c>
      <c r="M58" s="19" t="n">
        <v>0.0131</v>
      </c>
      <c r="N58" s="20" t="n">
        <v>0</v>
      </c>
      <c r="O58" s="19" t="n">
        <f aca="false">SUM(I58:M58)</f>
        <v>0.0225</v>
      </c>
      <c r="P58" s="21" t="s">
        <v>86</v>
      </c>
      <c r="Q58" s="21" t="s">
        <v>86</v>
      </c>
      <c r="R58" s="16" t="n">
        <v>0</v>
      </c>
      <c r="S58" s="15" t="s">
        <v>87</v>
      </c>
      <c r="T58" s="22" t="n">
        <f aca="false">I58*I$1*R58</f>
        <v>0</v>
      </c>
      <c r="U58" s="22"/>
      <c r="V58" s="23"/>
      <c r="W58" s="23" t="n">
        <v>145336</v>
      </c>
      <c r="X58" s="24"/>
      <c r="Y58" s="24"/>
    </row>
    <row r="60" customFormat="false" ht="12.75" hidden="false" customHeight="false" outlineLevel="0" collapsed="false">
      <c r="A60" s="1" t="s">
        <v>88</v>
      </c>
      <c r="B60" s="2" t="s">
        <v>89</v>
      </c>
      <c r="C60" s="2" t="n">
        <v>220903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4" activeCellId="0" sqref="R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" width="8.85"/>
    <col collapsed="false" customWidth="false" hidden="false" outlineLevel="0" max="2" min="2" style="25" width="9.14"/>
    <col collapsed="false" customWidth="true" hidden="false" outlineLevel="0" max="3" min="3" style="25" width="10.56"/>
    <col collapsed="false" customWidth="true" hidden="false" outlineLevel="0" max="4" min="4" style="25" width="8.7"/>
    <col collapsed="false" customWidth="true" hidden="false" outlineLevel="0" max="5" min="5" style="25" width="10.99"/>
    <col collapsed="false" customWidth="true" hidden="false" outlineLevel="0" max="6" min="6" style="26" width="12.42"/>
    <col collapsed="false" customWidth="true" hidden="false" outlineLevel="0" max="7" min="7" style="26" width="7.99"/>
    <col collapsed="false" customWidth="true" hidden="false" outlineLevel="0" max="8" min="8" style="25" width="6.41"/>
    <col collapsed="false" customWidth="true" hidden="true" outlineLevel="0" max="9" min="9" style="25" width="8.85"/>
    <col collapsed="false" customWidth="true" hidden="true" outlineLevel="0" max="13" min="10" style="25" width="9.06"/>
    <col collapsed="false" customWidth="true" hidden="true" outlineLevel="0" max="14" min="14" style="27" width="9.06"/>
    <col collapsed="false" customWidth="true" hidden="true" outlineLevel="0" max="15" min="15" style="25" width="9.06"/>
    <col collapsed="false" customWidth="true" hidden="false" outlineLevel="0" max="16" min="16" style="28" width="12.28"/>
    <col collapsed="false" customWidth="false" hidden="false" outlineLevel="0" max="17" min="17" style="25" width="9.14"/>
    <col collapsed="false" customWidth="true" hidden="false" outlineLevel="0" max="18" min="18" style="25" width="13.7"/>
    <col collapsed="false" customWidth="false" hidden="false" outlineLevel="0" max="20" min="19" style="25" width="9.14"/>
    <col collapsed="false" customWidth="true" hidden="false" outlineLevel="0" max="21" min="21" style="28" width="13.56"/>
    <col collapsed="false" customWidth="true" hidden="false" outlineLevel="0" max="22" min="22" style="25" width="42.28"/>
    <col collapsed="false" customWidth="false" hidden="false" outlineLevel="0" max="24" min="23" style="28" width="9.14"/>
    <col collapsed="false" customWidth="true" hidden="false" outlineLevel="0" max="25" min="25" style="25" width="12.42"/>
    <col collapsed="false" customWidth="false" hidden="false" outlineLevel="0" max="257" min="26" style="25" width="9.14"/>
  </cols>
  <sheetData>
    <row r="1" customFormat="false" ht="12.75" hidden="false" customHeight="false" outlineLevel="0" collapsed="false">
      <c r="A1" s="29" t="s">
        <v>90</v>
      </c>
      <c r="B1" s="16"/>
      <c r="C1" s="16"/>
      <c r="D1" s="17"/>
      <c r="E1" s="17"/>
      <c r="F1" s="15"/>
      <c r="G1" s="15"/>
      <c r="H1" s="16" t="s">
        <v>91</v>
      </c>
      <c r="I1" s="30" t="n">
        <v>31</v>
      </c>
      <c r="J1" s="31" t="s">
        <v>92</v>
      </c>
      <c r="K1" s="19"/>
      <c r="L1" s="19"/>
      <c r="M1" s="19"/>
      <c r="N1" s="20"/>
      <c r="O1" s="19"/>
      <c r="P1" s="24"/>
      <c r="Q1" s="32"/>
      <c r="R1" s="33"/>
      <c r="S1" s="33"/>
      <c r="T1" s="33"/>
      <c r="U1" s="34"/>
      <c r="V1" s="33"/>
      <c r="W1" s="35"/>
      <c r="X1" s="35"/>
    </row>
    <row r="2" customFormat="false" ht="12.75" hidden="false" customHeight="false" outlineLevel="0" collapsed="false">
      <c r="A2" s="36" t="s">
        <v>93</v>
      </c>
      <c r="B2" s="36"/>
      <c r="C2" s="36"/>
      <c r="D2" s="17"/>
      <c r="E2" s="17"/>
      <c r="F2" s="15"/>
      <c r="G2" s="15"/>
      <c r="H2" s="16"/>
      <c r="I2" s="30"/>
      <c r="J2" s="31" t="s">
        <v>94</v>
      </c>
      <c r="K2" s="19"/>
      <c r="L2" s="19"/>
      <c r="M2" s="19"/>
      <c r="N2" s="20"/>
      <c r="O2" s="19"/>
      <c r="P2" s="24"/>
      <c r="Q2" s="32"/>
      <c r="R2" s="33"/>
      <c r="S2" s="33"/>
      <c r="T2" s="33"/>
      <c r="U2" s="34"/>
      <c r="V2" s="33"/>
      <c r="W2" s="35"/>
      <c r="X2" s="35"/>
    </row>
    <row r="3" customFormat="false" ht="12.75" hidden="false" customHeight="false" outlineLevel="0" collapsed="false">
      <c r="A3" s="37" t="s">
        <v>95</v>
      </c>
      <c r="B3" s="37"/>
      <c r="C3" s="37"/>
      <c r="D3" s="17"/>
      <c r="E3" s="17"/>
      <c r="F3" s="38" t="s">
        <v>1</v>
      </c>
      <c r="G3" s="15" t="s">
        <v>1</v>
      </c>
      <c r="H3" s="32" t="s">
        <v>1</v>
      </c>
      <c r="I3" s="18"/>
      <c r="J3" s="39" t="s">
        <v>1</v>
      </c>
      <c r="K3" s="19"/>
      <c r="L3" s="39" t="s">
        <v>1</v>
      </c>
      <c r="M3" s="19"/>
      <c r="N3" s="20"/>
      <c r="O3" s="39" t="s">
        <v>1</v>
      </c>
      <c r="P3" s="24"/>
      <c r="Q3" s="32"/>
      <c r="R3" s="33"/>
      <c r="S3" s="33"/>
      <c r="T3" s="33"/>
      <c r="U3" s="34"/>
      <c r="V3" s="33"/>
      <c r="W3" s="35"/>
      <c r="X3" s="35"/>
    </row>
    <row r="4" customFormat="false" ht="12.75" hidden="false" customHeight="false" outlineLevel="0" collapsed="false">
      <c r="A4" s="40" t="s">
        <v>96</v>
      </c>
      <c r="B4" s="41"/>
      <c r="C4" s="41"/>
      <c r="D4" s="17"/>
      <c r="E4" s="17"/>
      <c r="F4" s="42"/>
      <c r="G4" s="15"/>
      <c r="H4" s="42"/>
      <c r="I4" s="18"/>
      <c r="J4" s="42"/>
      <c r="K4" s="19"/>
      <c r="L4" s="42"/>
      <c r="M4" s="32"/>
      <c r="N4" s="20"/>
      <c r="O4" s="32"/>
      <c r="P4" s="24"/>
      <c r="Q4" s="32"/>
      <c r="R4" s="33"/>
      <c r="S4" s="43"/>
      <c r="T4" s="43"/>
      <c r="U4" s="44"/>
      <c r="V4" s="33"/>
      <c r="W4" s="35"/>
      <c r="X4" s="35"/>
    </row>
    <row r="5" customFormat="false" ht="12.75" hidden="false" customHeight="false" outlineLevel="0" collapsed="false">
      <c r="A5" s="15" t="s">
        <v>97</v>
      </c>
      <c r="B5" s="16"/>
      <c r="C5" s="45" t="s">
        <v>98</v>
      </c>
      <c r="D5" s="17"/>
      <c r="E5" s="17"/>
      <c r="F5" s="42"/>
      <c r="G5" s="15"/>
      <c r="H5" s="42"/>
      <c r="I5" s="18"/>
      <c r="J5" s="42"/>
      <c r="K5" s="19"/>
      <c r="L5" s="42"/>
      <c r="M5" s="32"/>
      <c r="N5" s="20"/>
      <c r="O5" s="32"/>
      <c r="P5" s="24"/>
      <c r="Q5" s="32"/>
      <c r="R5" s="33"/>
      <c r="S5" s="43"/>
      <c r="T5" s="43"/>
      <c r="U5" s="44"/>
      <c r="V5" s="33"/>
      <c r="W5" s="35"/>
      <c r="X5" s="35"/>
    </row>
    <row r="6" customFormat="false" ht="12.75" hidden="false" customHeight="false" outlineLevel="0" collapsed="false">
      <c r="A6" s="15"/>
      <c r="B6" s="16"/>
      <c r="C6" s="45" t="s">
        <v>99</v>
      </c>
      <c r="D6" s="17"/>
      <c r="E6" s="17"/>
      <c r="F6" s="42"/>
      <c r="G6" s="15"/>
      <c r="H6" s="42"/>
      <c r="I6" s="18"/>
      <c r="J6" s="42"/>
      <c r="K6" s="19"/>
      <c r="L6" s="42"/>
      <c r="M6" s="32"/>
      <c r="N6" s="20"/>
      <c r="O6" s="32"/>
      <c r="P6" s="24"/>
      <c r="Q6" s="32"/>
      <c r="R6" s="33"/>
      <c r="S6" s="43"/>
      <c r="T6" s="43"/>
      <c r="U6" s="44"/>
      <c r="V6" s="33"/>
      <c r="W6" s="35"/>
      <c r="X6" s="35"/>
    </row>
    <row r="7" customFormat="false" ht="12.75" hidden="false" customHeight="false" outlineLevel="0" collapsed="false">
      <c r="A7" s="15"/>
      <c r="B7" s="16"/>
      <c r="C7" s="45" t="s">
        <v>100</v>
      </c>
      <c r="D7" s="17"/>
      <c r="E7" s="17"/>
      <c r="F7" s="42"/>
      <c r="G7" s="15"/>
      <c r="H7" s="42"/>
      <c r="I7" s="18"/>
      <c r="J7" s="42"/>
      <c r="K7" s="19"/>
      <c r="L7" s="42"/>
      <c r="M7" s="32"/>
      <c r="N7" s="20"/>
      <c r="O7" s="32"/>
      <c r="P7" s="24"/>
      <c r="Q7" s="32"/>
      <c r="R7" s="33"/>
      <c r="S7" s="43"/>
      <c r="T7" s="43"/>
      <c r="U7" s="44"/>
      <c r="V7" s="33"/>
      <c r="W7" s="35"/>
      <c r="X7" s="35"/>
    </row>
    <row r="8" customFormat="false" ht="12.75" hidden="false" customHeight="false" outlineLevel="0" collapsed="false">
      <c r="A8" s="15"/>
      <c r="B8" s="16"/>
      <c r="C8" s="45"/>
      <c r="D8" s="17"/>
      <c r="E8" s="17"/>
      <c r="F8" s="42"/>
      <c r="G8" s="15"/>
      <c r="H8" s="42"/>
      <c r="I8" s="18"/>
      <c r="J8" s="42"/>
      <c r="K8" s="19"/>
      <c r="L8" s="42"/>
      <c r="M8" s="32"/>
      <c r="N8" s="20"/>
      <c r="O8" s="32"/>
      <c r="P8" s="24"/>
      <c r="Q8" s="32"/>
      <c r="R8" s="33"/>
      <c r="S8" s="43"/>
      <c r="T8" s="43"/>
      <c r="U8" s="44"/>
      <c r="V8" s="33"/>
      <c r="W8" s="35"/>
      <c r="X8" s="35"/>
    </row>
    <row r="9" customFormat="false" ht="12.75" hidden="false" customHeight="false" outlineLevel="0" collapsed="false">
      <c r="A9" s="15"/>
      <c r="B9" s="16"/>
      <c r="C9" s="45"/>
      <c r="D9" s="17"/>
      <c r="E9" s="17"/>
      <c r="F9" s="42"/>
      <c r="G9" s="15"/>
      <c r="H9" s="42"/>
      <c r="I9" s="18"/>
      <c r="J9" s="42"/>
      <c r="K9" s="19"/>
      <c r="L9" s="42"/>
      <c r="M9" s="32"/>
      <c r="N9" s="20"/>
      <c r="O9" s="32"/>
      <c r="P9" s="24"/>
      <c r="Q9" s="32"/>
      <c r="R9" s="33"/>
      <c r="S9" s="43"/>
      <c r="T9" s="43"/>
      <c r="U9" s="44"/>
      <c r="V9" s="33"/>
      <c r="W9" s="35"/>
      <c r="X9" s="35"/>
    </row>
    <row r="10" customFormat="false" ht="12.75" hidden="false" customHeight="false" outlineLevel="0" collapsed="false">
      <c r="A10" s="15"/>
      <c r="B10" s="16"/>
      <c r="C10" s="16"/>
      <c r="D10" s="17"/>
      <c r="E10" s="17"/>
      <c r="F10" s="42"/>
      <c r="G10" s="15"/>
      <c r="H10" s="42"/>
      <c r="I10" s="18"/>
      <c r="J10" s="42"/>
      <c r="K10" s="19"/>
      <c r="L10" s="42"/>
      <c r="M10" s="32"/>
      <c r="N10" s="20"/>
      <c r="O10" s="32"/>
      <c r="P10" s="24"/>
      <c r="Q10" s="32"/>
      <c r="R10" s="33"/>
      <c r="S10" s="43"/>
      <c r="T10" s="43"/>
      <c r="U10" s="44"/>
      <c r="V10" s="33"/>
      <c r="W10" s="35"/>
      <c r="X10" s="35"/>
    </row>
    <row r="11" customFormat="false" ht="12.75" hidden="false" customHeight="false" outlineLevel="0" collapsed="false">
      <c r="A11" s="46" t="s">
        <v>101</v>
      </c>
      <c r="B11" s="47" t="s">
        <v>102</v>
      </c>
      <c r="C11" s="47" t="s">
        <v>103</v>
      </c>
      <c r="D11" s="48" t="s">
        <v>104</v>
      </c>
      <c r="E11" s="48"/>
      <c r="F11" s="46" t="s">
        <v>105</v>
      </c>
      <c r="G11" s="46" t="s">
        <v>106</v>
      </c>
      <c r="H11" s="47" t="s">
        <v>107</v>
      </c>
      <c r="I11" s="49" t="s">
        <v>108</v>
      </c>
      <c r="J11" s="47" t="s">
        <v>109</v>
      </c>
      <c r="K11" s="47" t="s">
        <v>110</v>
      </c>
      <c r="L11" s="47" t="s">
        <v>111</v>
      </c>
      <c r="M11" s="47" t="s">
        <v>112</v>
      </c>
      <c r="N11" s="50" t="s">
        <v>113</v>
      </c>
      <c r="O11" s="47" t="s">
        <v>114</v>
      </c>
      <c r="P11" s="51" t="s">
        <v>115</v>
      </c>
      <c r="Q11" s="47" t="s">
        <v>116</v>
      </c>
      <c r="R11" s="46" t="s">
        <v>117</v>
      </c>
      <c r="S11" s="52" t="s">
        <v>118</v>
      </c>
      <c r="T11" s="52" t="s">
        <v>119</v>
      </c>
      <c r="U11" s="53" t="s">
        <v>4</v>
      </c>
      <c r="V11" s="52" t="s">
        <v>120</v>
      </c>
      <c r="W11" s="24"/>
      <c r="X11" s="24"/>
    </row>
    <row r="12" customFormat="false" ht="12.75" hidden="false" customHeight="false" outlineLevel="0" collapsed="false">
      <c r="A12" s="15" t="s">
        <v>83</v>
      </c>
      <c r="B12" s="16" t="s">
        <v>121</v>
      </c>
      <c r="C12" s="16" t="s">
        <v>122</v>
      </c>
      <c r="D12" s="17" t="n">
        <v>36526</v>
      </c>
      <c r="E12" s="17" t="n">
        <v>36830</v>
      </c>
      <c r="F12" s="15" t="s">
        <v>123</v>
      </c>
      <c r="G12" s="15" t="s">
        <v>124</v>
      </c>
      <c r="H12" s="16"/>
      <c r="I12" s="18" t="n">
        <f aca="false">1.0603/I$1</f>
        <v>0.0342032258064516</v>
      </c>
      <c r="J12" s="19" t="n">
        <v>0.0017</v>
      </c>
      <c r="K12" s="19" t="n">
        <v>0.0022</v>
      </c>
      <c r="L12" s="19" t="n">
        <v>0</v>
      </c>
      <c r="M12" s="19" t="n">
        <v>0</v>
      </c>
      <c r="N12" s="20" t="n">
        <v>0.00593</v>
      </c>
      <c r="O12" s="19" t="n">
        <f aca="false">SUM(I12:M12)</f>
        <v>0.0381032258064516</v>
      </c>
      <c r="P12" s="24" t="n">
        <v>42789</v>
      </c>
      <c r="Q12" s="16" t="n">
        <v>30000</v>
      </c>
      <c r="R12" s="15" t="s">
        <v>125</v>
      </c>
      <c r="S12" s="22" t="n">
        <f aca="false">I12*I$1*Q12</f>
        <v>31809</v>
      </c>
      <c r="T12" s="22"/>
      <c r="U12" s="23" t="n">
        <v>140447</v>
      </c>
      <c r="V12" s="15"/>
      <c r="W12" s="24"/>
      <c r="X12" s="24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54" t="s">
        <v>1</v>
      </c>
      <c r="B13" s="55" t="s">
        <v>1</v>
      </c>
      <c r="C13" s="56" t="s">
        <v>1</v>
      </c>
      <c r="D13" s="57" t="s">
        <v>1</v>
      </c>
      <c r="E13" s="57"/>
      <c r="F13" s="54" t="s">
        <v>1</v>
      </c>
      <c r="G13" s="58" t="s">
        <v>1</v>
      </c>
      <c r="H13" s="55" t="s">
        <v>1</v>
      </c>
      <c r="I13" s="59"/>
      <c r="J13" s="60"/>
      <c r="K13" s="60"/>
      <c r="L13" s="60"/>
      <c r="M13" s="60"/>
      <c r="N13" s="61"/>
      <c r="O13" s="60"/>
      <c r="P13" s="62" t="s">
        <v>1</v>
      </c>
      <c r="Q13" s="55" t="n">
        <f aca="false">SUM(Q12)</f>
        <v>30000</v>
      </c>
      <c r="R13" s="54" t="s">
        <v>1</v>
      </c>
      <c r="S13" s="63" t="n">
        <f aca="false">SUM(S12)</f>
        <v>31809</v>
      </c>
      <c r="T13" s="63" t="n">
        <f aca="false">SUM(T12)</f>
        <v>0</v>
      </c>
      <c r="U13" s="64"/>
      <c r="V13" s="65"/>
      <c r="W13" s="24"/>
      <c r="X13" s="24"/>
    </row>
    <row r="14" customFormat="false" ht="12.75" hidden="false" customHeight="false" outlineLevel="0" collapsed="false">
      <c r="A14" s="46" t="s">
        <v>101</v>
      </c>
      <c r="B14" s="47" t="s">
        <v>102</v>
      </c>
      <c r="C14" s="47" t="s">
        <v>103</v>
      </c>
      <c r="D14" s="48" t="s">
        <v>104</v>
      </c>
      <c r="E14" s="48"/>
      <c r="F14" s="46" t="s">
        <v>105</v>
      </c>
      <c r="G14" s="46" t="s">
        <v>106</v>
      </c>
      <c r="H14" s="47" t="s">
        <v>107</v>
      </c>
      <c r="I14" s="49" t="s">
        <v>108</v>
      </c>
      <c r="J14" s="47" t="s">
        <v>109</v>
      </c>
      <c r="K14" s="47" t="s">
        <v>110</v>
      </c>
      <c r="L14" s="47" t="s">
        <v>111</v>
      </c>
      <c r="M14" s="47" t="s">
        <v>112</v>
      </c>
      <c r="N14" s="50" t="s">
        <v>113</v>
      </c>
      <c r="O14" s="47" t="s">
        <v>114</v>
      </c>
      <c r="P14" s="51" t="s">
        <v>115</v>
      </c>
      <c r="Q14" s="47" t="s">
        <v>116</v>
      </c>
      <c r="R14" s="46" t="s">
        <v>117</v>
      </c>
      <c r="S14" s="52" t="s">
        <v>126</v>
      </c>
      <c r="T14" s="52" t="s">
        <v>126</v>
      </c>
      <c r="U14" s="53"/>
      <c r="V14" s="52" t="str">
        <f aca="false">+V11</f>
        <v>Questions</v>
      </c>
      <c r="W14" s="24"/>
      <c r="X14" s="24"/>
    </row>
    <row r="15" customFormat="false" ht="12.75" hidden="false" customHeight="false" outlineLevel="0" collapsed="false">
      <c r="A15" s="15" t="s">
        <v>83</v>
      </c>
      <c r="B15" s="16" t="s">
        <v>127</v>
      </c>
      <c r="C15" s="16" t="s">
        <v>122</v>
      </c>
      <c r="D15" s="17" t="n">
        <v>36526</v>
      </c>
      <c r="E15" s="17" t="s">
        <v>81</v>
      </c>
      <c r="F15" s="15" t="s">
        <v>128</v>
      </c>
      <c r="G15" s="15" t="s">
        <v>128</v>
      </c>
      <c r="H15" s="16"/>
      <c r="I15" s="18" t="n">
        <v>0</v>
      </c>
      <c r="J15" s="19" t="n">
        <v>0</v>
      </c>
      <c r="K15" s="19" t="n">
        <v>0</v>
      </c>
      <c r="L15" s="19" t="n">
        <v>0</v>
      </c>
      <c r="M15" s="19" t="n">
        <v>0</v>
      </c>
      <c r="N15" s="20" t="n">
        <v>0</v>
      </c>
      <c r="O15" s="19" t="n">
        <f aca="false">SUM(I15:M15)</f>
        <v>0</v>
      </c>
      <c r="P15" s="24" t="n">
        <v>36907</v>
      </c>
      <c r="Q15" s="16" t="n">
        <v>0</v>
      </c>
      <c r="R15" s="15" t="s">
        <v>129</v>
      </c>
      <c r="S15" s="22" t="n">
        <f aca="false">I15*I$1*Q15</f>
        <v>0</v>
      </c>
      <c r="T15" s="22"/>
      <c r="U15" s="23" t="n">
        <v>148659</v>
      </c>
      <c r="V15" s="22"/>
      <c r="W15" s="24"/>
      <c r="X15" s="24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15" t="s">
        <v>130</v>
      </c>
      <c r="B16" s="16" t="s">
        <v>127</v>
      </c>
      <c r="C16" s="16" t="s">
        <v>131</v>
      </c>
      <c r="D16" s="17" t="n">
        <v>36526</v>
      </c>
      <c r="E16" s="17" t="s">
        <v>81</v>
      </c>
      <c r="F16" s="15" t="s">
        <v>128</v>
      </c>
      <c r="G16" s="15" t="s">
        <v>128</v>
      </c>
      <c r="H16" s="16"/>
      <c r="I16" s="18" t="n">
        <v>0</v>
      </c>
      <c r="J16" s="19" t="n">
        <v>0</v>
      </c>
      <c r="K16" s="19" t="n">
        <v>0</v>
      </c>
      <c r="L16" s="19" t="n">
        <v>0</v>
      </c>
      <c r="M16" s="19" t="n">
        <v>0</v>
      </c>
      <c r="N16" s="20" t="n">
        <v>0</v>
      </c>
      <c r="O16" s="19" t="n">
        <f aca="false">SUM(I16:M16)</f>
        <v>0</v>
      </c>
      <c r="P16" s="24" t="n">
        <v>48049</v>
      </c>
      <c r="Q16" s="16" t="n">
        <v>0</v>
      </c>
      <c r="R16" s="15" t="s">
        <v>129</v>
      </c>
      <c r="S16" s="22" t="n">
        <f aca="false">I16*I$1*Q16</f>
        <v>0</v>
      </c>
      <c r="T16" s="22"/>
      <c r="U16" s="23" t="n">
        <v>149173</v>
      </c>
      <c r="V16" s="22"/>
      <c r="W16" s="24"/>
      <c r="X16" s="24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15" t="s">
        <v>83</v>
      </c>
      <c r="B17" s="16" t="s">
        <v>127</v>
      </c>
      <c r="C17" s="16" t="s">
        <v>122</v>
      </c>
      <c r="D17" s="17" t="n">
        <v>36526</v>
      </c>
      <c r="E17" s="17" t="s">
        <v>81</v>
      </c>
      <c r="F17" s="15" t="s">
        <v>128</v>
      </c>
      <c r="G17" s="15" t="s">
        <v>128</v>
      </c>
      <c r="H17" s="16"/>
      <c r="I17" s="18" t="n">
        <v>0</v>
      </c>
      <c r="J17" s="19" t="n">
        <v>0</v>
      </c>
      <c r="K17" s="19" t="n">
        <v>0</v>
      </c>
      <c r="L17" s="19" t="n">
        <v>0</v>
      </c>
      <c r="M17" s="19" t="n">
        <v>0</v>
      </c>
      <c r="N17" s="20" t="n">
        <v>0</v>
      </c>
      <c r="O17" s="19" t="n">
        <f aca="false">SUM(I17:M17)</f>
        <v>0</v>
      </c>
      <c r="P17" s="24" t="n">
        <v>39999</v>
      </c>
      <c r="Q17" s="16" t="n">
        <v>0</v>
      </c>
      <c r="R17" s="15" t="s">
        <v>132</v>
      </c>
      <c r="S17" s="22" t="n">
        <f aca="false">I17*I$1*Q17</f>
        <v>0</v>
      </c>
      <c r="T17" s="22"/>
      <c r="U17" s="23" t="n">
        <v>149337</v>
      </c>
      <c r="V17" s="22"/>
      <c r="W17" s="24"/>
      <c r="X17" s="24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5" t="s">
        <v>130</v>
      </c>
      <c r="B18" s="16" t="s">
        <v>127</v>
      </c>
      <c r="C18" s="16" t="s">
        <v>131</v>
      </c>
      <c r="D18" s="17" t="n">
        <v>36526</v>
      </c>
      <c r="E18" s="17" t="s">
        <v>81</v>
      </c>
      <c r="F18" s="15" t="s">
        <v>128</v>
      </c>
      <c r="G18" s="15" t="s">
        <v>128</v>
      </c>
      <c r="H18" s="16"/>
      <c r="I18" s="18" t="n">
        <v>0</v>
      </c>
      <c r="J18" s="19" t="n">
        <v>0</v>
      </c>
      <c r="K18" s="19" t="n">
        <v>0</v>
      </c>
      <c r="L18" s="19" t="n">
        <v>0</v>
      </c>
      <c r="M18" s="19" t="n">
        <v>0</v>
      </c>
      <c r="N18" s="20" t="n">
        <v>0</v>
      </c>
      <c r="O18" s="19" t="n">
        <f aca="false">SUM(I18:M18)</f>
        <v>0</v>
      </c>
      <c r="P18" s="24" t="n">
        <v>48050</v>
      </c>
      <c r="Q18" s="16" t="n">
        <v>0</v>
      </c>
      <c r="R18" s="15" t="s">
        <v>132</v>
      </c>
      <c r="S18" s="22" t="n">
        <f aca="false">I18*I$1*Q18</f>
        <v>0</v>
      </c>
      <c r="T18" s="22"/>
      <c r="U18" s="23" t="n">
        <v>149338</v>
      </c>
      <c r="V18" s="22"/>
      <c r="W18" s="24"/>
      <c r="X18" s="24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15"/>
      <c r="B19" s="16"/>
      <c r="C19" s="16"/>
      <c r="D19" s="17" t="s">
        <v>1</v>
      </c>
      <c r="E19" s="17"/>
      <c r="F19" s="15"/>
      <c r="G19" s="15"/>
      <c r="H19" s="16"/>
      <c r="I19" s="18"/>
      <c r="J19" s="19"/>
      <c r="K19" s="66"/>
      <c r="L19" s="19"/>
      <c r="M19" s="19"/>
      <c r="N19" s="20"/>
      <c r="O19" s="19"/>
      <c r="P19" s="35"/>
      <c r="Q19" s="43"/>
      <c r="R19" s="67"/>
      <c r="S19" s="68"/>
      <c r="T19" s="33"/>
      <c r="U19" s="34"/>
      <c r="V19" s="33"/>
      <c r="W19" s="35"/>
      <c r="X19" s="35"/>
    </row>
    <row r="20" customFormat="false" ht="12.75" hidden="false" customHeight="false" outlineLevel="0" collapsed="false">
      <c r="A20" s="46" t="s">
        <v>101</v>
      </c>
      <c r="B20" s="47" t="s">
        <v>102</v>
      </c>
      <c r="C20" s="47" t="s">
        <v>103</v>
      </c>
      <c r="D20" s="48" t="s">
        <v>104</v>
      </c>
      <c r="E20" s="48"/>
      <c r="F20" s="46" t="s">
        <v>105</v>
      </c>
      <c r="G20" s="46" t="s">
        <v>106</v>
      </c>
      <c r="H20" s="47" t="s">
        <v>107</v>
      </c>
      <c r="I20" s="49" t="s">
        <v>108</v>
      </c>
      <c r="J20" s="47" t="s">
        <v>109</v>
      </c>
      <c r="K20" s="47" t="s">
        <v>110</v>
      </c>
      <c r="L20" s="47" t="s">
        <v>111</v>
      </c>
      <c r="M20" s="47" t="s">
        <v>112</v>
      </c>
      <c r="N20" s="50" t="s">
        <v>113</v>
      </c>
      <c r="O20" s="47" t="s">
        <v>114</v>
      </c>
      <c r="P20" s="51" t="s">
        <v>115</v>
      </c>
      <c r="Q20" s="47" t="s">
        <v>116</v>
      </c>
      <c r="R20" s="46" t="s">
        <v>117</v>
      </c>
      <c r="S20" s="52" t="s">
        <v>118</v>
      </c>
      <c r="T20" s="52" t="s">
        <v>119</v>
      </c>
      <c r="U20" s="53" t="s">
        <v>4</v>
      </c>
      <c r="V20" s="52" t="s">
        <v>120</v>
      </c>
      <c r="W20" s="24"/>
      <c r="X20" s="24"/>
    </row>
    <row r="21" customFormat="false" ht="12.75" hidden="false" customHeight="false" outlineLevel="0" collapsed="false">
      <c r="A21" s="15" t="s">
        <v>83</v>
      </c>
      <c r="B21" s="16" t="s">
        <v>133</v>
      </c>
      <c r="C21" s="16" t="s">
        <v>122</v>
      </c>
      <c r="D21" s="17" t="n">
        <v>36526</v>
      </c>
      <c r="E21" s="17" t="s">
        <v>81</v>
      </c>
      <c r="F21" s="15" t="s">
        <v>85</v>
      </c>
      <c r="G21" s="15" t="s">
        <v>85</v>
      </c>
      <c r="H21" s="16" t="s">
        <v>11</v>
      </c>
      <c r="I21" s="18" t="n">
        <v>0</v>
      </c>
      <c r="J21" s="19" t="n">
        <v>0</v>
      </c>
      <c r="K21" s="19" t="n">
        <v>0</v>
      </c>
      <c r="L21" s="19" t="n">
        <v>0</v>
      </c>
      <c r="M21" s="19" t="n">
        <v>0</v>
      </c>
      <c r="N21" s="20" t="n">
        <v>0</v>
      </c>
      <c r="O21" s="19" t="n">
        <f aca="false">SUM(I21:M21)</f>
        <v>0</v>
      </c>
      <c r="P21" s="24" t="n">
        <v>238</v>
      </c>
      <c r="Q21" s="16" t="n">
        <v>0</v>
      </c>
      <c r="R21" s="15" t="s">
        <v>134</v>
      </c>
      <c r="S21" s="22" t="n">
        <f aca="false">I21*I$1*Q21</f>
        <v>0</v>
      </c>
      <c r="T21" s="22"/>
      <c r="U21" s="23" t="n">
        <v>149902</v>
      </c>
      <c r="V21" s="15"/>
      <c r="W21" s="24"/>
      <c r="X21" s="24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A22" s="54" t="s">
        <v>1</v>
      </c>
      <c r="B22" s="55" t="s">
        <v>1</v>
      </c>
      <c r="C22" s="56" t="s">
        <v>1</v>
      </c>
      <c r="D22" s="57" t="s">
        <v>1</v>
      </c>
      <c r="E22" s="57"/>
      <c r="F22" s="54" t="s">
        <v>1</v>
      </c>
      <c r="G22" s="58" t="s">
        <v>1</v>
      </c>
      <c r="H22" s="55" t="s">
        <v>1</v>
      </c>
      <c r="I22" s="59"/>
      <c r="J22" s="60"/>
      <c r="K22" s="60"/>
      <c r="L22" s="60"/>
      <c r="M22" s="60"/>
      <c r="N22" s="61"/>
      <c r="O22" s="60"/>
      <c r="P22" s="62" t="s">
        <v>1</v>
      </c>
      <c r="Q22" s="55" t="n">
        <f aca="false">SUM(Q21)</f>
        <v>0</v>
      </c>
      <c r="R22" s="54" t="s">
        <v>1</v>
      </c>
      <c r="S22" s="63" t="n">
        <f aca="false">SUM(S21)</f>
        <v>0</v>
      </c>
      <c r="T22" s="63" t="n">
        <f aca="false">SUM(T21)</f>
        <v>0</v>
      </c>
      <c r="U22" s="64"/>
      <c r="V22" s="65"/>
      <c r="W22" s="24"/>
      <c r="X22" s="24"/>
    </row>
    <row r="23" customFormat="false" ht="12.75" hidden="false" customHeight="false" outlineLevel="0" collapsed="false">
      <c r="A23" s="46" t="s">
        <v>101</v>
      </c>
      <c r="B23" s="47" t="s">
        <v>102</v>
      </c>
      <c r="C23" s="47" t="s">
        <v>103</v>
      </c>
      <c r="D23" s="48" t="s">
        <v>104</v>
      </c>
      <c r="E23" s="48"/>
      <c r="F23" s="46" t="s">
        <v>105</v>
      </c>
      <c r="G23" s="46" t="s">
        <v>106</v>
      </c>
      <c r="H23" s="47" t="s">
        <v>107</v>
      </c>
      <c r="I23" s="49" t="s">
        <v>108</v>
      </c>
      <c r="J23" s="47" t="s">
        <v>109</v>
      </c>
      <c r="K23" s="47" t="s">
        <v>110</v>
      </c>
      <c r="L23" s="47" t="s">
        <v>111</v>
      </c>
      <c r="M23" s="47" t="s">
        <v>112</v>
      </c>
      <c r="N23" s="50" t="s">
        <v>113</v>
      </c>
      <c r="O23" s="47" t="s">
        <v>114</v>
      </c>
      <c r="P23" s="51" t="s">
        <v>115</v>
      </c>
      <c r="Q23" s="47" t="s">
        <v>116</v>
      </c>
      <c r="R23" s="46" t="s">
        <v>117</v>
      </c>
      <c r="S23" s="52" t="s">
        <v>118</v>
      </c>
      <c r="T23" s="52" t="s">
        <v>119</v>
      </c>
      <c r="U23" s="53" t="s">
        <v>4</v>
      </c>
      <c r="V23" s="52" t="s">
        <v>120</v>
      </c>
      <c r="W23" s="24"/>
      <c r="X23" s="24"/>
    </row>
    <row r="24" customFormat="false" ht="12.75" hidden="false" customHeight="false" outlineLevel="0" collapsed="false">
      <c r="A24" s="15" t="s">
        <v>83</v>
      </c>
      <c r="B24" s="16" t="s">
        <v>84</v>
      </c>
      <c r="C24" s="16" t="s">
        <v>122</v>
      </c>
      <c r="D24" s="17" t="n">
        <v>36526</v>
      </c>
      <c r="E24" s="17" t="s">
        <v>81</v>
      </c>
      <c r="F24" s="15" t="s">
        <v>85</v>
      </c>
      <c r="G24" s="15" t="s">
        <v>85</v>
      </c>
      <c r="H24" s="16" t="s">
        <v>11</v>
      </c>
      <c r="I24" s="18" t="n">
        <v>0</v>
      </c>
      <c r="J24" s="19" t="n">
        <v>0</v>
      </c>
      <c r="K24" s="19" t="n">
        <v>0</v>
      </c>
      <c r="L24" s="19" t="n">
        <v>0</v>
      </c>
      <c r="M24" s="19" t="n">
        <v>0</v>
      </c>
      <c r="N24" s="20" t="n">
        <v>0</v>
      </c>
      <c r="O24" s="19" t="n">
        <f aca="false">SUM(I24:M24)</f>
        <v>0</v>
      </c>
      <c r="P24" s="24" t="n">
        <v>3.2846</v>
      </c>
      <c r="Q24" s="16" t="n">
        <v>0</v>
      </c>
      <c r="R24" s="15" t="s">
        <v>134</v>
      </c>
      <c r="S24" s="22" t="n">
        <f aca="false">I24*I$1*Q24</f>
        <v>0</v>
      </c>
      <c r="T24" s="22"/>
      <c r="U24" s="23" t="n">
        <v>149876</v>
      </c>
      <c r="V24" s="15"/>
      <c r="W24" s="24"/>
      <c r="X24" s="24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54" t="s">
        <v>1</v>
      </c>
      <c r="B25" s="55" t="s">
        <v>1</v>
      </c>
      <c r="C25" s="56" t="s">
        <v>1</v>
      </c>
      <c r="D25" s="57" t="s">
        <v>1</v>
      </c>
      <c r="E25" s="57"/>
      <c r="F25" s="54" t="s">
        <v>1</v>
      </c>
      <c r="G25" s="58" t="s">
        <v>1</v>
      </c>
      <c r="H25" s="55" t="s">
        <v>1</v>
      </c>
      <c r="I25" s="59"/>
      <c r="J25" s="60"/>
      <c r="K25" s="60"/>
      <c r="L25" s="60"/>
      <c r="M25" s="60"/>
      <c r="N25" s="61"/>
      <c r="O25" s="60"/>
      <c r="P25" s="62" t="s">
        <v>1</v>
      </c>
      <c r="Q25" s="55" t="n">
        <f aca="false">SUM(Q24)</f>
        <v>0</v>
      </c>
      <c r="R25" s="54" t="s">
        <v>1</v>
      </c>
      <c r="S25" s="63" t="n">
        <f aca="false">SUM(S24)</f>
        <v>0</v>
      </c>
      <c r="T25" s="63" t="n">
        <f aca="false">SUM(T24)</f>
        <v>0</v>
      </c>
      <c r="U25" s="64"/>
      <c r="V25" s="65"/>
      <c r="W25" s="24"/>
      <c r="X25" s="24"/>
    </row>
    <row r="26" customFormat="false" ht="12.75" hidden="false" customHeight="false" outlineLevel="0" collapsed="false">
      <c r="A26" s="26"/>
      <c r="B26" s="16"/>
      <c r="C26" s="16"/>
      <c r="D26" s="17"/>
      <c r="E26" s="17"/>
      <c r="F26" s="15"/>
      <c r="G26" s="15"/>
      <c r="H26" s="16"/>
      <c r="I26" s="18"/>
      <c r="J26" s="19"/>
      <c r="K26" s="19"/>
      <c r="L26" s="19"/>
      <c r="M26" s="19"/>
      <c r="N26" s="20"/>
      <c r="O26" s="19"/>
      <c r="P26" s="35"/>
      <c r="Q26" s="69"/>
      <c r="R26" s="67"/>
      <c r="S26" s="33"/>
      <c r="T26" s="33"/>
      <c r="U26" s="34"/>
      <c r="V26" s="33"/>
      <c r="W26" s="35"/>
      <c r="X26" s="35"/>
    </row>
    <row r="27" customFormat="false" ht="12.75" hidden="false" customHeight="false" outlineLevel="0" collapsed="false">
      <c r="A27" s="26"/>
      <c r="B27" s="16"/>
      <c r="C27" s="16"/>
      <c r="D27" s="17"/>
      <c r="E27" s="17"/>
      <c r="F27" s="15"/>
      <c r="G27" s="15"/>
      <c r="H27" s="16"/>
      <c r="I27" s="19"/>
      <c r="J27" s="19"/>
      <c r="K27" s="19"/>
      <c r="L27" s="19"/>
      <c r="M27" s="19"/>
      <c r="N27" s="20"/>
      <c r="O27" s="19"/>
      <c r="P27" s="35"/>
      <c r="Q27" s="69"/>
      <c r="R27" s="33"/>
      <c r="S27" s="33"/>
      <c r="T27" s="33"/>
      <c r="U27" s="34"/>
      <c r="V27" s="33"/>
      <c r="W27" s="35"/>
      <c r="X27" s="35"/>
    </row>
    <row r="28" customFormat="false" ht="12.75" hidden="false" customHeight="false" outlineLevel="0" collapsed="false">
      <c r="A28" s="26"/>
      <c r="B28" s="16"/>
      <c r="C28" s="16"/>
      <c r="D28" s="17"/>
      <c r="E28" s="17"/>
      <c r="F28" s="15"/>
      <c r="G28" s="15"/>
      <c r="H28" s="16"/>
      <c r="I28" s="18"/>
      <c r="J28" s="19"/>
      <c r="K28" s="19"/>
      <c r="L28" s="19"/>
      <c r="M28" s="19"/>
      <c r="N28" s="20"/>
      <c r="O28" s="19"/>
      <c r="P28" s="35"/>
      <c r="Q28" s="69"/>
      <c r="R28" s="33"/>
      <c r="S28" s="33"/>
      <c r="T28" s="33"/>
      <c r="U28" s="34"/>
      <c r="V28" s="33"/>
      <c r="W28" s="35"/>
      <c r="X28" s="35"/>
    </row>
    <row r="29" customFormat="false" ht="12.75" hidden="false" customHeight="false" outlineLevel="0" collapsed="false">
      <c r="A29" s="26" t="s">
        <v>135</v>
      </c>
      <c r="B29" s="16"/>
      <c r="C29" s="16"/>
      <c r="D29" s="17"/>
      <c r="E29" s="17"/>
      <c r="F29" s="15"/>
      <c r="G29" s="15"/>
      <c r="H29" s="16"/>
      <c r="I29" s="19"/>
      <c r="J29" s="19"/>
      <c r="K29" s="19"/>
      <c r="L29" s="19"/>
      <c r="M29" s="19"/>
      <c r="N29" s="20"/>
      <c r="O29" s="19"/>
      <c r="P29" s="35"/>
      <c r="Q29" s="69"/>
      <c r="R29" s="33"/>
      <c r="S29" s="33"/>
      <c r="T29" s="33"/>
      <c r="U29" s="34"/>
      <c r="V29" s="33"/>
      <c r="W29" s="35"/>
      <c r="X29" s="35"/>
    </row>
    <row r="30" customFormat="false" ht="12.75" hidden="false" customHeight="false" outlineLevel="0" collapsed="false">
      <c r="A30" s="26"/>
      <c r="B30" s="15" t="s">
        <v>136</v>
      </c>
      <c r="C30" s="16"/>
      <c r="D30" s="17"/>
      <c r="E30" s="17"/>
      <c r="F30" s="15"/>
      <c r="G30" s="15"/>
      <c r="H30" s="16"/>
      <c r="I30" s="18"/>
      <c r="J30" s="19"/>
      <c r="K30" s="19"/>
      <c r="L30" s="19"/>
      <c r="M30" s="19"/>
      <c r="N30" s="20"/>
      <c r="O30" s="19"/>
      <c r="P30" s="35"/>
      <c r="Q30" s="69"/>
      <c r="R30" s="33"/>
      <c r="S30" s="33"/>
      <c r="T30" s="33"/>
      <c r="U30" s="34"/>
      <c r="V30" s="33"/>
      <c r="W30" s="35"/>
      <c r="X30" s="35"/>
    </row>
    <row r="31" customFormat="false" ht="12.75" hidden="false" customHeight="false" outlineLevel="0" collapsed="false">
      <c r="A31" s="26"/>
      <c r="B31" s="16" t="s">
        <v>137</v>
      </c>
      <c r="C31" s="24" t="n">
        <v>149776</v>
      </c>
      <c r="D31" s="17"/>
      <c r="E31" s="17"/>
      <c r="F31" s="15"/>
      <c r="G31" s="15"/>
      <c r="H31" s="16"/>
      <c r="I31" s="19"/>
      <c r="J31" s="19"/>
      <c r="K31" s="19"/>
      <c r="L31" s="19"/>
      <c r="M31" s="19"/>
      <c r="N31" s="20"/>
      <c r="O31" s="19"/>
      <c r="P31" s="35"/>
      <c r="Q31" s="69"/>
      <c r="R31" s="33"/>
      <c r="S31" s="33"/>
      <c r="T31" s="33"/>
      <c r="U31" s="34"/>
      <c r="V31" s="33"/>
      <c r="W31" s="35"/>
      <c r="X31" s="35"/>
    </row>
    <row r="32" customFormat="false" ht="12.75" hidden="false" customHeight="false" outlineLevel="0" collapsed="false">
      <c r="A32" s="26"/>
      <c r="B32" s="16" t="s">
        <v>138</v>
      </c>
      <c r="C32" s="24" t="n">
        <v>149775</v>
      </c>
      <c r="D32" s="17"/>
      <c r="E32" s="17"/>
      <c r="F32" s="15"/>
      <c r="G32" s="15"/>
      <c r="H32" s="16"/>
      <c r="I32" s="19"/>
      <c r="J32" s="19"/>
      <c r="K32" s="19"/>
      <c r="L32" s="19"/>
      <c r="M32" s="19"/>
      <c r="N32" s="20"/>
      <c r="O32" s="19"/>
      <c r="P32" s="35"/>
      <c r="Q32" s="69"/>
      <c r="R32" s="33"/>
      <c r="S32" s="33"/>
      <c r="T32" s="33"/>
      <c r="U32" s="34"/>
      <c r="V32" s="33"/>
      <c r="W32" s="67"/>
      <c r="X32" s="35"/>
    </row>
    <row r="33" customFormat="false" ht="12.75" hidden="false" customHeight="false" outlineLevel="0" collapsed="false">
      <c r="A33" s="26"/>
      <c r="B33" s="16"/>
      <c r="C33" s="16"/>
      <c r="D33" s="17"/>
      <c r="E33" s="17"/>
      <c r="F33" s="15"/>
      <c r="G33" s="15"/>
      <c r="H33" s="16"/>
      <c r="I33" s="19"/>
      <c r="J33" s="19"/>
      <c r="K33" s="19"/>
      <c r="L33" s="19"/>
      <c r="M33" s="19"/>
      <c r="N33" s="20"/>
      <c r="O33" s="19"/>
      <c r="P33" s="35"/>
      <c r="Q33" s="69"/>
      <c r="R33" s="33"/>
      <c r="S33" s="33"/>
      <c r="T33" s="33"/>
      <c r="U33" s="34"/>
      <c r="V33" s="33"/>
      <c r="W33" s="35"/>
      <c r="X33" s="35"/>
    </row>
    <row r="34" customFormat="false" ht="12.75" hidden="false" customHeight="false" outlineLevel="0" collapsed="false">
      <c r="A34" s="26"/>
      <c r="B34" s="16"/>
      <c r="C34" s="16"/>
      <c r="D34" s="17"/>
      <c r="E34" s="17"/>
      <c r="F34" s="15"/>
      <c r="G34" s="15"/>
      <c r="H34" s="16"/>
      <c r="I34" s="19"/>
      <c r="J34" s="19"/>
      <c r="K34" s="19"/>
      <c r="L34" s="19"/>
      <c r="M34" s="19"/>
      <c r="N34" s="20"/>
      <c r="O34" s="19"/>
      <c r="P34" s="35"/>
      <c r="Q34" s="69"/>
      <c r="R34" s="33"/>
      <c r="S34" s="33"/>
      <c r="T34" s="33"/>
      <c r="U34" s="34"/>
      <c r="V34" s="33"/>
      <c r="W34" s="35"/>
      <c r="X34" s="35"/>
    </row>
    <row r="35" customFormat="false" ht="12.75" hidden="false" customHeight="false" outlineLevel="0" collapsed="false">
      <c r="A35" s="26"/>
      <c r="B35" s="16"/>
      <c r="C35" s="16"/>
      <c r="D35" s="17"/>
      <c r="E35" s="17"/>
      <c r="F35" s="15"/>
      <c r="G35" s="15"/>
      <c r="H35" s="16"/>
      <c r="I35" s="18"/>
      <c r="J35" s="19"/>
      <c r="K35" s="19"/>
      <c r="L35" s="19"/>
      <c r="M35" s="19"/>
      <c r="N35" s="20"/>
      <c r="O35" s="19"/>
      <c r="P35" s="35"/>
      <c r="Q35" s="69"/>
      <c r="R35" s="67"/>
      <c r="S35" s="33"/>
      <c r="T35" s="33"/>
      <c r="U35" s="34"/>
      <c r="V35" s="33"/>
      <c r="W35" s="35"/>
      <c r="X35" s="35"/>
    </row>
    <row r="36" customFormat="false" ht="12.75" hidden="false" customHeight="false" outlineLevel="0" collapsed="false">
      <c r="A36" s="26"/>
      <c r="B36" s="16"/>
      <c r="C36" s="16"/>
      <c r="D36" s="17"/>
      <c r="E36" s="17"/>
      <c r="F36" s="15"/>
      <c r="G36" s="15"/>
      <c r="H36" s="16"/>
      <c r="I36" s="18"/>
      <c r="J36" s="19"/>
      <c r="K36" s="19"/>
      <c r="L36" s="19"/>
      <c r="M36" s="19"/>
      <c r="N36" s="20"/>
      <c r="O36" s="19"/>
      <c r="P36" s="35"/>
      <c r="Q36" s="69"/>
      <c r="R36" s="67"/>
      <c r="S36" s="33"/>
      <c r="T36" s="33"/>
      <c r="U36" s="34"/>
      <c r="V36" s="33"/>
      <c r="W36" s="35"/>
      <c r="X36" s="35"/>
    </row>
    <row r="37" customFormat="false" ht="12.75" hidden="false" customHeight="false" outlineLevel="0" collapsed="false">
      <c r="P37" s="70"/>
      <c r="Q37" s="71"/>
      <c r="R37" s="71"/>
      <c r="S37" s="71"/>
      <c r="T37" s="71"/>
      <c r="U37" s="70"/>
      <c r="V37" s="71"/>
      <c r="W37" s="70"/>
    </row>
    <row r="38" customFormat="false" ht="12.75" hidden="false" customHeight="false" outlineLevel="0" collapsed="false">
      <c r="P38" s="70"/>
      <c r="Q38" s="71"/>
      <c r="R38" s="71"/>
      <c r="S38" s="71"/>
      <c r="T38" s="71"/>
      <c r="U38" s="70"/>
      <c r="V38" s="71"/>
      <c r="W38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72" t="s">
        <v>139</v>
      </c>
    </row>
    <row r="4" customFormat="false" ht="12.75" hidden="false" customHeight="false" outlineLevel="0" collapsed="false">
      <c r="B4" s="72" t="s">
        <v>140</v>
      </c>
    </row>
    <row r="5" customFormat="false" ht="12.75" hidden="false" customHeight="false" outlineLevel="0" collapsed="false">
      <c r="B5" s="72" t="n">
        <v>3.6</v>
      </c>
      <c r="C5" s="72" t="s">
        <v>141</v>
      </c>
    </row>
    <row r="6" customFormat="false" ht="12.75" hidden="false" customHeight="false" outlineLevel="0" collapsed="false">
      <c r="C6" s="72" t="s">
        <v>142</v>
      </c>
    </row>
    <row r="8" customFormat="false" ht="12.75" hidden="false" customHeight="false" outlineLevel="0" collapsed="false">
      <c r="B8" s="72" t="n">
        <v>9.5</v>
      </c>
      <c r="C8" s="72" t="s">
        <v>143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8" topLeftCell="BM10" activePane="bottomLeft" state="frozen"/>
      <selection pane="topLeft" activeCell="A1" activeCellId="0" sqref="A1"/>
      <selection pane="bottomLeft" activeCell="I29" activeCellId="0" sqref="I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" width="8.85"/>
    <col collapsed="false" customWidth="false" hidden="false" outlineLevel="0" max="2" min="2" style="25" width="9.14"/>
    <col collapsed="false" customWidth="true" hidden="false" outlineLevel="0" max="3" min="3" style="25" width="10.56"/>
    <col collapsed="false" customWidth="true" hidden="false" outlineLevel="0" max="4" min="4" style="25" width="8.7"/>
    <col collapsed="false" customWidth="true" hidden="false" outlineLevel="0" max="5" min="5" style="25" width="10.99"/>
    <col collapsed="false" customWidth="true" hidden="false" outlineLevel="0" max="6" min="6" style="26" width="12.42"/>
    <col collapsed="false" customWidth="true" hidden="false" outlineLevel="0" max="7" min="7" style="26" width="7.99"/>
    <col collapsed="false" customWidth="true" hidden="false" outlineLevel="0" max="8" min="8" style="25" width="6.41"/>
    <col collapsed="false" customWidth="true" hidden="false" outlineLevel="0" max="9" min="9" style="25" width="8.85"/>
    <col collapsed="false" customWidth="true" hidden="false" outlineLevel="0" max="10" min="10" style="25" width="12.28"/>
    <col collapsed="false" customWidth="false" hidden="false" outlineLevel="0" max="11" min="11" style="25" width="9.14"/>
    <col collapsed="false" customWidth="true" hidden="false" outlineLevel="0" max="12" min="12" style="25" width="13.7"/>
    <col collapsed="false" customWidth="true" hidden="false" outlineLevel="0" max="13" min="13" style="1" width="12.85"/>
    <col collapsed="false" customWidth="false" hidden="false" outlineLevel="0" max="257" min="14" style="25" width="9.14"/>
  </cols>
  <sheetData>
    <row r="1" customFormat="false" ht="12.75" hidden="false" customHeight="false" outlineLevel="0" collapsed="false">
      <c r="A1" s="29" t="s">
        <v>144</v>
      </c>
      <c r="B1" s="16"/>
      <c r="C1" s="16"/>
      <c r="D1" s="17"/>
      <c r="E1" s="17"/>
      <c r="F1" s="15"/>
      <c r="G1" s="15"/>
      <c r="H1" s="16"/>
      <c r="I1" s="30"/>
      <c r="J1" s="21"/>
      <c r="K1" s="32"/>
      <c r="L1" s="33"/>
      <c r="M1" s="33"/>
    </row>
    <row r="2" customFormat="false" ht="12.75" hidden="false" customHeight="false" outlineLevel="0" collapsed="false">
      <c r="A2" s="15"/>
      <c r="B2" s="15"/>
      <c r="C2" s="15"/>
      <c r="D2" s="17"/>
      <c r="E2" s="17"/>
      <c r="F2" s="15"/>
      <c r="G2" s="15"/>
      <c r="H2" s="16"/>
      <c r="I2" s="30"/>
      <c r="J2" s="21"/>
      <c r="K2" s="32"/>
      <c r="L2" s="33"/>
      <c r="M2" s="33"/>
    </row>
    <row r="3" customFormat="false" ht="12.75" hidden="false" customHeight="false" outlineLevel="0" collapsed="false">
      <c r="A3" s="15"/>
      <c r="B3" s="15"/>
      <c r="C3" s="15"/>
      <c r="D3" s="17"/>
      <c r="E3" s="17"/>
      <c r="F3" s="38" t="s">
        <v>1</v>
      </c>
      <c r="G3" s="15" t="s">
        <v>1</v>
      </c>
      <c r="H3" s="32" t="s">
        <v>1</v>
      </c>
      <c r="I3" s="18"/>
      <c r="J3" s="21"/>
      <c r="K3" s="32"/>
      <c r="L3" s="33"/>
      <c r="M3" s="33"/>
    </row>
    <row r="4" customFormat="false" ht="12.75" hidden="false" customHeight="false" outlineLevel="0" collapsed="false">
      <c r="A4" s="15"/>
      <c r="B4" s="16"/>
      <c r="C4" s="16"/>
      <c r="D4" s="17"/>
      <c r="E4" s="17"/>
      <c r="F4" s="42"/>
      <c r="G4" s="15"/>
      <c r="H4" s="42"/>
      <c r="I4" s="18"/>
      <c r="J4" s="21"/>
      <c r="K4" s="32"/>
      <c r="L4" s="33"/>
      <c r="M4" s="33"/>
    </row>
    <row r="5" customFormat="false" ht="12.75" hidden="false" customHeight="false" outlineLevel="0" collapsed="false">
      <c r="A5" s="15"/>
      <c r="B5" s="16"/>
      <c r="C5" s="45"/>
      <c r="D5" s="17"/>
      <c r="E5" s="17"/>
      <c r="F5" s="42"/>
      <c r="G5" s="15"/>
      <c r="H5" s="42"/>
      <c r="I5" s="18"/>
      <c r="J5" s="21"/>
      <c r="K5" s="32"/>
      <c r="L5" s="33"/>
      <c r="M5" s="33"/>
    </row>
    <row r="6" customFormat="false" ht="12.75" hidden="false" customHeight="false" outlineLevel="0" collapsed="false">
      <c r="A6" s="15"/>
      <c r="B6" s="16"/>
      <c r="C6" s="45"/>
      <c r="D6" s="17"/>
      <c r="E6" s="17"/>
      <c r="F6" s="42"/>
      <c r="G6" s="15"/>
      <c r="H6" s="42"/>
      <c r="I6" s="18"/>
      <c r="J6" s="21"/>
      <c r="K6" s="32"/>
      <c r="L6" s="33"/>
      <c r="M6" s="33"/>
    </row>
    <row r="7" customFormat="false" ht="10.5" hidden="false" customHeight="true" outlineLevel="0" collapsed="false">
      <c r="A7" s="15"/>
      <c r="B7" s="16"/>
      <c r="C7" s="45"/>
      <c r="D7" s="17"/>
      <c r="E7" s="17"/>
      <c r="F7" s="42"/>
      <c r="G7" s="15"/>
      <c r="H7" s="42"/>
      <c r="I7" s="18"/>
      <c r="J7" s="21"/>
      <c r="K7" s="32"/>
      <c r="L7" s="33"/>
      <c r="M7" s="33"/>
    </row>
    <row r="8" customFormat="false" ht="12.75" hidden="false" customHeight="false" outlineLevel="0" collapsed="false">
      <c r="A8" s="15" t="s">
        <v>145</v>
      </c>
      <c r="B8" s="16"/>
      <c r="C8" s="45" t="s">
        <v>146</v>
      </c>
      <c r="D8" s="17"/>
      <c r="E8" s="17"/>
      <c r="F8" s="42"/>
      <c r="G8" s="15"/>
      <c r="H8" s="42"/>
      <c r="I8" s="18"/>
      <c r="J8" s="21"/>
      <c r="K8" s="32"/>
      <c r="L8" s="33"/>
      <c r="M8" s="33"/>
    </row>
    <row r="9" customFormat="false" ht="12.75" hidden="false" customHeight="false" outlineLevel="0" collapsed="false">
      <c r="A9" s="73" t="s">
        <v>147</v>
      </c>
      <c r="B9" s="74" t="s">
        <v>2</v>
      </c>
      <c r="C9" s="74" t="s">
        <v>148</v>
      </c>
      <c r="D9" s="75" t="s">
        <v>149</v>
      </c>
      <c r="E9" s="75" t="s">
        <v>150</v>
      </c>
      <c r="F9" s="73" t="s">
        <v>151</v>
      </c>
      <c r="G9" s="73" t="s">
        <v>106</v>
      </c>
      <c r="H9" s="74" t="s">
        <v>152</v>
      </c>
      <c r="I9" s="76" t="s">
        <v>108</v>
      </c>
      <c r="J9" s="77" t="s">
        <v>153</v>
      </c>
      <c r="K9" s="74" t="s">
        <v>116</v>
      </c>
      <c r="L9" s="73" t="s">
        <v>117</v>
      </c>
      <c r="M9" s="78" t="s">
        <v>118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  <c r="IV9" s="79"/>
      <c r="IW9" s="79"/>
    </row>
    <row r="10" customFormat="false" ht="12.75" hidden="false" customHeight="false" outlineLevel="0" collapsed="false">
      <c r="A10" s="15" t="s">
        <v>154</v>
      </c>
      <c r="B10" s="16" t="s">
        <v>121</v>
      </c>
      <c r="C10" s="16" t="s">
        <v>121</v>
      </c>
      <c r="D10" s="17" t="n">
        <v>34274</v>
      </c>
      <c r="E10" s="17" t="n">
        <v>37407</v>
      </c>
      <c r="F10" s="15" t="s">
        <v>155</v>
      </c>
      <c r="G10" s="15" t="s">
        <v>156</v>
      </c>
      <c r="H10" s="16" t="s">
        <v>157</v>
      </c>
      <c r="I10" s="18" t="n">
        <f aca="false">1.0603</f>
        <v>1.0603</v>
      </c>
      <c r="J10" s="21" t="n">
        <v>37393</v>
      </c>
      <c r="K10" s="16" t="n">
        <v>20000</v>
      </c>
      <c r="L10" s="15" t="s">
        <v>158</v>
      </c>
      <c r="M10" s="22" t="n">
        <f aca="false">+I10*K10</f>
        <v>21206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false" outlineLevel="0" collapsed="false">
      <c r="A11" s="15" t="s">
        <v>154</v>
      </c>
      <c r="B11" s="16" t="s">
        <v>121</v>
      </c>
      <c r="C11" s="16" t="s">
        <v>122</v>
      </c>
      <c r="D11" s="17" t="n">
        <v>36557</v>
      </c>
      <c r="E11" s="17" t="n">
        <v>37560</v>
      </c>
      <c r="F11" s="15" t="s">
        <v>159</v>
      </c>
      <c r="G11" s="15" t="s">
        <v>124</v>
      </c>
      <c r="H11" s="16"/>
      <c r="I11" s="18" t="n">
        <f aca="false">1.0603</f>
        <v>1.0603</v>
      </c>
      <c r="J11" s="21" t="n">
        <v>42789</v>
      </c>
      <c r="K11" s="16" t="n">
        <v>30000</v>
      </c>
      <c r="L11" s="15" t="s">
        <v>125</v>
      </c>
      <c r="M11" s="22" t="n">
        <f aca="false">+I11*K11</f>
        <v>31809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2.75" hidden="false" customHeight="false" outlineLevel="0" collapsed="false">
      <c r="A12" s="15" t="s">
        <v>154</v>
      </c>
      <c r="B12" s="16" t="s">
        <v>121</v>
      </c>
      <c r="C12" s="16" t="s">
        <v>122</v>
      </c>
      <c r="D12" s="17" t="n">
        <v>36557</v>
      </c>
      <c r="E12" s="17" t="n">
        <v>37468</v>
      </c>
      <c r="F12" s="15" t="s">
        <v>160</v>
      </c>
      <c r="G12" s="15" t="s">
        <v>124</v>
      </c>
      <c r="H12" s="16"/>
      <c r="I12" s="18" t="n">
        <f aca="false">1.0603</f>
        <v>1.0603</v>
      </c>
      <c r="J12" s="21" t="n">
        <v>50250</v>
      </c>
      <c r="K12" s="16" t="n">
        <v>20000</v>
      </c>
      <c r="L12" s="15" t="s">
        <v>161</v>
      </c>
      <c r="M12" s="22" t="n">
        <f aca="false">+I12*K12</f>
        <v>21206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15" t="s">
        <v>154</v>
      </c>
      <c r="B13" s="16" t="s">
        <v>121</v>
      </c>
      <c r="C13" s="16" t="s">
        <v>122</v>
      </c>
      <c r="D13" s="17" t="n">
        <v>36557</v>
      </c>
      <c r="E13" s="17" t="n">
        <v>37955</v>
      </c>
      <c r="F13" s="15" t="s">
        <v>162</v>
      </c>
      <c r="G13" s="15" t="s">
        <v>163</v>
      </c>
      <c r="H13" s="16"/>
      <c r="I13" s="18" t="n">
        <f aca="false">1.0603</f>
        <v>1.0603</v>
      </c>
      <c r="J13" s="21" t="n">
        <v>62408</v>
      </c>
      <c r="K13" s="16" t="n">
        <v>40000</v>
      </c>
      <c r="L13" s="15" t="s">
        <v>164</v>
      </c>
      <c r="M13" s="22" t="n">
        <f aca="false">+I13*K13</f>
        <v>42412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15" t="s">
        <v>154</v>
      </c>
      <c r="B14" s="16" t="s">
        <v>121</v>
      </c>
      <c r="C14" s="16" t="s">
        <v>122</v>
      </c>
      <c r="D14" s="17" t="n">
        <v>36557</v>
      </c>
      <c r="E14" s="17" t="n">
        <v>38291</v>
      </c>
      <c r="F14" s="15" t="s">
        <v>165</v>
      </c>
      <c r="G14" s="15" t="s">
        <v>124</v>
      </c>
      <c r="H14" s="16"/>
      <c r="I14" s="18" t="n">
        <f aca="false">1.0603</f>
        <v>1.0603</v>
      </c>
      <c r="J14" s="21" t="n">
        <v>63922</v>
      </c>
      <c r="K14" s="16" t="n">
        <v>25654</v>
      </c>
      <c r="L14" s="15" t="s">
        <v>166</v>
      </c>
      <c r="M14" s="22" t="n">
        <f aca="false">+I14*K14</f>
        <v>27200.9362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15"/>
      <c r="B15" s="16"/>
      <c r="C15" s="16"/>
      <c r="D15" s="17"/>
      <c r="E15" s="17"/>
      <c r="F15" s="15"/>
      <c r="G15" s="15"/>
      <c r="H15" s="16"/>
      <c r="I15" s="18"/>
      <c r="J15" s="21"/>
      <c r="K15" s="16"/>
      <c r="L15" s="15"/>
      <c r="M15" s="2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15"/>
      <c r="B16" s="16"/>
      <c r="C16" s="16"/>
      <c r="D16" s="17"/>
      <c r="E16" s="17"/>
      <c r="F16" s="15"/>
      <c r="G16" s="15"/>
      <c r="H16" s="16"/>
      <c r="I16" s="18"/>
      <c r="J16" s="21"/>
      <c r="K16" s="16"/>
      <c r="L16" s="15"/>
      <c r="M16" s="2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15" t="s">
        <v>154</v>
      </c>
      <c r="B17" s="16" t="s">
        <v>121</v>
      </c>
      <c r="C17" s="16" t="s">
        <v>121</v>
      </c>
      <c r="D17" s="17" t="n">
        <v>34274</v>
      </c>
      <c r="E17" s="17" t="n">
        <v>40117</v>
      </c>
      <c r="F17" s="15" t="s">
        <v>156</v>
      </c>
      <c r="G17" s="15" t="s">
        <v>167</v>
      </c>
      <c r="H17" s="16" t="s">
        <v>157</v>
      </c>
      <c r="I17" s="18" t="n">
        <f aca="false">3.145</f>
        <v>3.145</v>
      </c>
      <c r="J17" s="21" t="n">
        <v>37861</v>
      </c>
      <c r="K17" s="16" t="n">
        <v>15000</v>
      </c>
      <c r="L17" s="15" t="s">
        <v>168</v>
      </c>
      <c r="M17" s="22" t="n">
        <f aca="false">+I17*K17</f>
        <v>47175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5" t="s">
        <v>154</v>
      </c>
      <c r="B18" s="16" t="s">
        <v>121</v>
      </c>
      <c r="C18" s="16" t="s">
        <v>122</v>
      </c>
      <c r="D18" s="17" t="n">
        <v>36557</v>
      </c>
      <c r="E18" s="17" t="n">
        <v>38472</v>
      </c>
      <c r="F18" s="15" t="s">
        <v>124</v>
      </c>
      <c r="G18" s="15" t="s">
        <v>167</v>
      </c>
      <c r="H18" s="16"/>
      <c r="I18" s="18" t="n">
        <f aca="false">3.145</f>
        <v>3.145</v>
      </c>
      <c r="J18" s="21" t="n">
        <v>58654</v>
      </c>
      <c r="K18" s="16" t="n">
        <v>15000</v>
      </c>
      <c r="L18" s="15" t="s">
        <v>169</v>
      </c>
      <c r="M18" s="22" t="n">
        <f aca="false">+I18*K18</f>
        <v>47175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15" t="s">
        <v>154</v>
      </c>
      <c r="B19" s="16" t="s">
        <v>121</v>
      </c>
      <c r="C19" s="16" t="s">
        <v>122</v>
      </c>
      <c r="D19" s="17" t="n">
        <v>36557</v>
      </c>
      <c r="E19" s="17" t="n">
        <v>37346</v>
      </c>
      <c r="F19" s="15" t="s">
        <v>124</v>
      </c>
      <c r="G19" s="15" t="s">
        <v>167</v>
      </c>
      <c r="H19" s="16"/>
      <c r="I19" s="18" t="n">
        <f aca="false">2.6805</f>
        <v>2.6805</v>
      </c>
      <c r="J19" s="21" t="n">
        <v>63115</v>
      </c>
      <c r="K19" s="16" t="n">
        <v>30000</v>
      </c>
      <c r="L19" s="15" t="s">
        <v>170</v>
      </c>
      <c r="M19" s="22" t="n">
        <f aca="false">+I19*K19</f>
        <v>80415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2.75" hidden="false" customHeight="false" outlineLevel="0" collapsed="false">
      <c r="A20" s="15"/>
      <c r="B20" s="16"/>
      <c r="C20" s="16"/>
      <c r="D20" s="17"/>
      <c r="E20" s="17"/>
      <c r="F20" s="15"/>
      <c r="G20" s="15"/>
      <c r="H20" s="16"/>
      <c r="I20" s="18"/>
      <c r="J20" s="21"/>
      <c r="K20" s="80"/>
      <c r="L20" s="15"/>
      <c r="M20" s="2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2.75" hidden="false" customHeight="false" outlineLevel="0" collapsed="false">
      <c r="A21" s="81" t="s">
        <v>1</v>
      </c>
      <c r="B21" s="69" t="s">
        <v>1</v>
      </c>
      <c r="C21" s="67" t="s">
        <v>1</v>
      </c>
      <c r="D21" s="82" t="s">
        <v>1</v>
      </c>
      <c r="E21" s="82"/>
      <c r="F21" s="81" t="s">
        <v>1</v>
      </c>
      <c r="G21" s="83" t="s">
        <v>1</v>
      </c>
      <c r="H21" s="69" t="s">
        <v>1</v>
      </c>
      <c r="I21" s="84"/>
      <c r="J21" s="85" t="s">
        <v>1</v>
      </c>
      <c r="K21" s="67" t="n">
        <f aca="false">SUM(K10:K20)</f>
        <v>195654</v>
      </c>
      <c r="L21" s="81" t="s">
        <v>171</v>
      </c>
      <c r="M21" s="33" t="n">
        <f aca="false">SUM(M10:M20)</f>
        <v>318598.9362</v>
      </c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</row>
    <row r="22" customFormat="false" ht="12.75" hidden="false" customHeight="false" outlineLevel="0" collapsed="false">
      <c r="A22" s="81"/>
      <c r="B22" s="69"/>
      <c r="C22" s="67"/>
      <c r="D22" s="82"/>
      <c r="E22" s="82"/>
      <c r="F22" s="81"/>
      <c r="G22" s="83"/>
      <c r="H22" s="69"/>
      <c r="I22" s="84"/>
      <c r="J22" s="85"/>
      <c r="K22" s="69"/>
      <c r="L22" s="81" t="s">
        <v>172</v>
      </c>
      <c r="M22" s="33" t="n">
        <v>0</v>
      </c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  <c r="IW22" s="71"/>
    </row>
    <row r="23" customFormat="false" ht="13.5" hidden="false" customHeight="false" outlineLevel="0" collapsed="false">
      <c r="A23" s="81"/>
      <c r="B23" s="69"/>
      <c r="C23" s="67"/>
      <c r="D23" s="82"/>
      <c r="E23" s="82"/>
      <c r="F23" s="81"/>
      <c r="G23" s="83"/>
      <c r="H23" s="69"/>
      <c r="I23" s="84"/>
      <c r="J23" s="85"/>
      <c r="K23" s="69"/>
      <c r="L23" s="81" t="s">
        <v>173</v>
      </c>
      <c r="M23" s="86" t="n">
        <f aca="false">+M21-M22</f>
        <v>318598.9362</v>
      </c>
    </row>
    <row r="24" customFormat="false" ht="13.5" hidden="false" customHeight="false" outlineLevel="0" collapsed="false">
      <c r="A24" s="81"/>
      <c r="B24" s="69"/>
      <c r="C24" s="67"/>
      <c r="D24" s="82"/>
      <c r="E24" s="82"/>
      <c r="F24" s="81"/>
      <c r="G24" s="83"/>
      <c r="H24" s="69"/>
      <c r="I24" s="84"/>
      <c r="J24" s="85"/>
      <c r="K24" s="69"/>
      <c r="L24" s="81"/>
      <c r="M24" s="33"/>
    </row>
    <row r="25" customFormat="false" ht="12.75" hidden="false" customHeight="false" outlineLevel="0" collapsed="false">
      <c r="A25" s="73" t="s">
        <v>101</v>
      </c>
      <c r="B25" s="74" t="s">
        <v>102</v>
      </c>
      <c r="C25" s="74" t="s">
        <v>103</v>
      </c>
      <c r="D25" s="75" t="s">
        <v>104</v>
      </c>
      <c r="E25" s="75"/>
      <c r="F25" s="73" t="s">
        <v>105</v>
      </c>
      <c r="G25" s="73" t="s">
        <v>106</v>
      </c>
      <c r="H25" s="74" t="s">
        <v>107</v>
      </c>
      <c r="I25" s="76" t="s">
        <v>108</v>
      </c>
      <c r="J25" s="77" t="s">
        <v>153</v>
      </c>
      <c r="K25" s="74" t="s">
        <v>116</v>
      </c>
      <c r="L25" s="73" t="s">
        <v>117</v>
      </c>
      <c r="M25" s="78" t="s">
        <v>126</v>
      </c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  <c r="IU25" s="79"/>
      <c r="IV25" s="79"/>
      <c r="IW25" s="79"/>
    </row>
    <row r="26" customFormat="false" ht="12.75" hidden="false" customHeight="false" outlineLevel="0" collapsed="false">
      <c r="A26" s="15" t="s">
        <v>154</v>
      </c>
      <c r="B26" s="16" t="s">
        <v>127</v>
      </c>
      <c r="C26" s="16" t="s">
        <v>48</v>
      </c>
      <c r="D26" s="17" t="n">
        <v>37012</v>
      </c>
      <c r="E26" s="17" t="n">
        <v>37376</v>
      </c>
      <c r="F26" s="15" t="s">
        <v>174</v>
      </c>
      <c r="G26" s="15" t="s">
        <v>175</v>
      </c>
      <c r="H26" s="16" t="s">
        <v>176</v>
      </c>
      <c r="I26" s="24" t="n">
        <f aca="false">6.195</f>
        <v>6.195</v>
      </c>
      <c r="J26" s="21" t="n">
        <v>67207</v>
      </c>
      <c r="K26" s="16" t="n">
        <v>19293</v>
      </c>
      <c r="L26" s="15" t="s">
        <v>177</v>
      </c>
      <c r="M26" s="22" t="n">
        <f aca="false">+I26*K26</f>
        <v>119520.135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false" outlineLevel="0" collapsed="false">
      <c r="A27" s="15" t="s">
        <v>178</v>
      </c>
      <c r="B27" s="16" t="s">
        <v>127</v>
      </c>
      <c r="C27" s="16" t="s">
        <v>127</v>
      </c>
      <c r="D27" s="17" t="n">
        <v>36982</v>
      </c>
      <c r="E27" s="17" t="n">
        <v>37346</v>
      </c>
      <c r="F27" s="15" t="s">
        <v>179</v>
      </c>
      <c r="G27" s="15" t="s">
        <v>180</v>
      </c>
      <c r="H27" s="16" t="s">
        <v>157</v>
      </c>
      <c r="I27" s="18" t="n">
        <f aca="false">6.195</f>
        <v>6.195</v>
      </c>
      <c r="J27" s="21" t="n">
        <v>67133</v>
      </c>
      <c r="K27" s="16" t="n">
        <v>4000</v>
      </c>
      <c r="L27" s="15" t="s">
        <v>181</v>
      </c>
      <c r="M27" s="22" t="n">
        <f aca="false">+I27*K27</f>
        <v>24780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false" outlineLevel="0" collapsed="false">
      <c r="A28" s="15" t="s">
        <v>178</v>
      </c>
      <c r="B28" s="16" t="s">
        <v>127</v>
      </c>
      <c r="C28" s="16" t="s">
        <v>127</v>
      </c>
      <c r="D28" s="17" t="n">
        <v>36982</v>
      </c>
      <c r="E28" s="17" t="n">
        <v>37346</v>
      </c>
      <c r="F28" s="15" t="s">
        <v>179</v>
      </c>
      <c r="G28" s="15" t="s">
        <v>182</v>
      </c>
      <c r="H28" s="16" t="s">
        <v>157</v>
      </c>
      <c r="I28" s="18" t="n">
        <f aca="false">6.231</f>
        <v>6.231</v>
      </c>
      <c r="J28" s="21" t="n">
        <v>70197</v>
      </c>
      <c r="K28" s="16" t="n">
        <v>4000</v>
      </c>
      <c r="L28" s="15" t="s">
        <v>181</v>
      </c>
      <c r="M28" s="22" t="n">
        <f aca="false">+I28*K28</f>
        <v>24924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false" outlineLevel="0" collapsed="false">
      <c r="A29" s="15" t="s">
        <v>183</v>
      </c>
      <c r="B29" s="16" t="s">
        <v>127</v>
      </c>
      <c r="C29" s="16" t="s">
        <v>184</v>
      </c>
      <c r="D29" s="17" t="n">
        <v>36434</v>
      </c>
      <c r="E29" s="17" t="n">
        <v>36714</v>
      </c>
      <c r="F29" s="15" t="s">
        <v>167</v>
      </c>
      <c r="G29" s="15" t="s">
        <v>185</v>
      </c>
      <c r="H29" s="16"/>
      <c r="I29" s="18" t="n">
        <v>0</v>
      </c>
      <c r="J29" s="21"/>
      <c r="K29" s="16" t="n">
        <v>40000</v>
      </c>
      <c r="L29" s="15"/>
      <c r="M29" s="22" t="n">
        <f aca="false">+I29*K29</f>
        <v>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false" outlineLevel="0" collapsed="false">
      <c r="A30" s="15" t="s">
        <v>137</v>
      </c>
      <c r="B30" s="16" t="s">
        <v>127</v>
      </c>
      <c r="C30" s="16" t="s">
        <v>184</v>
      </c>
      <c r="D30" s="17" t="n">
        <v>37196</v>
      </c>
      <c r="E30" s="17" t="n">
        <v>37346</v>
      </c>
      <c r="F30" s="15" t="s">
        <v>167</v>
      </c>
      <c r="G30" s="15" t="s">
        <v>185</v>
      </c>
      <c r="H30" s="16"/>
      <c r="I30" s="18" t="n">
        <f aca="false">3.02</f>
        <v>3.02</v>
      </c>
      <c r="J30" s="21"/>
      <c r="K30" s="16" t="n">
        <v>40000</v>
      </c>
      <c r="L30" s="15" t="s">
        <v>186</v>
      </c>
      <c r="M30" s="22" t="n">
        <f aca="false">+I30*K30</f>
        <v>120800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false" outlineLevel="0" collapsed="false">
      <c r="A31" s="15"/>
      <c r="B31" s="16"/>
      <c r="C31" s="16"/>
      <c r="D31" s="17"/>
      <c r="E31" s="17"/>
      <c r="F31" s="15"/>
      <c r="G31" s="15"/>
      <c r="H31" s="16"/>
      <c r="I31" s="18"/>
      <c r="J31" s="21"/>
      <c r="K31" s="16"/>
      <c r="L31" s="15"/>
      <c r="M31" s="22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false" outlineLevel="0" collapsed="false">
      <c r="A32" s="15"/>
      <c r="B32" s="16"/>
      <c r="C32" s="16"/>
      <c r="D32" s="87"/>
      <c r="E32" s="17"/>
      <c r="F32" s="15"/>
      <c r="G32" s="15"/>
      <c r="H32" s="16"/>
      <c r="I32" s="18"/>
      <c r="J32" s="21"/>
      <c r="K32" s="67" t="n">
        <f aca="false">SUM(K26:K31)</f>
        <v>107293</v>
      </c>
      <c r="L32" s="81" t="s">
        <v>171</v>
      </c>
      <c r="M32" s="33" t="n">
        <f aca="false">SUM(M26:M31)</f>
        <v>290024.135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false" outlineLevel="0" collapsed="false">
      <c r="A33" s="15"/>
      <c r="B33" s="16"/>
      <c r="C33" s="16"/>
      <c r="D33" s="87"/>
      <c r="E33" s="17"/>
      <c r="F33" s="15"/>
      <c r="G33" s="15"/>
      <c r="H33" s="16"/>
      <c r="I33" s="18"/>
      <c r="J33" s="21"/>
      <c r="K33" s="67"/>
      <c r="L33" s="81" t="s">
        <v>187</v>
      </c>
      <c r="M33" s="33" t="n">
        <v>0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false" outlineLevel="0" collapsed="false">
      <c r="A34" s="15"/>
      <c r="B34" s="16"/>
      <c r="C34" s="16"/>
      <c r="D34" s="17"/>
      <c r="E34" s="17"/>
      <c r="F34" s="15"/>
      <c r="G34" s="15"/>
      <c r="H34" s="16"/>
      <c r="I34" s="18"/>
      <c r="J34" s="21"/>
      <c r="K34" s="69"/>
      <c r="L34" s="81" t="s">
        <v>172</v>
      </c>
      <c r="M34" s="33" t="n">
        <v>0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3.5" hidden="false" customHeight="false" outlineLevel="0" collapsed="false">
      <c r="A35" s="15"/>
      <c r="B35" s="16"/>
      <c r="C35" s="16"/>
      <c r="D35" s="17"/>
      <c r="E35" s="17"/>
      <c r="F35" s="15"/>
      <c r="G35" s="15"/>
      <c r="H35" s="16"/>
      <c r="I35" s="18"/>
      <c r="J35" s="21"/>
      <c r="K35" s="69"/>
      <c r="L35" s="81" t="s">
        <v>173</v>
      </c>
      <c r="M35" s="88" t="n">
        <f aca="false">+M32-M34</f>
        <v>290024.135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3.5" hidden="false" customHeight="false" outlineLevel="0" collapsed="false">
      <c r="A36" s="15"/>
      <c r="B36" s="16"/>
      <c r="C36" s="16"/>
      <c r="D36" s="17"/>
      <c r="E36" s="17"/>
      <c r="F36" s="15"/>
      <c r="G36" s="15"/>
      <c r="H36" s="16"/>
      <c r="I36" s="18"/>
      <c r="J36" s="21"/>
      <c r="K36" s="16"/>
      <c r="L36" s="15"/>
      <c r="M36" s="2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false" outlineLevel="0" collapsed="false">
      <c r="A37" s="15"/>
      <c r="B37" s="16"/>
      <c r="C37" s="16"/>
      <c r="D37" s="17"/>
      <c r="E37" s="17"/>
      <c r="F37" s="15"/>
      <c r="G37" s="15"/>
      <c r="H37" s="16"/>
      <c r="I37" s="18"/>
      <c r="J37" s="21"/>
      <c r="K37" s="16"/>
      <c r="L37" s="15"/>
      <c r="M37" s="22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A38" s="73" t="s">
        <v>101</v>
      </c>
      <c r="B38" s="74" t="s">
        <v>102</v>
      </c>
      <c r="C38" s="74" t="s">
        <v>103</v>
      </c>
      <c r="D38" s="75" t="s">
        <v>104</v>
      </c>
      <c r="E38" s="75"/>
      <c r="F38" s="73" t="s">
        <v>105</v>
      </c>
      <c r="G38" s="73" t="s">
        <v>106</v>
      </c>
      <c r="H38" s="74" t="s">
        <v>107</v>
      </c>
      <c r="I38" s="76" t="s">
        <v>108</v>
      </c>
      <c r="J38" s="77" t="s">
        <v>153</v>
      </c>
      <c r="K38" s="74" t="s">
        <v>116</v>
      </c>
      <c r="L38" s="73" t="s">
        <v>117</v>
      </c>
      <c r="M38" s="78" t="s">
        <v>118</v>
      </c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79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79"/>
      <c r="GH38" s="79"/>
      <c r="GI38" s="79"/>
      <c r="GJ38" s="79"/>
      <c r="GK38" s="79"/>
      <c r="GL38" s="79"/>
      <c r="GM38" s="79"/>
      <c r="GN38" s="79"/>
      <c r="GO38" s="79"/>
      <c r="GP38" s="79"/>
      <c r="GQ38" s="79"/>
      <c r="GR38" s="79"/>
      <c r="GS38" s="79"/>
      <c r="GT38" s="79"/>
      <c r="GU38" s="79"/>
      <c r="GV38" s="79"/>
      <c r="GW38" s="79"/>
      <c r="GX38" s="79"/>
      <c r="GY38" s="79"/>
      <c r="GZ38" s="79"/>
      <c r="HA38" s="79"/>
      <c r="HB38" s="79"/>
      <c r="HC38" s="79"/>
      <c r="HD38" s="79"/>
      <c r="HE38" s="79"/>
      <c r="HF38" s="79"/>
      <c r="HG38" s="79"/>
      <c r="HH38" s="79"/>
      <c r="HI38" s="79"/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79"/>
      <c r="HU38" s="79"/>
      <c r="HV38" s="79"/>
      <c r="HW38" s="79"/>
      <c r="HX38" s="79"/>
      <c r="HY38" s="79"/>
      <c r="HZ38" s="79"/>
      <c r="IA38" s="79"/>
      <c r="IB38" s="79"/>
      <c r="IC38" s="79"/>
      <c r="ID38" s="79"/>
      <c r="IE38" s="79"/>
      <c r="IF38" s="79"/>
      <c r="IG38" s="79"/>
      <c r="IH38" s="79"/>
      <c r="II38" s="79"/>
      <c r="IJ38" s="79"/>
      <c r="IK38" s="79"/>
      <c r="IL38" s="79"/>
      <c r="IM38" s="79"/>
      <c r="IN38" s="79"/>
      <c r="IO38" s="79"/>
      <c r="IP38" s="79"/>
      <c r="IQ38" s="79"/>
      <c r="IR38" s="79"/>
      <c r="IS38" s="79"/>
      <c r="IT38" s="79"/>
      <c r="IU38" s="79"/>
      <c r="IV38" s="79"/>
      <c r="IW38" s="79"/>
    </row>
    <row r="39" customFormat="false" ht="12.75" hidden="false" customHeight="false" outlineLevel="0" collapsed="false">
      <c r="A39" s="15" t="s">
        <v>188</v>
      </c>
      <c r="B39" s="16" t="s">
        <v>189</v>
      </c>
      <c r="C39" s="16" t="s">
        <v>189</v>
      </c>
      <c r="D39" s="17" t="n">
        <v>37104</v>
      </c>
      <c r="E39" s="17" t="n">
        <v>37134</v>
      </c>
      <c r="F39" s="15" t="s">
        <v>190</v>
      </c>
      <c r="G39" s="15" t="s">
        <v>190</v>
      </c>
      <c r="H39" s="16" t="s">
        <v>157</v>
      </c>
      <c r="I39" s="18" t="n">
        <v>0.3717</v>
      </c>
      <c r="J39" s="21" t="n">
        <v>5085</v>
      </c>
      <c r="K39" s="16" t="n">
        <v>2816</v>
      </c>
      <c r="L39" s="15" t="s">
        <v>191</v>
      </c>
      <c r="M39" s="22" t="n">
        <f aca="false">+I39*K39*30.4</f>
        <v>31819.89888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2.75" hidden="false" customHeight="false" outlineLevel="0" collapsed="false">
      <c r="A40" s="15" t="s">
        <v>188</v>
      </c>
      <c r="B40" s="16" t="s">
        <v>189</v>
      </c>
      <c r="C40" s="16" t="s">
        <v>189</v>
      </c>
      <c r="D40" s="17" t="n">
        <v>37104</v>
      </c>
      <c r="E40" s="17" t="n">
        <v>37134</v>
      </c>
      <c r="F40" s="15" t="s">
        <v>190</v>
      </c>
      <c r="G40" s="15" t="s">
        <v>190</v>
      </c>
      <c r="H40" s="16" t="s">
        <v>157</v>
      </c>
      <c r="I40" s="18" t="n">
        <v>0.7553</v>
      </c>
      <c r="J40" s="21" t="n">
        <v>5626</v>
      </c>
      <c r="K40" s="16" t="n">
        <v>75</v>
      </c>
      <c r="L40" s="15" t="s">
        <v>192</v>
      </c>
      <c r="M40" s="22" t="n">
        <f aca="false">+I40*K40*30.4</f>
        <v>1722.084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.75" hidden="false" customHeight="false" outlineLevel="0" collapsed="false">
      <c r="A41" s="15" t="s">
        <v>188</v>
      </c>
      <c r="B41" s="16" t="s">
        <v>189</v>
      </c>
      <c r="C41" s="16" t="s">
        <v>189</v>
      </c>
      <c r="D41" s="17" t="n">
        <v>37104</v>
      </c>
      <c r="E41" s="17" t="n">
        <v>37134</v>
      </c>
      <c r="F41" s="15" t="s">
        <v>190</v>
      </c>
      <c r="G41" s="15" t="s">
        <v>190</v>
      </c>
      <c r="H41" s="16" t="s">
        <v>157</v>
      </c>
      <c r="I41" s="18" t="n">
        <v>0.7648</v>
      </c>
      <c r="J41" s="21" t="n">
        <v>5626</v>
      </c>
      <c r="K41" s="16" t="n">
        <v>122</v>
      </c>
      <c r="L41" s="15" t="s">
        <v>192</v>
      </c>
      <c r="M41" s="22" t="n">
        <f aca="false">+I41*K41*30.4</f>
        <v>2836.49024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75" hidden="false" customHeight="false" outlineLevel="0" collapsed="false">
      <c r="A42" s="15" t="s">
        <v>188</v>
      </c>
      <c r="B42" s="16" t="s">
        <v>189</v>
      </c>
      <c r="C42" s="16" t="s">
        <v>189</v>
      </c>
      <c r="D42" s="17" t="n">
        <v>37104</v>
      </c>
      <c r="E42" s="17" t="n">
        <v>37134</v>
      </c>
      <c r="F42" s="15" t="s">
        <v>190</v>
      </c>
      <c r="G42" s="15" t="s">
        <v>190</v>
      </c>
      <c r="H42" s="16" t="s">
        <v>157</v>
      </c>
      <c r="I42" s="18" t="n">
        <v>0.3923</v>
      </c>
      <c r="J42" s="21" t="n">
        <v>5626</v>
      </c>
      <c r="K42" s="16" t="n">
        <v>350</v>
      </c>
      <c r="L42" s="15" t="s">
        <v>192</v>
      </c>
      <c r="M42" s="22" t="n">
        <f aca="false">+I42*K42*30.4</f>
        <v>4174.072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75" hidden="false" customHeight="false" outlineLevel="0" collapsed="false">
      <c r="A43" s="15" t="s">
        <v>193</v>
      </c>
      <c r="B43" s="16" t="s">
        <v>189</v>
      </c>
      <c r="C43" s="16" t="s">
        <v>189</v>
      </c>
      <c r="D43" s="17" t="n">
        <v>37104</v>
      </c>
      <c r="E43" s="17" t="n">
        <v>37134</v>
      </c>
      <c r="F43" s="15" t="s">
        <v>190</v>
      </c>
      <c r="G43" s="15" t="s">
        <v>190</v>
      </c>
      <c r="H43" s="16" t="s">
        <v>157</v>
      </c>
      <c r="I43" s="18" t="n">
        <v>0.3717</v>
      </c>
      <c r="J43" s="21" t="n">
        <v>5879</v>
      </c>
      <c r="K43" s="16" t="n">
        <v>2002</v>
      </c>
      <c r="L43" s="15" t="s">
        <v>191</v>
      </c>
      <c r="M43" s="22" t="n">
        <f aca="false">+I43*K43*30.4</f>
        <v>22621.95936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2.75" hidden="false" customHeight="false" outlineLevel="0" collapsed="false">
      <c r="A44" s="15" t="s">
        <v>193</v>
      </c>
      <c r="B44" s="16" t="s">
        <v>189</v>
      </c>
      <c r="C44" s="16" t="s">
        <v>189</v>
      </c>
      <c r="D44" s="17" t="n">
        <v>37104</v>
      </c>
      <c r="E44" s="17" t="n">
        <v>37134</v>
      </c>
      <c r="F44" s="15" t="s">
        <v>190</v>
      </c>
      <c r="G44" s="15" t="s">
        <v>190</v>
      </c>
      <c r="H44" s="16" t="s">
        <v>157</v>
      </c>
      <c r="I44" s="18" t="n">
        <v>0.3717</v>
      </c>
      <c r="J44" s="21" t="n">
        <v>6020</v>
      </c>
      <c r="K44" s="16" t="n">
        <v>1100</v>
      </c>
      <c r="L44" s="15" t="s">
        <v>191</v>
      </c>
      <c r="M44" s="22" t="n">
        <f aca="false">+I44*K44*30.4</f>
        <v>12429.648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2.75" hidden="false" customHeight="false" outlineLevel="0" collapsed="false">
      <c r="A45" s="15" t="s">
        <v>193</v>
      </c>
      <c r="B45" s="16" t="s">
        <v>189</v>
      </c>
      <c r="C45" s="16" t="s">
        <v>189</v>
      </c>
      <c r="D45" s="17" t="n">
        <v>36739</v>
      </c>
      <c r="E45" s="17" t="n">
        <v>44043</v>
      </c>
      <c r="F45" s="15" t="s">
        <v>194</v>
      </c>
      <c r="G45" s="15" t="s">
        <v>190</v>
      </c>
      <c r="H45" s="16" t="s">
        <v>157</v>
      </c>
      <c r="I45" s="18" t="n">
        <v>0.3717</v>
      </c>
      <c r="J45" s="21" t="n">
        <v>6089</v>
      </c>
      <c r="K45" s="16" t="n">
        <v>6669</v>
      </c>
      <c r="L45" s="15" t="s">
        <v>191</v>
      </c>
      <c r="M45" s="22" t="n">
        <f aca="false">+I45*K45*30.4</f>
        <v>75357.56592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.75" hidden="false" customHeight="false" outlineLevel="0" collapsed="false">
      <c r="A46" s="15"/>
      <c r="B46" s="16"/>
      <c r="C46" s="16"/>
      <c r="D46" s="17"/>
      <c r="E46" s="17"/>
      <c r="F46" s="15"/>
      <c r="G46" s="15"/>
      <c r="H46" s="16"/>
      <c r="I46" s="18"/>
      <c r="J46" s="21"/>
      <c r="K46" s="80"/>
      <c r="L46" s="15"/>
      <c r="M46" s="22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75" hidden="false" customHeight="false" outlineLevel="0" collapsed="false">
      <c r="A47" s="81" t="s">
        <v>1</v>
      </c>
      <c r="B47" s="69" t="s">
        <v>1</v>
      </c>
      <c r="C47" s="67" t="s">
        <v>1</v>
      </c>
      <c r="D47" s="82" t="s">
        <v>1</v>
      </c>
      <c r="E47" s="82"/>
      <c r="F47" s="81" t="s">
        <v>1</v>
      </c>
      <c r="G47" s="83" t="s">
        <v>1</v>
      </c>
      <c r="H47" s="69" t="s">
        <v>1</v>
      </c>
      <c r="I47" s="84"/>
      <c r="J47" s="85" t="s">
        <v>1</v>
      </c>
      <c r="K47" s="67" t="n">
        <f aca="false">SUM(K39:K46)</f>
        <v>13134</v>
      </c>
      <c r="L47" s="81" t="s">
        <v>171</v>
      </c>
      <c r="M47" s="33" t="n">
        <f aca="false">SUM(M39:M46)</f>
        <v>150961.7184</v>
      </c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  <c r="DB47" s="71"/>
      <c r="DC47" s="71"/>
      <c r="DD47" s="71"/>
      <c r="DE47" s="71"/>
      <c r="DF47" s="71"/>
      <c r="DG47" s="71"/>
      <c r="DH47" s="71"/>
      <c r="DI47" s="71"/>
      <c r="DJ47" s="71"/>
      <c r="DK47" s="71"/>
      <c r="DL47" s="71"/>
      <c r="DM47" s="71"/>
      <c r="DN47" s="71"/>
      <c r="DO47" s="71"/>
      <c r="DP47" s="71"/>
      <c r="DQ47" s="71"/>
      <c r="DR47" s="71"/>
      <c r="DS47" s="71"/>
      <c r="DT47" s="71"/>
      <c r="DU47" s="71"/>
      <c r="DV47" s="71"/>
      <c r="DW47" s="71"/>
      <c r="DX47" s="71"/>
      <c r="DY47" s="71"/>
      <c r="DZ47" s="71"/>
      <c r="EA47" s="71"/>
      <c r="EB47" s="71"/>
      <c r="EC47" s="71"/>
      <c r="ED47" s="71"/>
      <c r="EE47" s="71"/>
      <c r="EF47" s="71"/>
      <c r="EG47" s="71"/>
      <c r="EH47" s="71"/>
      <c r="EI47" s="71"/>
      <c r="EJ47" s="71"/>
      <c r="EK47" s="71"/>
      <c r="EL47" s="71"/>
      <c r="EM47" s="71"/>
      <c r="EN47" s="71"/>
      <c r="EO47" s="71"/>
      <c r="EP47" s="71"/>
      <c r="EQ47" s="71"/>
      <c r="ER47" s="71"/>
      <c r="ES47" s="71"/>
      <c r="ET47" s="71"/>
      <c r="EU47" s="71"/>
      <c r="EV47" s="71"/>
      <c r="EW47" s="71"/>
      <c r="EX47" s="71"/>
      <c r="EY47" s="71"/>
      <c r="EZ47" s="71"/>
      <c r="FA47" s="71"/>
      <c r="FB47" s="71"/>
      <c r="FC47" s="71"/>
      <c r="FD47" s="71"/>
      <c r="FE47" s="71"/>
      <c r="FF47" s="71"/>
      <c r="FG47" s="71"/>
      <c r="FH47" s="71"/>
      <c r="FI47" s="71"/>
      <c r="FJ47" s="71"/>
      <c r="FK47" s="71"/>
      <c r="FL47" s="71"/>
      <c r="FM47" s="71"/>
      <c r="FN47" s="71"/>
      <c r="FO47" s="71"/>
      <c r="FP47" s="71"/>
      <c r="FQ47" s="71"/>
      <c r="FR47" s="71"/>
      <c r="FS47" s="71"/>
      <c r="FT47" s="71"/>
      <c r="FU47" s="71"/>
      <c r="FV47" s="71"/>
      <c r="FW47" s="71"/>
      <c r="FX47" s="71"/>
      <c r="FY47" s="71"/>
      <c r="FZ47" s="71"/>
      <c r="GA47" s="71"/>
      <c r="GB47" s="71"/>
      <c r="GC47" s="71"/>
      <c r="GD47" s="71"/>
      <c r="GE47" s="71"/>
      <c r="GF47" s="71"/>
      <c r="GG47" s="71"/>
      <c r="GH47" s="71"/>
      <c r="GI47" s="71"/>
      <c r="GJ47" s="71"/>
      <c r="GK47" s="71"/>
      <c r="GL47" s="71"/>
      <c r="GM47" s="71"/>
      <c r="GN47" s="71"/>
      <c r="GO47" s="71"/>
      <c r="GP47" s="71"/>
      <c r="GQ47" s="71"/>
      <c r="GR47" s="71"/>
      <c r="GS47" s="71"/>
      <c r="GT47" s="71"/>
      <c r="GU47" s="71"/>
      <c r="GV47" s="71"/>
      <c r="GW47" s="71"/>
      <c r="GX47" s="71"/>
      <c r="GY47" s="71"/>
      <c r="GZ47" s="71"/>
      <c r="HA47" s="71"/>
      <c r="HB47" s="71"/>
      <c r="HC47" s="71"/>
      <c r="HD47" s="71"/>
      <c r="HE47" s="71"/>
      <c r="HF47" s="71"/>
      <c r="HG47" s="71"/>
      <c r="HH47" s="71"/>
      <c r="HI47" s="71"/>
      <c r="HJ47" s="71"/>
      <c r="HK47" s="71"/>
      <c r="HL47" s="71"/>
      <c r="HM47" s="71"/>
      <c r="HN47" s="71"/>
      <c r="HO47" s="71"/>
      <c r="HP47" s="71"/>
      <c r="HQ47" s="71"/>
      <c r="HR47" s="71"/>
      <c r="HS47" s="71"/>
      <c r="HT47" s="71"/>
      <c r="HU47" s="71"/>
      <c r="HV47" s="71"/>
      <c r="HW47" s="71"/>
      <c r="HX47" s="71"/>
      <c r="HY47" s="71"/>
      <c r="HZ47" s="71"/>
      <c r="IA47" s="71"/>
      <c r="IB47" s="71"/>
      <c r="IC47" s="71"/>
      <c r="ID47" s="71"/>
      <c r="IE47" s="71"/>
      <c r="IF47" s="71"/>
      <c r="IG47" s="71"/>
      <c r="IH47" s="71"/>
      <c r="II47" s="71"/>
      <c r="IJ47" s="71"/>
      <c r="IK47" s="71"/>
      <c r="IL47" s="71"/>
      <c r="IM47" s="71"/>
      <c r="IN47" s="71"/>
      <c r="IO47" s="71"/>
      <c r="IP47" s="71"/>
      <c r="IQ47" s="71"/>
      <c r="IR47" s="71"/>
      <c r="IS47" s="71"/>
      <c r="IT47" s="71"/>
      <c r="IU47" s="71"/>
      <c r="IV47" s="71"/>
      <c r="IW47" s="71"/>
    </row>
    <row r="48" customFormat="false" ht="12.75" hidden="false" customHeight="false" outlineLevel="0" collapsed="false">
      <c r="A48" s="81"/>
      <c r="B48" s="69"/>
      <c r="C48" s="67"/>
      <c r="D48" s="82"/>
      <c r="E48" s="82"/>
      <c r="F48" s="81"/>
      <c r="G48" s="83"/>
      <c r="H48" s="69"/>
      <c r="I48" s="84"/>
      <c r="J48" s="85"/>
      <c r="K48" s="69"/>
      <c r="L48" s="81" t="s">
        <v>172</v>
      </c>
      <c r="M48" s="33" t="n">
        <f aca="false">SUM(M39:M42)</f>
        <v>40552.54512</v>
      </c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/>
      <c r="CT48" s="71"/>
      <c r="CU48" s="71"/>
      <c r="CV48" s="71"/>
      <c r="CW48" s="71"/>
      <c r="CX48" s="71"/>
      <c r="CY48" s="71"/>
      <c r="CZ48" s="71"/>
      <c r="DA48" s="71"/>
      <c r="DB48" s="71"/>
      <c r="DC48" s="71"/>
      <c r="DD48" s="71"/>
      <c r="DE48" s="71"/>
      <c r="DF48" s="71"/>
      <c r="DG48" s="71"/>
      <c r="DH48" s="71"/>
      <c r="DI48" s="71"/>
      <c r="DJ48" s="71"/>
      <c r="DK48" s="71"/>
      <c r="DL48" s="71"/>
      <c r="DM48" s="71"/>
      <c r="DN48" s="71"/>
      <c r="DO48" s="71"/>
      <c r="DP48" s="71"/>
      <c r="DQ48" s="71"/>
      <c r="DR48" s="71"/>
      <c r="DS48" s="71"/>
      <c r="DT48" s="71"/>
      <c r="DU48" s="71"/>
      <c r="DV48" s="71"/>
      <c r="DW48" s="71"/>
      <c r="DX48" s="71"/>
      <c r="DY48" s="71"/>
      <c r="DZ48" s="71"/>
      <c r="EA48" s="71"/>
      <c r="EB48" s="71"/>
      <c r="EC48" s="71"/>
      <c r="ED48" s="71"/>
      <c r="EE48" s="71"/>
      <c r="EF48" s="71"/>
      <c r="EG48" s="71"/>
      <c r="EH48" s="71"/>
      <c r="EI48" s="71"/>
      <c r="EJ48" s="71"/>
      <c r="EK48" s="71"/>
      <c r="EL48" s="71"/>
      <c r="EM48" s="71"/>
      <c r="EN48" s="71"/>
      <c r="EO48" s="71"/>
      <c r="EP48" s="71"/>
      <c r="EQ48" s="71"/>
      <c r="ER48" s="71"/>
      <c r="ES48" s="71"/>
      <c r="ET48" s="71"/>
      <c r="EU48" s="71"/>
      <c r="EV48" s="71"/>
      <c r="EW48" s="71"/>
      <c r="EX48" s="71"/>
      <c r="EY48" s="71"/>
      <c r="EZ48" s="71"/>
      <c r="FA48" s="71"/>
      <c r="FB48" s="71"/>
      <c r="FC48" s="71"/>
      <c r="FD48" s="71"/>
      <c r="FE48" s="71"/>
      <c r="FF48" s="71"/>
      <c r="FG48" s="71"/>
      <c r="FH48" s="71"/>
      <c r="FI48" s="71"/>
      <c r="FJ48" s="71"/>
      <c r="FK48" s="71"/>
      <c r="FL48" s="71"/>
      <c r="FM48" s="71"/>
      <c r="FN48" s="71"/>
      <c r="FO48" s="71"/>
      <c r="FP48" s="71"/>
      <c r="FQ48" s="71"/>
      <c r="FR48" s="71"/>
      <c r="FS48" s="71"/>
      <c r="FT48" s="71"/>
      <c r="FU48" s="71"/>
      <c r="FV48" s="71"/>
      <c r="FW48" s="71"/>
      <c r="FX48" s="71"/>
      <c r="FY48" s="71"/>
      <c r="FZ48" s="71"/>
      <c r="GA48" s="71"/>
      <c r="GB48" s="71"/>
      <c r="GC48" s="71"/>
      <c r="GD48" s="71"/>
      <c r="GE48" s="71"/>
      <c r="GF48" s="71"/>
      <c r="GG48" s="71"/>
      <c r="GH48" s="71"/>
      <c r="GI48" s="71"/>
      <c r="GJ48" s="71"/>
      <c r="GK48" s="71"/>
      <c r="GL48" s="71"/>
      <c r="GM48" s="71"/>
      <c r="GN48" s="71"/>
      <c r="GO48" s="71"/>
      <c r="GP48" s="71"/>
      <c r="GQ48" s="71"/>
      <c r="GR48" s="71"/>
      <c r="GS48" s="71"/>
      <c r="GT48" s="71"/>
      <c r="GU48" s="71"/>
      <c r="GV48" s="71"/>
      <c r="GW48" s="71"/>
      <c r="GX48" s="71"/>
      <c r="GY48" s="71"/>
      <c r="GZ48" s="71"/>
      <c r="HA48" s="71"/>
      <c r="HB48" s="71"/>
      <c r="HC48" s="71"/>
      <c r="HD48" s="71"/>
      <c r="HE48" s="71"/>
      <c r="HF48" s="71"/>
      <c r="HG48" s="71"/>
      <c r="HH48" s="71"/>
      <c r="HI48" s="71"/>
      <c r="HJ48" s="71"/>
      <c r="HK48" s="71"/>
      <c r="HL48" s="71"/>
      <c r="HM48" s="71"/>
      <c r="HN48" s="71"/>
      <c r="HO48" s="71"/>
      <c r="HP48" s="71"/>
      <c r="HQ48" s="71"/>
      <c r="HR48" s="71"/>
      <c r="HS48" s="71"/>
      <c r="HT48" s="71"/>
      <c r="HU48" s="71"/>
      <c r="HV48" s="71"/>
      <c r="HW48" s="71"/>
      <c r="HX48" s="71"/>
      <c r="HY48" s="71"/>
      <c r="HZ48" s="71"/>
      <c r="IA48" s="71"/>
      <c r="IB48" s="71"/>
      <c r="IC48" s="71"/>
      <c r="ID48" s="71"/>
      <c r="IE48" s="71"/>
      <c r="IF48" s="71"/>
      <c r="IG48" s="71"/>
      <c r="IH48" s="71"/>
      <c r="II48" s="71"/>
      <c r="IJ48" s="71"/>
      <c r="IK48" s="71"/>
      <c r="IL48" s="71"/>
      <c r="IM48" s="71"/>
      <c r="IN48" s="71"/>
      <c r="IO48" s="71"/>
      <c r="IP48" s="71"/>
      <c r="IQ48" s="71"/>
      <c r="IR48" s="71"/>
      <c r="IS48" s="71"/>
      <c r="IT48" s="71"/>
      <c r="IU48" s="71"/>
      <c r="IV48" s="71"/>
      <c r="IW48" s="71"/>
    </row>
    <row r="49" customFormat="false" ht="13.5" hidden="false" customHeight="false" outlineLevel="0" collapsed="false">
      <c r="A49" s="81"/>
      <c r="B49" s="69"/>
      <c r="C49" s="67"/>
      <c r="D49" s="82"/>
      <c r="E49" s="82"/>
      <c r="F49" s="81"/>
      <c r="G49" s="83"/>
      <c r="H49" s="69"/>
      <c r="I49" s="84"/>
      <c r="J49" s="85"/>
      <c r="K49" s="69"/>
      <c r="L49" s="81" t="s">
        <v>173</v>
      </c>
      <c r="M49" s="86" t="n">
        <f aca="false">+M47-M48</f>
        <v>110409.17328</v>
      </c>
    </row>
    <row r="50" customFormat="false" ht="13.5" hidden="false" customHeight="false" outlineLevel="0" collapsed="false">
      <c r="A50" s="81"/>
      <c r="B50" s="69"/>
      <c r="C50" s="67"/>
      <c r="D50" s="82"/>
      <c r="E50" s="82"/>
      <c r="F50" s="81"/>
      <c r="G50" s="83"/>
      <c r="H50" s="69"/>
      <c r="I50" s="84"/>
      <c r="J50" s="85"/>
      <c r="K50" s="69"/>
      <c r="L50" s="81"/>
      <c r="M50" s="33"/>
    </row>
    <row r="51" customFormat="false" ht="12.75" hidden="false" customHeight="false" outlineLevel="0" collapsed="false">
      <c r="A51" s="89" t="s">
        <v>101</v>
      </c>
      <c r="B51" s="90" t="s">
        <v>102</v>
      </c>
      <c r="C51" s="90" t="s">
        <v>103</v>
      </c>
      <c r="D51" s="91" t="s">
        <v>104</v>
      </c>
      <c r="E51" s="91"/>
      <c r="F51" s="89" t="s">
        <v>105</v>
      </c>
      <c r="G51" s="89" t="s">
        <v>106</v>
      </c>
      <c r="H51" s="90" t="s">
        <v>107</v>
      </c>
      <c r="I51" s="92" t="s">
        <v>108</v>
      </c>
      <c r="J51" s="93" t="s">
        <v>115</v>
      </c>
      <c r="K51" s="90" t="s">
        <v>116</v>
      </c>
      <c r="L51" s="89" t="s">
        <v>117</v>
      </c>
      <c r="M51" s="78" t="s">
        <v>195</v>
      </c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</row>
    <row r="52" customFormat="false" ht="12.75" hidden="false" customHeight="false" outlineLevel="0" collapsed="false">
      <c r="A52" s="15" t="s">
        <v>183</v>
      </c>
      <c r="B52" s="15" t="s">
        <v>196</v>
      </c>
      <c r="C52" s="16" t="s">
        <v>197</v>
      </c>
      <c r="D52" s="17" t="n">
        <v>36251</v>
      </c>
      <c r="E52" s="17" t="n">
        <v>37346</v>
      </c>
      <c r="F52" s="15" t="s">
        <v>198</v>
      </c>
      <c r="G52" s="15" t="s">
        <v>199</v>
      </c>
      <c r="H52" s="16" t="s">
        <v>1</v>
      </c>
      <c r="I52" s="19" t="n">
        <f aca="false">6.38</f>
        <v>6.38</v>
      </c>
      <c r="J52" s="21" t="n">
        <v>28223</v>
      </c>
      <c r="K52" s="16" t="n">
        <v>42500</v>
      </c>
      <c r="L52" s="15" t="s">
        <v>200</v>
      </c>
      <c r="M52" s="95" t="n">
        <f aca="false">+K52*I52</f>
        <v>271150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.75" hidden="false" customHeight="false" outlineLevel="0" collapsed="false">
      <c r="A53" s="15" t="s">
        <v>101</v>
      </c>
      <c r="B53" s="15" t="s">
        <v>196</v>
      </c>
      <c r="C53" s="16" t="s">
        <v>201</v>
      </c>
      <c r="D53" s="17" t="n">
        <v>36923</v>
      </c>
      <c r="E53" s="17" t="n">
        <v>37802</v>
      </c>
      <c r="F53" s="15"/>
      <c r="G53" s="15"/>
      <c r="H53" s="16" t="s">
        <v>1</v>
      </c>
      <c r="I53" s="19" t="n">
        <f aca="false">1.3566</f>
        <v>1.3566</v>
      </c>
      <c r="J53" s="21" t="n">
        <v>28754</v>
      </c>
      <c r="K53" s="16" t="n">
        <v>15000</v>
      </c>
      <c r="L53" s="15" t="s">
        <v>202</v>
      </c>
      <c r="M53" s="95" t="n">
        <f aca="false">+K53*I53</f>
        <v>20349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.75" hidden="false" customHeight="false" outlineLevel="0" collapsed="false">
      <c r="A54" s="15"/>
      <c r="B54" s="16"/>
      <c r="C54" s="16"/>
      <c r="D54" s="17"/>
      <c r="E54" s="17"/>
      <c r="F54" s="15"/>
      <c r="G54" s="15"/>
      <c r="H54" s="16"/>
      <c r="I54" s="18"/>
      <c r="J54" s="21"/>
      <c r="K54" s="16"/>
      <c r="L54" s="16"/>
      <c r="M54" s="96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false" outlineLevel="0" collapsed="false">
      <c r="A55" s="15"/>
      <c r="B55" s="16"/>
      <c r="C55" s="16"/>
      <c r="D55" s="17"/>
      <c r="E55" s="17"/>
      <c r="F55" s="15"/>
      <c r="G55" s="15"/>
      <c r="H55" s="16"/>
      <c r="I55" s="18"/>
      <c r="J55" s="21"/>
      <c r="K55" s="67" t="n">
        <f aca="false">SUM(K52:K54)</f>
        <v>57500</v>
      </c>
      <c r="L55" s="81" t="s">
        <v>171</v>
      </c>
      <c r="M55" s="33" t="n">
        <f aca="false">SUM(M52:M54)</f>
        <v>291499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.75" hidden="false" customHeight="false" outlineLevel="0" collapsed="false">
      <c r="A56" s="15"/>
      <c r="B56" s="16"/>
      <c r="C56" s="16"/>
      <c r="D56" s="17"/>
      <c r="E56" s="17"/>
      <c r="F56" s="15"/>
      <c r="G56" s="15"/>
      <c r="H56" s="16"/>
      <c r="I56" s="18"/>
      <c r="J56" s="21"/>
      <c r="K56" s="69"/>
      <c r="L56" s="81" t="s">
        <v>172</v>
      </c>
      <c r="M56" s="33" t="n">
        <f aca="false">+M52</f>
        <v>271150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3.5" hidden="false" customHeight="false" outlineLevel="0" collapsed="false">
      <c r="A57" s="15"/>
      <c r="B57" s="16"/>
      <c r="C57" s="16"/>
      <c r="D57" s="17"/>
      <c r="E57" s="17"/>
      <c r="F57" s="15"/>
      <c r="G57" s="15"/>
      <c r="H57" s="16"/>
      <c r="I57" s="18"/>
      <c r="J57" s="21"/>
      <c r="K57" s="69"/>
      <c r="L57" s="81" t="s">
        <v>173</v>
      </c>
      <c r="M57" s="86" t="n">
        <f aca="false">+M55-M56</f>
        <v>20349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3.5" hidden="false" customHeight="false" outlineLevel="0" collapsed="false">
      <c r="A58" s="54"/>
      <c r="B58" s="56"/>
      <c r="C58" s="56"/>
      <c r="D58" s="57"/>
      <c r="E58" s="57"/>
      <c r="F58" s="54"/>
      <c r="G58" s="54"/>
      <c r="H58" s="56"/>
      <c r="I58" s="59"/>
      <c r="J58" s="97"/>
      <c r="K58" s="56"/>
      <c r="L58" s="54"/>
      <c r="M58" s="65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8"/>
      <c r="BR58" s="98"/>
      <c r="BS58" s="98"/>
      <c r="BT58" s="98"/>
      <c r="BU58" s="98"/>
      <c r="BV58" s="98"/>
      <c r="BW58" s="98"/>
      <c r="BX58" s="98"/>
      <c r="BY58" s="98"/>
      <c r="BZ58" s="98"/>
      <c r="CA58" s="98"/>
      <c r="CB58" s="98"/>
      <c r="CC58" s="98"/>
      <c r="CD58" s="98"/>
      <c r="CE58" s="98"/>
      <c r="CF58" s="98"/>
      <c r="CG58" s="98"/>
      <c r="CH58" s="98"/>
      <c r="CI58" s="98"/>
      <c r="CJ58" s="98"/>
      <c r="CK58" s="98"/>
      <c r="CL58" s="98"/>
      <c r="CM58" s="98"/>
      <c r="CN58" s="98"/>
      <c r="CO58" s="98"/>
      <c r="CP58" s="98"/>
      <c r="CQ58" s="98"/>
      <c r="CR58" s="98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8"/>
      <c r="DE58" s="98"/>
      <c r="DF58" s="98"/>
      <c r="DG58" s="98"/>
      <c r="DH58" s="98"/>
      <c r="DI58" s="98"/>
      <c r="DJ58" s="98"/>
      <c r="DK58" s="98"/>
      <c r="DL58" s="98"/>
      <c r="DM58" s="98"/>
      <c r="DN58" s="98"/>
      <c r="DO58" s="98"/>
      <c r="DP58" s="98"/>
      <c r="DQ58" s="98"/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8"/>
      <c r="EF58" s="98"/>
      <c r="EG58" s="98"/>
      <c r="EH58" s="98"/>
      <c r="EI58" s="98"/>
      <c r="EJ58" s="98"/>
      <c r="EK58" s="98"/>
      <c r="EL58" s="98"/>
      <c r="EM58" s="98"/>
      <c r="EN58" s="98"/>
      <c r="EO58" s="98"/>
      <c r="EP58" s="98"/>
      <c r="EQ58" s="98"/>
      <c r="ER58" s="98"/>
      <c r="ES58" s="98"/>
      <c r="ET58" s="98"/>
      <c r="EU58" s="98"/>
      <c r="EV58" s="98"/>
      <c r="EW58" s="98"/>
      <c r="EX58" s="98"/>
      <c r="EY58" s="98"/>
      <c r="EZ58" s="98"/>
      <c r="FA58" s="98"/>
      <c r="FB58" s="98"/>
      <c r="FC58" s="98"/>
      <c r="FD58" s="98"/>
      <c r="FE58" s="98"/>
      <c r="FF58" s="98"/>
      <c r="FG58" s="98"/>
      <c r="FH58" s="98"/>
      <c r="FI58" s="98"/>
      <c r="FJ58" s="98"/>
      <c r="FK58" s="98"/>
      <c r="FL58" s="98"/>
      <c r="FM58" s="98"/>
      <c r="FN58" s="98"/>
      <c r="FO58" s="98"/>
      <c r="FP58" s="98"/>
      <c r="FQ58" s="98"/>
      <c r="FR58" s="98"/>
      <c r="FS58" s="98"/>
      <c r="FT58" s="98"/>
      <c r="FU58" s="98"/>
      <c r="FV58" s="98"/>
      <c r="FW58" s="98"/>
      <c r="FX58" s="98"/>
      <c r="FY58" s="98"/>
      <c r="FZ58" s="98"/>
      <c r="GA58" s="98"/>
      <c r="GB58" s="98"/>
      <c r="GC58" s="98"/>
      <c r="GD58" s="98"/>
      <c r="GE58" s="98"/>
      <c r="GF58" s="98"/>
      <c r="GG58" s="98"/>
      <c r="GH58" s="98"/>
      <c r="GI58" s="98"/>
      <c r="GJ58" s="98"/>
      <c r="GK58" s="98"/>
      <c r="GL58" s="98"/>
      <c r="GM58" s="98"/>
      <c r="GN58" s="98"/>
      <c r="GO58" s="98"/>
      <c r="GP58" s="98"/>
      <c r="GQ58" s="98"/>
      <c r="GR58" s="98"/>
      <c r="GS58" s="98"/>
      <c r="GT58" s="98"/>
      <c r="GU58" s="98"/>
      <c r="GV58" s="98"/>
      <c r="GW58" s="98"/>
      <c r="GX58" s="98"/>
      <c r="GY58" s="98"/>
      <c r="GZ58" s="98"/>
      <c r="HA58" s="98"/>
      <c r="HB58" s="98"/>
      <c r="HC58" s="98"/>
      <c r="HD58" s="98"/>
      <c r="HE58" s="98"/>
      <c r="HF58" s="98"/>
      <c r="HG58" s="98"/>
      <c r="HH58" s="98"/>
      <c r="HI58" s="98"/>
      <c r="HJ58" s="98"/>
      <c r="HK58" s="98"/>
      <c r="HL58" s="98"/>
      <c r="HM58" s="98"/>
      <c r="HN58" s="98"/>
      <c r="HO58" s="98"/>
      <c r="HP58" s="98"/>
      <c r="HQ58" s="98"/>
      <c r="HR58" s="98"/>
      <c r="HS58" s="98"/>
      <c r="HT58" s="98"/>
      <c r="HU58" s="98"/>
      <c r="HV58" s="98"/>
      <c r="HW58" s="98"/>
      <c r="HX58" s="98"/>
      <c r="HY58" s="98"/>
      <c r="HZ58" s="98"/>
      <c r="IA58" s="98"/>
      <c r="IB58" s="98"/>
      <c r="IC58" s="98"/>
      <c r="ID58" s="98"/>
      <c r="IE58" s="98"/>
      <c r="IF58" s="98"/>
      <c r="IG58" s="98"/>
      <c r="IH58" s="98"/>
      <c r="II58" s="98"/>
      <c r="IJ58" s="98"/>
      <c r="IK58" s="98"/>
      <c r="IL58" s="98"/>
      <c r="IM58" s="98"/>
      <c r="IN58" s="98"/>
      <c r="IO58" s="98"/>
      <c r="IP58" s="98"/>
      <c r="IQ58" s="98"/>
      <c r="IR58" s="98"/>
      <c r="IS58" s="98"/>
      <c r="IT58" s="98"/>
      <c r="IU58" s="98"/>
      <c r="IV58" s="98"/>
      <c r="IW58" s="98"/>
    </row>
    <row r="59" customFormat="false" ht="12.75" hidden="false" customHeight="false" outlineLevel="0" collapsed="false">
      <c r="A59" s="46" t="s">
        <v>101</v>
      </c>
      <c r="B59" s="47" t="s">
        <v>102</v>
      </c>
      <c r="C59" s="47" t="s">
        <v>103</v>
      </c>
      <c r="D59" s="48" t="s">
        <v>104</v>
      </c>
      <c r="E59" s="48"/>
      <c r="F59" s="46" t="s">
        <v>105</v>
      </c>
      <c r="G59" s="46" t="s">
        <v>106</v>
      </c>
      <c r="H59" s="47" t="s">
        <v>203</v>
      </c>
      <c r="I59" s="49" t="s">
        <v>108</v>
      </c>
      <c r="J59" s="99" t="s">
        <v>153</v>
      </c>
      <c r="K59" s="47" t="s">
        <v>116</v>
      </c>
      <c r="L59" s="46" t="s">
        <v>117</v>
      </c>
      <c r="M59" s="100" t="s">
        <v>118</v>
      </c>
    </row>
    <row r="60" customFormat="false" ht="12.75" hidden="false" customHeight="false" outlineLevel="0" collapsed="false">
      <c r="A60" s="15" t="s">
        <v>204</v>
      </c>
      <c r="B60" s="16" t="s">
        <v>205</v>
      </c>
      <c r="C60" s="16" t="s">
        <v>205</v>
      </c>
      <c r="D60" s="17" t="n">
        <v>36100</v>
      </c>
      <c r="E60" s="17" t="n">
        <v>39022</v>
      </c>
      <c r="F60" s="15" t="n">
        <v>1</v>
      </c>
      <c r="G60" s="15" t="n">
        <v>2</v>
      </c>
      <c r="H60" s="16" t="s">
        <v>157</v>
      </c>
      <c r="I60" s="18" t="n">
        <f aca="false">(14.1123+0.2)</f>
        <v>14.3123</v>
      </c>
      <c r="J60" s="21" t="s">
        <v>206</v>
      </c>
      <c r="K60" s="16" t="n">
        <v>2017</v>
      </c>
      <c r="L60" s="15" t="s">
        <v>207</v>
      </c>
      <c r="M60" s="95" t="n">
        <f aca="false">+K60*I60</f>
        <v>28867.9091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2.75" hidden="false" customHeight="false" outlineLevel="0" collapsed="false">
      <c r="A61" s="15" t="s">
        <v>204</v>
      </c>
      <c r="B61" s="16" t="s">
        <v>205</v>
      </c>
      <c r="C61" s="16" t="s">
        <v>208</v>
      </c>
      <c r="D61" s="17" t="n">
        <v>36100</v>
      </c>
      <c r="E61" s="17" t="n">
        <v>39539</v>
      </c>
      <c r="F61" s="15" t="s">
        <v>209</v>
      </c>
      <c r="G61" s="15" t="s">
        <v>210</v>
      </c>
      <c r="H61" s="16" t="s">
        <v>1</v>
      </c>
      <c r="I61" s="18" t="n">
        <f aca="false">(8.3055)</f>
        <v>8.3055</v>
      </c>
      <c r="J61" s="21" t="s">
        <v>211</v>
      </c>
      <c r="K61" s="16" t="n">
        <v>35465</v>
      </c>
      <c r="L61" s="15" t="s">
        <v>212</v>
      </c>
      <c r="M61" s="95" t="n">
        <f aca="false">+K61*I61</f>
        <v>294554.5575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2.75" hidden="false" customHeight="false" outlineLevel="0" collapsed="false">
      <c r="A62" s="15"/>
      <c r="B62" s="16"/>
      <c r="C62" s="16"/>
      <c r="D62" s="17"/>
      <c r="E62" s="17"/>
      <c r="F62" s="15"/>
      <c r="G62" s="15"/>
      <c r="H62" s="16"/>
      <c r="I62" s="18"/>
      <c r="J62" s="21"/>
      <c r="K62" s="16"/>
      <c r="L62" s="15"/>
      <c r="M62" s="22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2.75" hidden="false" customHeight="false" outlineLevel="0" collapsed="false">
      <c r="A63" s="15"/>
      <c r="B63" s="16"/>
      <c r="C63" s="16"/>
      <c r="D63" s="17"/>
      <c r="E63" s="17"/>
      <c r="F63" s="15"/>
      <c r="G63" s="15"/>
      <c r="H63" s="16"/>
      <c r="I63" s="18"/>
      <c r="J63" s="21"/>
      <c r="K63" s="67" t="n">
        <f aca="false">SUM(K60:K62)</f>
        <v>37482</v>
      </c>
      <c r="L63" s="81" t="s">
        <v>171</v>
      </c>
      <c r="M63" s="33" t="n">
        <f aca="false">SUM(M60:M62)</f>
        <v>323422.4666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2.75" hidden="false" customHeight="false" outlineLevel="0" collapsed="false">
      <c r="A64" s="15"/>
      <c r="B64" s="16"/>
      <c r="C64" s="16"/>
      <c r="D64" s="17"/>
      <c r="E64" s="17"/>
      <c r="F64" s="15"/>
      <c r="G64" s="15"/>
      <c r="H64" s="16"/>
      <c r="I64" s="18"/>
      <c r="J64" s="21"/>
      <c r="K64" s="69"/>
      <c r="L64" s="81" t="s">
        <v>172</v>
      </c>
      <c r="M64" s="33" t="n">
        <f aca="false">SUM(M61)</f>
        <v>294554.5575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3.5" hidden="false" customHeight="false" outlineLevel="0" collapsed="false">
      <c r="A65" s="15"/>
      <c r="B65" s="16"/>
      <c r="C65" s="16"/>
      <c r="D65" s="17"/>
      <c r="E65" s="17"/>
      <c r="F65" s="15"/>
      <c r="G65" s="15"/>
      <c r="H65" s="16"/>
      <c r="I65" s="18"/>
      <c r="J65" s="21"/>
      <c r="K65" s="69"/>
      <c r="L65" s="81" t="s">
        <v>173</v>
      </c>
      <c r="M65" s="86" t="n">
        <f aca="false">+M63-M64</f>
        <v>28867.9091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3.5" hidden="false" customHeight="false" outlineLevel="0" collapsed="false">
      <c r="A66" s="15"/>
      <c r="B66" s="16"/>
      <c r="C66" s="16"/>
      <c r="D66" s="17"/>
      <c r="E66" s="17"/>
      <c r="F66" s="15"/>
      <c r="G66" s="15"/>
      <c r="H66" s="16"/>
      <c r="I66" s="18"/>
      <c r="J66" s="21"/>
      <c r="K66" s="16"/>
      <c r="L66" s="15"/>
      <c r="M66" s="2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2.75" hidden="false" customHeight="false" outlineLevel="0" collapsed="false">
      <c r="A67" s="54"/>
      <c r="B67" s="56"/>
      <c r="C67" s="56"/>
      <c r="D67" s="57"/>
      <c r="E67" s="57"/>
      <c r="F67" s="54"/>
      <c r="G67" s="54"/>
      <c r="H67" s="56"/>
      <c r="I67" s="59"/>
      <c r="J67" s="97"/>
      <c r="K67" s="56"/>
      <c r="L67" s="54"/>
      <c r="M67" s="65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8"/>
      <c r="BY67" s="98"/>
      <c r="BZ67" s="98"/>
      <c r="CA67" s="98"/>
      <c r="CB67" s="98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8"/>
      <c r="FX67" s="98"/>
      <c r="FY67" s="98"/>
      <c r="FZ67" s="98"/>
      <c r="GA67" s="98"/>
      <c r="GB67" s="98"/>
      <c r="GC67" s="98"/>
      <c r="GD67" s="98"/>
      <c r="GE67" s="98"/>
      <c r="GF67" s="98"/>
      <c r="GG67" s="98"/>
      <c r="GH67" s="98"/>
      <c r="GI67" s="98"/>
      <c r="GJ67" s="98"/>
      <c r="GK67" s="98"/>
      <c r="GL67" s="98"/>
      <c r="GM67" s="98"/>
      <c r="GN67" s="98"/>
      <c r="GO67" s="98"/>
      <c r="GP67" s="98"/>
      <c r="GQ67" s="98"/>
      <c r="GR67" s="98"/>
      <c r="GS67" s="98"/>
      <c r="GT67" s="98"/>
      <c r="GU67" s="98"/>
      <c r="GV67" s="98"/>
      <c r="GW67" s="98"/>
      <c r="GX67" s="98"/>
      <c r="GY67" s="98"/>
      <c r="GZ67" s="98"/>
      <c r="HA67" s="98"/>
      <c r="HB67" s="98"/>
      <c r="HC67" s="98"/>
      <c r="HD67" s="98"/>
      <c r="HE67" s="98"/>
      <c r="HF67" s="98"/>
      <c r="HG67" s="98"/>
      <c r="HH67" s="98"/>
      <c r="HI67" s="98"/>
      <c r="HJ67" s="98"/>
      <c r="HK67" s="98"/>
      <c r="HL67" s="98"/>
      <c r="HM67" s="98"/>
      <c r="HN67" s="98"/>
      <c r="HO67" s="98"/>
      <c r="HP67" s="98"/>
      <c r="HQ67" s="98"/>
      <c r="HR67" s="98"/>
      <c r="HS67" s="98"/>
      <c r="HT67" s="98"/>
      <c r="HU67" s="98"/>
      <c r="HV67" s="98"/>
      <c r="HW67" s="98"/>
      <c r="HX67" s="98"/>
      <c r="HY67" s="98"/>
      <c r="HZ67" s="98"/>
      <c r="IA67" s="98"/>
      <c r="IB67" s="98"/>
      <c r="IC67" s="98"/>
      <c r="ID67" s="98"/>
      <c r="IE67" s="98"/>
      <c r="IF67" s="98"/>
      <c r="IG67" s="98"/>
      <c r="IH67" s="98"/>
      <c r="II67" s="98"/>
      <c r="IJ67" s="98"/>
      <c r="IK67" s="98"/>
      <c r="IL67" s="98"/>
      <c r="IM67" s="98"/>
      <c r="IN67" s="98"/>
      <c r="IO67" s="98"/>
      <c r="IP67" s="98"/>
      <c r="IQ67" s="98"/>
      <c r="IR67" s="98"/>
      <c r="IS67" s="98"/>
      <c r="IT67" s="98"/>
      <c r="IU67" s="98"/>
      <c r="IV67" s="98"/>
      <c r="IW67" s="98"/>
    </row>
    <row r="68" customFormat="false" ht="12.75" hidden="false" customHeight="false" outlineLevel="0" collapsed="false">
      <c r="A68" s="15"/>
      <c r="B68" s="16"/>
      <c r="C68" s="16"/>
      <c r="D68" s="17"/>
      <c r="E68" s="17"/>
      <c r="F68" s="15"/>
      <c r="G68" s="15"/>
      <c r="H68" s="16"/>
      <c r="I68" s="18"/>
      <c r="J68" s="21"/>
      <c r="K68" s="16"/>
      <c r="L68" s="15"/>
      <c r="M68" s="22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false" customHeight="false" outlineLevel="0" collapsed="false">
      <c r="A69" s="89" t="s">
        <v>101</v>
      </c>
      <c r="B69" s="90" t="s">
        <v>102</v>
      </c>
      <c r="C69" s="90" t="s">
        <v>103</v>
      </c>
      <c r="D69" s="91" t="s">
        <v>104</v>
      </c>
      <c r="E69" s="91"/>
      <c r="F69" s="89" t="s">
        <v>105</v>
      </c>
      <c r="G69" s="89" t="s">
        <v>106</v>
      </c>
      <c r="H69" s="90" t="s">
        <v>107</v>
      </c>
      <c r="I69" s="92" t="s">
        <v>108</v>
      </c>
      <c r="J69" s="93" t="s">
        <v>115</v>
      </c>
      <c r="K69" s="90" t="s">
        <v>116</v>
      </c>
      <c r="L69" s="89" t="s">
        <v>117</v>
      </c>
      <c r="M69" s="78" t="s">
        <v>195</v>
      </c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</row>
    <row r="70" customFormat="false" ht="12.75" hidden="false" customHeight="false" outlineLevel="0" collapsed="false">
      <c r="A70" s="15" t="s">
        <v>204</v>
      </c>
      <c r="B70" s="16" t="s">
        <v>213</v>
      </c>
      <c r="C70" s="16" t="s">
        <v>214</v>
      </c>
      <c r="D70" s="17" t="n">
        <v>36100</v>
      </c>
      <c r="E70" s="17" t="n">
        <v>39387</v>
      </c>
      <c r="F70" s="15" t="s">
        <v>215</v>
      </c>
      <c r="G70" s="15" t="s">
        <v>216</v>
      </c>
      <c r="H70" s="16" t="s">
        <v>1</v>
      </c>
      <c r="I70" s="19" t="n">
        <f aca="false">6.1038</f>
        <v>6.1038</v>
      </c>
      <c r="J70" s="21" t="s">
        <v>217</v>
      </c>
      <c r="K70" s="16" t="n">
        <v>117</v>
      </c>
      <c r="L70" s="15" t="s">
        <v>218</v>
      </c>
      <c r="M70" s="95" t="n">
        <f aca="false">+K70*I70</f>
        <v>714.1446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2.75" hidden="false" customHeight="false" outlineLevel="0" collapsed="false">
      <c r="A71" s="15" t="s">
        <v>204</v>
      </c>
      <c r="B71" s="16" t="s">
        <v>213</v>
      </c>
      <c r="C71" s="16" t="s">
        <v>214</v>
      </c>
      <c r="D71" s="17" t="n">
        <v>37196</v>
      </c>
      <c r="E71" s="17" t="n">
        <v>37560</v>
      </c>
      <c r="F71" s="15" t="s">
        <v>215</v>
      </c>
      <c r="G71" s="15" t="s">
        <v>216</v>
      </c>
      <c r="H71" s="16" t="s">
        <v>1</v>
      </c>
      <c r="I71" s="19" t="n">
        <f aca="false">6.1038</f>
        <v>6.1038</v>
      </c>
      <c r="J71" s="21" t="s">
        <v>219</v>
      </c>
      <c r="K71" s="16" t="n">
        <v>9189</v>
      </c>
      <c r="L71" s="15" t="s">
        <v>220</v>
      </c>
      <c r="M71" s="95" t="n">
        <f aca="false">+K71*I71</f>
        <v>56087.8182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2.75" hidden="false" customHeight="false" outlineLevel="0" collapsed="false">
      <c r="A72" s="15"/>
      <c r="B72" s="16"/>
      <c r="C72" s="16"/>
      <c r="D72" s="17"/>
      <c r="E72" s="17"/>
      <c r="F72" s="15"/>
      <c r="G72" s="15"/>
      <c r="H72" s="16"/>
      <c r="I72" s="18"/>
      <c r="J72" s="21"/>
      <c r="K72" s="16"/>
      <c r="L72" s="15"/>
      <c r="M72" s="22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false" customHeight="false" outlineLevel="0" collapsed="false">
      <c r="A73" s="15"/>
      <c r="B73" s="16"/>
      <c r="C73" s="16"/>
      <c r="D73" s="17"/>
      <c r="E73" s="17"/>
      <c r="F73" s="15"/>
      <c r="G73" s="15"/>
      <c r="H73" s="16"/>
      <c r="I73" s="18"/>
      <c r="J73" s="21"/>
      <c r="K73" s="67" t="n">
        <f aca="false">SUM(K70:K72)</f>
        <v>9306</v>
      </c>
      <c r="L73" s="81" t="s">
        <v>171</v>
      </c>
      <c r="M73" s="33" t="n">
        <f aca="false">SUM(M70:M72)</f>
        <v>56801.9628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2.75" hidden="false" customHeight="false" outlineLevel="0" collapsed="false">
      <c r="A74" s="15"/>
      <c r="B74" s="16"/>
      <c r="C74" s="16"/>
      <c r="D74" s="17"/>
      <c r="E74" s="17"/>
      <c r="F74" s="15"/>
      <c r="G74" s="15"/>
      <c r="H74" s="16"/>
      <c r="I74" s="18"/>
      <c r="J74" s="21"/>
      <c r="K74" s="69"/>
      <c r="L74" s="81" t="s">
        <v>172</v>
      </c>
      <c r="M74" s="33" t="n">
        <f aca="false">SUM(M71)</f>
        <v>56087.8182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3.5" hidden="false" customHeight="false" outlineLevel="0" collapsed="false">
      <c r="A75" s="15"/>
      <c r="B75" s="16"/>
      <c r="C75" s="16"/>
      <c r="D75" s="17"/>
      <c r="E75" s="17"/>
      <c r="F75" s="15"/>
      <c r="G75" s="15"/>
      <c r="H75" s="16"/>
      <c r="I75" s="18"/>
      <c r="J75" s="21"/>
      <c r="K75" s="69"/>
      <c r="L75" s="81" t="s">
        <v>173</v>
      </c>
      <c r="M75" s="86" t="n">
        <f aca="false">+M73-M74</f>
        <v>714.1446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3.5" hidden="false" customHeight="false" outlineLevel="0" collapsed="false">
      <c r="A76" s="15"/>
      <c r="B76" s="16"/>
      <c r="C76" s="16"/>
      <c r="D76" s="17"/>
      <c r="E76" s="17"/>
      <c r="F76" s="15"/>
      <c r="G76" s="15"/>
      <c r="H76" s="16"/>
      <c r="I76" s="18"/>
      <c r="J76" s="21"/>
      <c r="K76" s="69"/>
      <c r="L76" s="81"/>
      <c r="M76" s="33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2.75" hidden="false" customHeight="false" outlineLevel="0" collapsed="false">
      <c r="A77" s="89" t="s">
        <v>101</v>
      </c>
      <c r="B77" s="90" t="s">
        <v>102</v>
      </c>
      <c r="C77" s="90" t="s">
        <v>103</v>
      </c>
      <c r="D77" s="91" t="s">
        <v>104</v>
      </c>
      <c r="E77" s="91"/>
      <c r="F77" s="89" t="s">
        <v>105</v>
      </c>
      <c r="G77" s="89" t="s">
        <v>106</v>
      </c>
      <c r="H77" s="90" t="s">
        <v>107</v>
      </c>
      <c r="I77" s="92" t="s">
        <v>108</v>
      </c>
      <c r="J77" s="93" t="s">
        <v>115</v>
      </c>
      <c r="K77" s="90" t="s">
        <v>116</v>
      </c>
      <c r="L77" s="89" t="s">
        <v>117</v>
      </c>
      <c r="M77" s="78" t="s">
        <v>195</v>
      </c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94"/>
      <c r="FI77" s="94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4"/>
      <c r="FU77" s="94"/>
      <c r="FV77" s="94"/>
      <c r="FW77" s="94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4"/>
      <c r="GI77" s="94"/>
      <c r="GJ77" s="94"/>
      <c r="GK77" s="94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4"/>
      <c r="GW77" s="94"/>
      <c r="GX77" s="94"/>
      <c r="GY77" s="94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4"/>
      <c r="HK77" s="94"/>
      <c r="HL77" s="94"/>
      <c r="HM77" s="94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4"/>
      <c r="HY77" s="94"/>
      <c r="HZ77" s="94"/>
      <c r="IA77" s="94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4"/>
      <c r="IM77" s="94"/>
      <c r="IN77" s="94"/>
      <c r="IO77" s="94"/>
      <c r="IP77" s="94"/>
      <c r="IQ77" s="94"/>
      <c r="IR77" s="94"/>
      <c r="IS77" s="94"/>
      <c r="IT77" s="94"/>
      <c r="IU77" s="94"/>
      <c r="IV77" s="94"/>
      <c r="IW77" s="94"/>
    </row>
    <row r="78" customFormat="false" ht="12.75" hidden="false" customHeight="false" outlineLevel="0" collapsed="false">
      <c r="A78" s="15" t="s">
        <v>183</v>
      </c>
      <c r="B78" s="16" t="s">
        <v>221</v>
      </c>
      <c r="C78" s="16" t="s">
        <v>222</v>
      </c>
      <c r="D78" s="17" t="n">
        <v>36526</v>
      </c>
      <c r="E78" s="17" t="n">
        <v>37560</v>
      </c>
      <c r="F78" s="15" t="s">
        <v>223</v>
      </c>
      <c r="G78" s="15" t="s">
        <v>223</v>
      </c>
      <c r="H78" s="16" t="s">
        <v>157</v>
      </c>
      <c r="I78" s="18" t="n">
        <f aca="false">5.2701</f>
        <v>5.2701</v>
      </c>
      <c r="J78" s="21" t="n">
        <v>1440</v>
      </c>
      <c r="K78" s="16" t="n">
        <v>4803</v>
      </c>
      <c r="L78" s="22" t="s">
        <v>1</v>
      </c>
      <c r="M78" s="95" t="n">
        <f aca="false">+K78*I78</f>
        <v>25312.2903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2.75" hidden="false" customHeight="false" outlineLevel="0" collapsed="false">
      <c r="A79" s="15" t="s">
        <v>183</v>
      </c>
      <c r="B79" s="16" t="s">
        <v>221</v>
      </c>
      <c r="C79" s="16" t="s">
        <v>222</v>
      </c>
      <c r="D79" s="17" t="n">
        <v>36526</v>
      </c>
      <c r="E79" s="17" t="n">
        <v>37560</v>
      </c>
      <c r="F79" s="15" t="s">
        <v>223</v>
      </c>
      <c r="G79" s="15" t="s">
        <v>223</v>
      </c>
      <c r="H79" s="16" t="s">
        <v>157</v>
      </c>
      <c r="I79" s="18" t="n">
        <f aca="false">5.45</f>
        <v>5.45</v>
      </c>
      <c r="J79" s="21" t="n">
        <v>1548</v>
      </c>
      <c r="K79" s="16" t="n">
        <v>3841</v>
      </c>
      <c r="L79" s="22" t="s">
        <v>1</v>
      </c>
      <c r="M79" s="95" t="n">
        <f aca="false">+K79*I79</f>
        <v>20933.45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2.75" hidden="false" customHeight="false" outlineLevel="0" collapsed="false">
      <c r="A80" s="15" t="s">
        <v>183</v>
      </c>
      <c r="B80" s="16" t="s">
        <v>221</v>
      </c>
      <c r="C80" s="16" t="s">
        <v>222</v>
      </c>
      <c r="D80" s="17" t="n">
        <v>36039</v>
      </c>
      <c r="E80" s="17" t="n">
        <v>37560</v>
      </c>
      <c r="F80" s="15" t="s">
        <v>224</v>
      </c>
      <c r="G80" s="15"/>
      <c r="H80" s="16" t="s">
        <v>157</v>
      </c>
      <c r="I80" s="18" t="n">
        <v>0.0185</v>
      </c>
      <c r="J80" s="21" t="n">
        <v>2210</v>
      </c>
      <c r="K80" s="16" t="n">
        <v>709765</v>
      </c>
      <c r="L80" s="22" t="s">
        <v>225</v>
      </c>
      <c r="M80" s="22" t="n">
        <f aca="false">+K80*I80</f>
        <v>13130.6525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2.75" hidden="false" customHeight="false" outlineLevel="0" collapsed="false">
      <c r="A81" s="15" t="s">
        <v>183</v>
      </c>
      <c r="B81" s="16" t="s">
        <v>221</v>
      </c>
      <c r="C81" s="16" t="s">
        <v>222</v>
      </c>
      <c r="D81" s="17" t="n">
        <v>36039</v>
      </c>
      <c r="E81" s="17" t="n">
        <v>37560</v>
      </c>
      <c r="F81" s="15" t="s">
        <v>224</v>
      </c>
      <c r="G81" s="15"/>
      <c r="H81" s="16" t="s">
        <v>157</v>
      </c>
      <c r="I81" s="18" t="n">
        <f aca="false">1.15</f>
        <v>1.15</v>
      </c>
      <c r="J81" s="21" t="n">
        <v>2210</v>
      </c>
      <c r="K81" s="16" t="n">
        <v>14388</v>
      </c>
      <c r="L81" s="22" t="s">
        <v>225</v>
      </c>
      <c r="M81" s="22" t="n">
        <f aca="false">+I81*K81*I1</f>
        <v>0</v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2.75" hidden="false" customHeight="false" outlineLevel="0" collapsed="false">
      <c r="A82" s="15" t="s">
        <v>183</v>
      </c>
      <c r="B82" s="16" t="s">
        <v>221</v>
      </c>
      <c r="C82" s="16" t="s">
        <v>226</v>
      </c>
      <c r="D82" s="17" t="n">
        <v>36039</v>
      </c>
      <c r="E82" s="17" t="n">
        <v>37560</v>
      </c>
      <c r="F82" s="15" t="s">
        <v>224</v>
      </c>
      <c r="G82" s="15"/>
      <c r="H82" s="16" t="s">
        <v>157</v>
      </c>
      <c r="I82" s="18" t="n">
        <v>0.0185</v>
      </c>
      <c r="J82" s="21" t="n">
        <v>2076</v>
      </c>
      <c r="K82" s="16" t="n">
        <v>11827</v>
      </c>
      <c r="L82" s="22" t="s">
        <v>227</v>
      </c>
      <c r="M82" s="22" t="n">
        <f aca="false">+I82*K82</f>
        <v>218.7995</v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2.75" hidden="false" customHeight="false" outlineLevel="0" collapsed="false">
      <c r="A83" s="15" t="s">
        <v>183</v>
      </c>
      <c r="B83" s="16" t="s">
        <v>221</v>
      </c>
      <c r="C83" s="16" t="s">
        <v>226</v>
      </c>
      <c r="D83" s="17" t="n">
        <v>36039</v>
      </c>
      <c r="E83" s="17" t="n">
        <v>37560</v>
      </c>
      <c r="F83" s="15" t="s">
        <v>224</v>
      </c>
      <c r="G83" s="15"/>
      <c r="H83" s="16"/>
      <c r="I83" s="18" t="n">
        <f aca="false">1.15</f>
        <v>1.15</v>
      </c>
      <c r="J83" s="21" t="n">
        <v>2076</v>
      </c>
      <c r="K83" s="16" t="n">
        <v>209</v>
      </c>
      <c r="L83" s="22" t="s">
        <v>227</v>
      </c>
      <c r="M83" s="22" t="n">
        <f aca="false">+I83*K83</f>
        <v>240.35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2.75" hidden="false" customHeight="false" outlineLevel="0" collapsed="false">
      <c r="A84" s="15" t="s">
        <v>183</v>
      </c>
      <c r="B84" s="16" t="s">
        <v>221</v>
      </c>
      <c r="C84" s="16" t="s">
        <v>226</v>
      </c>
      <c r="D84" s="17" t="n">
        <v>36039</v>
      </c>
      <c r="E84" s="17" t="n">
        <v>37560</v>
      </c>
      <c r="F84" s="15" t="s">
        <v>223</v>
      </c>
      <c r="G84" s="15" t="s">
        <v>223</v>
      </c>
      <c r="H84" s="16" t="s">
        <v>157</v>
      </c>
      <c r="I84" s="18" t="n">
        <f aca="false">5.61</f>
        <v>5.61</v>
      </c>
      <c r="J84" s="21" t="n">
        <v>1339</v>
      </c>
      <c r="K84" s="16" t="n">
        <v>90</v>
      </c>
      <c r="L84" s="22" t="s">
        <v>228</v>
      </c>
      <c r="M84" s="22" t="n">
        <f aca="false">+I84*K84</f>
        <v>504.9</v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3.5" hidden="false" customHeight="true" outlineLevel="0" collapsed="false">
      <c r="A85" s="15"/>
      <c r="B85" s="16"/>
      <c r="C85" s="16"/>
      <c r="D85" s="17"/>
      <c r="E85" s="17"/>
      <c r="F85" s="15"/>
      <c r="G85" s="15"/>
      <c r="H85" s="16"/>
      <c r="I85" s="18"/>
      <c r="J85" s="21"/>
      <c r="K85" s="16"/>
      <c r="L85" s="22"/>
      <c r="M85" s="22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.75" hidden="false" customHeight="false" outlineLevel="0" collapsed="false">
      <c r="A86" s="15" t="s">
        <v>229</v>
      </c>
      <c r="B86" s="16" t="s">
        <v>221</v>
      </c>
      <c r="C86" s="16" t="s">
        <v>26</v>
      </c>
      <c r="D86" s="17" t="n">
        <v>37196</v>
      </c>
      <c r="E86" s="17" t="n">
        <v>37287</v>
      </c>
      <c r="F86" s="15" t="s">
        <v>230</v>
      </c>
      <c r="G86" s="15" t="s">
        <v>231</v>
      </c>
      <c r="H86" s="16" t="s">
        <v>157</v>
      </c>
      <c r="I86" s="18" t="n">
        <f aca="false">6.08</f>
        <v>6.08</v>
      </c>
      <c r="J86" s="21" t="n">
        <v>38499</v>
      </c>
      <c r="K86" s="16" t="n">
        <v>2500</v>
      </c>
      <c r="L86" s="22" t="s">
        <v>232</v>
      </c>
      <c r="M86" s="95" t="n">
        <f aca="false">+K86*I86</f>
        <v>15200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customFormat="false" ht="12.75" hidden="false" customHeight="false" outlineLevel="0" collapsed="false">
      <c r="A87" s="15"/>
      <c r="B87" s="16"/>
      <c r="C87" s="16"/>
      <c r="D87" s="17"/>
      <c r="E87" s="17"/>
      <c r="F87" s="15"/>
      <c r="G87" s="15"/>
      <c r="H87" s="16"/>
      <c r="I87" s="18"/>
      <c r="J87" s="21"/>
      <c r="K87" s="16"/>
      <c r="L87" s="15"/>
      <c r="M87" s="10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customFormat="false" ht="12.75" hidden="false" customHeight="false" outlineLevel="0" collapsed="false">
      <c r="A88" s="15"/>
      <c r="B88" s="16"/>
      <c r="C88" s="16"/>
      <c r="D88" s="17"/>
      <c r="E88" s="17"/>
      <c r="F88" s="15"/>
      <c r="G88" s="15"/>
      <c r="H88" s="16"/>
      <c r="I88" s="18"/>
      <c r="J88" s="21"/>
      <c r="K88" s="16"/>
      <c r="L88" s="15"/>
      <c r="M88" s="22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</row>
    <row r="89" customFormat="false" ht="12.75" hidden="false" customHeight="false" outlineLevel="0" collapsed="false">
      <c r="A89" s="15"/>
      <c r="B89" s="16"/>
      <c r="C89" s="16"/>
      <c r="D89" s="17"/>
      <c r="E89" s="17"/>
      <c r="F89" s="15"/>
      <c r="G89" s="15"/>
      <c r="H89" s="16"/>
      <c r="I89" s="18"/>
      <c r="J89" s="21"/>
      <c r="K89" s="16"/>
      <c r="L89" s="15"/>
      <c r="M89" s="22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Format="false" ht="12.75" hidden="false" customHeight="false" outlineLevel="0" collapsed="false">
      <c r="A90" s="15"/>
      <c r="B90" s="16"/>
      <c r="C90" s="16"/>
      <c r="D90" s="17"/>
      <c r="E90" s="17"/>
      <c r="F90" s="15"/>
      <c r="G90" s="15"/>
      <c r="H90" s="16"/>
      <c r="I90" s="18"/>
      <c r="J90" s="21"/>
      <c r="K90" s="16"/>
      <c r="L90" s="15"/>
      <c r="M90" s="22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customFormat="false" ht="12.75" hidden="false" customHeight="false" outlineLevel="0" collapsed="false">
      <c r="A91" s="15"/>
      <c r="B91" s="16"/>
      <c r="C91" s="16"/>
      <c r="D91" s="17"/>
      <c r="E91" s="17"/>
      <c r="F91" s="15"/>
      <c r="G91" s="15"/>
      <c r="H91" s="16"/>
      <c r="I91" s="18"/>
      <c r="J91" s="21"/>
      <c r="K91" s="16"/>
      <c r="L91" s="15"/>
      <c r="M91" s="22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</row>
    <row r="92" customFormat="false" ht="12.75" hidden="false" customHeight="false" outlineLevel="0" collapsed="false">
      <c r="A92" s="29"/>
      <c r="B92" s="102"/>
      <c r="C92" s="16"/>
      <c r="D92" s="17"/>
      <c r="E92" s="17"/>
      <c r="F92" s="29"/>
      <c r="G92" s="29"/>
      <c r="H92" s="102"/>
      <c r="I92" s="103"/>
      <c r="J92" s="104"/>
      <c r="K92" s="102"/>
      <c r="L92" s="101"/>
      <c r="M92" s="10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</row>
    <row r="93" customFormat="false" ht="12" hidden="false" customHeight="true" outlineLevel="0" collapsed="false">
      <c r="A93" s="15"/>
      <c r="B93" s="16"/>
      <c r="C93" s="16"/>
      <c r="D93" s="17"/>
      <c r="E93" s="17"/>
      <c r="F93" s="15"/>
      <c r="G93" s="15"/>
      <c r="H93" s="16"/>
      <c r="I93" s="18"/>
      <c r="J93" s="21"/>
      <c r="K93" s="16"/>
      <c r="L93" s="105"/>
      <c r="M93" s="22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customFormat="false" ht="12.75" hidden="false" customHeight="false" outlineLevel="0" collapsed="false">
      <c r="A94" s="29" t="s">
        <v>233</v>
      </c>
      <c r="B94" s="102" t="s">
        <v>221</v>
      </c>
      <c r="C94" s="102" t="s">
        <v>234</v>
      </c>
      <c r="D94" s="106" t="n">
        <v>37226</v>
      </c>
      <c r="E94" s="106" t="n">
        <v>37256</v>
      </c>
      <c r="F94" s="29" t="s">
        <v>233</v>
      </c>
      <c r="G94" s="29" t="s">
        <v>233</v>
      </c>
      <c r="H94" s="102"/>
      <c r="I94" s="103" t="n">
        <v>0.015</v>
      </c>
      <c r="J94" s="104" t="n">
        <v>15692</v>
      </c>
      <c r="K94" s="102" t="n">
        <v>250000</v>
      </c>
      <c r="L94" s="101"/>
      <c r="M94" s="101" t="n">
        <f aca="false">+K94*I94</f>
        <v>3750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customFormat="false" ht="12.75" hidden="false" customHeight="false" outlineLevel="0" collapsed="false">
      <c r="A95" s="29" t="s">
        <v>233</v>
      </c>
      <c r="B95" s="102" t="s">
        <v>221</v>
      </c>
      <c r="C95" s="102" t="s">
        <v>234</v>
      </c>
      <c r="D95" s="106" t="n">
        <v>37043</v>
      </c>
      <c r="E95" s="106" t="n">
        <v>37225</v>
      </c>
      <c r="F95" s="29" t="s">
        <v>233</v>
      </c>
      <c r="G95" s="29" t="s">
        <v>233</v>
      </c>
      <c r="H95" s="102"/>
      <c r="I95" s="103" t="n">
        <v>0.015</v>
      </c>
      <c r="J95" s="104" t="n">
        <v>15692</v>
      </c>
      <c r="K95" s="102" t="n">
        <v>500000</v>
      </c>
      <c r="L95" s="101"/>
      <c r="M95" s="101" t="n">
        <f aca="false">+K95*I95</f>
        <v>7500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customFormat="false" ht="12.75" hidden="false" customHeight="false" outlineLevel="0" collapsed="false">
      <c r="A96" s="81" t="s">
        <v>1</v>
      </c>
      <c r="B96" s="67" t="s">
        <v>1</v>
      </c>
      <c r="C96" s="67" t="s">
        <v>1</v>
      </c>
      <c r="D96" s="82" t="s">
        <v>1</v>
      </c>
      <c r="E96" s="82" t="s">
        <v>1</v>
      </c>
      <c r="F96" s="81" t="s">
        <v>1</v>
      </c>
      <c r="G96" s="81" t="s">
        <v>1</v>
      </c>
      <c r="H96" s="67" t="s">
        <v>1</v>
      </c>
      <c r="I96" s="84" t="s">
        <v>1</v>
      </c>
      <c r="J96" s="107" t="s">
        <v>1</v>
      </c>
      <c r="K96" s="67" t="s">
        <v>1</v>
      </c>
      <c r="L96" s="81" t="s">
        <v>1</v>
      </c>
      <c r="M96" s="33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8"/>
      <c r="BC96" s="108"/>
      <c r="BD96" s="108"/>
      <c r="BE96" s="108"/>
      <c r="BF96" s="108"/>
      <c r="BG96" s="108"/>
      <c r="BH96" s="108"/>
      <c r="BI96" s="108"/>
      <c r="BJ96" s="108"/>
      <c r="BK96" s="108"/>
      <c r="BL96" s="108"/>
      <c r="BM96" s="108"/>
      <c r="BN96" s="108"/>
      <c r="BO96" s="108"/>
      <c r="BP96" s="108"/>
      <c r="BQ96" s="108"/>
      <c r="BR96" s="108"/>
      <c r="BS96" s="108"/>
      <c r="BT96" s="108"/>
      <c r="BU96" s="108"/>
      <c r="BV96" s="108"/>
      <c r="BW96" s="108"/>
      <c r="BX96" s="108"/>
      <c r="BY96" s="108"/>
      <c r="BZ96" s="108"/>
      <c r="CA96" s="108"/>
      <c r="CB96" s="108"/>
      <c r="CC96" s="108"/>
      <c r="CD96" s="108"/>
      <c r="CE96" s="108"/>
      <c r="CF96" s="108"/>
      <c r="CG96" s="108"/>
      <c r="CH96" s="108"/>
      <c r="CI96" s="108"/>
      <c r="CJ96" s="108"/>
      <c r="CK96" s="108"/>
      <c r="CL96" s="108"/>
      <c r="CM96" s="108"/>
      <c r="CN96" s="108"/>
      <c r="CO96" s="108"/>
      <c r="CP96" s="108"/>
      <c r="CQ96" s="108"/>
      <c r="CR96" s="108"/>
      <c r="CS96" s="108"/>
      <c r="CT96" s="108"/>
      <c r="CU96" s="108"/>
      <c r="CV96" s="108"/>
      <c r="CW96" s="108"/>
      <c r="CX96" s="108"/>
      <c r="CY96" s="108"/>
      <c r="CZ96" s="108"/>
      <c r="DA96" s="108"/>
      <c r="DB96" s="108"/>
      <c r="DC96" s="108"/>
      <c r="DD96" s="108"/>
      <c r="DE96" s="108"/>
      <c r="DF96" s="108"/>
      <c r="DG96" s="108"/>
      <c r="DH96" s="108"/>
      <c r="DI96" s="108"/>
      <c r="DJ96" s="108"/>
      <c r="DK96" s="108"/>
      <c r="DL96" s="108"/>
      <c r="DM96" s="108"/>
      <c r="DN96" s="108"/>
      <c r="DO96" s="108"/>
      <c r="DP96" s="108"/>
      <c r="DQ96" s="108"/>
      <c r="DR96" s="108"/>
      <c r="DS96" s="108"/>
      <c r="DT96" s="108"/>
      <c r="DU96" s="108"/>
      <c r="DV96" s="108"/>
      <c r="DW96" s="108"/>
      <c r="DX96" s="108"/>
      <c r="DY96" s="108"/>
      <c r="DZ96" s="108"/>
      <c r="EA96" s="108"/>
      <c r="EB96" s="108"/>
      <c r="EC96" s="108"/>
      <c r="ED96" s="108"/>
      <c r="EE96" s="108"/>
      <c r="EF96" s="108"/>
      <c r="EG96" s="108"/>
      <c r="EH96" s="108"/>
      <c r="EI96" s="108"/>
      <c r="EJ96" s="108"/>
      <c r="EK96" s="108"/>
      <c r="EL96" s="108"/>
      <c r="EM96" s="108"/>
      <c r="EN96" s="108"/>
      <c r="EO96" s="108"/>
      <c r="EP96" s="108"/>
      <c r="EQ96" s="108"/>
      <c r="ER96" s="108"/>
      <c r="ES96" s="108"/>
      <c r="ET96" s="108"/>
      <c r="EU96" s="108"/>
      <c r="EV96" s="108"/>
      <c r="EW96" s="108"/>
      <c r="EX96" s="108"/>
      <c r="EY96" s="108"/>
      <c r="EZ96" s="108"/>
      <c r="FA96" s="108"/>
      <c r="FB96" s="108"/>
      <c r="FC96" s="108"/>
      <c r="FD96" s="108"/>
      <c r="FE96" s="108"/>
      <c r="FF96" s="108"/>
      <c r="FG96" s="108"/>
      <c r="FH96" s="108"/>
      <c r="FI96" s="108"/>
      <c r="FJ96" s="108"/>
      <c r="FK96" s="108"/>
      <c r="FL96" s="108"/>
      <c r="FM96" s="108"/>
      <c r="FN96" s="108"/>
      <c r="FO96" s="108"/>
      <c r="FP96" s="108"/>
      <c r="FQ96" s="108"/>
      <c r="FR96" s="108"/>
      <c r="FS96" s="108"/>
      <c r="FT96" s="108"/>
      <c r="FU96" s="108"/>
      <c r="FV96" s="108"/>
      <c r="FW96" s="108"/>
      <c r="FX96" s="108"/>
      <c r="FY96" s="108"/>
      <c r="FZ96" s="108"/>
      <c r="GA96" s="108"/>
      <c r="GB96" s="108"/>
      <c r="GC96" s="108"/>
      <c r="GD96" s="108"/>
      <c r="GE96" s="108"/>
      <c r="GF96" s="108"/>
      <c r="GG96" s="108"/>
      <c r="GH96" s="108"/>
      <c r="GI96" s="108"/>
      <c r="GJ96" s="108"/>
      <c r="GK96" s="108"/>
      <c r="GL96" s="108"/>
      <c r="GM96" s="108"/>
      <c r="GN96" s="108"/>
      <c r="GO96" s="108"/>
      <c r="GP96" s="108"/>
      <c r="GQ96" s="108"/>
      <c r="GR96" s="108"/>
      <c r="GS96" s="108"/>
      <c r="GT96" s="108"/>
      <c r="GU96" s="108"/>
      <c r="GV96" s="108"/>
      <c r="GW96" s="108"/>
      <c r="GX96" s="108"/>
      <c r="GY96" s="108"/>
      <c r="GZ96" s="108"/>
      <c r="HA96" s="108"/>
      <c r="HB96" s="108"/>
      <c r="HC96" s="108"/>
      <c r="HD96" s="108"/>
      <c r="HE96" s="108"/>
      <c r="HF96" s="108"/>
      <c r="HG96" s="108"/>
      <c r="HH96" s="108"/>
      <c r="HI96" s="108"/>
      <c r="HJ96" s="108"/>
      <c r="HK96" s="108"/>
      <c r="HL96" s="108"/>
      <c r="HM96" s="108"/>
      <c r="HN96" s="108"/>
      <c r="HO96" s="108"/>
      <c r="HP96" s="108"/>
      <c r="HQ96" s="108"/>
      <c r="HR96" s="108"/>
      <c r="HS96" s="108"/>
      <c r="HT96" s="108"/>
      <c r="HU96" s="108"/>
      <c r="HV96" s="108"/>
      <c r="HW96" s="108"/>
      <c r="HX96" s="108"/>
      <c r="HY96" s="108"/>
      <c r="HZ96" s="108"/>
      <c r="IA96" s="108"/>
      <c r="IB96" s="108"/>
      <c r="IC96" s="108"/>
      <c r="ID96" s="108"/>
      <c r="IE96" s="108"/>
      <c r="IF96" s="108"/>
      <c r="IG96" s="108"/>
      <c r="IH96" s="108"/>
      <c r="II96" s="108"/>
      <c r="IJ96" s="108"/>
      <c r="IK96" s="108"/>
      <c r="IL96" s="108"/>
      <c r="IM96" s="108"/>
      <c r="IN96" s="108"/>
      <c r="IO96" s="108"/>
      <c r="IP96" s="108"/>
      <c r="IQ96" s="108"/>
      <c r="IR96" s="108"/>
      <c r="IS96" s="108"/>
      <c r="IT96" s="108"/>
      <c r="IU96" s="108"/>
      <c r="IV96" s="108"/>
      <c r="IW96" s="108"/>
    </row>
    <row r="97" customFormat="false" ht="12.75" hidden="false" customHeight="false" outlineLevel="0" collapsed="false">
      <c r="A97" s="81"/>
      <c r="B97" s="67"/>
      <c r="C97" s="67"/>
      <c r="D97" s="82"/>
      <c r="E97" s="82"/>
      <c r="F97" s="81"/>
      <c r="G97" s="81"/>
      <c r="H97" s="67"/>
      <c r="I97" s="84"/>
      <c r="J97" s="107"/>
      <c r="K97" s="67" t="n">
        <f aca="false">SUM(K78:K96)</f>
        <v>1497423</v>
      </c>
      <c r="L97" s="81" t="s">
        <v>171</v>
      </c>
      <c r="M97" s="33" t="n">
        <f aca="false">SUM(M78:M96)</f>
        <v>86790.4423</v>
      </c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  <c r="BH97" s="108"/>
      <c r="BI97" s="108"/>
      <c r="BJ97" s="108"/>
      <c r="BK97" s="108"/>
      <c r="BL97" s="108"/>
      <c r="BM97" s="108"/>
      <c r="BN97" s="108"/>
      <c r="BO97" s="108"/>
      <c r="BP97" s="108"/>
      <c r="BQ97" s="108"/>
      <c r="BR97" s="108"/>
      <c r="BS97" s="108"/>
      <c r="BT97" s="108"/>
      <c r="BU97" s="108"/>
      <c r="BV97" s="108"/>
      <c r="BW97" s="108"/>
      <c r="BX97" s="108"/>
      <c r="BY97" s="108"/>
      <c r="BZ97" s="108"/>
      <c r="CA97" s="108"/>
      <c r="CB97" s="108"/>
      <c r="CC97" s="108"/>
      <c r="CD97" s="108"/>
      <c r="CE97" s="108"/>
      <c r="CF97" s="108"/>
      <c r="CG97" s="108"/>
      <c r="CH97" s="108"/>
      <c r="CI97" s="108"/>
      <c r="CJ97" s="108"/>
      <c r="CK97" s="108"/>
      <c r="CL97" s="108"/>
      <c r="CM97" s="108"/>
      <c r="CN97" s="108"/>
      <c r="CO97" s="108"/>
      <c r="CP97" s="108"/>
      <c r="CQ97" s="108"/>
      <c r="CR97" s="108"/>
      <c r="CS97" s="108"/>
      <c r="CT97" s="108"/>
      <c r="CU97" s="108"/>
      <c r="CV97" s="108"/>
      <c r="CW97" s="108"/>
      <c r="CX97" s="108"/>
      <c r="CY97" s="108"/>
      <c r="CZ97" s="108"/>
      <c r="DA97" s="108"/>
      <c r="DB97" s="108"/>
      <c r="DC97" s="108"/>
      <c r="DD97" s="108"/>
      <c r="DE97" s="108"/>
      <c r="DF97" s="108"/>
      <c r="DG97" s="108"/>
      <c r="DH97" s="108"/>
      <c r="DI97" s="108"/>
      <c r="DJ97" s="108"/>
      <c r="DK97" s="108"/>
      <c r="DL97" s="108"/>
      <c r="DM97" s="108"/>
      <c r="DN97" s="108"/>
      <c r="DO97" s="108"/>
      <c r="DP97" s="108"/>
      <c r="DQ97" s="108"/>
      <c r="DR97" s="108"/>
      <c r="DS97" s="108"/>
      <c r="DT97" s="108"/>
      <c r="DU97" s="108"/>
      <c r="DV97" s="108"/>
      <c r="DW97" s="108"/>
      <c r="DX97" s="108"/>
      <c r="DY97" s="108"/>
      <c r="DZ97" s="108"/>
      <c r="EA97" s="108"/>
      <c r="EB97" s="108"/>
      <c r="EC97" s="108"/>
      <c r="ED97" s="108"/>
      <c r="EE97" s="108"/>
      <c r="EF97" s="108"/>
      <c r="EG97" s="108"/>
      <c r="EH97" s="108"/>
      <c r="EI97" s="108"/>
      <c r="EJ97" s="108"/>
      <c r="EK97" s="108"/>
      <c r="EL97" s="108"/>
      <c r="EM97" s="108"/>
      <c r="EN97" s="108"/>
      <c r="EO97" s="108"/>
      <c r="EP97" s="108"/>
      <c r="EQ97" s="108"/>
      <c r="ER97" s="108"/>
      <c r="ES97" s="108"/>
      <c r="ET97" s="108"/>
      <c r="EU97" s="108"/>
      <c r="EV97" s="108"/>
      <c r="EW97" s="108"/>
      <c r="EX97" s="108"/>
      <c r="EY97" s="108"/>
      <c r="EZ97" s="108"/>
      <c r="FA97" s="108"/>
      <c r="FB97" s="108"/>
      <c r="FC97" s="108"/>
      <c r="FD97" s="108"/>
      <c r="FE97" s="108"/>
      <c r="FF97" s="108"/>
      <c r="FG97" s="108"/>
      <c r="FH97" s="108"/>
      <c r="FI97" s="108"/>
      <c r="FJ97" s="108"/>
      <c r="FK97" s="108"/>
      <c r="FL97" s="108"/>
      <c r="FM97" s="108"/>
      <c r="FN97" s="108"/>
      <c r="FO97" s="108"/>
      <c r="FP97" s="108"/>
      <c r="FQ97" s="108"/>
      <c r="FR97" s="108"/>
      <c r="FS97" s="108"/>
      <c r="FT97" s="108"/>
      <c r="FU97" s="108"/>
      <c r="FV97" s="108"/>
      <c r="FW97" s="108"/>
      <c r="FX97" s="108"/>
      <c r="FY97" s="108"/>
      <c r="FZ97" s="108"/>
      <c r="GA97" s="108"/>
      <c r="GB97" s="108"/>
      <c r="GC97" s="108"/>
      <c r="GD97" s="108"/>
      <c r="GE97" s="108"/>
      <c r="GF97" s="108"/>
      <c r="GG97" s="108"/>
      <c r="GH97" s="108"/>
      <c r="GI97" s="108"/>
      <c r="GJ97" s="108"/>
      <c r="GK97" s="108"/>
      <c r="GL97" s="108"/>
      <c r="GM97" s="108"/>
      <c r="GN97" s="108"/>
      <c r="GO97" s="108"/>
      <c r="GP97" s="108"/>
      <c r="GQ97" s="108"/>
      <c r="GR97" s="108"/>
      <c r="GS97" s="108"/>
      <c r="GT97" s="108"/>
      <c r="GU97" s="108"/>
      <c r="GV97" s="108"/>
      <c r="GW97" s="108"/>
      <c r="GX97" s="108"/>
      <c r="GY97" s="108"/>
      <c r="GZ97" s="108"/>
      <c r="HA97" s="108"/>
      <c r="HB97" s="108"/>
      <c r="HC97" s="108"/>
      <c r="HD97" s="108"/>
      <c r="HE97" s="108"/>
      <c r="HF97" s="108"/>
      <c r="HG97" s="108"/>
      <c r="HH97" s="108"/>
      <c r="HI97" s="108"/>
      <c r="HJ97" s="108"/>
      <c r="HK97" s="108"/>
      <c r="HL97" s="108"/>
      <c r="HM97" s="108"/>
      <c r="HN97" s="108"/>
      <c r="HO97" s="108"/>
      <c r="HP97" s="108"/>
      <c r="HQ97" s="108"/>
      <c r="HR97" s="108"/>
      <c r="HS97" s="108"/>
      <c r="HT97" s="108"/>
      <c r="HU97" s="108"/>
      <c r="HV97" s="108"/>
      <c r="HW97" s="108"/>
      <c r="HX97" s="108"/>
      <c r="HY97" s="108"/>
      <c r="HZ97" s="108"/>
      <c r="IA97" s="108"/>
      <c r="IB97" s="108"/>
      <c r="IC97" s="108"/>
      <c r="ID97" s="108"/>
      <c r="IE97" s="108"/>
      <c r="IF97" s="108"/>
      <c r="IG97" s="108"/>
      <c r="IH97" s="108"/>
      <c r="II97" s="108"/>
      <c r="IJ97" s="108"/>
      <c r="IK97" s="108"/>
      <c r="IL97" s="108"/>
      <c r="IM97" s="108"/>
      <c r="IN97" s="108"/>
      <c r="IO97" s="108"/>
      <c r="IP97" s="108"/>
      <c r="IQ97" s="108"/>
      <c r="IR97" s="108"/>
      <c r="IS97" s="108"/>
      <c r="IT97" s="108"/>
      <c r="IU97" s="108"/>
      <c r="IV97" s="108"/>
      <c r="IW97" s="108"/>
    </row>
    <row r="98" customFormat="false" ht="12.75" hidden="false" customHeight="false" outlineLevel="0" collapsed="false">
      <c r="A98" s="15"/>
      <c r="B98" s="16"/>
      <c r="C98" s="16"/>
      <c r="D98" s="17"/>
      <c r="E98" s="17"/>
      <c r="F98" s="15"/>
      <c r="G98" s="15"/>
      <c r="H98" s="16"/>
      <c r="I98" s="18"/>
      <c r="J98" s="21"/>
      <c r="K98" s="69"/>
      <c r="L98" s="81" t="s">
        <v>172</v>
      </c>
      <c r="M98" s="33" t="n">
        <f aca="false">SUM(M78:M84)</f>
        <v>60340.4423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customFormat="false" ht="13.5" hidden="false" customHeight="false" outlineLevel="0" collapsed="false">
      <c r="A99" s="15"/>
      <c r="B99" s="16"/>
      <c r="C99" s="16"/>
      <c r="D99" s="17"/>
      <c r="E99" s="17"/>
      <c r="F99" s="15"/>
      <c r="G99" s="15"/>
      <c r="H99" s="16"/>
      <c r="I99" s="18"/>
      <c r="J99" s="21"/>
      <c r="K99" s="69"/>
      <c r="L99" s="81" t="s">
        <v>173</v>
      </c>
      <c r="M99" s="86" t="n">
        <f aca="false">+M97-M98</f>
        <v>26450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customFormat="false" ht="13.5" hidden="false" customHeight="false" outlineLevel="0" collapsed="false">
      <c r="A100" s="15"/>
      <c r="B100" s="16"/>
      <c r="C100" s="16"/>
      <c r="D100" s="17"/>
      <c r="E100" s="17"/>
      <c r="F100" s="15"/>
      <c r="G100" s="15"/>
      <c r="H100" s="16"/>
      <c r="I100" s="18"/>
      <c r="J100" s="21"/>
      <c r="K100" s="16"/>
      <c r="L100" s="15"/>
      <c r="M100" s="22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customFormat="false" ht="12.75" hidden="false" customHeight="false" outlineLevel="0" collapsed="false">
      <c r="A101" s="89" t="s">
        <v>101</v>
      </c>
      <c r="B101" s="90" t="s">
        <v>102</v>
      </c>
      <c r="C101" s="90" t="s">
        <v>103</v>
      </c>
      <c r="D101" s="91" t="s">
        <v>104</v>
      </c>
      <c r="E101" s="91"/>
      <c r="F101" s="89" t="s">
        <v>105</v>
      </c>
      <c r="G101" s="89" t="s">
        <v>106</v>
      </c>
      <c r="H101" s="90" t="s">
        <v>107</v>
      </c>
      <c r="I101" s="92" t="s">
        <v>108</v>
      </c>
      <c r="J101" s="93" t="s">
        <v>115</v>
      </c>
      <c r="K101" s="90" t="s">
        <v>116</v>
      </c>
      <c r="L101" s="89" t="s">
        <v>117</v>
      </c>
      <c r="M101" s="78" t="s">
        <v>195</v>
      </c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  <c r="IW101" s="94"/>
    </row>
    <row r="102" customFormat="false" ht="12.75" hidden="false" customHeight="false" outlineLevel="0" collapsed="false">
      <c r="A102" s="15" t="s">
        <v>204</v>
      </c>
      <c r="B102" s="16" t="s">
        <v>221</v>
      </c>
      <c r="C102" s="16" t="s">
        <v>208</v>
      </c>
      <c r="D102" s="17" t="n">
        <v>36342</v>
      </c>
      <c r="E102" s="17" t="n">
        <v>39172</v>
      </c>
      <c r="F102" s="15" t="s">
        <v>235</v>
      </c>
      <c r="G102" s="15" t="s">
        <v>236</v>
      </c>
      <c r="H102" s="16" t="s">
        <v>237</v>
      </c>
      <c r="I102" s="18" t="n">
        <f aca="false">10.7</f>
        <v>10.7</v>
      </c>
      <c r="J102" s="21" t="n">
        <v>29667</v>
      </c>
      <c r="K102" s="16" t="n">
        <v>35000</v>
      </c>
      <c r="L102" s="109" t="s">
        <v>238</v>
      </c>
      <c r="M102" s="95" t="n">
        <f aca="false">+K102*I102</f>
        <v>374500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2.75" hidden="false" customHeight="false" outlineLevel="0" collapsed="false">
      <c r="A103" s="81" t="s">
        <v>1</v>
      </c>
      <c r="B103" s="67" t="s">
        <v>1</v>
      </c>
      <c r="C103" s="67" t="s">
        <v>1</v>
      </c>
      <c r="D103" s="82" t="s">
        <v>1</v>
      </c>
      <c r="E103" s="82" t="s">
        <v>1</v>
      </c>
      <c r="F103" s="81" t="s">
        <v>1</v>
      </c>
      <c r="G103" s="81" t="s">
        <v>1</v>
      </c>
      <c r="H103" s="67" t="s">
        <v>1</v>
      </c>
      <c r="I103" s="84" t="s">
        <v>1</v>
      </c>
      <c r="J103" s="107" t="s">
        <v>1</v>
      </c>
      <c r="K103" s="67" t="s">
        <v>1</v>
      </c>
      <c r="L103" s="81" t="s">
        <v>1</v>
      </c>
      <c r="M103" s="33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108"/>
      <c r="BC103" s="108"/>
      <c r="BD103" s="108"/>
      <c r="BE103" s="108"/>
      <c r="BF103" s="108"/>
      <c r="BG103" s="108"/>
      <c r="BH103" s="108"/>
      <c r="BI103" s="108"/>
      <c r="BJ103" s="108"/>
      <c r="BK103" s="108"/>
      <c r="BL103" s="108"/>
      <c r="BM103" s="108"/>
      <c r="BN103" s="108"/>
      <c r="BO103" s="108"/>
      <c r="BP103" s="108"/>
      <c r="BQ103" s="108"/>
      <c r="BR103" s="108"/>
      <c r="BS103" s="108"/>
      <c r="BT103" s="108"/>
      <c r="BU103" s="108"/>
      <c r="BV103" s="108"/>
      <c r="BW103" s="108"/>
      <c r="BX103" s="108"/>
      <c r="BY103" s="108"/>
      <c r="BZ103" s="108"/>
      <c r="CA103" s="108"/>
      <c r="CB103" s="108"/>
      <c r="CC103" s="108"/>
      <c r="CD103" s="108"/>
      <c r="CE103" s="108"/>
      <c r="CF103" s="108"/>
      <c r="CG103" s="108"/>
      <c r="CH103" s="108"/>
      <c r="CI103" s="108"/>
      <c r="CJ103" s="108"/>
      <c r="CK103" s="108"/>
      <c r="CL103" s="108"/>
      <c r="CM103" s="108"/>
      <c r="CN103" s="108"/>
      <c r="CO103" s="108"/>
      <c r="CP103" s="108"/>
      <c r="CQ103" s="108"/>
      <c r="CR103" s="108"/>
      <c r="CS103" s="108"/>
      <c r="CT103" s="108"/>
      <c r="CU103" s="108"/>
      <c r="CV103" s="108"/>
      <c r="CW103" s="108"/>
      <c r="CX103" s="108"/>
      <c r="CY103" s="108"/>
      <c r="CZ103" s="108"/>
      <c r="DA103" s="108"/>
      <c r="DB103" s="108"/>
      <c r="DC103" s="108"/>
      <c r="DD103" s="108"/>
      <c r="DE103" s="108"/>
      <c r="DF103" s="108"/>
      <c r="DG103" s="108"/>
      <c r="DH103" s="108"/>
      <c r="DI103" s="108"/>
      <c r="DJ103" s="108"/>
      <c r="DK103" s="108"/>
      <c r="DL103" s="108"/>
      <c r="DM103" s="108"/>
      <c r="DN103" s="108"/>
      <c r="DO103" s="108"/>
      <c r="DP103" s="108"/>
      <c r="DQ103" s="108"/>
      <c r="DR103" s="108"/>
      <c r="DS103" s="108"/>
      <c r="DT103" s="108"/>
      <c r="DU103" s="108"/>
      <c r="DV103" s="108"/>
      <c r="DW103" s="108"/>
      <c r="DX103" s="108"/>
      <c r="DY103" s="108"/>
      <c r="DZ103" s="108"/>
      <c r="EA103" s="108"/>
      <c r="EB103" s="108"/>
      <c r="EC103" s="108"/>
      <c r="ED103" s="108"/>
      <c r="EE103" s="108"/>
      <c r="EF103" s="108"/>
      <c r="EG103" s="108"/>
      <c r="EH103" s="108"/>
      <c r="EI103" s="108"/>
      <c r="EJ103" s="108"/>
      <c r="EK103" s="108"/>
      <c r="EL103" s="108"/>
      <c r="EM103" s="108"/>
      <c r="EN103" s="108"/>
      <c r="EO103" s="108"/>
      <c r="EP103" s="108"/>
      <c r="EQ103" s="108"/>
      <c r="ER103" s="108"/>
      <c r="ES103" s="108"/>
      <c r="ET103" s="108"/>
      <c r="EU103" s="108"/>
      <c r="EV103" s="108"/>
      <c r="EW103" s="108"/>
      <c r="EX103" s="108"/>
      <c r="EY103" s="108"/>
      <c r="EZ103" s="108"/>
      <c r="FA103" s="108"/>
      <c r="FB103" s="108"/>
      <c r="FC103" s="108"/>
      <c r="FD103" s="108"/>
      <c r="FE103" s="108"/>
      <c r="FF103" s="108"/>
      <c r="FG103" s="108"/>
      <c r="FH103" s="108"/>
      <c r="FI103" s="108"/>
      <c r="FJ103" s="108"/>
      <c r="FK103" s="108"/>
      <c r="FL103" s="108"/>
      <c r="FM103" s="108"/>
      <c r="FN103" s="108"/>
      <c r="FO103" s="108"/>
      <c r="FP103" s="108"/>
      <c r="FQ103" s="108"/>
      <c r="FR103" s="108"/>
      <c r="FS103" s="108"/>
      <c r="FT103" s="108"/>
      <c r="FU103" s="108"/>
      <c r="FV103" s="108"/>
      <c r="FW103" s="108"/>
      <c r="FX103" s="108"/>
      <c r="FY103" s="108"/>
      <c r="FZ103" s="108"/>
      <c r="GA103" s="108"/>
      <c r="GB103" s="108"/>
      <c r="GC103" s="108"/>
      <c r="GD103" s="108"/>
      <c r="GE103" s="108"/>
      <c r="GF103" s="108"/>
      <c r="GG103" s="108"/>
      <c r="GH103" s="108"/>
      <c r="GI103" s="108"/>
      <c r="GJ103" s="108"/>
      <c r="GK103" s="108"/>
      <c r="GL103" s="108"/>
      <c r="GM103" s="108"/>
      <c r="GN103" s="108"/>
      <c r="GO103" s="108"/>
      <c r="GP103" s="108"/>
      <c r="GQ103" s="108"/>
      <c r="GR103" s="108"/>
      <c r="GS103" s="108"/>
      <c r="GT103" s="108"/>
      <c r="GU103" s="108"/>
      <c r="GV103" s="108"/>
      <c r="GW103" s="108"/>
      <c r="GX103" s="108"/>
      <c r="GY103" s="108"/>
      <c r="GZ103" s="108"/>
      <c r="HA103" s="108"/>
      <c r="HB103" s="108"/>
      <c r="HC103" s="108"/>
      <c r="HD103" s="108"/>
      <c r="HE103" s="108"/>
      <c r="HF103" s="108"/>
      <c r="HG103" s="108"/>
      <c r="HH103" s="108"/>
      <c r="HI103" s="108"/>
      <c r="HJ103" s="108"/>
      <c r="HK103" s="108"/>
      <c r="HL103" s="108"/>
      <c r="HM103" s="108"/>
      <c r="HN103" s="108"/>
      <c r="HO103" s="108"/>
      <c r="HP103" s="108"/>
      <c r="HQ103" s="108"/>
      <c r="HR103" s="108"/>
      <c r="HS103" s="108"/>
      <c r="HT103" s="108"/>
      <c r="HU103" s="108"/>
      <c r="HV103" s="108"/>
      <c r="HW103" s="108"/>
      <c r="HX103" s="108"/>
      <c r="HY103" s="108"/>
      <c r="HZ103" s="108"/>
      <c r="IA103" s="108"/>
      <c r="IB103" s="108"/>
      <c r="IC103" s="108"/>
      <c r="ID103" s="108"/>
      <c r="IE103" s="108"/>
      <c r="IF103" s="108"/>
      <c r="IG103" s="108"/>
      <c r="IH103" s="108"/>
      <c r="II103" s="108"/>
      <c r="IJ103" s="108"/>
      <c r="IK103" s="108"/>
      <c r="IL103" s="108"/>
      <c r="IM103" s="108"/>
      <c r="IN103" s="108"/>
      <c r="IO103" s="108"/>
      <c r="IP103" s="108"/>
      <c r="IQ103" s="108"/>
      <c r="IR103" s="108"/>
      <c r="IS103" s="108"/>
      <c r="IT103" s="108"/>
      <c r="IU103" s="108"/>
      <c r="IV103" s="108"/>
      <c r="IW103" s="108"/>
    </row>
    <row r="104" customFormat="false" ht="12.75" hidden="false" customHeight="false" outlineLevel="0" collapsed="false">
      <c r="A104" s="81"/>
      <c r="B104" s="67"/>
      <c r="C104" s="67" t="n">
        <f aca="false">65000/12</f>
        <v>5416.66666666667</v>
      </c>
      <c r="D104" s="82"/>
      <c r="E104" s="82"/>
      <c r="F104" s="81"/>
      <c r="G104" s="81"/>
      <c r="H104" s="67"/>
      <c r="I104" s="84"/>
      <c r="J104" s="107"/>
      <c r="K104" s="67" t="n">
        <f aca="false">SUM(K102:K103)</f>
        <v>35000</v>
      </c>
      <c r="L104" s="81" t="s">
        <v>171</v>
      </c>
      <c r="M104" s="33" t="n">
        <f aca="false">SUM(M102:M103)</f>
        <v>374500</v>
      </c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  <c r="BH104" s="108"/>
      <c r="BI104" s="108"/>
      <c r="BJ104" s="108"/>
      <c r="BK104" s="108"/>
      <c r="BL104" s="108"/>
      <c r="BM104" s="108"/>
      <c r="BN104" s="108"/>
      <c r="BO104" s="108"/>
      <c r="BP104" s="108"/>
      <c r="BQ104" s="108"/>
      <c r="BR104" s="108"/>
      <c r="BS104" s="108"/>
      <c r="BT104" s="108"/>
      <c r="BU104" s="108"/>
      <c r="BV104" s="108"/>
      <c r="BW104" s="108"/>
      <c r="BX104" s="108"/>
      <c r="BY104" s="108"/>
      <c r="BZ104" s="108"/>
      <c r="CA104" s="108"/>
      <c r="CB104" s="108"/>
      <c r="CC104" s="108"/>
      <c r="CD104" s="108"/>
      <c r="CE104" s="108"/>
      <c r="CF104" s="108"/>
      <c r="CG104" s="108"/>
      <c r="CH104" s="108"/>
      <c r="CI104" s="108"/>
      <c r="CJ104" s="108"/>
      <c r="CK104" s="108"/>
      <c r="CL104" s="108"/>
      <c r="CM104" s="108"/>
      <c r="CN104" s="108"/>
      <c r="CO104" s="108"/>
      <c r="CP104" s="108"/>
      <c r="CQ104" s="108"/>
      <c r="CR104" s="108"/>
      <c r="CS104" s="108"/>
      <c r="CT104" s="108"/>
      <c r="CU104" s="108"/>
      <c r="CV104" s="108"/>
      <c r="CW104" s="108"/>
      <c r="CX104" s="108"/>
      <c r="CY104" s="108"/>
      <c r="CZ104" s="108"/>
      <c r="DA104" s="108"/>
      <c r="DB104" s="108"/>
      <c r="DC104" s="108"/>
      <c r="DD104" s="108"/>
      <c r="DE104" s="108"/>
      <c r="DF104" s="108"/>
      <c r="DG104" s="108"/>
      <c r="DH104" s="108"/>
      <c r="DI104" s="108"/>
      <c r="DJ104" s="108"/>
      <c r="DK104" s="108"/>
      <c r="DL104" s="108"/>
      <c r="DM104" s="108"/>
      <c r="DN104" s="108"/>
      <c r="DO104" s="108"/>
      <c r="DP104" s="108"/>
      <c r="DQ104" s="108"/>
      <c r="DR104" s="108"/>
      <c r="DS104" s="108"/>
      <c r="DT104" s="108"/>
      <c r="DU104" s="108"/>
      <c r="DV104" s="108"/>
      <c r="DW104" s="108"/>
      <c r="DX104" s="108"/>
      <c r="DY104" s="108"/>
      <c r="DZ104" s="108"/>
      <c r="EA104" s="108"/>
      <c r="EB104" s="108"/>
      <c r="EC104" s="108"/>
      <c r="ED104" s="108"/>
      <c r="EE104" s="108"/>
      <c r="EF104" s="108"/>
      <c r="EG104" s="108"/>
      <c r="EH104" s="108"/>
      <c r="EI104" s="108"/>
      <c r="EJ104" s="108"/>
      <c r="EK104" s="108"/>
      <c r="EL104" s="108"/>
      <c r="EM104" s="108"/>
      <c r="EN104" s="108"/>
      <c r="EO104" s="108"/>
      <c r="EP104" s="108"/>
      <c r="EQ104" s="108"/>
      <c r="ER104" s="108"/>
      <c r="ES104" s="108"/>
      <c r="ET104" s="108"/>
      <c r="EU104" s="108"/>
      <c r="EV104" s="108"/>
      <c r="EW104" s="108"/>
      <c r="EX104" s="108"/>
      <c r="EY104" s="108"/>
      <c r="EZ104" s="108"/>
      <c r="FA104" s="108"/>
      <c r="FB104" s="108"/>
      <c r="FC104" s="108"/>
      <c r="FD104" s="108"/>
      <c r="FE104" s="108"/>
      <c r="FF104" s="108"/>
      <c r="FG104" s="108"/>
      <c r="FH104" s="108"/>
      <c r="FI104" s="108"/>
      <c r="FJ104" s="108"/>
      <c r="FK104" s="108"/>
      <c r="FL104" s="108"/>
      <c r="FM104" s="108"/>
      <c r="FN104" s="108"/>
      <c r="FO104" s="108"/>
      <c r="FP104" s="108"/>
      <c r="FQ104" s="108"/>
      <c r="FR104" s="108"/>
      <c r="FS104" s="108"/>
      <c r="FT104" s="108"/>
      <c r="FU104" s="108"/>
      <c r="FV104" s="108"/>
      <c r="FW104" s="108"/>
      <c r="FX104" s="108"/>
      <c r="FY104" s="108"/>
      <c r="FZ104" s="108"/>
      <c r="GA104" s="108"/>
      <c r="GB104" s="108"/>
      <c r="GC104" s="108"/>
      <c r="GD104" s="108"/>
      <c r="GE104" s="108"/>
      <c r="GF104" s="108"/>
      <c r="GG104" s="108"/>
      <c r="GH104" s="108"/>
      <c r="GI104" s="108"/>
      <c r="GJ104" s="108"/>
      <c r="GK104" s="108"/>
      <c r="GL104" s="108"/>
      <c r="GM104" s="108"/>
      <c r="GN104" s="108"/>
      <c r="GO104" s="108"/>
      <c r="GP104" s="108"/>
      <c r="GQ104" s="108"/>
      <c r="GR104" s="108"/>
      <c r="GS104" s="108"/>
      <c r="GT104" s="108"/>
      <c r="GU104" s="108"/>
      <c r="GV104" s="108"/>
      <c r="GW104" s="108"/>
      <c r="GX104" s="108"/>
      <c r="GY104" s="108"/>
      <c r="GZ104" s="108"/>
      <c r="HA104" s="108"/>
      <c r="HB104" s="108"/>
      <c r="HC104" s="108"/>
      <c r="HD104" s="108"/>
      <c r="HE104" s="108"/>
      <c r="HF104" s="108"/>
      <c r="HG104" s="108"/>
      <c r="HH104" s="108"/>
      <c r="HI104" s="108"/>
      <c r="HJ104" s="108"/>
      <c r="HK104" s="108"/>
      <c r="HL104" s="108"/>
      <c r="HM104" s="108"/>
      <c r="HN104" s="108"/>
      <c r="HO104" s="108"/>
      <c r="HP104" s="108"/>
      <c r="HQ104" s="108"/>
      <c r="HR104" s="108"/>
      <c r="HS104" s="108"/>
      <c r="HT104" s="108"/>
      <c r="HU104" s="108"/>
      <c r="HV104" s="108"/>
      <c r="HW104" s="108"/>
      <c r="HX104" s="108"/>
      <c r="HY104" s="108"/>
      <c r="HZ104" s="108"/>
      <c r="IA104" s="108"/>
      <c r="IB104" s="108"/>
      <c r="IC104" s="108"/>
      <c r="ID104" s="108"/>
      <c r="IE104" s="108"/>
      <c r="IF104" s="108"/>
      <c r="IG104" s="108"/>
      <c r="IH104" s="108"/>
      <c r="II104" s="108"/>
      <c r="IJ104" s="108"/>
      <c r="IK104" s="108"/>
      <c r="IL104" s="108"/>
      <c r="IM104" s="108"/>
      <c r="IN104" s="108"/>
      <c r="IO104" s="108"/>
      <c r="IP104" s="108"/>
      <c r="IQ104" s="108"/>
      <c r="IR104" s="108"/>
      <c r="IS104" s="108"/>
      <c r="IT104" s="108"/>
      <c r="IU104" s="108"/>
      <c r="IV104" s="108"/>
      <c r="IW104" s="108"/>
    </row>
    <row r="105" customFormat="false" ht="12.75" hidden="false" customHeight="false" outlineLevel="0" collapsed="false">
      <c r="A105" s="15"/>
      <c r="B105" s="16"/>
      <c r="C105" s="16"/>
      <c r="D105" s="17"/>
      <c r="E105" s="17"/>
      <c r="F105" s="15"/>
      <c r="G105" s="15"/>
      <c r="H105" s="16"/>
      <c r="I105" s="18"/>
      <c r="J105" s="21"/>
      <c r="K105" s="69"/>
      <c r="L105" s="81" t="s">
        <v>172</v>
      </c>
      <c r="M105" s="33" t="n">
        <f aca="false">SUM(M102)</f>
        <v>374500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13.5" hidden="false" customHeight="false" outlineLevel="0" collapsed="false">
      <c r="A106" s="15"/>
      <c r="B106" s="16"/>
      <c r="C106" s="16"/>
      <c r="D106" s="17"/>
      <c r="E106" s="17"/>
      <c r="F106" s="15"/>
      <c r="G106" s="15"/>
      <c r="H106" s="16"/>
      <c r="I106" s="18"/>
      <c r="J106" s="21"/>
      <c r="K106" s="69"/>
      <c r="L106" s="81" t="s">
        <v>173</v>
      </c>
      <c r="M106" s="86" t="n">
        <f aca="false">+M104-M105</f>
        <v>0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customFormat="false" ht="13.5" hidden="false" customHeight="false" outlineLevel="0" collapsed="false">
      <c r="A107" s="15"/>
      <c r="B107" s="16"/>
      <c r="C107" s="16"/>
      <c r="D107" s="17"/>
      <c r="E107" s="17"/>
      <c r="F107" s="15"/>
      <c r="G107" s="15"/>
      <c r="H107" s="16"/>
      <c r="I107" s="18"/>
      <c r="J107" s="21"/>
      <c r="K107" s="16"/>
      <c r="L107" s="15"/>
      <c r="M107" s="22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customFormat="false" ht="12.75" hidden="false" customHeight="false" outlineLevel="0" collapsed="false">
      <c r="A108" s="89" t="s">
        <v>101</v>
      </c>
      <c r="B108" s="90" t="s">
        <v>102</v>
      </c>
      <c r="C108" s="90" t="s">
        <v>103</v>
      </c>
      <c r="D108" s="91" t="s">
        <v>104</v>
      </c>
      <c r="E108" s="91"/>
      <c r="F108" s="89" t="s">
        <v>105</v>
      </c>
      <c r="G108" s="89" t="s">
        <v>106</v>
      </c>
      <c r="H108" s="90" t="s">
        <v>107</v>
      </c>
      <c r="I108" s="92" t="s">
        <v>108</v>
      </c>
      <c r="J108" s="93" t="s">
        <v>115</v>
      </c>
      <c r="K108" s="90" t="s">
        <v>116</v>
      </c>
      <c r="L108" s="89" t="s">
        <v>117</v>
      </c>
      <c r="M108" s="78" t="s">
        <v>195</v>
      </c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  <c r="BM108" s="94"/>
      <c r="BN108" s="94"/>
      <c r="BO108" s="94"/>
      <c r="BP108" s="94"/>
      <c r="BQ108" s="94"/>
      <c r="BR108" s="94"/>
      <c r="BS108" s="94"/>
      <c r="BT108" s="94"/>
      <c r="BU108" s="94"/>
      <c r="BV108" s="94"/>
      <c r="BW108" s="94"/>
      <c r="BX108" s="94"/>
      <c r="BY108" s="94"/>
      <c r="BZ108" s="94"/>
      <c r="CA108" s="94"/>
      <c r="CB108" s="94"/>
      <c r="CC108" s="94"/>
      <c r="CD108" s="94"/>
      <c r="CE108" s="94"/>
      <c r="CF108" s="94"/>
      <c r="CG108" s="94"/>
      <c r="CH108" s="94"/>
      <c r="CI108" s="94"/>
      <c r="CJ108" s="94"/>
      <c r="CK108" s="94"/>
      <c r="CL108" s="94"/>
      <c r="CM108" s="94"/>
      <c r="CN108" s="94"/>
      <c r="CO108" s="94"/>
      <c r="CP108" s="94"/>
      <c r="CQ108" s="94"/>
      <c r="CR108" s="94"/>
      <c r="CS108" s="94"/>
      <c r="CT108" s="94"/>
      <c r="CU108" s="94"/>
      <c r="CV108" s="94"/>
      <c r="CW108" s="94"/>
      <c r="CX108" s="94"/>
      <c r="CY108" s="94"/>
      <c r="CZ108" s="94"/>
      <c r="DA108" s="94"/>
      <c r="DB108" s="94"/>
      <c r="DC108" s="94"/>
      <c r="DD108" s="94"/>
      <c r="DE108" s="94"/>
      <c r="DF108" s="94"/>
      <c r="DG108" s="94"/>
      <c r="DH108" s="94"/>
      <c r="DI108" s="94"/>
      <c r="DJ108" s="94"/>
      <c r="DK108" s="94"/>
      <c r="DL108" s="94"/>
      <c r="DM108" s="94"/>
      <c r="DN108" s="94"/>
      <c r="DO108" s="94"/>
      <c r="DP108" s="94"/>
      <c r="DQ108" s="94"/>
      <c r="DR108" s="94"/>
      <c r="DS108" s="94"/>
      <c r="DT108" s="94"/>
      <c r="DU108" s="94"/>
      <c r="DV108" s="94"/>
      <c r="DW108" s="94"/>
      <c r="DX108" s="94"/>
      <c r="DY108" s="94"/>
      <c r="DZ108" s="94"/>
      <c r="EA108" s="94"/>
      <c r="EB108" s="94"/>
      <c r="EC108" s="94"/>
      <c r="ED108" s="94"/>
      <c r="EE108" s="94"/>
      <c r="EF108" s="94"/>
      <c r="EG108" s="94"/>
      <c r="EH108" s="94"/>
      <c r="EI108" s="94"/>
      <c r="EJ108" s="94"/>
      <c r="EK108" s="94"/>
      <c r="EL108" s="94"/>
      <c r="EM108" s="94"/>
      <c r="EN108" s="94"/>
      <c r="EO108" s="94"/>
      <c r="EP108" s="94"/>
      <c r="EQ108" s="94"/>
      <c r="ER108" s="94"/>
      <c r="ES108" s="94"/>
      <c r="ET108" s="94"/>
      <c r="EU108" s="94"/>
      <c r="EV108" s="94"/>
      <c r="EW108" s="94"/>
      <c r="EX108" s="94"/>
      <c r="EY108" s="94"/>
      <c r="EZ108" s="94"/>
      <c r="FA108" s="94"/>
      <c r="FB108" s="94"/>
      <c r="FC108" s="94"/>
      <c r="FD108" s="94"/>
      <c r="FE108" s="94"/>
      <c r="FF108" s="94"/>
      <c r="FG108" s="94"/>
      <c r="FH108" s="94"/>
      <c r="FI108" s="94"/>
      <c r="FJ108" s="94"/>
      <c r="FK108" s="94"/>
      <c r="FL108" s="94"/>
      <c r="FM108" s="94"/>
      <c r="FN108" s="94"/>
      <c r="FO108" s="94"/>
      <c r="FP108" s="94"/>
      <c r="FQ108" s="94"/>
      <c r="FR108" s="94"/>
      <c r="FS108" s="94"/>
      <c r="FT108" s="94"/>
      <c r="FU108" s="94"/>
      <c r="FV108" s="94"/>
      <c r="FW108" s="94"/>
      <c r="FX108" s="94"/>
      <c r="FY108" s="94"/>
      <c r="FZ108" s="94"/>
      <c r="GA108" s="94"/>
      <c r="GB108" s="94"/>
      <c r="GC108" s="94"/>
      <c r="GD108" s="94"/>
      <c r="GE108" s="94"/>
      <c r="GF108" s="94"/>
      <c r="GG108" s="94"/>
      <c r="GH108" s="94"/>
      <c r="GI108" s="94"/>
      <c r="GJ108" s="94"/>
      <c r="GK108" s="94"/>
      <c r="GL108" s="94"/>
      <c r="GM108" s="94"/>
      <c r="GN108" s="94"/>
      <c r="GO108" s="94"/>
      <c r="GP108" s="94"/>
      <c r="GQ108" s="94"/>
      <c r="GR108" s="94"/>
      <c r="GS108" s="94"/>
      <c r="GT108" s="94"/>
      <c r="GU108" s="94"/>
      <c r="GV108" s="94"/>
      <c r="GW108" s="94"/>
      <c r="GX108" s="94"/>
      <c r="GY108" s="94"/>
      <c r="GZ108" s="94"/>
      <c r="HA108" s="94"/>
      <c r="HB108" s="94"/>
      <c r="HC108" s="94"/>
      <c r="HD108" s="94"/>
      <c r="HE108" s="94"/>
      <c r="HF108" s="94"/>
      <c r="HG108" s="94"/>
      <c r="HH108" s="94"/>
      <c r="HI108" s="94"/>
      <c r="HJ108" s="94"/>
      <c r="HK108" s="94"/>
      <c r="HL108" s="94"/>
      <c r="HM108" s="94"/>
      <c r="HN108" s="94"/>
      <c r="HO108" s="94"/>
      <c r="HP108" s="94"/>
      <c r="HQ108" s="94"/>
      <c r="HR108" s="94"/>
      <c r="HS108" s="94"/>
      <c r="HT108" s="94"/>
      <c r="HU108" s="94"/>
      <c r="HV108" s="94"/>
      <c r="HW108" s="94"/>
      <c r="HX108" s="94"/>
      <c r="HY108" s="94"/>
      <c r="HZ108" s="94"/>
      <c r="IA108" s="94"/>
      <c r="IB108" s="94"/>
      <c r="IC108" s="94"/>
      <c r="ID108" s="94"/>
      <c r="IE108" s="94"/>
      <c r="IF108" s="94"/>
      <c r="IG108" s="94"/>
      <c r="IH108" s="94"/>
      <c r="II108" s="94"/>
      <c r="IJ108" s="94"/>
      <c r="IK108" s="94"/>
      <c r="IL108" s="94"/>
      <c r="IM108" s="94"/>
      <c r="IN108" s="94"/>
      <c r="IO108" s="94"/>
      <c r="IP108" s="94"/>
      <c r="IQ108" s="94"/>
      <c r="IR108" s="94"/>
      <c r="IS108" s="94"/>
      <c r="IT108" s="94"/>
      <c r="IU108" s="94"/>
      <c r="IV108" s="94"/>
      <c r="IW108" s="94"/>
    </row>
    <row r="109" customFormat="false" ht="12.75" hidden="false" customHeight="false" outlineLevel="0" collapsed="false">
      <c r="A109" s="81" t="s">
        <v>137</v>
      </c>
      <c r="B109" s="67" t="s">
        <v>239</v>
      </c>
      <c r="C109" s="67" t="s">
        <v>240</v>
      </c>
      <c r="D109" s="82" t="n">
        <v>37196</v>
      </c>
      <c r="E109" s="82" t="n">
        <v>37346</v>
      </c>
      <c r="F109" s="81" t="s">
        <v>241</v>
      </c>
      <c r="G109" s="81" t="s">
        <v>242</v>
      </c>
      <c r="H109" s="67" t="s">
        <v>243</v>
      </c>
      <c r="I109" s="84" t="n">
        <v>0.01</v>
      </c>
      <c r="J109" s="107" t="s">
        <v>244</v>
      </c>
      <c r="K109" s="67" t="n">
        <v>18000</v>
      </c>
      <c r="L109" s="81" t="s">
        <v>245</v>
      </c>
      <c r="M109" s="95" t="n">
        <f aca="false">+K109*I109*30.4</f>
        <v>5472</v>
      </c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8"/>
      <c r="BB109" s="108"/>
      <c r="BC109" s="108"/>
      <c r="BD109" s="108"/>
      <c r="BE109" s="108"/>
      <c r="BF109" s="108"/>
      <c r="BG109" s="108"/>
      <c r="BH109" s="108"/>
      <c r="BI109" s="108"/>
      <c r="BJ109" s="108"/>
      <c r="BK109" s="108"/>
      <c r="BL109" s="108"/>
      <c r="BM109" s="108"/>
      <c r="BN109" s="108"/>
      <c r="BO109" s="108"/>
      <c r="BP109" s="108"/>
      <c r="BQ109" s="108"/>
      <c r="BR109" s="108"/>
      <c r="BS109" s="108"/>
      <c r="BT109" s="108"/>
      <c r="BU109" s="108"/>
      <c r="BV109" s="108"/>
      <c r="BW109" s="108"/>
      <c r="BX109" s="108"/>
      <c r="BY109" s="108"/>
      <c r="BZ109" s="108"/>
      <c r="CA109" s="108"/>
      <c r="CB109" s="108"/>
      <c r="CC109" s="108"/>
      <c r="CD109" s="108"/>
      <c r="CE109" s="108"/>
      <c r="CF109" s="108"/>
      <c r="CG109" s="108"/>
      <c r="CH109" s="108"/>
      <c r="CI109" s="108"/>
      <c r="CJ109" s="108"/>
      <c r="CK109" s="108"/>
      <c r="CL109" s="108"/>
      <c r="CM109" s="108"/>
      <c r="CN109" s="108"/>
      <c r="CO109" s="108"/>
      <c r="CP109" s="108"/>
      <c r="CQ109" s="108"/>
      <c r="CR109" s="108"/>
      <c r="CS109" s="108"/>
      <c r="CT109" s="108"/>
      <c r="CU109" s="108"/>
      <c r="CV109" s="108"/>
      <c r="CW109" s="108"/>
      <c r="CX109" s="108"/>
      <c r="CY109" s="108"/>
      <c r="CZ109" s="108"/>
      <c r="DA109" s="108"/>
      <c r="DB109" s="108"/>
      <c r="DC109" s="108"/>
      <c r="DD109" s="108"/>
      <c r="DE109" s="108"/>
      <c r="DF109" s="108"/>
      <c r="DG109" s="108"/>
      <c r="DH109" s="108"/>
      <c r="DI109" s="108"/>
      <c r="DJ109" s="108"/>
      <c r="DK109" s="108"/>
      <c r="DL109" s="108"/>
      <c r="DM109" s="108"/>
      <c r="DN109" s="108"/>
      <c r="DO109" s="108"/>
      <c r="DP109" s="108"/>
      <c r="DQ109" s="108"/>
      <c r="DR109" s="108"/>
      <c r="DS109" s="108"/>
      <c r="DT109" s="108"/>
      <c r="DU109" s="108"/>
      <c r="DV109" s="108"/>
      <c r="DW109" s="108"/>
      <c r="DX109" s="108"/>
      <c r="DY109" s="108"/>
      <c r="DZ109" s="108"/>
      <c r="EA109" s="108"/>
      <c r="EB109" s="108"/>
      <c r="EC109" s="108"/>
      <c r="ED109" s="108"/>
      <c r="EE109" s="108"/>
      <c r="EF109" s="108"/>
      <c r="EG109" s="108"/>
      <c r="EH109" s="108"/>
      <c r="EI109" s="108"/>
      <c r="EJ109" s="108"/>
      <c r="EK109" s="108"/>
      <c r="EL109" s="108"/>
      <c r="EM109" s="108"/>
      <c r="EN109" s="108"/>
      <c r="EO109" s="108"/>
      <c r="EP109" s="108"/>
      <c r="EQ109" s="108"/>
      <c r="ER109" s="108"/>
      <c r="ES109" s="108"/>
      <c r="ET109" s="108"/>
      <c r="EU109" s="108"/>
      <c r="EV109" s="108"/>
      <c r="EW109" s="108"/>
      <c r="EX109" s="108"/>
      <c r="EY109" s="108"/>
      <c r="EZ109" s="108"/>
      <c r="FA109" s="108"/>
      <c r="FB109" s="108"/>
      <c r="FC109" s="108"/>
      <c r="FD109" s="108"/>
      <c r="FE109" s="108"/>
      <c r="FF109" s="108"/>
      <c r="FG109" s="108"/>
      <c r="FH109" s="108"/>
      <c r="FI109" s="108"/>
      <c r="FJ109" s="108"/>
      <c r="FK109" s="108"/>
      <c r="FL109" s="108"/>
      <c r="FM109" s="108"/>
      <c r="FN109" s="108"/>
      <c r="FO109" s="108"/>
      <c r="FP109" s="108"/>
      <c r="FQ109" s="108"/>
      <c r="FR109" s="108"/>
      <c r="FS109" s="108"/>
      <c r="FT109" s="108"/>
      <c r="FU109" s="108"/>
      <c r="FV109" s="108"/>
      <c r="FW109" s="108"/>
      <c r="FX109" s="108"/>
      <c r="FY109" s="108"/>
      <c r="FZ109" s="108"/>
      <c r="GA109" s="108"/>
      <c r="GB109" s="108"/>
      <c r="GC109" s="108"/>
      <c r="GD109" s="108"/>
      <c r="GE109" s="108"/>
      <c r="GF109" s="108"/>
      <c r="GG109" s="108"/>
      <c r="GH109" s="108"/>
      <c r="GI109" s="108"/>
      <c r="GJ109" s="108"/>
      <c r="GK109" s="108"/>
      <c r="GL109" s="108"/>
      <c r="GM109" s="108"/>
      <c r="GN109" s="108"/>
      <c r="GO109" s="108"/>
      <c r="GP109" s="108"/>
      <c r="GQ109" s="108"/>
      <c r="GR109" s="108"/>
      <c r="GS109" s="108"/>
      <c r="GT109" s="108"/>
      <c r="GU109" s="108"/>
      <c r="GV109" s="108"/>
      <c r="GW109" s="108"/>
      <c r="GX109" s="108"/>
      <c r="GY109" s="108"/>
      <c r="GZ109" s="108"/>
      <c r="HA109" s="108"/>
      <c r="HB109" s="108"/>
      <c r="HC109" s="108"/>
      <c r="HD109" s="108"/>
      <c r="HE109" s="108"/>
      <c r="HF109" s="108"/>
      <c r="HG109" s="108"/>
      <c r="HH109" s="108"/>
      <c r="HI109" s="108"/>
      <c r="HJ109" s="108"/>
      <c r="HK109" s="108"/>
      <c r="HL109" s="108"/>
      <c r="HM109" s="108"/>
      <c r="HN109" s="108"/>
      <c r="HO109" s="108"/>
      <c r="HP109" s="108"/>
      <c r="HQ109" s="108"/>
      <c r="HR109" s="108"/>
      <c r="HS109" s="108"/>
      <c r="HT109" s="108"/>
      <c r="HU109" s="108"/>
      <c r="HV109" s="108"/>
      <c r="HW109" s="108"/>
      <c r="HX109" s="108"/>
      <c r="HY109" s="108"/>
      <c r="HZ109" s="108"/>
      <c r="IA109" s="108"/>
      <c r="IB109" s="108"/>
      <c r="IC109" s="108"/>
      <c r="ID109" s="108"/>
      <c r="IE109" s="108"/>
      <c r="IF109" s="108"/>
      <c r="IG109" s="108"/>
      <c r="IH109" s="108"/>
      <c r="II109" s="108"/>
      <c r="IJ109" s="108"/>
      <c r="IK109" s="108"/>
      <c r="IL109" s="108"/>
      <c r="IM109" s="108"/>
      <c r="IN109" s="108"/>
      <c r="IO109" s="108"/>
      <c r="IP109" s="108"/>
      <c r="IQ109" s="108"/>
      <c r="IR109" s="108"/>
      <c r="IS109" s="108"/>
      <c r="IT109" s="108"/>
      <c r="IU109" s="108"/>
      <c r="IV109" s="108"/>
      <c r="IW109" s="108"/>
    </row>
    <row r="110" customFormat="false" ht="12.75" hidden="false" customHeight="false" outlineLevel="0" collapsed="false">
      <c r="A110" s="81"/>
      <c r="B110" s="67"/>
      <c r="C110" s="67"/>
      <c r="D110" s="82"/>
      <c r="E110" s="82"/>
      <c r="F110" s="81"/>
      <c r="G110" s="81"/>
      <c r="H110" s="67"/>
      <c r="I110" s="84"/>
      <c r="J110" s="107"/>
      <c r="K110" s="67"/>
      <c r="L110" s="81" t="s">
        <v>1</v>
      </c>
      <c r="M110" s="33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  <c r="BH110" s="108"/>
      <c r="BI110" s="108"/>
      <c r="BJ110" s="108"/>
      <c r="BK110" s="108"/>
      <c r="BL110" s="108"/>
      <c r="BM110" s="108"/>
      <c r="BN110" s="108"/>
      <c r="BO110" s="108"/>
      <c r="BP110" s="108"/>
      <c r="BQ110" s="108"/>
      <c r="BR110" s="108"/>
      <c r="BS110" s="108"/>
      <c r="BT110" s="108"/>
      <c r="BU110" s="108"/>
      <c r="BV110" s="108"/>
      <c r="BW110" s="108"/>
      <c r="BX110" s="108"/>
      <c r="BY110" s="108"/>
      <c r="BZ110" s="108"/>
      <c r="CA110" s="108"/>
      <c r="CB110" s="108"/>
      <c r="CC110" s="108"/>
      <c r="CD110" s="108"/>
      <c r="CE110" s="108"/>
      <c r="CF110" s="108"/>
      <c r="CG110" s="108"/>
      <c r="CH110" s="108"/>
      <c r="CI110" s="108"/>
      <c r="CJ110" s="108"/>
      <c r="CK110" s="108"/>
      <c r="CL110" s="108"/>
      <c r="CM110" s="108"/>
      <c r="CN110" s="108"/>
      <c r="CO110" s="108"/>
      <c r="CP110" s="108"/>
      <c r="CQ110" s="108"/>
      <c r="CR110" s="108"/>
      <c r="CS110" s="108"/>
      <c r="CT110" s="108"/>
      <c r="CU110" s="108"/>
      <c r="CV110" s="108"/>
      <c r="CW110" s="108"/>
      <c r="CX110" s="108"/>
      <c r="CY110" s="108"/>
      <c r="CZ110" s="108"/>
      <c r="DA110" s="108"/>
      <c r="DB110" s="108"/>
      <c r="DC110" s="108"/>
      <c r="DD110" s="108"/>
      <c r="DE110" s="108"/>
      <c r="DF110" s="108"/>
      <c r="DG110" s="108"/>
      <c r="DH110" s="108"/>
      <c r="DI110" s="108"/>
      <c r="DJ110" s="108"/>
      <c r="DK110" s="108"/>
      <c r="DL110" s="108"/>
      <c r="DM110" s="108"/>
      <c r="DN110" s="108"/>
      <c r="DO110" s="108"/>
      <c r="DP110" s="108"/>
      <c r="DQ110" s="108"/>
      <c r="DR110" s="108"/>
      <c r="DS110" s="108"/>
      <c r="DT110" s="108"/>
      <c r="DU110" s="108"/>
      <c r="DV110" s="108"/>
      <c r="DW110" s="108"/>
      <c r="DX110" s="108"/>
      <c r="DY110" s="108"/>
      <c r="DZ110" s="108"/>
      <c r="EA110" s="108"/>
      <c r="EB110" s="108"/>
      <c r="EC110" s="108"/>
      <c r="ED110" s="108"/>
      <c r="EE110" s="108"/>
      <c r="EF110" s="108"/>
      <c r="EG110" s="108"/>
      <c r="EH110" s="108"/>
      <c r="EI110" s="108"/>
      <c r="EJ110" s="108"/>
      <c r="EK110" s="108"/>
      <c r="EL110" s="108"/>
      <c r="EM110" s="108"/>
      <c r="EN110" s="108"/>
      <c r="EO110" s="108"/>
      <c r="EP110" s="108"/>
      <c r="EQ110" s="108"/>
      <c r="ER110" s="108"/>
      <c r="ES110" s="108"/>
      <c r="ET110" s="108"/>
      <c r="EU110" s="108"/>
      <c r="EV110" s="108"/>
      <c r="EW110" s="108"/>
      <c r="EX110" s="108"/>
      <c r="EY110" s="108"/>
      <c r="EZ110" s="108"/>
      <c r="FA110" s="108"/>
      <c r="FB110" s="108"/>
      <c r="FC110" s="108"/>
      <c r="FD110" s="108"/>
      <c r="FE110" s="108"/>
      <c r="FF110" s="108"/>
      <c r="FG110" s="108"/>
      <c r="FH110" s="108"/>
      <c r="FI110" s="108"/>
      <c r="FJ110" s="108"/>
      <c r="FK110" s="108"/>
      <c r="FL110" s="108"/>
      <c r="FM110" s="108"/>
      <c r="FN110" s="108"/>
      <c r="FO110" s="108"/>
      <c r="FP110" s="108"/>
      <c r="FQ110" s="108"/>
      <c r="FR110" s="108"/>
      <c r="FS110" s="108"/>
      <c r="FT110" s="108"/>
      <c r="FU110" s="108"/>
      <c r="FV110" s="108"/>
      <c r="FW110" s="108"/>
      <c r="FX110" s="108"/>
      <c r="FY110" s="108"/>
      <c r="FZ110" s="108"/>
      <c r="GA110" s="108"/>
      <c r="GB110" s="108"/>
      <c r="GC110" s="108"/>
      <c r="GD110" s="108"/>
      <c r="GE110" s="108"/>
      <c r="GF110" s="108"/>
      <c r="GG110" s="108"/>
      <c r="GH110" s="108"/>
      <c r="GI110" s="108"/>
      <c r="GJ110" s="108"/>
      <c r="GK110" s="108"/>
      <c r="GL110" s="108"/>
      <c r="GM110" s="108"/>
      <c r="GN110" s="108"/>
      <c r="GO110" s="108"/>
      <c r="GP110" s="108"/>
      <c r="GQ110" s="108"/>
      <c r="GR110" s="108"/>
      <c r="GS110" s="108"/>
      <c r="GT110" s="108"/>
      <c r="GU110" s="108"/>
      <c r="GV110" s="108"/>
      <c r="GW110" s="108"/>
      <c r="GX110" s="108"/>
      <c r="GY110" s="108"/>
      <c r="GZ110" s="108"/>
      <c r="HA110" s="108"/>
      <c r="HB110" s="108"/>
      <c r="HC110" s="108"/>
      <c r="HD110" s="108"/>
      <c r="HE110" s="108"/>
      <c r="HF110" s="108"/>
      <c r="HG110" s="108"/>
      <c r="HH110" s="108"/>
      <c r="HI110" s="108"/>
      <c r="HJ110" s="108"/>
      <c r="HK110" s="108"/>
      <c r="HL110" s="108"/>
      <c r="HM110" s="108"/>
      <c r="HN110" s="108"/>
      <c r="HO110" s="108"/>
      <c r="HP110" s="108"/>
      <c r="HQ110" s="108"/>
      <c r="HR110" s="108"/>
      <c r="HS110" s="108"/>
      <c r="HT110" s="108"/>
      <c r="HU110" s="108"/>
      <c r="HV110" s="108"/>
      <c r="HW110" s="108"/>
      <c r="HX110" s="108"/>
      <c r="HY110" s="108"/>
      <c r="HZ110" s="108"/>
      <c r="IA110" s="108"/>
      <c r="IB110" s="108"/>
      <c r="IC110" s="108"/>
      <c r="ID110" s="108"/>
      <c r="IE110" s="108"/>
      <c r="IF110" s="108"/>
      <c r="IG110" s="108"/>
      <c r="IH110" s="108"/>
      <c r="II110" s="108"/>
      <c r="IJ110" s="108"/>
      <c r="IK110" s="108"/>
      <c r="IL110" s="108"/>
      <c r="IM110" s="108"/>
      <c r="IN110" s="108"/>
      <c r="IO110" s="108"/>
      <c r="IP110" s="108"/>
      <c r="IQ110" s="108"/>
      <c r="IR110" s="108"/>
      <c r="IS110" s="108"/>
      <c r="IT110" s="108"/>
      <c r="IU110" s="108"/>
      <c r="IV110" s="108"/>
      <c r="IW110" s="108"/>
    </row>
    <row r="111" customFormat="false" ht="12.75" hidden="false" customHeight="false" outlineLevel="0" collapsed="false">
      <c r="A111" s="81"/>
      <c r="B111" s="67"/>
      <c r="C111" s="67"/>
      <c r="D111" s="82"/>
      <c r="E111" s="82"/>
      <c r="F111" s="81"/>
      <c r="G111" s="81"/>
      <c r="H111" s="67"/>
      <c r="I111" s="84"/>
      <c r="J111" s="107"/>
      <c r="K111" s="67" t="n">
        <f aca="false">SUM(K109:K110)</f>
        <v>18000</v>
      </c>
      <c r="L111" s="81" t="s">
        <v>171</v>
      </c>
      <c r="M111" s="33" t="n">
        <f aca="false">SUM(M109:M110)</f>
        <v>5472</v>
      </c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8"/>
      <c r="AP111" s="108"/>
      <c r="AQ111" s="108"/>
      <c r="AR111" s="108"/>
      <c r="AS111" s="108"/>
      <c r="AT111" s="108"/>
      <c r="AU111" s="108"/>
      <c r="AV111" s="108"/>
      <c r="AW111" s="108"/>
      <c r="AX111" s="108"/>
      <c r="AY111" s="108"/>
      <c r="AZ111" s="108"/>
      <c r="BA111" s="108"/>
      <c r="BB111" s="108"/>
      <c r="BC111" s="108"/>
      <c r="BD111" s="108"/>
      <c r="BE111" s="108"/>
      <c r="BF111" s="108"/>
      <c r="BG111" s="108"/>
      <c r="BH111" s="108"/>
      <c r="BI111" s="108"/>
      <c r="BJ111" s="108"/>
      <c r="BK111" s="108"/>
      <c r="BL111" s="108"/>
      <c r="BM111" s="108"/>
      <c r="BN111" s="108"/>
      <c r="BO111" s="108"/>
      <c r="BP111" s="108"/>
      <c r="BQ111" s="108"/>
      <c r="BR111" s="108"/>
      <c r="BS111" s="108"/>
      <c r="BT111" s="108"/>
      <c r="BU111" s="108"/>
      <c r="BV111" s="108"/>
      <c r="BW111" s="108"/>
      <c r="BX111" s="108"/>
      <c r="BY111" s="108"/>
      <c r="BZ111" s="108"/>
      <c r="CA111" s="108"/>
      <c r="CB111" s="108"/>
      <c r="CC111" s="108"/>
      <c r="CD111" s="108"/>
      <c r="CE111" s="108"/>
      <c r="CF111" s="108"/>
      <c r="CG111" s="108"/>
      <c r="CH111" s="108"/>
      <c r="CI111" s="108"/>
      <c r="CJ111" s="108"/>
      <c r="CK111" s="108"/>
      <c r="CL111" s="108"/>
      <c r="CM111" s="108"/>
      <c r="CN111" s="108"/>
      <c r="CO111" s="108"/>
      <c r="CP111" s="108"/>
      <c r="CQ111" s="108"/>
      <c r="CR111" s="108"/>
      <c r="CS111" s="108"/>
      <c r="CT111" s="108"/>
      <c r="CU111" s="108"/>
      <c r="CV111" s="108"/>
      <c r="CW111" s="108"/>
      <c r="CX111" s="108"/>
      <c r="CY111" s="108"/>
      <c r="CZ111" s="108"/>
      <c r="DA111" s="108"/>
      <c r="DB111" s="108"/>
      <c r="DC111" s="108"/>
      <c r="DD111" s="108"/>
      <c r="DE111" s="108"/>
      <c r="DF111" s="108"/>
      <c r="DG111" s="108"/>
      <c r="DH111" s="108"/>
      <c r="DI111" s="108"/>
      <c r="DJ111" s="108"/>
      <c r="DK111" s="108"/>
      <c r="DL111" s="108"/>
      <c r="DM111" s="108"/>
      <c r="DN111" s="108"/>
      <c r="DO111" s="108"/>
      <c r="DP111" s="108"/>
      <c r="DQ111" s="108"/>
      <c r="DR111" s="108"/>
      <c r="DS111" s="108"/>
      <c r="DT111" s="108"/>
      <c r="DU111" s="108"/>
      <c r="DV111" s="108"/>
      <c r="DW111" s="108"/>
      <c r="DX111" s="108"/>
      <c r="DY111" s="108"/>
      <c r="DZ111" s="108"/>
      <c r="EA111" s="108"/>
      <c r="EB111" s="108"/>
      <c r="EC111" s="108"/>
      <c r="ED111" s="108"/>
      <c r="EE111" s="108"/>
      <c r="EF111" s="108"/>
      <c r="EG111" s="108"/>
      <c r="EH111" s="108"/>
      <c r="EI111" s="108"/>
      <c r="EJ111" s="108"/>
      <c r="EK111" s="108"/>
      <c r="EL111" s="108"/>
      <c r="EM111" s="108"/>
      <c r="EN111" s="108"/>
      <c r="EO111" s="108"/>
      <c r="EP111" s="108"/>
      <c r="EQ111" s="108"/>
      <c r="ER111" s="108"/>
      <c r="ES111" s="108"/>
      <c r="ET111" s="108"/>
      <c r="EU111" s="108"/>
      <c r="EV111" s="108"/>
      <c r="EW111" s="108"/>
      <c r="EX111" s="108"/>
      <c r="EY111" s="108"/>
      <c r="EZ111" s="108"/>
      <c r="FA111" s="108"/>
      <c r="FB111" s="108"/>
      <c r="FC111" s="108"/>
      <c r="FD111" s="108"/>
      <c r="FE111" s="108"/>
      <c r="FF111" s="108"/>
      <c r="FG111" s="108"/>
      <c r="FH111" s="108"/>
      <c r="FI111" s="108"/>
      <c r="FJ111" s="108"/>
      <c r="FK111" s="108"/>
      <c r="FL111" s="108"/>
      <c r="FM111" s="108"/>
      <c r="FN111" s="108"/>
      <c r="FO111" s="108"/>
      <c r="FP111" s="108"/>
      <c r="FQ111" s="108"/>
      <c r="FR111" s="108"/>
      <c r="FS111" s="108"/>
      <c r="FT111" s="108"/>
      <c r="FU111" s="108"/>
      <c r="FV111" s="108"/>
      <c r="FW111" s="108"/>
      <c r="FX111" s="108"/>
      <c r="FY111" s="108"/>
      <c r="FZ111" s="108"/>
      <c r="GA111" s="108"/>
      <c r="GB111" s="108"/>
      <c r="GC111" s="108"/>
      <c r="GD111" s="108"/>
      <c r="GE111" s="108"/>
      <c r="GF111" s="108"/>
      <c r="GG111" s="108"/>
      <c r="GH111" s="108"/>
      <c r="GI111" s="108"/>
      <c r="GJ111" s="108"/>
      <c r="GK111" s="108"/>
      <c r="GL111" s="108"/>
      <c r="GM111" s="108"/>
      <c r="GN111" s="108"/>
      <c r="GO111" s="108"/>
      <c r="GP111" s="108"/>
      <c r="GQ111" s="108"/>
      <c r="GR111" s="108"/>
      <c r="GS111" s="108"/>
      <c r="GT111" s="108"/>
      <c r="GU111" s="108"/>
      <c r="GV111" s="108"/>
      <c r="GW111" s="108"/>
      <c r="GX111" s="108"/>
      <c r="GY111" s="108"/>
      <c r="GZ111" s="108"/>
      <c r="HA111" s="108"/>
      <c r="HB111" s="108"/>
      <c r="HC111" s="108"/>
      <c r="HD111" s="108"/>
      <c r="HE111" s="108"/>
      <c r="HF111" s="108"/>
      <c r="HG111" s="108"/>
      <c r="HH111" s="108"/>
      <c r="HI111" s="108"/>
      <c r="HJ111" s="108"/>
      <c r="HK111" s="108"/>
      <c r="HL111" s="108"/>
      <c r="HM111" s="108"/>
      <c r="HN111" s="108"/>
      <c r="HO111" s="108"/>
      <c r="HP111" s="108"/>
      <c r="HQ111" s="108"/>
      <c r="HR111" s="108"/>
      <c r="HS111" s="108"/>
      <c r="HT111" s="108"/>
      <c r="HU111" s="108"/>
      <c r="HV111" s="108"/>
      <c r="HW111" s="108"/>
      <c r="HX111" s="108"/>
      <c r="HY111" s="108"/>
      <c r="HZ111" s="108"/>
      <c r="IA111" s="108"/>
      <c r="IB111" s="108"/>
      <c r="IC111" s="108"/>
      <c r="ID111" s="108"/>
      <c r="IE111" s="108"/>
      <c r="IF111" s="108"/>
      <c r="IG111" s="108"/>
      <c r="IH111" s="108"/>
      <c r="II111" s="108"/>
      <c r="IJ111" s="108"/>
      <c r="IK111" s="108"/>
      <c r="IL111" s="108"/>
      <c r="IM111" s="108"/>
      <c r="IN111" s="108"/>
      <c r="IO111" s="108"/>
      <c r="IP111" s="108"/>
      <c r="IQ111" s="108"/>
      <c r="IR111" s="108"/>
      <c r="IS111" s="108"/>
      <c r="IT111" s="108"/>
      <c r="IU111" s="108"/>
      <c r="IV111" s="108"/>
      <c r="IW111" s="108"/>
    </row>
    <row r="112" customFormat="false" ht="12.75" hidden="false" customHeight="false" outlineLevel="0" collapsed="false">
      <c r="A112" s="15"/>
      <c r="B112" s="16"/>
      <c r="C112" s="16"/>
      <c r="D112" s="17"/>
      <c r="E112" s="17"/>
      <c r="F112" s="15"/>
      <c r="G112" s="15"/>
      <c r="H112" s="16"/>
      <c r="I112" s="18"/>
      <c r="J112" s="21"/>
      <c r="K112" s="69"/>
      <c r="L112" s="81" t="s">
        <v>172</v>
      </c>
      <c r="M112" s="33" t="n">
        <v>0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customFormat="false" ht="13.5" hidden="false" customHeight="false" outlineLevel="0" collapsed="false">
      <c r="A113" s="15"/>
      <c r="B113" s="16"/>
      <c r="C113" s="16"/>
      <c r="D113" s="17"/>
      <c r="E113" s="17"/>
      <c r="F113" s="15"/>
      <c r="G113" s="15"/>
      <c r="H113" s="16"/>
      <c r="I113" s="18"/>
      <c r="J113" s="21"/>
      <c r="K113" s="69"/>
      <c r="L113" s="81" t="s">
        <v>173</v>
      </c>
      <c r="M113" s="88" t="n">
        <f aca="false">+M111-M112</f>
        <v>5472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2001-12-13T13:22:02Z</cp:lastPrinted>
  <dcterms:modified xsi:type="dcterms:W3CDTF">2001-12-13T13:46:16Z</dcterms:modified>
  <cp:revision>0</cp:revision>
  <dc:subject/>
  <dc:title/>
</cp:coreProperties>
</file>