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_MayJune1999" sheetId="1" state="visible" r:id="rId3"/>
    <sheet name="Under30_Summ" sheetId="2" state="visible" r:id="rId4"/>
    <sheet name="Pivot_RawGenData" sheetId="3" state="visible" r:id="rId5"/>
    <sheet name="Raw_GenData" sheetId="4" state="visible" r:id="rId6"/>
    <sheet name="Commnwlth_Rev" sheetId="5" state="visible" r:id="rId7"/>
    <sheet name="Commnwlth" sheetId="6" state="visible" r:id="rId8"/>
    <sheet name="Endorsed_Summ" sheetId="7" state="visible" r:id="rId9"/>
    <sheet name="ResrceDetail" sheetId="8" state="visible" r:id="rId10"/>
  </sheets>
  <externalReferences>
    <externalReference r:id="rId11"/>
    <externalReference r:id="rId12"/>
    <externalReference r:id="rId13"/>
    <externalReference r:id="rId14"/>
    <externalReference r:id="rId15"/>
  </externalReferences>
  <calcPr iterateCount="100" refMode="A1" iterate="false" iterateDelta="0.001"/>
  <pivotCaches>
    <pivotCache cacheId="1" r:id="rId1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<sst xmlns="http://schemas.openxmlformats.org/spreadsheetml/2006/main" count="545" uniqueCount="127">
  <si>
    <t xml:space="preserve">AMOUNTS DEDICATED TO ENRON SALE (50 MW flat): May and June 1999</t>
  </si>
  <si>
    <t xml:space="preserve">Summary of Resources Dedicated (Prepared by O. Blumhardt, 9/26/01):</t>
  </si>
  <si>
    <t xml:space="preserve">Hours</t>
  </si>
  <si>
    <t xml:space="preserve">Sales Commitment @ 50 MW</t>
  </si>
  <si>
    <t xml:space="preserve">Black Canyon</t>
  </si>
  <si>
    <t xml:space="preserve">Hills Creek</t>
  </si>
  <si>
    <t xml:space="preserve">Big Cliff</t>
  </si>
  <si>
    <t xml:space="preserve">Cougar</t>
  </si>
  <si>
    <t xml:space="preserve">Dexter</t>
  </si>
  <si>
    <t xml:space="preserve">Foster</t>
  </si>
  <si>
    <t xml:space="preserve">Monthly Subtotal</t>
  </si>
  <si>
    <t xml:space="preserve">(MWh)</t>
  </si>
  <si>
    <t xml:space="preserve">Generation</t>
  </si>
  <si>
    <t xml:space="preserve"> </t>
  </si>
  <si>
    <t xml:space="preserve">Subtotals, 2 mo.:</t>
  </si>
  <si>
    <t xml:space="preserve">LESS: Amounts Dedicated to other sales or commitments</t>
  </si>
  <si>
    <t xml:space="preserve">Available Generation (Net of other sales or commitments)</t>
  </si>
  <si>
    <t xml:space="preserve">Dedicated Amounts (to Enron)</t>
  </si>
  <si>
    <t xml:space="preserve">Generation available for other sales (net of Enron sale)</t>
  </si>
  <si>
    <t xml:space="preserve">1999 Summary of Small Hydro Projects (&lt;30 MW, except for Anderson Ranch):  Generation, adjusted for amounts dedicated</t>
  </si>
  <si>
    <t xml:space="preserve">(NOTE:  DOES NOT INCLUDE PACKWOOD AND IDAHO FALLS, WHICH ARE PROVIDED IN A SEPARATE FILE)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</si>
  <si>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</si>
  <si>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</si>
  <si>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</si>
  <si>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</si>
  <si>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</si>
  <si>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</si>
  <si>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</si>
  <si>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</si>
  <si>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</si>
  <si>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</si>
  <si>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</si>
  <si>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Projects Outside Known Anadromous Fish Habitat</t>
  </si>
  <si>
    <t xml:space="preserve">Other Contractually Specified Projects (Exh. A)</t>
  </si>
  <si>
    <t xml:space="preserve">CY 1999</t>
  </si>
  <si>
    <t xml:space="preserve">Anderson Ranch</t>
  </si>
  <si>
    <t xml:space="preserve">Minidoka</t>
  </si>
  <si>
    <t xml:space="preserve">Roza</t>
  </si>
  <si>
    <t xml:space="preserve">Chandler</t>
  </si>
  <si>
    <t xml:space="preserve">SUBTOTALS</t>
  </si>
  <si>
    <t xml:space="preserve">(Cols. A thru J)</t>
  </si>
  <si>
    <t xml:space="preserve">CY 1999 Generation</t>
  </si>
  <si>
    <t xml:space="preserve">Less:  Amts Contractually Dedicated (except Commonwealth sale)</t>
  </si>
  <si>
    <t xml:space="preserve">NET Amount (Before Commonwealth Adj.)</t>
  </si>
  <si>
    <t xml:space="preserve">Amount Dedicated to Commonwealth</t>
  </si>
  <si>
    <t xml:space="preserve">Not Dedicated (Available for System Mix OR OTHER SALES - ultimately used for Enron)</t>
  </si>
  <si>
    <t xml:space="preserve">LESS: ENRON [May - June 1999, (ADDED 9/26/01)]</t>
  </si>
  <si>
    <t xml:space="preserve">Not Dedicated (Available for System Mix)</t>
  </si>
  <si>
    <t xml:space="preserve">Sum of MWh's</t>
  </si>
  <si>
    <t xml:space="preserve">Project</t>
  </si>
  <si>
    <t xml:space="preserve">Month</t>
  </si>
  <si>
    <t xml:space="preserve">ANDRSON RANCH GEN        </t>
  </si>
  <si>
    <t xml:space="preserve">BCL NET GENERATION       </t>
  </si>
  <si>
    <t xml:space="preserve">BLACK CANYON GEN         </t>
  </si>
  <si>
    <t xml:space="preserve">CDR NET GENERATION       </t>
  </si>
  <si>
    <t xml:space="preserve">CGR NET GENERATION       </t>
  </si>
  <si>
    <t xml:space="preserve">DEX NET GENERATION       </t>
  </si>
  <si>
    <t xml:space="preserve">FOS NET GENERATION       </t>
  </si>
  <si>
    <t xml:space="preserve">HCR NET GENERATION       </t>
  </si>
  <si>
    <t xml:space="preserve">IDAHO FALLS GEN          </t>
  </si>
  <si>
    <t xml:space="preserve">MINIDOKA GEN             </t>
  </si>
  <si>
    <t xml:space="preserve">PWD NET GENERATION       </t>
  </si>
  <si>
    <t xml:space="preserve">RZA NET GENERATION       </t>
  </si>
  <si>
    <t xml:space="preserve">Grand Total</t>
  </si>
  <si>
    <t xml:space="preserve">1999-01</t>
  </si>
  <si>
    <t xml:space="preserve">1999-02</t>
  </si>
  <si>
    <t xml:space="preserve">1999-03</t>
  </si>
  <si>
    <t xml:space="preserve">1999-04</t>
  </si>
  <si>
    <t xml:space="preserve">1999-05</t>
  </si>
  <si>
    <t xml:space="preserve">1999-06</t>
  </si>
  <si>
    <t xml:space="preserve">1999-07</t>
  </si>
  <si>
    <t xml:space="preserve">1999-08</t>
  </si>
  <si>
    <t xml:space="preserve">1999-09</t>
  </si>
  <si>
    <t xml:space="preserve">1999-10</t>
  </si>
  <si>
    <t xml:space="preserve">1999-11</t>
  </si>
  <si>
    <t xml:space="preserve">1999-12</t>
  </si>
  <si>
    <t xml:space="preserve">acct_no</t>
  </si>
  <si>
    <t xml:space="preserve">MWh's</t>
  </si>
  <si>
    <t xml:space="preserve">Commonwealth Sale</t>
  </si>
  <si>
    <t xml:space="preserve">Commitment:</t>
  </si>
  <si>
    <t xml:space="preserve">30 aMW</t>
  </si>
  <si>
    <t xml:space="preserve">Term:</t>
  </si>
  <si>
    <t xml:space="preserve">July 15, 1999 through July 14, 2000</t>
  </si>
  <si>
    <t xml:space="preserve">1999 MWh Commitment:</t>
  </si>
  <si>
    <t xml:space="preserve">Days</t>
  </si>
  <si>
    <t xml:space="preserve">Hrs</t>
  </si>
  <si>
    <t xml:space="preserve">Adj. *</t>
  </si>
  <si>
    <t xml:space="preserve">Adj. Hrs</t>
  </si>
  <si>
    <t xml:space="preserve">EXPECTED Energy Deliveries (MWh's)</t>
  </si>
  <si>
    <t xml:space="preserve">ACTUAL Energy Deliveries 1/ (MWh's)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</si>
  <si>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</si>
  <si>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</si>
  <si>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</si>
  <si>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</si>
  <si>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</si>
  <si>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</si>
  <si>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 </t>
  </si>
  <si>
    <t xml:space="preserve">* Change from DST to Standard Time</t>
  </si>
  <si>
    <t xml:space="preserve">1/ Actuals based on Arrangement Account info. from bills (Contract 22665/ 22628) </t>
  </si>
  <si>
    <t xml:space="preserve">Summary of Resources Dedicated (Revised by O. Blumhardt, 6/21/2000):</t>
  </si>
  <si>
    <t xml:space="preserve">Jul-99 (2nd Half)</t>
  </si>
  <si>
    <t xml:space="preserve">Subtotals, 5 1/2 mo.:</t>
  </si>
  <si>
    <t xml:space="preserve">Tentative Dedicated to Commonwealth:</t>
  </si>
  <si>
    <t xml:space="preserve">Amt Dedicated: ROUNDED</t>
  </si>
  <si>
    <t xml:space="preserve">Net Amount Undedicated</t>
  </si>
  <si>
    <t xml:space="preserve">Energy (MWh's)</t>
  </si>
  <si>
    <t xml:space="preserve">Summary of Resources Dedicated:</t>
  </si>
  <si>
    <t xml:space="preserve">1999 Summary of Resources used toward sales of Environmentally Preferred Power (EPP)</t>
  </si>
  <si>
    <t xml:space="preserve">"Endorsed" Hydro</t>
  </si>
  <si>
    <t xml:space="preserve">Wind Generation</t>
  </si>
  <si>
    <t xml:space="preserve">Packwood</t>
  </si>
  <si>
    <t xml:space="preserve">Idaho Falls</t>
  </si>
  <si>
    <t xml:space="preserve">Foote Creek I</t>
  </si>
  <si>
    <t xml:space="preserve">Foote Creek II</t>
  </si>
  <si>
    <t xml:space="preserve">(MWh's)</t>
  </si>
  <si>
    <t xml:space="preserve">Total Generation</t>
  </si>
  <si>
    <t xml:space="preserve">LESS: Amts Dedicated to EPP Customers</t>
  </si>
  <si>
    <t xml:space="preserve">Amount Available for 1999 System Mix</t>
  </si>
  <si>
    <t xml:space="preserve">Resources: Total Contract Allocation</t>
  </si>
  <si>
    <t xml:space="preserve">Resources: Total Available Generation</t>
  </si>
  <si>
    <t xml:space="preserve">Allocation in MWh's</t>
  </si>
  <si>
    <t xml:space="preserve">Allocation in aMW's</t>
  </si>
  <si>
    <t xml:space="preserve">Resources: "Unused" (not allocated)  Available Generation</t>
  </si>
  <si>
    <t xml:space="preserve">DAYS in Month</t>
  </si>
  <si>
    <t xml:space="preserve">Hr Adj.? (e.g., DST)</t>
  </si>
  <si>
    <t xml:space="preserve">Deliveries / aMW</t>
  </si>
  <si>
    <t xml:space="preserve">(aMW's)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</si>
</sst>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color rgb="FF000000"/>
      <name val="MS Sans Serif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9"/>
      <name val="Times New Roman"/>
      <family val="1"/>
    </font>
    <font>
      <b val="true"/>
      <u val="singl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9"/>
      <name val="Times New Roman"/>
      <family val="1"/>
    </font>
    <font>
      <sz val="10"/>
      <color rgb="FF000000"/>
      <name val="Arial"/>
      <family val="0"/>
    </font>
    <font>
      <b val="true"/>
      <sz val="11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8" xfId="3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18" xfId="3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c97_Summ" xfId="20"/>
    <cellStyle name="Normal_FC1 Payment Record1" xfId="21"/>
    <cellStyle name="Normal_FC1 Payment Record2" xfId="22"/>
    <cellStyle name="Normal_FC2 Payment Record" xfId="23"/>
    <cellStyle name="Normal_Jul99_RawGen" xfId="24"/>
    <cellStyle name="Normal_May99Raw_Gen" xfId="25"/>
    <cellStyle name="Normal_Nov99_RawGen" xfId="26"/>
    <cellStyle name="Normal_Oct99_RawGen" xfId="27"/>
    <cellStyle name="Normal_Pckwood_Tom" xfId="28"/>
    <cellStyle name="Normal_Sep99_RawGen" xfId="29"/>
    <cellStyle name="Normal_Sheet1" xfId="30"/>
    <cellStyle name="Normal_Sheet2" xfId="31"/>
    <cellStyle name="Normal_Sheet3" xfId="32"/>
    <cellStyle name="Normal_Tracking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ATA/Greenpwr/Disclosure/Disclosr_Gree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ATA/Greenpwr/Inventory/Invnt_Mst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isclosr_Green_Cmmnwlth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ATA/Greenpwr/Disclosure/Disclosr_Green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V:/Green_1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nwlth"/>
      <sheetName val="Pivot_Mnth"/>
      <sheetName val="Pivot_JulyDaily"/>
    </sheetNames>
    <sheetDataSet>
      <sheetData sheetId="0"/>
      <sheetData sheetId="1">
        <row r="10">
          <cell r="C10">
            <v>913</v>
          </cell>
          <cell r="D10">
            <v>1504</v>
          </cell>
        </row>
        <row r="10">
          <cell r="F10">
            <v>19005</v>
          </cell>
          <cell r="G10">
            <v>7548</v>
          </cell>
          <cell r="H10">
            <v>2868</v>
          </cell>
          <cell r="I10">
            <v>7837</v>
          </cell>
        </row>
        <row r="11">
          <cell r="C11">
            <v>9269</v>
          </cell>
          <cell r="D11">
            <v>-246</v>
          </cell>
        </row>
        <row r="11">
          <cell r="F11">
            <v>13557</v>
          </cell>
          <cell r="G11">
            <v>2106</v>
          </cell>
          <cell r="H11">
            <v>4367</v>
          </cell>
          <cell r="I11">
            <v>18603</v>
          </cell>
        </row>
        <row r="12">
          <cell r="C12">
            <v>10339</v>
          </cell>
          <cell r="D12">
            <v>2500</v>
          </cell>
        </row>
        <row r="12">
          <cell r="F12">
            <v>13928</v>
          </cell>
          <cell r="G12">
            <v>6701</v>
          </cell>
          <cell r="H12">
            <v>8686</v>
          </cell>
          <cell r="I12">
            <v>22205</v>
          </cell>
        </row>
        <row r="13">
          <cell r="C13">
            <v>12133</v>
          </cell>
          <cell r="D13">
            <v>4944</v>
          </cell>
        </row>
        <row r="13">
          <cell r="F13">
            <v>17961</v>
          </cell>
          <cell r="G13">
            <v>8619</v>
          </cell>
          <cell r="H13">
            <v>11203</v>
          </cell>
          <cell r="I13">
            <v>20090</v>
          </cell>
        </row>
        <row r="14">
          <cell r="C14">
            <v>14083</v>
          </cell>
          <cell r="D14">
            <v>6370</v>
          </cell>
        </row>
        <row r="14">
          <cell r="F14">
            <v>16352</v>
          </cell>
          <cell r="G14">
            <v>11582</v>
          </cell>
          <cell r="H14">
            <v>12389</v>
          </cell>
          <cell r="I14">
            <v>17366</v>
          </cell>
        </row>
        <row r="15">
          <cell r="B15">
            <v>177900</v>
          </cell>
          <cell r="C15">
            <v>115072</v>
          </cell>
          <cell r="D15">
            <v>46514</v>
          </cell>
          <cell r="E15">
            <v>59652</v>
          </cell>
          <cell r="F15">
            <v>179035</v>
          </cell>
          <cell r="G15">
            <v>93161</v>
          </cell>
          <cell r="H15">
            <v>106726</v>
          </cell>
          <cell r="I15">
            <v>181370</v>
          </cell>
        </row>
        <row r="15">
          <cell r="K15">
            <v>195702</v>
          </cell>
        </row>
        <row r="15">
          <cell r="M15">
            <v>58262</v>
          </cell>
        </row>
      </sheetData>
      <sheetData sheetId="2">
        <row r="19">
          <cell r="C19">
            <v>3135</v>
          </cell>
          <cell r="D19">
            <v>950</v>
          </cell>
        </row>
        <row r="19">
          <cell r="F19">
            <v>5107</v>
          </cell>
          <cell r="G19">
            <v>4281</v>
          </cell>
          <cell r="H19">
            <v>1911</v>
          </cell>
          <cell r="I19">
            <v>5208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rrDist_Hist"/>
    </sheetNames>
    <sheetDataSet>
      <sheetData sheetId="0">
        <row r="58">
          <cell r="R58">
            <v>4.717450446054</v>
          </cell>
        </row>
        <row r="78">
          <cell r="R78">
            <v>3.59684124812985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_Mnth"/>
      <sheetName val="Pivot_JulyDaily"/>
    </sheetNames>
    <sheetDataSet>
      <sheetData sheetId="0">
        <row r="10">
          <cell r="C10">
            <v>913</v>
          </cell>
          <cell r="D10">
            <v>1504</v>
          </cell>
        </row>
        <row r="10">
          <cell r="F10">
            <v>19005</v>
          </cell>
          <cell r="G10">
            <v>7548</v>
          </cell>
          <cell r="H10">
            <v>2868</v>
          </cell>
          <cell r="I10">
            <v>7837</v>
          </cell>
        </row>
        <row r="11">
          <cell r="C11">
            <v>9269</v>
          </cell>
          <cell r="D11">
            <v>-246</v>
          </cell>
        </row>
        <row r="11">
          <cell r="F11">
            <v>13557</v>
          </cell>
          <cell r="G11">
            <v>2106</v>
          </cell>
          <cell r="H11">
            <v>4367</v>
          </cell>
          <cell r="I11">
            <v>18603</v>
          </cell>
        </row>
        <row r="12">
          <cell r="C12">
            <v>10339</v>
          </cell>
          <cell r="D12">
            <v>2500</v>
          </cell>
        </row>
        <row r="12">
          <cell r="F12">
            <v>13928</v>
          </cell>
          <cell r="G12">
            <v>6701</v>
          </cell>
          <cell r="H12">
            <v>8686</v>
          </cell>
          <cell r="I12">
            <v>22205</v>
          </cell>
        </row>
        <row r="13">
          <cell r="C13">
            <v>12133</v>
          </cell>
          <cell r="D13">
            <v>4944</v>
          </cell>
        </row>
        <row r="13">
          <cell r="F13">
            <v>17961</v>
          </cell>
          <cell r="G13">
            <v>8619</v>
          </cell>
          <cell r="H13">
            <v>11203</v>
          </cell>
          <cell r="I13">
            <v>20090</v>
          </cell>
        </row>
        <row r="14">
          <cell r="C14">
            <v>14083</v>
          </cell>
          <cell r="D14">
            <v>6370</v>
          </cell>
        </row>
        <row r="14">
          <cell r="F14">
            <v>16352</v>
          </cell>
          <cell r="G14">
            <v>11582</v>
          </cell>
          <cell r="H14">
            <v>12389</v>
          </cell>
          <cell r="I14">
            <v>17366</v>
          </cell>
        </row>
      </sheetData>
      <sheetData sheetId="1">
        <row r="19">
          <cell r="C19">
            <v>3135</v>
          </cell>
          <cell r="D19">
            <v>950</v>
          </cell>
        </row>
        <row r="19">
          <cell r="F19">
            <v>5107</v>
          </cell>
          <cell r="G19">
            <v>4281</v>
          </cell>
          <cell r="H19">
            <v>1911</v>
          </cell>
          <cell r="I19">
            <v>5208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ndorsed_Summ"/>
      <sheetName val="ResrceDetail"/>
      <sheetName val="Sheet2"/>
    </sheetNames>
    <sheetDataSet>
      <sheetData sheetId="0"/>
      <sheetData sheetId="1">
        <row r="11">
          <cell r="H11">
            <v>11585</v>
          </cell>
          <cell r="I11">
            <v>13344</v>
          </cell>
          <cell r="J11">
            <v>0</v>
          </cell>
          <cell r="K11">
            <v>0</v>
          </cell>
        </row>
        <row r="11">
          <cell r="M11">
            <v>1116</v>
          </cell>
          <cell r="N11">
            <v>1116</v>
          </cell>
          <cell r="O11">
            <v>0</v>
          </cell>
          <cell r="P11">
            <v>0</v>
          </cell>
        </row>
        <row r="12">
          <cell r="H12">
            <v>3655</v>
          </cell>
          <cell r="I12">
            <v>14256</v>
          </cell>
          <cell r="J12">
            <v>0</v>
          </cell>
          <cell r="K12">
            <v>0</v>
          </cell>
        </row>
        <row r="12">
          <cell r="M12">
            <v>1008</v>
          </cell>
          <cell r="N12">
            <v>1008</v>
          </cell>
          <cell r="O12">
            <v>0</v>
          </cell>
          <cell r="P12">
            <v>0</v>
          </cell>
        </row>
        <row r="13">
          <cell r="H13">
            <v>4020</v>
          </cell>
          <cell r="I13">
            <v>16818</v>
          </cell>
          <cell r="J13">
            <v>0</v>
          </cell>
          <cell r="K13">
            <v>0</v>
          </cell>
        </row>
        <row r="13">
          <cell r="M13">
            <v>1116</v>
          </cell>
          <cell r="N13">
            <v>1116</v>
          </cell>
          <cell r="O13">
            <v>0</v>
          </cell>
          <cell r="P13">
            <v>0</v>
          </cell>
        </row>
        <row r="14">
          <cell r="H14">
            <v>2875</v>
          </cell>
          <cell r="I14">
            <v>16381</v>
          </cell>
          <cell r="J14">
            <v>1734</v>
          </cell>
          <cell r="K14">
            <v>0</v>
          </cell>
        </row>
        <row r="14">
          <cell r="M14">
            <v>2194.5</v>
          </cell>
          <cell r="N14">
            <v>2962.5</v>
          </cell>
          <cell r="O14">
            <v>1734</v>
          </cell>
          <cell r="P14">
            <v>0</v>
          </cell>
        </row>
        <row r="15">
          <cell r="H15">
            <v>11525</v>
          </cell>
          <cell r="I15">
            <v>16364</v>
          </cell>
          <cell r="J15">
            <v>4189</v>
          </cell>
          <cell r="K15">
            <v>0</v>
          </cell>
        </row>
        <row r="15">
          <cell r="M15">
            <v>1116</v>
          </cell>
          <cell r="N15">
            <v>1116</v>
          </cell>
          <cell r="O15">
            <v>4189</v>
          </cell>
          <cell r="P15">
            <v>0</v>
          </cell>
        </row>
        <row r="16">
          <cell r="H16">
            <v>18925</v>
          </cell>
          <cell r="I16">
            <v>13668</v>
          </cell>
          <cell r="J16">
            <v>4036</v>
          </cell>
          <cell r="K16">
            <v>173.96694</v>
          </cell>
        </row>
        <row r="16">
          <cell r="M16">
            <v>1080</v>
          </cell>
          <cell r="N16">
            <v>930.88548</v>
          </cell>
          <cell r="O16">
            <v>4036</v>
          </cell>
          <cell r="P16">
            <v>173.96694</v>
          </cell>
        </row>
        <row r="17">
          <cell r="H17">
            <v>18610</v>
          </cell>
          <cell r="I17">
            <v>16191</v>
          </cell>
          <cell r="J17">
            <v>1875</v>
          </cell>
          <cell r="K17">
            <v>277.94718</v>
          </cell>
        </row>
        <row r="17">
          <cell r="M17">
            <v>1017</v>
          </cell>
          <cell r="N17">
            <v>976.75956</v>
          </cell>
          <cell r="O17">
            <v>1875</v>
          </cell>
          <cell r="P17">
            <v>277.94718</v>
          </cell>
        </row>
        <row r="18">
          <cell r="H18">
            <v>11115</v>
          </cell>
          <cell r="I18">
            <v>15036</v>
          </cell>
          <cell r="J18">
            <v>3476</v>
          </cell>
          <cell r="K18">
            <v>379.9278</v>
          </cell>
        </row>
        <row r="18">
          <cell r="M18">
            <v>1018</v>
          </cell>
          <cell r="N18">
            <v>888.3476</v>
          </cell>
          <cell r="O18">
            <v>3476</v>
          </cell>
          <cell r="P18">
            <v>379.9278</v>
          </cell>
        </row>
        <row r="19">
          <cell r="H19">
            <v>5715</v>
          </cell>
          <cell r="I19">
            <v>13488</v>
          </cell>
          <cell r="J19">
            <v>2653</v>
          </cell>
          <cell r="K19">
            <v>272.94813</v>
          </cell>
        </row>
        <row r="19">
          <cell r="M19">
            <v>1980</v>
          </cell>
          <cell r="N19">
            <v>7117.16106</v>
          </cell>
          <cell r="O19">
            <v>2653</v>
          </cell>
          <cell r="P19">
            <v>272.94813</v>
          </cell>
        </row>
        <row r="20">
          <cell r="H20">
            <v>5525</v>
          </cell>
          <cell r="I20">
            <v>11751</v>
          </cell>
          <cell r="J20">
            <v>0</v>
          </cell>
          <cell r="K20">
            <v>574.89075</v>
          </cell>
        </row>
        <row r="20">
          <cell r="M20">
            <v>3164.53472039474</v>
          </cell>
          <cell r="N20">
            <v>7854.03240131579</v>
          </cell>
          <cell r="O20">
            <v>0</v>
          </cell>
          <cell r="P20">
            <v>574.89075</v>
          </cell>
        </row>
        <row r="21">
          <cell r="H21">
            <v>10955</v>
          </cell>
          <cell r="I21">
            <v>13010</v>
          </cell>
          <cell r="J21">
            <v>0</v>
          </cell>
          <cell r="K21">
            <v>609.8841</v>
          </cell>
        </row>
        <row r="21">
          <cell r="M21">
            <v>3237.62813815789</v>
          </cell>
          <cell r="N21">
            <v>7410.76046052632</v>
          </cell>
          <cell r="O21">
            <v>0</v>
          </cell>
          <cell r="P21">
            <v>609.8841</v>
          </cell>
        </row>
        <row r="22">
          <cell r="H22">
            <v>12280</v>
          </cell>
          <cell r="I22">
            <v>12151</v>
          </cell>
          <cell r="J22">
            <v>0</v>
          </cell>
          <cell r="K22">
            <v>708.86529</v>
          </cell>
        </row>
        <row r="22">
          <cell r="M22">
            <v>3348.49237697368</v>
          </cell>
          <cell r="N22">
            <v>7606.04125657895</v>
          </cell>
          <cell r="O22">
            <v>0</v>
          </cell>
          <cell r="P22">
            <v>708.86529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PUD_Salem_MnthDel"/>
      <sheetName val="Composite"/>
      <sheetName val="FtCrk1"/>
      <sheetName val="FtCrk2"/>
    </sheetNames>
    <sheetDataSet>
      <sheetData sheetId="0">
        <row r="11">
          <cell r="E11">
            <v>11585</v>
          </cell>
          <cell r="F11">
            <v>3655</v>
          </cell>
          <cell r="G11">
            <v>4020</v>
          </cell>
          <cell r="H11">
            <v>2875</v>
          </cell>
          <cell r="I11">
            <v>11525</v>
          </cell>
          <cell r="J11">
            <v>18925</v>
          </cell>
          <cell r="K11">
            <v>18610</v>
          </cell>
          <cell r="L11">
            <v>11115</v>
          </cell>
          <cell r="M11">
            <v>5715</v>
          </cell>
          <cell r="N11">
            <v>5525</v>
          </cell>
          <cell r="O11">
            <v>10955</v>
          </cell>
          <cell r="P11">
            <v>12280</v>
          </cell>
        </row>
        <row r="17">
          <cell r="E17">
            <v>13344</v>
          </cell>
          <cell r="F17">
            <v>14256</v>
          </cell>
          <cell r="G17">
            <v>16818</v>
          </cell>
          <cell r="H17">
            <v>16381</v>
          </cell>
          <cell r="I17">
            <v>16364</v>
          </cell>
          <cell r="J17">
            <v>13668</v>
          </cell>
          <cell r="K17">
            <v>16191</v>
          </cell>
          <cell r="L17">
            <v>15036</v>
          </cell>
          <cell r="M17">
            <v>13488</v>
          </cell>
          <cell r="N17">
            <v>11751</v>
          </cell>
          <cell r="O17">
            <v>13010</v>
          </cell>
          <cell r="P17">
            <v>12151</v>
          </cell>
        </row>
      </sheetData>
      <sheetData sheetId="1">
        <row r="11">
          <cell r="N11">
            <v>0</v>
          </cell>
        </row>
        <row r="11">
          <cell r="R11">
            <v>1116</v>
          </cell>
          <cell r="S11">
            <v>1116</v>
          </cell>
          <cell r="T11">
            <v>0</v>
          </cell>
        </row>
        <row r="11">
          <cell r="AA11">
            <v>0</v>
          </cell>
          <cell r="AB11">
            <v>0</v>
          </cell>
          <cell r="AC11">
            <v>0</v>
          </cell>
        </row>
        <row r="11">
          <cell r="AK11">
            <v>0</v>
          </cell>
          <cell r="AL11">
            <v>0</v>
          </cell>
          <cell r="AM11">
            <v>0</v>
          </cell>
        </row>
        <row r="11">
          <cell r="AT11">
            <v>0</v>
          </cell>
          <cell r="AU11">
            <v>0</v>
          </cell>
          <cell r="AV11">
            <v>0</v>
          </cell>
        </row>
        <row r="11">
          <cell r="BD11">
            <v>0</v>
          </cell>
          <cell r="BE11">
            <v>0</v>
          </cell>
          <cell r="BF11">
            <v>0</v>
          </cell>
        </row>
        <row r="11">
          <cell r="BN11">
            <v>0</v>
          </cell>
          <cell r="BO11">
            <v>0</v>
          </cell>
          <cell r="BP11">
            <v>0</v>
          </cell>
        </row>
        <row r="12">
          <cell r="N12">
            <v>0</v>
          </cell>
        </row>
        <row r="12">
          <cell r="R12">
            <v>1008</v>
          </cell>
          <cell r="S12">
            <v>1008</v>
          </cell>
          <cell r="T12">
            <v>0</v>
          </cell>
        </row>
        <row r="12">
          <cell r="AA12">
            <v>0</v>
          </cell>
          <cell r="AB12">
            <v>0</v>
          </cell>
          <cell r="AC12">
            <v>0</v>
          </cell>
        </row>
        <row r="12">
          <cell r="AK12">
            <v>0</v>
          </cell>
          <cell r="AL12">
            <v>0</v>
          </cell>
          <cell r="AM12">
            <v>0</v>
          </cell>
        </row>
        <row r="12">
          <cell r="AT12">
            <v>0</v>
          </cell>
          <cell r="AU12">
            <v>0</v>
          </cell>
          <cell r="AV12">
            <v>0</v>
          </cell>
        </row>
        <row r="12">
          <cell r="BD12">
            <v>0</v>
          </cell>
          <cell r="BE12">
            <v>0</v>
          </cell>
          <cell r="BF12">
            <v>0</v>
          </cell>
        </row>
        <row r="12">
          <cell r="BN12">
            <v>0</v>
          </cell>
          <cell r="BO12">
            <v>0</v>
          </cell>
          <cell r="BP12">
            <v>0</v>
          </cell>
        </row>
        <row r="13">
          <cell r="N13">
            <v>0</v>
          </cell>
        </row>
        <row r="13">
          <cell r="R13">
            <v>1116</v>
          </cell>
          <cell r="S13">
            <v>1116</v>
          </cell>
          <cell r="T13">
            <v>0</v>
          </cell>
        </row>
        <row r="13">
          <cell r="AA13">
            <v>0</v>
          </cell>
          <cell r="AB13">
            <v>0</v>
          </cell>
          <cell r="AC13">
            <v>0</v>
          </cell>
        </row>
        <row r="13">
          <cell r="AK13">
            <v>0</v>
          </cell>
          <cell r="AL13">
            <v>0</v>
          </cell>
          <cell r="AM13">
            <v>0</v>
          </cell>
        </row>
        <row r="13">
          <cell r="AT13">
            <v>0</v>
          </cell>
          <cell r="AU13">
            <v>0</v>
          </cell>
          <cell r="AV13">
            <v>0</v>
          </cell>
        </row>
        <row r="13">
          <cell r="BD13">
            <v>0</v>
          </cell>
          <cell r="BE13">
            <v>0</v>
          </cell>
          <cell r="BF13">
            <v>0</v>
          </cell>
        </row>
        <row r="13">
          <cell r="BN13">
            <v>0</v>
          </cell>
          <cell r="BO13">
            <v>0</v>
          </cell>
          <cell r="BP13">
            <v>0</v>
          </cell>
        </row>
        <row r="14">
          <cell r="N14">
            <v>1734</v>
          </cell>
        </row>
        <row r="14">
          <cell r="R14">
            <v>1078.5</v>
          </cell>
          <cell r="S14">
            <v>1078.5</v>
          </cell>
          <cell r="T14">
            <v>0</v>
          </cell>
        </row>
        <row r="14">
          <cell r="AA14">
            <v>1116</v>
          </cell>
          <cell r="AB14">
            <v>1884</v>
          </cell>
          <cell r="AC14">
            <v>0</v>
          </cell>
        </row>
        <row r="14">
          <cell r="AK14">
            <v>0</v>
          </cell>
          <cell r="AL14">
            <v>0</v>
          </cell>
          <cell r="AM14">
            <v>0</v>
          </cell>
        </row>
        <row r="14">
          <cell r="AT14">
            <v>0</v>
          </cell>
          <cell r="AU14">
            <v>0</v>
          </cell>
          <cell r="AV14">
            <v>0</v>
          </cell>
        </row>
        <row r="14">
          <cell r="BD14">
            <v>0</v>
          </cell>
          <cell r="BE14">
            <v>0</v>
          </cell>
          <cell r="BF14">
            <v>0</v>
          </cell>
        </row>
        <row r="14">
          <cell r="BN14">
            <v>0</v>
          </cell>
          <cell r="BO14">
            <v>0</v>
          </cell>
          <cell r="BP14">
            <v>0</v>
          </cell>
        </row>
        <row r="15">
          <cell r="N15">
            <v>4189</v>
          </cell>
        </row>
        <row r="15">
          <cell r="R15">
            <v>1116</v>
          </cell>
          <cell r="S15">
            <v>1116</v>
          </cell>
          <cell r="T15">
            <v>0</v>
          </cell>
        </row>
        <row r="15">
          <cell r="AA15">
            <v>0</v>
          </cell>
          <cell r="AB15">
            <v>0</v>
          </cell>
          <cell r="AC15">
            <v>0</v>
          </cell>
        </row>
        <row r="15">
          <cell r="AK15">
            <v>0</v>
          </cell>
          <cell r="AL15">
            <v>0</v>
          </cell>
          <cell r="AM15">
            <v>0</v>
          </cell>
        </row>
        <row r="15">
          <cell r="AT15">
            <v>0</v>
          </cell>
          <cell r="AU15">
            <v>0</v>
          </cell>
          <cell r="AV15">
            <v>0</v>
          </cell>
        </row>
        <row r="15">
          <cell r="BD15">
            <v>0</v>
          </cell>
          <cell r="BE15">
            <v>0</v>
          </cell>
          <cell r="BF15">
            <v>0</v>
          </cell>
        </row>
        <row r="15">
          <cell r="BN15">
            <v>0</v>
          </cell>
          <cell r="BO15">
            <v>0</v>
          </cell>
          <cell r="BP15">
            <v>0</v>
          </cell>
        </row>
        <row r="16">
          <cell r="N16">
            <v>4036</v>
          </cell>
        </row>
        <row r="16">
          <cell r="R16">
            <v>1080</v>
          </cell>
          <cell r="S16">
            <v>930.88548</v>
          </cell>
          <cell r="T16">
            <v>149.11452</v>
          </cell>
        </row>
        <row r="16">
          <cell r="AA16">
            <v>0</v>
          </cell>
          <cell r="AB16">
            <v>0</v>
          </cell>
          <cell r="AC16">
            <v>24.85242</v>
          </cell>
        </row>
        <row r="16">
          <cell r="AK16">
            <v>0</v>
          </cell>
          <cell r="AL16">
            <v>0</v>
          </cell>
          <cell r="AM16">
            <v>0</v>
          </cell>
        </row>
        <row r="16">
          <cell r="AT16">
            <v>0</v>
          </cell>
          <cell r="AU16">
            <v>0</v>
          </cell>
          <cell r="AV16">
            <v>0</v>
          </cell>
        </row>
        <row r="16">
          <cell r="BD16">
            <v>0</v>
          </cell>
          <cell r="BE16">
            <v>0</v>
          </cell>
          <cell r="BF16">
            <v>0</v>
          </cell>
        </row>
        <row r="16">
          <cell r="BN16">
            <v>0</v>
          </cell>
          <cell r="BO16">
            <v>0</v>
          </cell>
          <cell r="BP16">
            <v>0</v>
          </cell>
        </row>
        <row r="17">
          <cell r="N17">
            <v>1875</v>
          </cell>
        </row>
        <row r="17">
          <cell r="R17">
            <v>1017</v>
          </cell>
          <cell r="S17">
            <v>976.75956</v>
          </cell>
          <cell r="T17">
            <v>238.24044</v>
          </cell>
        </row>
        <row r="17">
          <cell r="AA17">
            <v>0</v>
          </cell>
          <cell r="AB17">
            <v>0</v>
          </cell>
          <cell r="AC17">
            <v>39.70674</v>
          </cell>
        </row>
        <row r="17">
          <cell r="AK17">
            <v>0</v>
          </cell>
          <cell r="AL17">
            <v>0</v>
          </cell>
          <cell r="AM17">
            <v>0</v>
          </cell>
        </row>
        <row r="17">
          <cell r="AT17">
            <v>0</v>
          </cell>
          <cell r="AU17">
            <v>0</v>
          </cell>
          <cell r="AV17">
            <v>0</v>
          </cell>
        </row>
        <row r="17">
          <cell r="BD17">
            <v>0</v>
          </cell>
          <cell r="BE17">
            <v>0</v>
          </cell>
          <cell r="BF17">
            <v>0</v>
          </cell>
        </row>
        <row r="17">
          <cell r="BN17">
            <v>0</v>
          </cell>
          <cell r="BO17">
            <v>0</v>
          </cell>
          <cell r="BP17">
            <v>0</v>
          </cell>
        </row>
        <row r="18">
          <cell r="N18">
            <v>3476</v>
          </cell>
        </row>
        <row r="18">
          <cell r="R18">
            <v>1018</v>
          </cell>
          <cell r="S18">
            <v>888.3476</v>
          </cell>
          <cell r="T18">
            <v>325.6524</v>
          </cell>
        </row>
        <row r="18">
          <cell r="AA18">
            <v>0</v>
          </cell>
          <cell r="AB18">
            <v>0</v>
          </cell>
          <cell r="AC18">
            <v>54.2754</v>
          </cell>
        </row>
        <row r="18">
          <cell r="AK18">
            <v>0</v>
          </cell>
          <cell r="AL18">
            <v>0</v>
          </cell>
          <cell r="AM18">
            <v>0</v>
          </cell>
        </row>
        <row r="18">
          <cell r="AT18">
            <v>0</v>
          </cell>
          <cell r="AU18">
            <v>0</v>
          </cell>
          <cell r="AV18">
            <v>0</v>
          </cell>
        </row>
        <row r="18">
          <cell r="BD18">
            <v>0</v>
          </cell>
          <cell r="BE18">
            <v>0</v>
          </cell>
          <cell r="BF18">
            <v>0</v>
          </cell>
        </row>
        <row r="18">
          <cell r="BN18">
            <v>0</v>
          </cell>
          <cell r="BO18">
            <v>0</v>
          </cell>
          <cell r="BP18">
            <v>0</v>
          </cell>
        </row>
        <row r="19">
          <cell r="N19">
            <v>2653</v>
          </cell>
        </row>
        <row r="19">
          <cell r="R19">
            <v>1980</v>
          </cell>
          <cell r="S19">
            <v>119.34486</v>
          </cell>
          <cell r="T19">
            <v>60.65514</v>
          </cell>
        </row>
        <row r="19">
          <cell r="AA19">
            <v>0</v>
          </cell>
          <cell r="AB19">
            <v>0</v>
          </cell>
          <cell r="AC19">
            <v>10.10919</v>
          </cell>
        </row>
        <row r="19">
          <cell r="AK19">
            <v>0</v>
          </cell>
          <cell r="AL19">
            <v>6997.8162</v>
          </cell>
          <cell r="AM19">
            <v>202.1838</v>
          </cell>
        </row>
        <row r="19">
          <cell r="AT19">
            <v>0</v>
          </cell>
          <cell r="AU19">
            <v>0</v>
          </cell>
          <cell r="AV19">
            <v>0</v>
          </cell>
        </row>
        <row r="19">
          <cell r="BD19">
            <v>0</v>
          </cell>
          <cell r="BE19">
            <v>0</v>
          </cell>
          <cell r="BF19">
            <v>0</v>
          </cell>
        </row>
        <row r="19">
          <cell r="BN19">
            <v>0</v>
          </cell>
          <cell r="BO19">
            <v>0</v>
          </cell>
          <cell r="BP19">
            <v>0</v>
          </cell>
        </row>
        <row r="20">
          <cell r="N20">
            <v>0</v>
          </cell>
        </row>
        <row r="20">
          <cell r="R20">
            <v>1749.03472039474</v>
          </cell>
          <cell r="S20">
            <v>372.5</v>
          </cell>
          <cell r="T20">
            <v>113.465279605263</v>
          </cell>
        </row>
        <row r="20">
          <cell r="AA20">
            <v>372.5</v>
          </cell>
          <cell r="AB20">
            <v>0</v>
          </cell>
          <cell r="AC20">
            <v>18.9108799342105</v>
          </cell>
        </row>
        <row r="20">
          <cell r="AK20">
            <v>0</v>
          </cell>
          <cell r="AL20">
            <v>7071.78240131579</v>
          </cell>
          <cell r="AM20">
            <v>378.217598684211</v>
          </cell>
        </row>
        <row r="20">
          <cell r="AT20">
            <v>111.75</v>
          </cell>
          <cell r="AU20">
            <v>37.25</v>
          </cell>
          <cell r="AV20">
            <v>7.56435197368421</v>
          </cell>
        </row>
        <row r="20">
          <cell r="BD20">
            <v>558.75</v>
          </cell>
          <cell r="BE20">
            <v>186.25</v>
          </cell>
          <cell r="BF20">
            <v>37.8217598684211</v>
          </cell>
        </row>
        <row r="20">
          <cell r="BN20">
            <v>372.5</v>
          </cell>
          <cell r="BO20">
            <v>186.25</v>
          </cell>
          <cell r="BP20">
            <v>18.9108799342105</v>
          </cell>
        </row>
        <row r="21">
          <cell r="N21">
            <v>0</v>
          </cell>
        </row>
        <row r="21">
          <cell r="R21">
            <v>1823.62813815789</v>
          </cell>
          <cell r="S21">
            <v>216</v>
          </cell>
          <cell r="T21">
            <v>120.371861842105</v>
          </cell>
        </row>
        <row r="21">
          <cell r="AA21">
            <v>180</v>
          </cell>
          <cell r="AB21">
            <v>0</v>
          </cell>
          <cell r="AC21">
            <v>20.0619769736842</v>
          </cell>
        </row>
        <row r="21">
          <cell r="AK21">
            <v>0</v>
          </cell>
          <cell r="AL21">
            <v>6798.76046052632</v>
          </cell>
          <cell r="AM21">
            <v>401.239539473684</v>
          </cell>
        </row>
        <row r="21">
          <cell r="AT21">
            <v>108</v>
          </cell>
          <cell r="AU21">
            <v>36</v>
          </cell>
          <cell r="AV21">
            <v>8.02479078947368</v>
          </cell>
        </row>
        <row r="21">
          <cell r="BD21">
            <v>766</v>
          </cell>
          <cell r="BE21">
            <v>180</v>
          </cell>
          <cell r="BF21">
            <v>40.1239539473684</v>
          </cell>
        </row>
        <row r="21">
          <cell r="BN21">
            <v>360</v>
          </cell>
          <cell r="BO21">
            <v>180</v>
          </cell>
          <cell r="BP21">
            <v>20.0619769736842</v>
          </cell>
        </row>
        <row r="22">
          <cell r="N22">
            <v>0</v>
          </cell>
        </row>
        <row r="22">
          <cell r="R22">
            <v>1868.89237697368</v>
          </cell>
          <cell r="S22">
            <v>223.2</v>
          </cell>
          <cell r="T22">
            <v>139.907623026316</v>
          </cell>
        </row>
        <row r="22">
          <cell r="AA22">
            <v>200</v>
          </cell>
          <cell r="AB22">
            <v>0</v>
          </cell>
          <cell r="AC22">
            <v>23.3179371710526</v>
          </cell>
        </row>
        <row r="22">
          <cell r="AK22">
            <v>0</v>
          </cell>
          <cell r="AL22">
            <v>6973.64125657895</v>
          </cell>
          <cell r="AM22">
            <v>466.358743421053</v>
          </cell>
        </row>
        <row r="22">
          <cell r="AT22">
            <v>111.6</v>
          </cell>
          <cell r="AU22">
            <v>37.2</v>
          </cell>
          <cell r="AV22">
            <v>9.32717486842105</v>
          </cell>
        </row>
        <row r="22">
          <cell r="BD22">
            <v>796</v>
          </cell>
          <cell r="BE22">
            <v>186</v>
          </cell>
          <cell r="BF22">
            <v>46.6358743421053</v>
          </cell>
        </row>
        <row r="22">
          <cell r="BN22">
            <v>372</v>
          </cell>
          <cell r="BO22">
            <v>186</v>
          </cell>
          <cell r="BP22">
            <v>23.3179371710526</v>
          </cell>
        </row>
        <row r="23">
          <cell r="AA23">
            <v>0</v>
          </cell>
          <cell r="AB23">
            <v>0</v>
          </cell>
          <cell r="AC23">
            <v>0</v>
          </cell>
        </row>
        <row r="23">
          <cell r="AK23">
            <v>0</v>
          </cell>
          <cell r="AL23">
            <v>0</v>
          </cell>
          <cell r="AM23">
            <v>0</v>
          </cell>
        </row>
        <row r="24">
          <cell r="AA24">
            <v>0</v>
          </cell>
          <cell r="AB24">
            <v>0</v>
          </cell>
          <cell r="AC24">
            <v>0</v>
          </cell>
        </row>
        <row r="24">
          <cell r="AK24">
            <v>0</v>
          </cell>
          <cell r="AL24">
            <v>0</v>
          </cell>
          <cell r="AM24">
            <v>0</v>
          </cell>
        </row>
        <row r="25">
          <cell r="AA25">
            <v>0</v>
          </cell>
          <cell r="AB25">
            <v>0</v>
          </cell>
          <cell r="AC25">
            <v>0</v>
          </cell>
        </row>
        <row r="25">
          <cell r="AK25">
            <v>0</v>
          </cell>
          <cell r="AL25">
            <v>0</v>
          </cell>
          <cell r="AM25">
            <v>0</v>
          </cell>
        </row>
        <row r="26">
          <cell r="AK26">
            <v>0</v>
          </cell>
          <cell r="AL26">
            <v>0</v>
          </cell>
          <cell r="AM26">
            <v>0</v>
          </cell>
        </row>
        <row r="27">
          <cell r="AK27">
            <v>0</v>
          </cell>
          <cell r="AL27">
            <v>0</v>
          </cell>
          <cell r="AM27">
            <v>0</v>
          </cell>
        </row>
        <row r="28">
          <cell r="AK28">
            <v>0</v>
          </cell>
          <cell r="AL28">
            <v>0</v>
          </cell>
          <cell r="AM28">
            <v>0</v>
          </cell>
        </row>
        <row r="29">
          <cell r="AK29">
            <v>0</v>
          </cell>
          <cell r="AL29">
            <v>0</v>
          </cell>
          <cell r="AM29">
            <v>0</v>
          </cell>
        </row>
        <row r="30">
          <cell r="AK30">
            <v>0</v>
          </cell>
          <cell r="AL30">
            <v>0</v>
          </cell>
          <cell r="AM30">
            <v>0</v>
          </cell>
        </row>
        <row r="31">
          <cell r="AK31">
            <v>0</v>
          </cell>
          <cell r="AL31">
            <v>0</v>
          </cell>
          <cell r="AM31">
            <v>0</v>
          </cell>
        </row>
        <row r="32">
          <cell r="AK32">
            <v>0</v>
          </cell>
          <cell r="AL32">
            <v>0</v>
          </cell>
          <cell r="AM32">
            <v>0</v>
          </cell>
        </row>
        <row r="33">
          <cell r="AK33">
            <v>0</v>
          </cell>
          <cell r="AL33">
            <v>0</v>
          </cell>
          <cell r="AM33">
            <v>0</v>
          </cell>
        </row>
        <row r="34">
          <cell r="AK34">
            <v>0</v>
          </cell>
          <cell r="AL34">
            <v>0</v>
          </cell>
          <cell r="AM34">
            <v>0</v>
          </cell>
        </row>
        <row r="35">
          <cell r="AK35">
            <v>0</v>
          </cell>
          <cell r="AL35">
            <v>0</v>
          </cell>
          <cell r="AM35">
            <v>0</v>
          </cell>
        </row>
        <row r="36">
          <cell r="AK36">
            <v>0</v>
          </cell>
          <cell r="AL36">
            <v>0</v>
          </cell>
          <cell r="AM36">
            <v>0</v>
          </cell>
        </row>
        <row r="37">
          <cell r="AK37">
            <v>0</v>
          </cell>
          <cell r="AL37">
            <v>0</v>
          </cell>
          <cell r="AM37">
            <v>0</v>
          </cell>
        </row>
        <row r="38">
          <cell r="AK38">
            <v>0</v>
          </cell>
          <cell r="AL38">
            <v>0</v>
          </cell>
          <cell r="AM38">
            <v>0</v>
          </cell>
        </row>
        <row r="39">
          <cell r="AK39">
            <v>0</v>
          </cell>
          <cell r="AL39">
            <v>0</v>
          </cell>
          <cell r="AM39">
            <v>0</v>
          </cell>
        </row>
        <row r="40">
          <cell r="AK40">
            <v>0</v>
          </cell>
          <cell r="AL40">
            <v>0</v>
          </cell>
          <cell r="AM40">
            <v>0</v>
          </cell>
        </row>
        <row r="41">
          <cell r="AK41">
            <v>0</v>
          </cell>
          <cell r="AL41">
            <v>0</v>
          </cell>
          <cell r="AM41">
            <v>0</v>
          </cell>
        </row>
        <row r="42">
          <cell r="AK42">
            <v>0</v>
          </cell>
          <cell r="AL42">
            <v>0</v>
          </cell>
          <cell r="AM42">
            <v>0</v>
          </cell>
        </row>
        <row r="43">
          <cell r="AK43">
            <v>0</v>
          </cell>
          <cell r="AL43">
            <v>0</v>
          </cell>
          <cell r="AM43">
            <v>0</v>
          </cell>
        </row>
      </sheetData>
      <sheetData sheetId="2">
        <row r="7">
          <cell r="L7">
            <v>1734</v>
          </cell>
        </row>
        <row r="8">
          <cell r="L8">
            <v>4189</v>
          </cell>
        </row>
        <row r="9">
          <cell r="L9">
            <v>4036</v>
          </cell>
        </row>
        <row r="10">
          <cell r="L10">
            <v>1875</v>
          </cell>
        </row>
        <row r="11">
          <cell r="L11">
            <v>3476</v>
          </cell>
        </row>
        <row r="12">
          <cell r="L12">
            <v>2653</v>
          </cell>
        </row>
      </sheetData>
      <sheetData sheetId="3">
        <row r="36">
          <cell r="F36">
            <v>173966.94</v>
          </cell>
        </row>
        <row r="37">
          <cell r="F37">
            <v>277947.18</v>
          </cell>
        </row>
        <row r="38">
          <cell r="F38">
            <v>379927.8</v>
          </cell>
        </row>
        <row r="39">
          <cell r="F39">
            <v>272948.13</v>
          </cell>
        </row>
        <row r="40">
          <cell r="F40">
            <v>574890.75</v>
          </cell>
        </row>
        <row r="41">
          <cell r="F41">
            <v>609884.1</v>
          </cell>
        </row>
        <row r="42">
          <cell r="F42">
            <v>708865.29</v>
          </cell>
        </row>
      </sheetData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4" createdVersion="3">
  <cacheSource type="worksheet">
    <worksheetSource ref="A1:D145" sheet="Raw_GenData"/>
  </cacheSource>
  <cacheFields count="4">
    <cacheField name="Project" numFmtId="0">
      <sharedItems count="12">
        <s v="ANDRSON RANCH GEN        "/>
        <s v="BCL NET GENERATION       "/>
        <s v="BLACK CANYON GEN         "/>
        <s v="CDR NET GENERATION       "/>
        <s v="CGR NET GENERATION       "/>
        <s v="DEX NET GENERATION       "/>
        <s v="FOS NET GENERATION       "/>
        <s v="HCR NET GENERATION       "/>
        <s v="IDAHO FALLS GEN          "/>
        <s v="MINIDOKA GEN             "/>
        <s v="PWD NET GENERATION       "/>
        <s v="RZA NET GENERATION       "/>
      </sharedItems>
    </cacheField>
    <cacheField name="acct_no" numFmtId="0">
      <sharedItems containsSemiMixedTypes="0" containsString="0" containsNumber="1" containsInteger="1" minValue="10062" maxValue="501245" count="12">
        <n v="10062"/>
        <n v="10172"/>
        <n v="10188"/>
        <n v="10234"/>
        <n v="10273"/>
        <n v="10290"/>
        <n v="11010"/>
        <n v="11060"/>
        <n v="501240"/>
        <n v="501241"/>
        <n v="501243"/>
        <n v="501245"/>
      </sharedItems>
    </cacheField>
    <cacheField name="MWh's" numFmtId="0">
      <sharedItems containsSemiMixedTypes="0" containsString="0" containsNumber="1" containsInteger="1" minValue="-246" maxValue="27204" count="143">
        <n v="-246"/>
        <n v="284"/>
        <n v="913"/>
        <n v="1037"/>
        <n v="1504"/>
        <n v="1828"/>
        <n v="1917"/>
        <n v="2106"/>
        <n v="2316"/>
        <n v="2500"/>
        <n v="2799"/>
        <n v="2868"/>
        <n v="3128"/>
        <n v="3155"/>
        <n v="3170"/>
        <n v="3284"/>
        <n v="3328"/>
        <n v="3386"/>
        <n v="3516"/>
        <n v="3814"/>
        <n v="3835"/>
        <n v="3870"/>
        <n v="3872"/>
        <n v="3974"/>
        <n v="4015"/>
        <n v="4109"/>
        <n v="4292"/>
        <n v="4316"/>
        <n v="4367"/>
        <n v="4405"/>
        <n v="4526"/>
        <n v="4696"/>
        <n v="4755"/>
        <n v="4791"/>
        <n v="4944"/>
        <n v="5190"/>
        <n v="5196"/>
        <n v="5210"/>
        <n v="5362"/>
        <n v="5624"/>
        <n v="5708"/>
        <n v="5918"/>
        <n v="6347"/>
        <n v="6370"/>
        <n v="6408"/>
        <n v="6552"/>
        <n v="6581"/>
        <n v="6667"/>
        <n v="6701"/>
        <n v="6731"/>
        <n v="6960"/>
        <n v="7296"/>
        <n v="7366"/>
        <n v="7408"/>
        <n v="7424"/>
        <n v="7548"/>
        <n v="7665"/>
        <n v="7735"/>
        <n v="7837"/>
        <n v="7948"/>
        <n v="8034"/>
        <n v="8142"/>
        <n v="8249"/>
        <n v="8460"/>
        <n v="8610"/>
        <n v="8619"/>
        <n v="8686"/>
        <n v="8712"/>
        <n v="8774"/>
        <n v="8829"/>
        <n v="9269"/>
        <n v="9807"/>
        <n v="9896"/>
        <n v="10296"/>
        <n v="10321"/>
        <n v="10339"/>
        <n v="10393"/>
        <n v="10638"/>
        <n v="11052"/>
        <n v="11203"/>
        <n v="11582"/>
        <n v="11658"/>
        <n v="11751"/>
        <n v="12133"/>
        <n v="12151"/>
        <n v="12218"/>
        <n v="12389"/>
        <n v="12442"/>
        <n v="12532"/>
        <n v="12612"/>
        <n v="12761"/>
        <n v="12780"/>
        <n v="13010"/>
        <n v="13061"/>
        <n v="13085"/>
        <n v="13109"/>
        <n v="13298"/>
        <n v="13344"/>
        <n v="13488"/>
        <n v="13557"/>
        <n v="13668"/>
        <n v="13928"/>
        <n v="14048"/>
        <n v="14083"/>
        <n v="14213"/>
        <n v="14256"/>
        <n v="14269"/>
        <n v="14319"/>
        <n v="14762"/>
        <n v="15006"/>
        <n v="15036"/>
        <n v="15504"/>
        <n v="16191"/>
        <n v="16352"/>
        <n v="16364"/>
        <n v="16381"/>
        <n v="16818"/>
        <n v="16836"/>
        <n v="16915"/>
        <n v="17256"/>
        <n v="17284"/>
        <n v="17366"/>
        <n v="17961"/>
        <n v="18162"/>
        <n v="18603"/>
        <n v="18767"/>
        <n v="18768"/>
        <n v="19005"/>
        <n v="19188"/>
        <n v="19271"/>
        <n v="19580"/>
        <n v="19704"/>
        <n v="20034"/>
        <n v="20090"/>
        <n v="20240"/>
        <n v="20604"/>
        <n v="22185"/>
        <n v="22205"/>
        <n v="23270"/>
        <n v="25224"/>
        <n v="25728"/>
        <n v="26736"/>
        <n v="27204"/>
      </sharedItems>
    </cacheField>
    <cacheField name="Month" numFmtId="0">
      <sharedItems count="12">
        <s v="1999-01"/>
        <s v="1999-02"/>
        <s v="1999-03"/>
        <s v="1999-04"/>
        <s v="1999-05"/>
        <s v="1999-06"/>
        <s v="1999-07"/>
        <s v="1999-08"/>
        <s v="1999-09"/>
        <s v="1999-10"/>
        <s v="1999-11"/>
        <s v="1999-1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10"/>
    <x v="0"/>
    <x v="87"/>
    <x v="0"/>
  </r>
  <r>
    <x v="10"/>
    <x v="0"/>
    <x v="33"/>
    <x v="1"/>
  </r>
  <r>
    <x v="10"/>
    <x v="0"/>
    <x v="19"/>
    <x v="2"/>
  </r>
  <r>
    <x v="10"/>
    <x v="0"/>
    <x v="12"/>
    <x v="3"/>
  </r>
  <r>
    <x v="10"/>
    <x v="0"/>
    <x v="78"/>
    <x v="4"/>
  </r>
  <r>
    <x v="10"/>
    <x v="0"/>
    <x v="123"/>
    <x v="5"/>
  </r>
  <r>
    <x v="10"/>
    <x v="0"/>
    <x v="125"/>
    <x v="6"/>
  </r>
  <r>
    <x v="10"/>
    <x v="0"/>
    <x v="95"/>
    <x v="7"/>
  </r>
  <r>
    <x v="10"/>
    <x v="0"/>
    <x v="42"/>
    <x v="8"/>
  </r>
  <r>
    <x v="10"/>
    <x v="0"/>
    <x v="31"/>
    <x v="9"/>
  </r>
  <r>
    <x v="10"/>
    <x v="0"/>
    <x v="63"/>
    <x v="10"/>
  </r>
  <r>
    <x v="10"/>
    <x v="0"/>
    <x v="102"/>
    <x v="11"/>
  </r>
  <r>
    <x v="1"/>
    <x v="1"/>
    <x v="107"/>
    <x v="0"/>
  </r>
  <r>
    <x v="1"/>
    <x v="1"/>
    <x v="35"/>
    <x v="1"/>
  </r>
  <r>
    <x v="1"/>
    <x v="1"/>
    <x v="61"/>
    <x v="2"/>
  </r>
  <r>
    <x v="1"/>
    <x v="1"/>
    <x v="52"/>
    <x v="3"/>
  </r>
  <r>
    <x v="1"/>
    <x v="1"/>
    <x v="89"/>
    <x v="4"/>
  </r>
  <r>
    <x v="1"/>
    <x v="1"/>
    <x v="96"/>
    <x v="5"/>
  </r>
  <r>
    <x v="1"/>
    <x v="1"/>
    <x v="53"/>
    <x v="6"/>
  </r>
  <r>
    <x v="1"/>
    <x v="1"/>
    <x v="2"/>
    <x v="7"/>
  </r>
  <r>
    <x v="1"/>
    <x v="1"/>
    <x v="70"/>
    <x v="8"/>
  </r>
  <r>
    <x v="1"/>
    <x v="1"/>
    <x v="75"/>
    <x v="9"/>
  </r>
  <r>
    <x v="1"/>
    <x v="1"/>
    <x v="83"/>
    <x v="10"/>
  </r>
  <r>
    <x v="1"/>
    <x v="1"/>
    <x v="103"/>
    <x v="11"/>
  </r>
  <r>
    <x v="6"/>
    <x v="2"/>
    <x v="88"/>
    <x v="0"/>
  </r>
  <r>
    <x v="6"/>
    <x v="2"/>
    <x v="68"/>
    <x v="1"/>
  </r>
  <r>
    <x v="6"/>
    <x v="2"/>
    <x v="71"/>
    <x v="2"/>
  </r>
  <r>
    <x v="6"/>
    <x v="2"/>
    <x v="69"/>
    <x v="3"/>
  </r>
  <r>
    <x v="6"/>
    <x v="2"/>
    <x v="90"/>
    <x v="4"/>
  </r>
  <r>
    <x v="6"/>
    <x v="2"/>
    <x v="77"/>
    <x v="5"/>
  </r>
  <r>
    <x v="6"/>
    <x v="2"/>
    <x v="22"/>
    <x v="6"/>
  </r>
  <r>
    <x v="6"/>
    <x v="2"/>
    <x v="11"/>
    <x v="7"/>
  </r>
  <r>
    <x v="6"/>
    <x v="2"/>
    <x v="28"/>
    <x v="8"/>
  </r>
  <r>
    <x v="6"/>
    <x v="2"/>
    <x v="66"/>
    <x v="9"/>
  </r>
  <r>
    <x v="6"/>
    <x v="2"/>
    <x v="79"/>
    <x v="10"/>
  </r>
  <r>
    <x v="6"/>
    <x v="2"/>
    <x v="86"/>
    <x v="11"/>
  </r>
  <r>
    <x v="4"/>
    <x v="3"/>
    <x v="120"/>
    <x v="0"/>
  </r>
  <r>
    <x v="4"/>
    <x v="3"/>
    <x v="30"/>
    <x v="1"/>
  </r>
  <r>
    <x v="4"/>
    <x v="3"/>
    <x v="106"/>
    <x v="2"/>
  </r>
  <r>
    <x v="4"/>
    <x v="3"/>
    <x v="74"/>
    <x v="3"/>
  </r>
  <r>
    <x v="4"/>
    <x v="3"/>
    <x v="130"/>
    <x v="4"/>
  </r>
  <r>
    <x v="4"/>
    <x v="3"/>
    <x v="132"/>
    <x v="5"/>
  </r>
  <r>
    <x v="4"/>
    <x v="3"/>
    <x v="85"/>
    <x v="6"/>
  </r>
  <r>
    <x v="4"/>
    <x v="3"/>
    <x v="127"/>
    <x v="7"/>
  </r>
  <r>
    <x v="4"/>
    <x v="3"/>
    <x v="99"/>
    <x v="8"/>
  </r>
  <r>
    <x v="4"/>
    <x v="3"/>
    <x v="101"/>
    <x v="9"/>
  </r>
  <r>
    <x v="4"/>
    <x v="3"/>
    <x v="122"/>
    <x v="10"/>
  </r>
  <r>
    <x v="4"/>
    <x v="3"/>
    <x v="113"/>
    <x v="11"/>
  </r>
  <r>
    <x v="5"/>
    <x v="4"/>
    <x v="81"/>
    <x v="0"/>
  </r>
  <r>
    <x v="5"/>
    <x v="4"/>
    <x v="27"/>
    <x v="1"/>
  </r>
  <r>
    <x v="5"/>
    <x v="4"/>
    <x v="49"/>
    <x v="2"/>
  </r>
  <r>
    <x v="5"/>
    <x v="4"/>
    <x v="38"/>
    <x v="3"/>
  </r>
  <r>
    <x v="5"/>
    <x v="4"/>
    <x v="72"/>
    <x v="4"/>
  </r>
  <r>
    <x v="5"/>
    <x v="4"/>
    <x v="76"/>
    <x v="5"/>
  </r>
  <r>
    <x v="5"/>
    <x v="4"/>
    <x v="62"/>
    <x v="6"/>
  </r>
  <r>
    <x v="5"/>
    <x v="4"/>
    <x v="55"/>
    <x v="7"/>
  </r>
  <r>
    <x v="5"/>
    <x v="4"/>
    <x v="7"/>
    <x v="8"/>
  </r>
  <r>
    <x v="5"/>
    <x v="4"/>
    <x v="48"/>
    <x v="9"/>
  </r>
  <r>
    <x v="5"/>
    <x v="4"/>
    <x v="65"/>
    <x v="10"/>
  </r>
  <r>
    <x v="5"/>
    <x v="4"/>
    <x v="80"/>
    <x v="11"/>
  </r>
  <r>
    <x v="7"/>
    <x v="5"/>
    <x v="108"/>
    <x v="0"/>
  </r>
  <r>
    <x v="7"/>
    <x v="5"/>
    <x v="54"/>
    <x v="1"/>
  </r>
  <r>
    <x v="7"/>
    <x v="5"/>
    <x v="104"/>
    <x v="2"/>
  </r>
  <r>
    <x v="7"/>
    <x v="5"/>
    <x v="39"/>
    <x v="3"/>
  </r>
  <r>
    <x v="7"/>
    <x v="5"/>
    <x v="118"/>
    <x v="4"/>
  </r>
  <r>
    <x v="7"/>
    <x v="5"/>
    <x v="138"/>
    <x v="5"/>
  </r>
  <r>
    <x v="7"/>
    <x v="5"/>
    <x v="93"/>
    <x v="6"/>
  </r>
  <r>
    <x v="7"/>
    <x v="5"/>
    <x v="58"/>
    <x v="7"/>
  </r>
  <r>
    <x v="7"/>
    <x v="5"/>
    <x v="124"/>
    <x v="8"/>
  </r>
  <r>
    <x v="7"/>
    <x v="5"/>
    <x v="137"/>
    <x v="9"/>
  </r>
  <r>
    <x v="7"/>
    <x v="5"/>
    <x v="133"/>
    <x v="10"/>
  </r>
  <r>
    <x v="7"/>
    <x v="5"/>
    <x v="121"/>
    <x v="11"/>
  </r>
  <r>
    <x v="3"/>
    <x v="6"/>
    <x v="51"/>
    <x v="0"/>
  </r>
  <r>
    <x v="3"/>
    <x v="6"/>
    <x v="57"/>
    <x v="1"/>
  </r>
  <r>
    <x v="3"/>
    <x v="6"/>
    <x v="59"/>
    <x v="2"/>
  </r>
  <r>
    <x v="3"/>
    <x v="6"/>
    <x v="37"/>
    <x v="3"/>
  </r>
  <r>
    <x v="3"/>
    <x v="6"/>
    <x v="29"/>
    <x v="4"/>
  </r>
  <r>
    <x v="3"/>
    <x v="6"/>
    <x v="26"/>
    <x v="5"/>
  </r>
  <r>
    <x v="3"/>
    <x v="6"/>
    <x v="25"/>
    <x v="6"/>
  </r>
  <r>
    <x v="3"/>
    <x v="6"/>
    <x v="10"/>
    <x v="7"/>
  </r>
  <r>
    <x v="3"/>
    <x v="6"/>
    <x v="23"/>
    <x v="8"/>
  </r>
  <r>
    <x v="3"/>
    <x v="6"/>
    <x v="17"/>
    <x v="9"/>
  </r>
  <r>
    <x v="3"/>
    <x v="6"/>
    <x v="6"/>
    <x v="10"/>
  </r>
  <r>
    <x v="3"/>
    <x v="6"/>
    <x v="46"/>
    <x v="11"/>
  </r>
  <r>
    <x v="11"/>
    <x v="7"/>
    <x v="56"/>
    <x v="0"/>
  </r>
  <r>
    <x v="11"/>
    <x v="7"/>
    <x v="47"/>
    <x v="1"/>
  </r>
  <r>
    <x v="11"/>
    <x v="7"/>
    <x v="60"/>
    <x v="2"/>
  </r>
  <r>
    <x v="11"/>
    <x v="7"/>
    <x v="41"/>
    <x v="3"/>
  </r>
  <r>
    <x v="11"/>
    <x v="7"/>
    <x v="40"/>
    <x v="4"/>
  </r>
  <r>
    <x v="11"/>
    <x v="7"/>
    <x v="21"/>
    <x v="5"/>
  </r>
  <r>
    <x v="11"/>
    <x v="7"/>
    <x v="14"/>
    <x v="6"/>
  </r>
  <r>
    <x v="11"/>
    <x v="7"/>
    <x v="15"/>
    <x v="7"/>
  </r>
  <r>
    <x v="11"/>
    <x v="7"/>
    <x v="3"/>
    <x v="8"/>
  </r>
  <r>
    <x v="11"/>
    <x v="7"/>
    <x v="1"/>
    <x v="9"/>
  </r>
  <r>
    <x v="11"/>
    <x v="7"/>
    <x v="24"/>
    <x v="10"/>
  </r>
  <r>
    <x v="11"/>
    <x v="7"/>
    <x v="64"/>
    <x v="11"/>
  </r>
  <r>
    <x v="0"/>
    <x v="8"/>
    <x v="18"/>
    <x v="0"/>
  </r>
  <r>
    <x v="0"/>
    <x v="8"/>
    <x v="91"/>
    <x v="1"/>
  </r>
  <r>
    <x v="0"/>
    <x v="8"/>
    <x v="139"/>
    <x v="2"/>
  </r>
  <r>
    <x v="0"/>
    <x v="8"/>
    <x v="136"/>
    <x v="3"/>
  </r>
  <r>
    <x v="0"/>
    <x v="8"/>
    <x v="140"/>
    <x v="4"/>
  </r>
  <r>
    <x v="0"/>
    <x v="8"/>
    <x v="142"/>
    <x v="5"/>
  </r>
  <r>
    <x v="0"/>
    <x v="8"/>
    <x v="141"/>
    <x v="6"/>
  </r>
  <r>
    <x v="0"/>
    <x v="8"/>
    <x v="126"/>
    <x v="7"/>
  </r>
  <r>
    <x v="0"/>
    <x v="8"/>
    <x v="44"/>
    <x v="8"/>
  </r>
  <r>
    <x v="0"/>
    <x v="8"/>
    <x v="16"/>
    <x v="9"/>
  </r>
  <r>
    <x v="0"/>
    <x v="8"/>
    <x v="11"/>
    <x v="10"/>
  </r>
  <r>
    <x v="0"/>
    <x v="8"/>
    <x v="13"/>
    <x v="11"/>
  </r>
  <r>
    <x v="2"/>
    <x v="9"/>
    <x v="50"/>
    <x v="0"/>
  </r>
  <r>
    <x v="2"/>
    <x v="9"/>
    <x v="36"/>
    <x v="1"/>
  </r>
  <r>
    <x v="2"/>
    <x v="9"/>
    <x v="45"/>
    <x v="2"/>
  </r>
  <r>
    <x v="2"/>
    <x v="9"/>
    <x v="32"/>
    <x v="3"/>
  </r>
  <r>
    <x v="2"/>
    <x v="9"/>
    <x v="20"/>
    <x v="4"/>
  </r>
  <r>
    <x v="2"/>
    <x v="9"/>
    <x v="8"/>
    <x v="5"/>
  </r>
  <r>
    <x v="2"/>
    <x v="9"/>
    <x v="5"/>
    <x v="6"/>
  </r>
  <r>
    <x v="2"/>
    <x v="9"/>
    <x v="4"/>
    <x v="7"/>
  </r>
  <r>
    <x v="2"/>
    <x v="9"/>
    <x v="0"/>
    <x v="8"/>
  </r>
  <r>
    <x v="2"/>
    <x v="9"/>
    <x v="9"/>
    <x v="9"/>
  </r>
  <r>
    <x v="2"/>
    <x v="9"/>
    <x v="34"/>
    <x v="10"/>
  </r>
  <r>
    <x v="2"/>
    <x v="9"/>
    <x v="43"/>
    <x v="11"/>
  </r>
  <r>
    <x v="9"/>
    <x v="10"/>
    <x v="119"/>
    <x v="0"/>
  </r>
  <r>
    <x v="9"/>
    <x v="10"/>
    <x v="111"/>
    <x v="1"/>
  </r>
  <r>
    <x v="9"/>
    <x v="10"/>
    <x v="117"/>
    <x v="2"/>
  </r>
  <r>
    <x v="9"/>
    <x v="10"/>
    <x v="129"/>
    <x v="3"/>
  </r>
  <r>
    <x v="9"/>
    <x v="10"/>
    <x v="134"/>
    <x v="4"/>
  </r>
  <r>
    <x v="9"/>
    <x v="10"/>
    <x v="131"/>
    <x v="5"/>
  </r>
  <r>
    <x v="9"/>
    <x v="10"/>
    <x v="135"/>
    <x v="6"/>
  </r>
  <r>
    <x v="9"/>
    <x v="10"/>
    <x v="128"/>
    <x v="7"/>
  </r>
  <r>
    <x v="9"/>
    <x v="10"/>
    <x v="109"/>
    <x v="8"/>
  </r>
  <r>
    <x v="9"/>
    <x v="10"/>
    <x v="94"/>
    <x v="9"/>
  </r>
  <r>
    <x v="9"/>
    <x v="10"/>
    <x v="67"/>
    <x v="10"/>
  </r>
  <r>
    <x v="9"/>
    <x v="10"/>
    <x v="73"/>
    <x v="11"/>
  </r>
  <r>
    <x v="8"/>
    <x v="11"/>
    <x v="97"/>
    <x v="0"/>
  </r>
  <r>
    <x v="8"/>
    <x v="11"/>
    <x v="105"/>
    <x v="1"/>
  </r>
  <r>
    <x v="8"/>
    <x v="11"/>
    <x v="116"/>
    <x v="2"/>
  </r>
  <r>
    <x v="8"/>
    <x v="11"/>
    <x v="115"/>
    <x v="3"/>
  </r>
  <r>
    <x v="8"/>
    <x v="11"/>
    <x v="114"/>
    <x v="4"/>
  </r>
  <r>
    <x v="8"/>
    <x v="11"/>
    <x v="100"/>
    <x v="5"/>
  </r>
  <r>
    <x v="8"/>
    <x v="11"/>
    <x v="112"/>
    <x v="6"/>
  </r>
  <r>
    <x v="8"/>
    <x v="11"/>
    <x v="110"/>
    <x v="7"/>
  </r>
  <r>
    <x v="8"/>
    <x v="11"/>
    <x v="98"/>
    <x v="8"/>
  </r>
  <r>
    <x v="8"/>
    <x v="11"/>
    <x v="82"/>
    <x v="9"/>
  </r>
  <r>
    <x v="8"/>
    <x v="11"/>
    <x v="92"/>
    <x v="10"/>
  </r>
  <r>
    <x v="8"/>
    <x v="11"/>
    <x v="84"/>
    <x v="1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N15" firstHeaderRow="1" firstDataRow="2" firstDataCol="1"/>
  <pivotFields count="4"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dataField="1" compact="0" showAll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3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1">
    <field x="0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MWh's" fld="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99"/>
    <col collapsed="false" customWidth="true" hidden="false" outlineLevel="0" max="3" min="3" style="0" width="9.32"/>
    <col collapsed="false" customWidth="true" hidden="false" outlineLevel="0" max="4" min="4" style="0" width="13.15"/>
    <col collapsed="false" customWidth="true" hidden="false" outlineLevel="0" max="5" min="5" style="0" width="3.99"/>
    <col collapsed="false" customWidth="true" hidden="false" outlineLevel="0" max="12" min="12" style="0" width="11.49"/>
  </cols>
  <sheetData>
    <row r="2" customFormat="false" ht="15.7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5" customFormat="false" ht="51.75" hidden="false" customHeight="false" outlineLevel="0" collapsed="false">
      <c r="C5" s="3" t="s">
        <v>2</v>
      </c>
      <c r="D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</row>
    <row r="6" customFormat="false" ht="12.75" hidden="false" customHeight="false" outlineLevel="0" collapsed="false">
      <c r="F6" s="5" t="s">
        <v>11</v>
      </c>
      <c r="G6" s="5" t="s">
        <v>11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</row>
    <row r="7" customFormat="false" ht="12.75" hidden="false" customHeight="false" outlineLevel="0" collapsed="false">
      <c r="B7" s="6" t="s">
        <v>12</v>
      </c>
      <c r="F7" s="5"/>
      <c r="G7" s="5"/>
      <c r="H7" s="5"/>
      <c r="I7" s="5"/>
      <c r="J7" s="5"/>
      <c r="K7" s="5"/>
      <c r="L7" s="5"/>
    </row>
    <row r="8" customFormat="false" ht="12.75" hidden="false" customHeight="false" outlineLevel="0" collapsed="false">
      <c r="B8" s="7" t="n">
        <v>36281</v>
      </c>
      <c r="C8" s="8" t="s">
        <v>13</v>
      </c>
      <c r="D8" s="8" t="s">
        <v>13</v>
      </c>
      <c r="F8" s="9" t="n">
        <f aca="false">Pivot_RawGenData!D7</f>
        <v>3835</v>
      </c>
      <c r="G8" s="9" t="n">
        <f aca="false">Pivot_RawGenData!I7</f>
        <v>16915</v>
      </c>
      <c r="H8" s="9" t="n">
        <f aca="false">Pivot_RawGenData!C7</f>
        <v>12612</v>
      </c>
      <c r="I8" s="9" t="n">
        <f aca="false">Pivot_RawGenData!F7</f>
        <v>19580</v>
      </c>
      <c r="J8" s="9" t="n">
        <f aca="false">Pivot_RawGenData!G7</f>
        <v>9896</v>
      </c>
      <c r="K8" s="9" t="n">
        <f aca="false">Pivot_RawGenData!H7</f>
        <v>12761</v>
      </c>
      <c r="L8" s="10" t="n">
        <f aca="false">SUM(F8:K8)</f>
        <v>75599</v>
      </c>
    </row>
    <row r="9" customFormat="false" ht="12.75" hidden="false" customHeight="false" outlineLevel="0" collapsed="false">
      <c r="B9" s="7" t="n">
        <v>36312</v>
      </c>
      <c r="C9" s="8" t="s">
        <v>13</v>
      </c>
      <c r="D9" s="8" t="s">
        <v>13</v>
      </c>
      <c r="F9" s="9" t="n">
        <f aca="false">Pivot_RawGenData!D8</f>
        <v>2316</v>
      </c>
      <c r="G9" s="9" t="n">
        <f aca="false">Pivot_RawGenData!I8</f>
        <v>23270</v>
      </c>
      <c r="H9" s="9" t="n">
        <f aca="false">Pivot_RawGenData!C8</f>
        <v>13298</v>
      </c>
      <c r="I9" s="9" t="n">
        <f aca="false">Pivot_RawGenData!F8</f>
        <v>20034</v>
      </c>
      <c r="J9" s="9" t="n">
        <f aca="false">Pivot_RawGenData!G8</f>
        <v>10393</v>
      </c>
      <c r="K9" s="9" t="n">
        <f aca="false">Pivot_RawGenData!H8</f>
        <v>10638</v>
      </c>
      <c r="L9" s="10" t="n">
        <f aca="false">SUM(F9:K9)</f>
        <v>79949</v>
      </c>
    </row>
    <row r="10" customFormat="false" ht="13.5" hidden="false" customHeight="false" outlineLevel="0" collapsed="false">
      <c r="B10" s="11" t="s">
        <v>14</v>
      </c>
      <c r="C10" s="8"/>
      <c r="D10" s="8"/>
      <c r="F10" s="12" t="n">
        <f aca="false">SUM(F8:F9)</f>
        <v>6151</v>
      </c>
      <c r="G10" s="12" t="n">
        <f aca="false">SUM(G8:G9)</f>
        <v>40185</v>
      </c>
      <c r="H10" s="12" t="n">
        <f aca="false">SUM(H8:H9)</f>
        <v>25910</v>
      </c>
      <c r="I10" s="12" t="n">
        <f aca="false">SUM(I8:I9)</f>
        <v>39614</v>
      </c>
      <c r="J10" s="12" t="n">
        <f aca="false">SUM(J8:J9)</f>
        <v>20289</v>
      </c>
      <c r="K10" s="12" t="n">
        <f aca="false">SUM(K8:K9)</f>
        <v>23399</v>
      </c>
      <c r="L10" s="12" t="n">
        <f aca="false">SUM(L8:L9)</f>
        <v>155548</v>
      </c>
    </row>
    <row r="11" customFormat="false" ht="12.75" hidden="false" customHeight="false" outlineLevel="0" collapsed="false">
      <c r="B11" s="7"/>
      <c r="C11" s="7"/>
      <c r="D11" s="7"/>
      <c r="F11" s="9"/>
      <c r="G11" s="9"/>
      <c r="H11" s="9"/>
      <c r="I11" s="9"/>
      <c r="J11" s="9"/>
      <c r="K11" s="9"/>
      <c r="L11" s="10"/>
    </row>
    <row r="12" customFormat="false" ht="12.75" hidden="false" customHeight="false" outlineLevel="0" collapsed="false">
      <c r="B12" s="13" t="s">
        <v>15</v>
      </c>
      <c r="C12" s="14"/>
      <c r="D12" s="14"/>
      <c r="F12" s="9"/>
      <c r="G12" s="9"/>
      <c r="H12" s="9"/>
      <c r="I12" s="9"/>
      <c r="J12" s="9"/>
      <c r="K12" s="9"/>
      <c r="L12" s="10"/>
    </row>
    <row r="13" customFormat="false" ht="12.75" hidden="false" customHeight="false" outlineLevel="0" collapsed="false">
      <c r="B13" s="7" t="n">
        <v>36281</v>
      </c>
      <c r="C13" s="14"/>
      <c r="D13" s="14"/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9" t="n">
        <v>0</v>
      </c>
      <c r="L13" s="10" t="n">
        <f aca="false">SUM(F13:K13)</f>
        <v>0</v>
      </c>
    </row>
    <row r="14" customFormat="false" ht="12.75" hidden="false" customHeight="false" outlineLevel="0" collapsed="false">
      <c r="B14" s="7" t="n">
        <v>36312</v>
      </c>
      <c r="C14" s="14"/>
      <c r="D14" s="14"/>
      <c r="F14" s="9" t="n">
        <v>0</v>
      </c>
      <c r="G14" s="9" t="n">
        <v>0</v>
      </c>
      <c r="H14" s="9" t="n">
        <v>0</v>
      </c>
      <c r="I14" s="9" t="n">
        <v>0</v>
      </c>
      <c r="J14" s="9" t="n">
        <v>0</v>
      </c>
      <c r="K14" s="9" t="n">
        <v>0</v>
      </c>
      <c r="L14" s="10" t="n">
        <f aca="false">SUM(F14:K14)</f>
        <v>0</v>
      </c>
    </row>
    <row r="15" customFormat="false" ht="13.5" hidden="false" customHeight="false" outlineLevel="0" collapsed="false">
      <c r="B15" s="11" t="s">
        <v>14</v>
      </c>
      <c r="C15" s="15"/>
      <c r="D15" s="15"/>
      <c r="F15" s="16" t="n">
        <f aca="false">SUM(F13:F14)</f>
        <v>0</v>
      </c>
      <c r="G15" s="16" t="n">
        <f aca="false">SUM(G13:G14)</f>
        <v>0</v>
      </c>
      <c r="H15" s="16" t="n">
        <f aca="false">SUM(H13:H14)</f>
        <v>0</v>
      </c>
      <c r="I15" s="16" t="n">
        <f aca="false">SUM(I13:I14)</f>
        <v>0</v>
      </c>
      <c r="J15" s="16" t="n">
        <f aca="false">SUM(J13:J14)</f>
        <v>0</v>
      </c>
      <c r="K15" s="16" t="n">
        <f aca="false">SUM(K13:K14)</f>
        <v>0</v>
      </c>
      <c r="L15" s="16" t="n">
        <f aca="false">SUM(L13:L14)</f>
        <v>0</v>
      </c>
    </row>
    <row r="16" customFormat="false" ht="12.75" hidden="false" customHeight="false" outlineLevel="0" collapsed="false">
      <c r="B16" s="7"/>
      <c r="C16" s="7"/>
      <c r="D16" s="7"/>
      <c r="F16" s="9"/>
      <c r="G16" s="9"/>
      <c r="H16" s="9"/>
      <c r="I16" s="9"/>
      <c r="J16" s="9"/>
      <c r="K16" s="9"/>
      <c r="L16" s="10"/>
    </row>
    <row r="17" customFormat="false" ht="12.75" hidden="false" customHeight="false" outlineLevel="0" collapsed="false">
      <c r="B17" s="13" t="s">
        <v>16</v>
      </c>
      <c r="F17" s="5"/>
      <c r="G17" s="5"/>
      <c r="H17" s="5"/>
      <c r="I17" s="5"/>
      <c r="J17" s="5"/>
      <c r="K17" s="5"/>
      <c r="L17" s="5"/>
    </row>
    <row r="18" customFormat="false" ht="12.75" hidden="false" customHeight="false" outlineLevel="0" collapsed="false">
      <c r="B18" s="7" t="n">
        <v>36281</v>
      </c>
      <c r="C18" s="8" t="s">
        <v>13</v>
      </c>
      <c r="D18" s="8" t="s">
        <v>13</v>
      </c>
      <c r="F18" s="9" t="n">
        <f aca="false">F8-F13</f>
        <v>3835</v>
      </c>
      <c r="G18" s="9" t="n">
        <f aca="false">G8-G13</f>
        <v>16915</v>
      </c>
      <c r="H18" s="9" t="n">
        <f aca="false">H8-H13</f>
        <v>12612</v>
      </c>
      <c r="I18" s="9" t="n">
        <f aca="false">I8-I13</f>
        <v>19580</v>
      </c>
      <c r="J18" s="9" t="n">
        <f aca="false">J8-J13</f>
        <v>9896</v>
      </c>
      <c r="K18" s="9" t="n">
        <f aca="false">K8-K13</f>
        <v>12761</v>
      </c>
      <c r="L18" s="10" t="n">
        <f aca="false">SUM(F18:K18)</f>
        <v>75599</v>
      </c>
    </row>
    <row r="19" customFormat="false" ht="12.75" hidden="false" customHeight="false" outlineLevel="0" collapsed="false">
      <c r="B19" s="7" t="n">
        <v>36312</v>
      </c>
      <c r="C19" s="8" t="s">
        <v>13</v>
      </c>
      <c r="D19" s="8" t="s">
        <v>13</v>
      </c>
      <c r="F19" s="9" t="n">
        <f aca="false">F9-F14</f>
        <v>2316</v>
      </c>
      <c r="G19" s="9" t="n">
        <f aca="false">G9-G14</f>
        <v>23270</v>
      </c>
      <c r="H19" s="9" t="n">
        <f aca="false">H9-H14</f>
        <v>13298</v>
      </c>
      <c r="I19" s="9" t="n">
        <f aca="false">I9-I14</f>
        <v>20034</v>
      </c>
      <c r="J19" s="9" t="n">
        <f aca="false">J9-J14</f>
        <v>10393</v>
      </c>
      <c r="K19" s="9" t="n">
        <f aca="false">K9-K14</f>
        <v>10638</v>
      </c>
      <c r="L19" s="10" t="n">
        <f aca="false">SUM(F19:K19)</f>
        <v>79949</v>
      </c>
    </row>
    <row r="20" customFormat="false" ht="13.5" hidden="false" customHeight="false" outlineLevel="0" collapsed="false">
      <c r="B20" s="11" t="s">
        <v>14</v>
      </c>
      <c r="C20" s="8"/>
      <c r="D20" s="8"/>
      <c r="F20" s="12" t="n">
        <f aca="false">SUM(F18:F19)</f>
        <v>6151</v>
      </c>
      <c r="G20" s="12" t="n">
        <f aca="false">SUM(G18:G19)</f>
        <v>40185</v>
      </c>
      <c r="H20" s="12" t="n">
        <f aca="false">SUM(H18:H19)</f>
        <v>25910</v>
      </c>
      <c r="I20" s="12" t="n">
        <f aca="false">SUM(I18:I19)</f>
        <v>39614</v>
      </c>
      <c r="J20" s="12" t="n">
        <f aca="false">SUM(J18:J19)</f>
        <v>20289</v>
      </c>
      <c r="K20" s="12" t="n">
        <f aca="false">SUM(K18:K19)</f>
        <v>23399</v>
      </c>
      <c r="L20" s="12" t="n">
        <f aca="false">SUM(L18:L19)</f>
        <v>155548</v>
      </c>
    </row>
    <row r="21" customFormat="false" ht="13.5" hidden="false" customHeight="false" outlineLevel="0" collapsed="false">
      <c r="B21" s="7"/>
      <c r="C21" s="7"/>
      <c r="D21" s="7"/>
      <c r="F21" s="9"/>
      <c r="G21" s="9"/>
      <c r="H21" s="9"/>
      <c r="I21" s="9"/>
      <c r="J21" s="9"/>
      <c r="K21" s="9"/>
      <c r="L21" s="10"/>
    </row>
    <row r="22" customFormat="false" ht="12.75" hidden="false" customHeight="false" outlineLevel="0" collapsed="false">
      <c r="B22" s="17" t="s">
        <v>17</v>
      </c>
      <c r="C22" s="18"/>
      <c r="D22" s="18"/>
      <c r="E22" s="19"/>
      <c r="F22" s="20"/>
      <c r="G22" s="20"/>
      <c r="H22" s="20"/>
      <c r="I22" s="20"/>
      <c r="J22" s="20"/>
      <c r="K22" s="20"/>
      <c r="L22" s="21"/>
    </row>
    <row r="23" customFormat="false" ht="12.75" hidden="false" customHeight="false" outlineLevel="0" collapsed="false">
      <c r="B23" s="22" t="n">
        <v>36281</v>
      </c>
      <c r="C23" s="8" t="n">
        <f aca="false">24*31</f>
        <v>744</v>
      </c>
      <c r="D23" s="8" t="n">
        <f aca="false">C23*50</f>
        <v>37200</v>
      </c>
      <c r="E23" s="23"/>
      <c r="F23" s="9" t="n">
        <v>1887</v>
      </c>
      <c r="G23" s="9" t="n">
        <v>8323</v>
      </c>
      <c r="H23" s="9" t="n">
        <v>6206</v>
      </c>
      <c r="I23" s="9" t="n">
        <v>9635</v>
      </c>
      <c r="J23" s="9" t="n">
        <v>4870</v>
      </c>
      <c r="K23" s="9" t="n">
        <v>6279</v>
      </c>
      <c r="L23" s="24" t="n">
        <f aca="false">SUM(F23:K23)</f>
        <v>37200</v>
      </c>
    </row>
    <row r="24" customFormat="false" ht="12.75" hidden="false" customHeight="false" outlineLevel="0" collapsed="false">
      <c r="B24" s="22" t="n">
        <v>36312</v>
      </c>
      <c r="C24" s="8" t="n">
        <f aca="false">24*30</f>
        <v>720</v>
      </c>
      <c r="D24" s="8" t="n">
        <f aca="false">C24*50</f>
        <v>36000</v>
      </c>
      <c r="E24" s="23"/>
      <c r="F24" s="9" t="n">
        <v>1043</v>
      </c>
      <c r="G24" s="9" t="n">
        <v>10478</v>
      </c>
      <c r="H24" s="9" t="n">
        <v>5988</v>
      </c>
      <c r="I24" s="9" t="n">
        <v>9021</v>
      </c>
      <c r="J24" s="9" t="n">
        <v>4680</v>
      </c>
      <c r="K24" s="9" t="n">
        <v>4790</v>
      </c>
      <c r="L24" s="24" t="n">
        <f aca="false">SUM(F24:K24)</f>
        <v>36000</v>
      </c>
    </row>
    <row r="25" customFormat="false" ht="14.25" hidden="false" customHeight="false" outlineLevel="0" collapsed="false">
      <c r="B25" s="25" t="s">
        <v>14</v>
      </c>
      <c r="C25" s="26"/>
      <c r="D25" s="26"/>
      <c r="E25" s="27"/>
      <c r="F25" s="28" t="n">
        <f aca="false">SUM(F23:F24)</f>
        <v>2930</v>
      </c>
      <c r="G25" s="28" t="n">
        <f aca="false">SUM(G23:G24)</f>
        <v>18801</v>
      </c>
      <c r="H25" s="28" t="n">
        <f aca="false">SUM(H23:H24)</f>
        <v>12194</v>
      </c>
      <c r="I25" s="28" t="n">
        <f aca="false">SUM(I23:I24)</f>
        <v>18656</v>
      </c>
      <c r="J25" s="28" t="n">
        <f aca="false">SUM(J23:J24)</f>
        <v>9550</v>
      </c>
      <c r="K25" s="28" t="n">
        <f aca="false">SUM(K23:K24)</f>
        <v>11069</v>
      </c>
      <c r="L25" s="29" t="n">
        <f aca="false">SUM(L23:L24)</f>
        <v>73200</v>
      </c>
    </row>
    <row r="27" customFormat="false" ht="12.75" hidden="false" customHeight="false" outlineLevel="0" collapsed="false">
      <c r="B27" s="13" t="s">
        <v>18</v>
      </c>
      <c r="C27" s="4"/>
      <c r="D27" s="4"/>
    </row>
    <row r="28" customFormat="false" ht="12.75" hidden="false" customHeight="false" outlineLevel="0" collapsed="false">
      <c r="B28" s="7" t="n">
        <v>36281</v>
      </c>
      <c r="C28" s="30"/>
      <c r="D28" s="30"/>
      <c r="F28" s="9" t="n">
        <f aca="false">F18-F23</f>
        <v>1948</v>
      </c>
      <c r="G28" s="9" t="n">
        <f aca="false">G18-G23</f>
        <v>8592</v>
      </c>
      <c r="H28" s="9" t="n">
        <f aca="false">H18-H23</f>
        <v>6406</v>
      </c>
      <c r="I28" s="9" t="n">
        <f aca="false">I18-I23</f>
        <v>9945</v>
      </c>
      <c r="J28" s="9" t="n">
        <f aca="false">J18-J23</f>
        <v>5026</v>
      </c>
      <c r="K28" s="9" t="n">
        <f aca="false">K18-K23</f>
        <v>6482</v>
      </c>
      <c r="L28" s="10" t="n">
        <f aca="false">SUM(F28:K28)</f>
        <v>38399</v>
      </c>
    </row>
    <row r="29" customFormat="false" ht="12.75" hidden="false" customHeight="false" outlineLevel="0" collapsed="false">
      <c r="B29" s="7" t="n">
        <v>36312</v>
      </c>
      <c r="F29" s="9" t="n">
        <f aca="false">F19-F24</f>
        <v>1273</v>
      </c>
      <c r="G29" s="9" t="n">
        <f aca="false">G19-G24</f>
        <v>12792</v>
      </c>
      <c r="H29" s="9" t="n">
        <f aca="false">H19-H24</f>
        <v>7310</v>
      </c>
      <c r="I29" s="9" t="n">
        <f aca="false">I19-I24</f>
        <v>11013</v>
      </c>
      <c r="J29" s="9" t="n">
        <f aca="false">J19-J24</f>
        <v>5713</v>
      </c>
      <c r="K29" s="9" t="n">
        <f aca="false">K19-K24</f>
        <v>5848</v>
      </c>
      <c r="L29" s="10" t="n">
        <f aca="false">SUM(F29:K29)</f>
        <v>43949</v>
      </c>
    </row>
    <row r="30" customFormat="false" ht="13.5" hidden="false" customHeight="false" outlineLevel="0" collapsed="false">
      <c r="B30" s="11" t="s">
        <v>14</v>
      </c>
      <c r="C30" s="31"/>
      <c r="D30" s="31"/>
      <c r="F30" s="12" t="n">
        <f aca="false">SUM(F28:F29)</f>
        <v>3221</v>
      </c>
      <c r="G30" s="12" t="n">
        <f aca="false">SUM(G28:G29)</f>
        <v>21384</v>
      </c>
      <c r="H30" s="12" t="n">
        <f aca="false">SUM(H28:H29)</f>
        <v>13716</v>
      </c>
      <c r="I30" s="12" t="n">
        <f aca="false">SUM(I28:I29)</f>
        <v>20958</v>
      </c>
      <c r="J30" s="12" t="n">
        <f aca="false">SUM(J28:J29)</f>
        <v>10739</v>
      </c>
      <c r="K30" s="12" t="n">
        <f aca="false">SUM(K28:K29)</f>
        <v>12330</v>
      </c>
      <c r="L30" s="12" t="n">
        <f aca="false">SUM(L28:L29)</f>
        <v>82348</v>
      </c>
    </row>
  </sheetData>
  <mergeCells count="2">
    <mergeCell ref="B2:L2"/>
    <mergeCell ref="B3:L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2:O23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P22" activeCellId="0" sqref="P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4.82"/>
    <col collapsed="false" customWidth="true" hidden="false" outlineLevel="0" max="4" min="4" style="0" width="14.65"/>
    <col collapsed="false" customWidth="true" hidden="false" outlineLevel="0" max="5" min="5" style="0" width="11.99"/>
    <col collapsed="false" customWidth="true" hidden="false" outlineLevel="0" max="7" min="6" style="0" width="11.65"/>
    <col collapsed="false" customWidth="true" hidden="false" outlineLevel="0" max="8" min="8" style="0" width="13.99"/>
    <col collapsed="false" customWidth="true" hidden="false" outlineLevel="0" max="9" min="9" style="0" width="11.49"/>
    <col collapsed="false" customWidth="true" hidden="false" outlineLevel="0" max="10" min="10" style="0" width="10.49"/>
    <col collapsed="false" customWidth="true" hidden="false" outlineLevel="0" max="11" min="11" style="0" width="11.49"/>
    <col collapsed="false" customWidth="true" hidden="false" outlineLevel="0" max="12" min="12" style="0" width="10.49"/>
    <col collapsed="false" customWidth="true" hidden="false" outlineLevel="0" max="13" min="13" style="0" width="11.49"/>
    <col collapsed="false" customWidth="true" hidden="false" outlineLevel="0" max="14" min="14" style="0" width="13.82"/>
    <col collapsed="false" customWidth="true" hidden="false" outlineLevel="0" max="15" min="15" style="0" width="4.65"/>
    <col collapsed="false" customWidth="true" hidden="false" outlineLevel="0" max="16" min="16" style="0" width="13.82"/>
  </cols>
  <sheetData>
    <row r="2" customFormat="false" ht="15.75" hidden="false" customHeight="false" outlineLevel="0" collapsed="false">
      <c r="C2" s="1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3.5" hidden="false" customHeight="false" outlineLevel="0" collapsed="false">
      <c r="C3" s="32" t="s">
        <v>20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 t="s">
        <v>13</v>
      </c>
    </row>
    <row r="4" customFormat="false" ht="12.75" hidden="false" customHeight="false" outlineLevel="0" collapsed="false">
      <c r="O4" s="33"/>
    </row>
    <row r="5" customFormat="false" ht="12.75" hidden="false" customHeight="false" outlineLevel="0" collapsed="false">
      <c r="C5" s="34"/>
      <c r="D5" s="33" t="s">
        <v>21</v>
      </c>
      <c r="E5" s="33" t="s">
        <v>22</v>
      </c>
      <c r="F5" s="33" t="s">
        <v>23</v>
      </c>
      <c r="G5" s="33" t="s">
        <v>24</v>
      </c>
      <c r="H5" s="33" t="s">
        <v>25</v>
      </c>
      <c r="I5" s="33" t="s">
        <v>26</v>
      </c>
      <c r="J5" s="33" t="s">
        <v>27</v>
      </c>
      <c r="K5" s="33" t="s">
        <v>28</v>
      </c>
      <c r="L5" s="33" t="s">
        <v>29</v>
      </c>
      <c r="M5" s="33" t="s">
        <v>30</v>
      </c>
      <c r="N5" s="33" t="s">
        <v>31</v>
      </c>
      <c r="O5" s="33"/>
    </row>
    <row r="6" customFormat="false" ht="15.75" hidden="false" customHeight="false" outlineLevel="0" collapsed="false">
      <c r="C6" s="34"/>
      <c r="D6" s="35" t="s">
        <v>32</v>
      </c>
      <c r="E6" s="35"/>
      <c r="F6" s="35"/>
      <c r="G6" s="35"/>
      <c r="H6" s="35"/>
      <c r="I6" s="35" t="s">
        <v>33</v>
      </c>
      <c r="J6" s="35"/>
      <c r="K6" s="35"/>
      <c r="L6" s="35"/>
      <c r="M6" s="35"/>
      <c r="N6" s="35"/>
      <c r="O6" s="34"/>
    </row>
    <row r="7" customFormat="false" ht="25.5" hidden="false" customHeight="false" outlineLevel="0" collapsed="false">
      <c r="C7" s="36" t="s">
        <v>34</v>
      </c>
      <c r="D7" s="4" t="s">
        <v>35</v>
      </c>
      <c r="E7" s="4" t="s">
        <v>4</v>
      </c>
      <c r="F7" s="4" t="s">
        <v>5</v>
      </c>
      <c r="G7" s="4" t="s">
        <v>36</v>
      </c>
      <c r="H7" s="4" t="s">
        <v>37</v>
      </c>
      <c r="I7" s="4" t="s">
        <v>6</v>
      </c>
      <c r="J7" s="4" t="s">
        <v>38</v>
      </c>
      <c r="K7" s="4" t="s">
        <v>7</v>
      </c>
      <c r="L7" s="4" t="s">
        <v>8</v>
      </c>
      <c r="M7" s="4" t="s">
        <v>9</v>
      </c>
      <c r="N7" s="4" t="s">
        <v>39</v>
      </c>
      <c r="O7" s="34"/>
    </row>
    <row r="8" customFormat="false" ht="12.75" hidden="false" customHeight="false" outlineLevel="0" collapsed="false">
      <c r="C8" s="34"/>
      <c r="D8" s="5" t="s">
        <v>11</v>
      </c>
      <c r="E8" s="5" t="s">
        <v>11</v>
      </c>
      <c r="F8" s="5" t="s">
        <v>11</v>
      </c>
      <c r="G8" s="5" t="s">
        <v>11</v>
      </c>
      <c r="H8" s="5" t="s">
        <v>11</v>
      </c>
      <c r="I8" s="5" t="s">
        <v>11</v>
      </c>
      <c r="J8" s="5" t="s">
        <v>11</v>
      </c>
      <c r="K8" s="5" t="s">
        <v>11</v>
      </c>
      <c r="L8" s="5" t="s">
        <v>11</v>
      </c>
      <c r="M8" s="5" t="s">
        <v>11</v>
      </c>
      <c r="N8" s="5" t="s">
        <v>11</v>
      </c>
      <c r="O8" s="34"/>
    </row>
    <row r="9" customFormat="false" ht="12.75" hidden="false" customHeight="false" outlineLevel="0" collapsed="false">
      <c r="C9" s="34"/>
      <c r="D9" s="5"/>
      <c r="E9" s="5"/>
      <c r="F9" s="5"/>
      <c r="G9" s="5"/>
      <c r="H9" s="37" t="s">
        <v>13</v>
      </c>
      <c r="I9" s="5"/>
      <c r="J9" s="5"/>
      <c r="K9" s="5"/>
      <c r="L9" s="5"/>
      <c r="M9" s="5"/>
      <c r="N9" s="37" t="s">
        <v>40</v>
      </c>
      <c r="O9" s="34"/>
    </row>
    <row r="11" customFormat="false" ht="12.75" hidden="false" customHeight="false" outlineLevel="0" collapsed="false">
      <c r="C11" s="38" t="s">
        <v>41</v>
      </c>
      <c r="D11" s="9" t="n">
        <f aca="false">[1]Pivot_Mnth!B15</f>
        <v>177900</v>
      </c>
      <c r="E11" s="9" t="n">
        <f aca="false">[1]Pivot_Mnth!D15</f>
        <v>46514</v>
      </c>
      <c r="F11" s="9" t="n">
        <f aca="false">[1]Pivot_Mnth!I15</f>
        <v>181370</v>
      </c>
      <c r="G11" s="9" t="n">
        <f aca="false">[1]Pivot_Mnth!K15</f>
        <v>195702</v>
      </c>
      <c r="H11" s="9" t="n">
        <f aca="false">[1]Pivot_Mnth!M15</f>
        <v>58262</v>
      </c>
      <c r="I11" s="9" t="n">
        <f aca="false">[1]Pivot_Mnth!C15</f>
        <v>115072</v>
      </c>
      <c r="J11" s="9" t="n">
        <f aca="false">[1]Pivot_Mnth!E15</f>
        <v>59652</v>
      </c>
      <c r="K11" s="9" t="n">
        <f aca="false">[1]Pivot_Mnth!F15</f>
        <v>179035</v>
      </c>
      <c r="L11" s="9" t="n">
        <f aca="false">[1]Pivot_Mnth!G15</f>
        <v>93161</v>
      </c>
      <c r="M11" s="9" t="n">
        <f aca="false">[1]Pivot_Mnth!H15</f>
        <v>106726</v>
      </c>
      <c r="N11" s="16" t="n">
        <f aca="false">SUM(D11:M11)</f>
        <v>1213394</v>
      </c>
    </row>
    <row r="12" customFormat="false" ht="12.75" hidden="false" customHeight="false" outlineLevel="0" collapsed="false">
      <c r="D12" s="9"/>
      <c r="E12" s="9"/>
      <c r="F12" s="9"/>
      <c r="G12" s="9"/>
      <c r="H12" s="9"/>
      <c r="I12" s="9"/>
      <c r="J12" s="9"/>
      <c r="K12" s="9"/>
      <c r="L12" s="9"/>
      <c r="M12" s="9"/>
      <c r="N12" s="16" t="s">
        <v>13</v>
      </c>
    </row>
    <row r="13" customFormat="false" ht="44.25" hidden="false" customHeight="true" outlineLevel="0" collapsed="false">
      <c r="C13" s="39" t="s">
        <v>42</v>
      </c>
      <c r="D13" s="8" t="n">
        <f aca="false">-[2]IrrDist_Hist!$R$78*8760</f>
        <v>-31508.3293336175</v>
      </c>
      <c r="E13" s="8"/>
      <c r="F13" s="8"/>
      <c r="G13" s="8" t="n">
        <f aca="false">-[2]IrrDist_Hist!$R$58*8760</f>
        <v>-41324.8659074331</v>
      </c>
      <c r="H13" s="8" t="n">
        <f aca="false">-H11</f>
        <v>-58262</v>
      </c>
      <c r="I13" s="8"/>
      <c r="J13" s="8" t="n">
        <f aca="false">-J11</f>
        <v>-59652</v>
      </c>
      <c r="K13" s="8"/>
      <c r="L13" s="8"/>
      <c r="M13" s="8"/>
      <c r="N13" s="12" t="n">
        <f aca="false">SUM(D13:M13)</f>
        <v>-190747.195241051</v>
      </c>
    </row>
    <row r="14" customFormat="false" ht="12.75" hidden="false" customHeight="false" outlineLevel="0" collapsed="false">
      <c r="D14" s="9"/>
      <c r="E14" s="9"/>
      <c r="F14" s="9"/>
      <c r="G14" s="9"/>
      <c r="H14" s="9"/>
      <c r="I14" s="9"/>
      <c r="J14" s="9"/>
      <c r="K14" s="9"/>
      <c r="L14" s="9"/>
      <c r="M14" s="9"/>
      <c r="N14" s="16" t="s">
        <v>13</v>
      </c>
    </row>
    <row r="15" customFormat="false" ht="25.5" hidden="false" customHeight="false" outlineLevel="0" collapsed="false">
      <c r="C15" s="39" t="s">
        <v>43</v>
      </c>
      <c r="D15" s="9" t="n">
        <f aca="false">D11+D13</f>
        <v>146391.670666383</v>
      </c>
      <c r="E15" s="9" t="n">
        <f aca="false">E11+E13</f>
        <v>46514</v>
      </c>
      <c r="F15" s="9" t="n">
        <f aca="false">F11+F13</f>
        <v>181370</v>
      </c>
      <c r="G15" s="9" t="n">
        <f aca="false">G11+G13</f>
        <v>154377.134092567</v>
      </c>
      <c r="H15" s="9" t="n">
        <f aca="false">H11+H13</f>
        <v>0</v>
      </c>
      <c r="I15" s="9" t="n">
        <f aca="false">I11+I13</f>
        <v>115072</v>
      </c>
      <c r="J15" s="9" t="n">
        <f aca="false">J11+J13</f>
        <v>0</v>
      </c>
      <c r="K15" s="9" t="n">
        <f aca="false">K11+K13</f>
        <v>179035</v>
      </c>
      <c r="L15" s="9" t="n">
        <f aca="false">L11+L13</f>
        <v>93161</v>
      </c>
      <c r="M15" s="9" t="n">
        <f aca="false">M11+M13</f>
        <v>106726</v>
      </c>
      <c r="N15" s="16" t="n">
        <f aca="false">SUM(D15:M15)</f>
        <v>1022646.80475895</v>
      </c>
    </row>
    <row r="16" customFormat="false" ht="12.75" hidden="false" customHeight="false" outlineLevel="0" collapsed="false">
      <c r="D16" s="9"/>
      <c r="E16" s="9"/>
      <c r="F16" s="9"/>
      <c r="G16" s="9"/>
      <c r="H16" s="9"/>
      <c r="I16" s="9"/>
      <c r="J16" s="9"/>
      <c r="K16" s="9"/>
      <c r="L16" s="9"/>
      <c r="M16" s="9"/>
      <c r="N16" s="16"/>
    </row>
    <row r="17" customFormat="false" ht="26.25" hidden="false" customHeight="false" outlineLevel="0" collapsed="false">
      <c r="C17" s="39" t="s">
        <v>44</v>
      </c>
      <c r="D17" s="8"/>
      <c r="E17" s="8" t="n">
        <f aca="false">-Commnwlth_Rev!D35</f>
        <v>-5944.7</v>
      </c>
      <c r="F17" s="8" t="n">
        <f aca="false">-Commnwlth_Rev!E35</f>
        <v>-33878.8</v>
      </c>
      <c r="G17" s="8"/>
      <c r="H17" s="8"/>
      <c r="I17" s="8" t="n">
        <f aca="false">-Commnwlth_Rev!F35</f>
        <v>-18504.2</v>
      </c>
      <c r="J17" s="8"/>
      <c r="K17" s="8" t="n">
        <f aca="false">-Commnwlth_Rev!G35</f>
        <v>-31875.6</v>
      </c>
      <c r="L17" s="8" t="n">
        <f aca="false">-Commnwlth_Rev!H35</f>
        <v>-15151.9</v>
      </c>
      <c r="M17" s="8" t="n">
        <f aca="false">-Commnwlth_Rev!I35</f>
        <v>-15369.7</v>
      </c>
      <c r="N17" s="12" t="n">
        <f aca="false">SUM(D17:M17)</f>
        <v>-120724.9</v>
      </c>
    </row>
    <row r="18" customFormat="false" ht="12.75" hidden="false" customHeight="false" outlineLevel="0" collapsed="false">
      <c r="N18" s="31"/>
    </row>
    <row r="19" customFormat="false" ht="51" hidden="false" customHeight="false" outlineLevel="0" collapsed="false">
      <c r="C19" s="39" t="s">
        <v>45</v>
      </c>
      <c r="D19" s="16" t="n">
        <f aca="false">D15+D17</f>
        <v>146391.670666383</v>
      </c>
      <c r="E19" s="16" t="n">
        <f aca="false">E15+E17</f>
        <v>40569.3</v>
      </c>
      <c r="F19" s="16" t="n">
        <f aca="false">F15+F17</f>
        <v>147491.2</v>
      </c>
      <c r="G19" s="16" t="n">
        <f aca="false">G15+G17</f>
        <v>154377.134092567</v>
      </c>
      <c r="H19" s="16" t="n">
        <f aca="false">H15+H17</f>
        <v>0</v>
      </c>
      <c r="I19" s="16" t="n">
        <f aca="false">I15+I17</f>
        <v>96567.8</v>
      </c>
      <c r="J19" s="16" t="n">
        <f aca="false">J15+J17</f>
        <v>0</v>
      </c>
      <c r="K19" s="16" t="n">
        <f aca="false">K15+K17</f>
        <v>147159.4</v>
      </c>
      <c r="L19" s="16" t="n">
        <f aca="false">L15+L17</f>
        <v>78009.1</v>
      </c>
      <c r="M19" s="16" t="n">
        <f aca="false">M15+M17</f>
        <v>91356.3</v>
      </c>
      <c r="N19" s="16" t="n">
        <f aca="false">SUM(D19:M19)</f>
        <v>901921.90475895</v>
      </c>
    </row>
    <row r="21" customFormat="false" ht="39" hidden="false" customHeight="false" outlineLevel="0" collapsed="false">
      <c r="C21" s="39" t="s">
        <v>46</v>
      </c>
      <c r="E21" s="8" t="n">
        <f aca="false">-Enron_MayJune1999!F25</f>
        <v>-2930</v>
      </c>
      <c r="F21" s="8" t="n">
        <f aca="false">-Enron_MayJune1999!G25</f>
        <v>-18801</v>
      </c>
      <c r="G21" s="8"/>
      <c r="H21" s="8"/>
      <c r="I21" s="8" t="n">
        <f aca="false">-Enron_MayJune1999!H25</f>
        <v>-12194</v>
      </c>
      <c r="J21" s="8"/>
      <c r="K21" s="8" t="n">
        <f aca="false">-Enron_MayJune1999!I25</f>
        <v>-18656</v>
      </c>
      <c r="L21" s="8" t="n">
        <f aca="false">-Enron_MayJune1999!J25</f>
        <v>-9550</v>
      </c>
      <c r="M21" s="8" t="n">
        <f aca="false">-Enron_MayJune1999!K25</f>
        <v>-11069</v>
      </c>
      <c r="N21" s="12" t="n">
        <f aca="false">SUM(D21:M21)</f>
        <v>-73200</v>
      </c>
    </row>
    <row r="23" customFormat="false" ht="25.5" hidden="false" customHeight="false" outlineLevel="0" collapsed="false">
      <c r="C23" s="39" t="s">
        <v>47</v>
      </c>
      <c r="D23" s="40" t="n">
        <f aca="false">D19+D21</f>
        <v>146391.670666383</v>
      </c>
      <c r="E23" s="40" t="n">
        <f aca="false">E19+E21</f>
        <v>37639.3</v>
      </c>
      <c r="F23" s="40" t="n">
        <f aca="false">F19+F21</f>
        <v>128690.2</v>
      </c>
      <c r="G23" s="40" t="n">
        <f aca="false">G19+G21</f>
        <v>154377.134092567</v>
      </c>
      <c r="H23" s="40" t="n">
        <f aca="false">H19+H21</f>
        <v>0</v>
      </c>
      <c r="I23" s="40" t="n">
        <f aca="false">I19+I21</f>
        <v>84373.8</v>
      </c>
      <c r="J23" s="40" t="n">
        <f aca="false">J19+J21</f>
        <v>0</v>
      </c>
      <c r="K23" s="40" t="n">
        <f aca="false">K19+K21</f>
        <v>128503.4</v>
      </c>
      <c r="L23" s="40" t="n">
        <f aca="false">L19+L21</f>
        <v>68459.1</v>
      </c>
      <c r="M23" s="40" t="n">
        <f aca="false">M19+M21</f>
        <v>80287.3</v>
      </c>
      <c r="N23" s="16" t="n">
        <f aca="false">SUM(D23:M23)</f>
        <v>828721.90475895</v>
      </c>
    </row>
  </sheetData>
  <mergeCells count="4">
    <mergeCell ref="C2:N2"/>
    <mergeCell ref="C3:N3"/>
    <mergeCell ref="D6:H6"/>
    <mergeCell ref="I6:N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9"/>
    <col collapsed="false" customWidth="true" hidden="false" outlineLevel="0" max="13" min="2" style="0" width="27.65"/>
    <col collapsed="false" customWidth="true" hidden="false" outlineLevel="0" max="14" min="14" style="0" width="11.65"/>
  </cols>
  <sheetData>
    <row r="1" customFormat="false" ht="12.75" hidden="false" customHeight="false" outlineLevel="0" collapsed="false">
      <c r="A1" s="41" t="s">
        <v>48</v>
      </c>
      <c r="B1" s="42" t="s">
        <v>49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customFormat="false" ht="12.75" hidden="false" customHeight="false" outlineLevel="0" collapsed="false">
      <c r="A2" s="42" t="s">
        <v>50</v>
      </c>
      <c r="B2" s="41" t="s">
        <v>51</v>
      </c>
      <c r="C2" s="43" t="s">
        <v>52</v>
      </c>
      <c r="D2" s="43" t="s">
        <v>53</v>
      </c>
      <c r="E2" s="43" t="s">
        <v>54</v>
      </c>
      <c r="F2" s="43" t="s">
        <v>55</v>
      </c>
      <c r="G2" s="43" t="s">
        <v>56</v>
      </c>
      <c r="H2" s="43" t="s">
        <v>57</v>
      </c>
      <c r="I2" s="43" t="s">
        <v>58</v>
      </c>
      <c r="J2" s="43" t="s">
        <v>59</v>
      </c>
      <c r="K2" s="43" t="s">
        <v>60</v>
      </c>
      <c r="L2" s="43" t="s">
        <v>61</v>
      </c>
      <c r="M2" s="43" t="s">
        <v>62</v>
      </c>
      <c r="N2" s="45" t="s">
        <v>63</v>
      </c>
    </row>
    <row r="3" customFormat="false" ht="12.75" hidden="false" customHeight="false" outlineLevel="0" collapsed="false">
      <c r="A3" s="41" t="s">
        <v>64</v>
      </c>
      <c r="B3" s="46" t="n">
        <v>3516</v>
      </c>
      <c r="C3" s="47" t="n">
        <v>14319</v>
      </c>
      <c r="D3" s="47" t="n">
        <v>6960</v>
      </c>
      <c r="E3" s="47" t="n">
        <v>7296</v>
      </c>
      <c r="F3" s="47" t="n">
        <v>17284</v>
      </c>
      <c r="G3" s="47" t="n">
        <v>11658</v>
      </c>
      <c r="H3" s="47" t="n">
        <v>12532</v>
      </c>
      <c r="I3" s="47" t="n">
        <v>14762</v>
      </c>
      <c r="J3" s="47" t="n">
        <v>13344</v>
      </c>
      <c r="K3" s="47" t="n">
        <v>17256</v>
      </c>
      <c r="L3" s="47" t="n">
        <v>12442</v>
      </c>
      <c r="M3" s="47" t="n">
        <v>7665</v>
      </c>
      <c r="N3" s="48" t="n">
        <v>139034</v>
      </c>
    </row>
    <row r="4" customFormat="false" ht="12.75" hidden="false" customHeight="false" outlineLevel="0" collapsed="false">
      <c r="A4" s="49" t="s">
        <v>65</v>
      </c>
      <c r="B4" s="50" t="n">
        <v>12780</v>
      </c>
      <c r="C4" s="51" t="n">
        <v>5190</v>
      </c>
      <c r="D4" s="51" t="n">
        <v>5196</v>
      </c>
      <c r="E4" s="51" t="n">
        <v>7735</v>
      </c>
      <c r="F4" s="51" t="n">
        <v>4526</v>
      </c>
      <c r="G4" s="51" t="n">
        <v>4316</v>
      </c>
      <c r="H4" s="51" t="n">
        <v>8774</v>
      </c>
      <c r="I4" s="51" t="n">
        <v>7424</v>
      </c>
      <c r="J4" s="51" t="n">
        <v>14256</v>
      </c>
      <c r="K4" s="51" t="n">
        <v>15504</v>
      </c>
      <c r="L4" s="51" t="n">
        <v>4791</v>
      </c>
      <c r="M4" s="51" t="n">
        <v>6667</v>
      </c>
      <c r="N4" s="52" t="n">
        <v>97159</v>
      </c>
    </row>
    <row r="5" customFormat="false" ht="12.75" hidden="false" customHeight="false" outlineLevel="0" collapsed="false">
      <c r="A5" s="49" t="s">
        <v>66</v>
      </c>
      <c r="B5" s="50" t="n">
        <v>25224</v>
      </c>
      <c r="C5" s="51" t="n">
        <v>8142</v>
      </c>
      <c r="D5" s="51" t="n">
        <v>6552</v>
      </c>
      <c r="E5" s="51" t="n">
        <v>7948</v>
      </c>
      <c r="F5" s="51" t="n">
        <v>14269</v>
      </c>
      <c r="G5" s="51" t="n">
        <v>6731</v>
      </c>
      <c r="H5" s="51" t="n">
        <v>9807</v>
      </c>
      <c r="I5" s="51" t="n">
        <v>14213</v>
      </c>
      <c r="J5" s="51" t="n">
        <v>16818</v>
      </c>
      <c r="K5" s="51" t="n">
        <v>16836</v>
      </c>
      <c r="L5" s="51" t="n">
        <v>3814</v>
      </c>
      <c r="M5" s="51" t="n">
        <v>8034</v>
      </c>
      <c r="N5" s="52" t="n">
        <v>138388</v>
      </c>
    </row>
    <row r="6" customFormat="false" ht="12.75" hidden="false" customHeight="false" outlineLevel="0" collapsed="false">
      <c r="A6" s="49" t="s">
        <v>67</v>
      </c>
      <c r="B6" s="50" t="n">
        <v>22185</v>
      </c>
      <c r="C6" s="51" t="n">
        <v>7366</v>
      </c>
      <c r="D6" s="51" t="n">
        <v>4755</v>
      </c>
      <c r="E6" s="51" t="n">
        <v>5210</v>
      </c>
      <c r="F6" s="51" t="n">
        <v>10321</v>
      </c>
      <c r="G6" s="51" t="n">
        <v>5362</v>
      </c>
      <c r="H6" s="51" t="n">
        <v>8829</v>
      </c>
      <c r="I6" s="51" t="n">
        <v>5624</v>
      </c>
      <c r="J6" s="51" t="n">
        <v>16381</v>
      </c>
      <c r="K6" s="51" t="n">
        <v>19271</v>
      </c>
      <c r="L6" s="51" t="n">
        <v>3128</v>
      </c>
      <c r="M6" s="51" t="n">
        <v>5918</v>
      </c>
      <c r="N6" s="52" t="n">
        <v>114350</v>
      </c>
    </row>
    <row r="7" customFormat="false" ht="12.75" hidden="false" customHeight="false" outlineLevel="0" collapsed="false">
      <c r="A7" s="49" t="s">
        <v>68</v>
      </c>
      <c r="B7" s="50" t="n">
        <v>25728</v>
      </c>
      <c r="C7" s="51" t="n">
        <v>12612</v>
      </c>
      <c r="D7" s="51" t="n">
        <v>3835</v>
      </c>
      <c r="E7" s="51" t="n">
        <v>4405</v>
      </c>
      <c r="F7" s="51" t="n">
        <v>19580</v>
      </c>
      <c r="G7" s="51" t="n">
        <v>9896</v>
      </c>
      <c r="H7" s="51" t="n">
        <v>12761</v>
      </c>
      <c r="I7" s="51" t="n">
        <v>16915</v>
      </c>
      <c r="J7" s="51" t="n">
        <v>16364</v>
      </c>
      <c r="K7" s="51" t="n">
        <v>20240</v>
      </c>
      <c r="L7" s="51" t="n">
        <v>11052</v>
      </c>
      <c r="M7" s="51" t="n">
        <v>5708</v>
      </c>
      <c r="N7" s="52" t="n">
        <v>159096</v>
      </c>
    </row>
    <row r="8" customFormat="false" ht="12.75" hidden="false" customHeight="false" outlineLevel="0" collapsed="false">
      <c r="A8" s="49" t="s">
        <v>69</v>
      </c>
      <c r="B8" s="50" t="n">
        <v>27204</v>
      </c>
      <c r="C8" s="51" t="n">
        <v>13298</v>
      </c>
      <c r="D8" s="51" t="n">
        <v>2316</v>
      </c>
      <c r="E8" s="51" t="n">
        <v>4292</v>
      </c>
      <c r="F8" s="51" t="n">
        <v>20034</v>
      </c>
      <c r="G8" s="51" t="n">
        <v>10393</v>
      </c>
      <c r="H8" s="51" t="n">
        <v>10638</v>
      </c>
      <c r="I8" s="51" t="n">
        <v>23270</v>
      </c>
      <c r="J8" s="51" t="n">
        <v>13668</v>
      </c>
      <c r="K8" s="51" t="n">
        <v>19704</v>
      </c>
      <c r="L8" s="51" t="n">
        <v>18162</v>
      </c>
      <c r="M8" s="51" t="n">
        <v>3870</v>
      </c>
      <c r="N8" s="52" t="n">
        <v>166849</v>
      </c>
    </row>
    <row r="9" customFormat="false" ht="12.75" hidden="false" customHeight="false" outlineLevel="0" collapsed="false">
      <c r="A9" s="49" t="s">
        <v>70</v>
      </c>
      <c r="B9" s="50" t="n">
        <v>26736</v>
      </c>
      <c r="C9" s="51" t="n">
        <v>7408</v>
      </c>
      <c r="D9" s="51" t="n">
        <v>1828</v>
      </c>
      <c r="E9" s="51" t="n">
        <v>4109</v>
      </c>
      <c r="F9" s="51" t="n">
        <v>12218</v>
      </c>
      <c r="G9" s="51" t="n">
        <v>8249</v>
      </c>
      <c r="H9" s="51" t="n">
        <v>3872</v>
      </c>
      <c r="I9" s="51" t="n">
        <v>13061</v>
      </c>
      <c r="J9" s="51" t="n">
        <v>16191</v>
      </c>
      <c r="K9" s="51" t="n">
        <v>20604</v>
      </c>
      <c r="L9" s="51" t="n">
        <v>18767</v>
      </c>
      <c r="M9" s="51" t="n">
        <v>3170</v>
      </c>
      <c r="N9" s="52" t="n">
        <v>136213</v>
      </c>
    </row>
    <row r="10" customFormat="false" ht="12.75" hidden="false" customHeight="false" outlineLevel="0" collapsed="false">
      <c r="A10" s="49" t="s">
        <v>71</v>
      </c>
      <c r="B10" s="50" t="n">
        <v>18768</v>
      </c>
      <c r="C10" s="51" t="n">
        <v>913</v>
      </c>
      <c r="D10" s="51" t="n">
        <v>1504</v>
      </c>
      <c r="E10" s="51" t="n">
        <v>2799</v>
      </c>
      <c r="F10" s="51" t="n">
        <v>19005</v>
      </c>
      <c r="G10" s="51" t="n">
        <v>7548</v>
      </c>
      <c r="H10" s="51" t="n">
        <v>2868</v>
      </c>
      <c r="I10" s="51" t="n">
        <v>7837</v>
      </c>
      <c r="J10" s="51" t="n">
        <v>15036</v>
      </c>
      <c r="K10" s="51" t="n">
        <v>19188</v>
      </c>
      <c r="L10" s="51" t="n">
        <v>13109</v>
      </c>
      <c r="M10" s="51" t="n">
        <v>3284</v>
      </c>
      <c r="N10" s="52" t="n">
        <v>111859</v>
      </c>
    </row>
    <row r="11" customFormat="false" ht="12.75" hidden="false" customHeight="false" outlineLevel="0" collapsed="false">
      <c r="A11" s="49" t="s">
        <v>72</v>
      </c>
      <c r="B11" s="50" t="n">
        <v>6408</v>
      </c>
      <c r="C11" s="51" t="n">
        <v>9269</v>
      </c>
      <c r="D11" s="51" t="n">
        <v>-246</v>
      </c>
      <c r="E11" s="51" t="n">
        <v>3974</v>
      </c>
      <c r="F11" s="51" t="n">
        <v>13557</v>
      </c>
      <c r="G11" s="51" t="n">
        <v>2106</v>
      </c>
      <c r="H11" s="51" t="n">
        <v>4367</v>
      </c>
      <c r="I11" s="51" t="n">
        <v>18603</v>
      </c>
      <c r="J11" s="51" t="n">
        <v>13488</v>
      </c>
      <c r="K11" s="51" t="n">
        <v>15006</v>
      </c>
      <c r="L11" s="51" t="n">
        <v>6347</v>
      </c>
      <c r="M11" s="51" t="n">
        <v>1037</v>
      </c>
      <c r="N11" s="52" t="n">
        <v>93916</v>
      </c>
    </row>
    <row r="12" customFormat="false" ht="12.75" hidden="false" customHeight="false" outlineLevel="0" collapsed="false">
      <c r="A12" s="49" t="s">
        <v>73</v>
      </c>
      <c r="B12" s="50" t="n">
        <v>3328</v>
      </c>
      <c r="C12" s="51" t="n">
        <v>10339</v>
      </c>
      <c r="D12" s="51" t="n">
        <v>2500</v>
      </c>
      <c r="E12" s="51" t="n">
        <v>3386</v>
      </c>
      <c r="F12" s="51" t="n">
        <v>13928</v>
      </c>
      <c r="G12" s="51" t="n">
        <v>6701</v>
      </c>
      <c r="H12" s="51" t="n">
        <v>8686</v>
      </c>
      <c r="I12" s="51" t="n">
        <v>22205</v>
      </c>
      <c r="J12" s="51" t="n">
        <v>11751</v>
      </c>
      <c r="K12" s="51" t="n">
        <v>13085</v>
      </c>
      <c r="L12" s="51" t="n">
        <v>4696</v>
      </c>
      <c r="M12" s="51" t="n">
        <v>284</v>
      </c>
      <c r="N12" s="52" t="n">
        <v>100889</v>
      </c>
    </row>
    <row r="13" customFormat="false" ht="12.75" hidden="false" customHeight="false" outlineLevel="0" collapsed="false">
      <c r="A13" s="49" t="s">
        <v>74</v>
      </c>
      <c r="B13" s="50" t="n">
        <v>2868</v>
      </c>
      <c r="C13" s="51" t="n">
        <v>12133</v>
      </c>
      <c r="D13" s="51" t="n">
        <v>4944</v>
      </c>
      <c r="E13" s="51" t="n">
        <v>1917</v>
      </c>
      <c r="F13" s="51" t="n">
        <v>17961</v>
      </c>
      <c r="G13" s="51" t="n">
        <v>8619</v>
      </c>
      <c r="H13" s="51" t="n">
        <v>11203</v>
      </c>
      <c r="I13" s="51" t="n">
        <v>20090</v>
      </c>
      <c r="J13" s="51" t="n">
        <v>13010</v>
      </c>
      <c r="K13" s="51" t="n">
        <v>8712</v>
      </c>
      <c r="L13" s="51" t="n">
        <v>8460</v>
      </c>
      <c r="M13" s="51" t="n">
        <v>4015</v>
      </c>
      <c r="N13" s="52" t="n">
        <v>113932</v>
      </c>
    </row>
    <row r="14" customFormat="false" ht="12.75" hidden="false" customHeight="false" outlineLevel="0" collapsed="false">
      <c r="A14" s="49" t="s">
        <v>75</v>
      </c>
      <c r="B14" s="50" t="n">
        <v>3155</v>
      </c>
      <c r="C14" s="51" t="n">
        <v>14083</v>
      </c>
      <c r="D14" s="51" t="n">
        <v>6370</v>
      </c>
      <c r="E14" s="51" t="n">
        <v>6581</v>
      </c>
      <c r="F14" s="51" t="n">
        <v>16352</v>
      </c>
      <c r="G14" s="51" t="n">
        <v>11582</v>
      </c>
      <c r="H14" s="51" t="n">
        <v>12389</v>
      </c>
      <c r="I14" s="51" t="n">
        <v>17366</v>
      </c>
      <c r="J14" s="51" t="n">
        <v>12151</v>
      </c>
      <c r="K14" s="51" t="n">
        <v>10296</v>
      </c>
      <c r="L14" s="51" t="n">
        <v>14048</v>
      </c>
      <c r="M14" s="51" t="n">
        <v>8610</v>
      </c>
      <c r="N14" s="52" t="n">
        <v>132983</v>
      </c>
    </row>
    <row r="15" customFormat="false" ht="12.75" hidden="false" customHeight="false" outlineLevel="0" collapsed="false">
      <c r="A15" s="53" t="s">
        <v>63</v>
      </c>
      <c r="B15" s="54" t="n">
        <v>177900</v>
      </c>
      <c r="C15" s="55" t="n">
        <v>115072</v>
      </c>
      <c r="D15" s="55" t="n">
        <v>46514</v>
      </c>
      <c r="E15" s="55" t="n">
        <v>59652</v>
      </c>
      <c r="F15" s="55" t="n">
        <v>179035</v>
      </c>
      <c r="G15" s="55" t="n">
        <v>93161</v>
      </c>
      <c r="H15" s="55" t="n">
        <v>106726</v>
      </c>
      <c r="I15" s="55" t="n">
        <v>181370</v>
      </c>
      <c r="J15" s="55" t="n">
        <v>172458</v>
      </c>
      <c r="K15" s="55" t="n">
        <v>195702</v>
      </c>
      <c r="L15" s="55" t="n">
        <v>118816</v>
      </c>
      <c r="M15" s="55" t="n">
        <v>58262</v>
      </c>
      <c r="N15" s="56" t="n">
        <v>1504668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2"/>
    <col collapsed="false" customWidth="true" hidden="false" outlineLevel="0" max="2" min="2" style="0" width="12.32"/>
  </cols>
  <sheetData>
    <row r="1" customFormat="false" ht="12.75" hidden="false" customHeight="false" outlineLevel="0" collapsed="false">
      <c r="A1" s="57" t="s">
        <v>49</v>
      </c>
      <c r="B1" s="57" t="s">
        <v>76</v>
      </c>
      <c r="C1" s="57" t="s">
        <v>77</v>
      </c>
      <c r="D1" s="57" t="s">
        <v>50</v>
      </c>
    </row>
    <row r="2" customFormat="false" ht="51" hidden="false" customHeight="false" outlineLevel="0" collapsed="false">
      <c r="A2" s="58" t="s">
        <v>61</v>
      </c>
      <c r="B2" s="59" t="n">
        <v>10062</v>
      </c>
      <c r="C2" s="59" t="n">
        <v>12442</v>
      </c>
      <c r="D2" s="58" t="s">
        <v>64</v>
      </c>
    </row>
    <row r="3" customFormat="false" ht="51" hidden="false" customHeight="false" outlineLevel="0" collapsed="false">
      <c r="A3" s="58" t="s">
        <v>61</v>
      </c>
      <c r="B3" s="59" t="n">
        <v>10062</v>
      </c>
      <c r="C3" s="59" t="n">
        <v>4791</v>
      </c>
      <c r="D3" s="58" t="s">
        <v>65</v>
      </c>
    </row>
    <row r="4" customFormat="false" ht="51" hidden="false" customHeight="false" outlineLevel="0" collapsed="false">
      <c r="A4" s="58" t="s">
        <v>61</v>
      </c>
      <c r="B4" s="59" t="n">
        <v>10062</v>
      </c>
      <c r="C4" s="59" t="n">
        <v>3814</v>
      </c>
      <c r="D4" s="58" t="s">
        <v>66</v>
      </c>
    </row>
    <row r="5" customFormat="false" ht="51" hidden="false" customHeight="false" outlineLevel="0" collapsed="false">
      <c r="A5" s="58" t="s">
        <v>61</v>
      </c>
      <c r="B5" s="59" t="n">
        <v>10062</v>
      </c>
      <c r="C5" s="59" t="n">
        <v>3128</v>
      </c>
      <c r="D5" s="58" t="s">
        <v>67</v>
      </c>
    </row>
    <row r="6" customFormat="false" ht="51" hidden="false" customHeight="false" outlineLevel="0" collapsed="false">
      <c r="A6" s="58" t="s">
        <v>61</v>
      </c>
      <c r="B6" s="59" t="n">
        <v>10062</v>
      </c>
      <c r="C6" s="59" t="n">
        <v>11052</v>
      </c>
      <c r="D6" s="58" t="s">
        <v>68</v>
      </c>
    </row>
    <row r="7" customFormat="false" ht="51" hidden="false" customHeight="false" outlineLevel="0" collapsed="false">
      <c r="A7" s="58" t="s">
        <v>61</v>
      </c>
      <c r="B7" s="59" t="n">
        <v>10062</v>
      </c>
      <c r="C7" s="59" t="n">
        <v>18162</v>
      </c>
      <c r="D7" s="58" t="s">
        <v>69</v>
      </c>
    </row>
    <row r="8" customFormat="false" ht="51" hidden="false" customHeight="false" outlineLevel="0" collapsed="false">
      <c r="A8" s="58" t="s">
        <v>61</v>
      </c>
      <c r="B8" s="59" t="n">
        <v>10062</v>
      </c>
      <c r="C8" s="59" t="n">
        <v>18767</v>
      </c>
      <c r="D8" s="58" t="s">
        <v>70</v>
      </c>
    </row>
    <row r="9" customFormat="false" ht="51" hidden="false" customHeight="false" outlineLevel="0" collapsed="false">
      <c r="A9" s="58" t="s">
        <v>61</v>
      </c>
      <c r="B9" s="59" t="n">
        <v>10062</v>
      </c>
      <c r="C9" s="59" t="n">
        <v>13109</v>
      </c>
      <c r="D9" s="58" t="s">
        <v>71</v>
      </c>
    </row>
    <row r="10" customFormat="false" ht="51" hidden="false" customHeight="false" outlineLevel="0" collapsed="false">
      <c r="A10" s="58" t="s">
        <v>61</v>
      </c>
      <c r="B10" s="59" t="n">
        <v>10062</v>
      </c>
      <c r="C10" s="59" t="n">
        <v>6347</v>
      </c>
      <c r="D10" s="58" t="s">
        <v>72</v>
      </c>
    </row>
    <row r="11" customFormat="false" ht="51" hidden="false" customHeight="false" outlineLevel="0" collapsed="false">
      <c r="A11" s="58" t="s">
        <v>61</v>
      </c>
      <c r="B11" s="59" t="n">
        <v>10062</v>
      </c>
      <c r="C11" s="59" t="n">
        <v>4696</v>
      </c>
      <c r="D11" s="58" t="s">
        <v>73</v>
      </c>
    </row>
    <row r="12" customFormat="false" ht="51" hidden="false" customHeight="false" outlineLevel="0" collapsed="false">
      <c r="A12" s="58" t="s">
        <v>61</v>
      </c>
      <c r="B12" s="59" t="n">
        <v>10062</v>
      </c>
      <c r="C12" s="59" t="n">
        <v>8460</v>
      </c>
      <c r="D12" s="58" t="s">
        <v>74</v>
      </c>
    </row>
    <row r="13" customFormat="false" ht="51" hidden="false" customHeight="false" outlineLevel="0" collapsed="false">
      <c r="A13" s="58" t="s">
        <v>61</v>
      </c>
      <c r="B13" s="59" t="n">
        <v>10062</v>
      </c>
      <c r="C13" s="59" t="n">
        <v>14048</v>
      </c>
      <c r="D13" s="58" t="s">
        <v>75</v>
      </c>
    </row>
    <row r="14" customFormat="false" ht="51" hidden="false" customHeight="false" outlineLevel="0" collapsed="false">
      <c r="A14" s="58" t="s">
        <v>52</v>
      </c>
      <c r="B14" s="59" t="n">
        <v>10172</v>
      </c>
      <c r="C14" s="59" t="n">
        <v>14319</v>
      </c>
      <c r="D14" s="58" t="s">
        <v>64</v>
      </c>
    </row>
    <row r="15" customFormat="false" ht="51" hidden="false" customHeight="false" outlineLevel="0" collapsed="false">
      <c r="A15" s="58" t="s">
        <v>52</v>
      </c>
      <c r="B15" s="59" t="n">
        <v>10172</v>
      </c>
      <c r="C15" s="59" t="n">
        <v>5190</v>
      </c>
      <c r="D15" s="58" t="s">
        <v>65</v>
      </c>
    </row>
    <row r="16" customFormat="false" ht="51" hidden="false" customHeight="false" outlineLevel="0" collapsed="false">
      <c r="A16" s="58" t="s">
        <v>52</v>
      </c>
      <c r="B16" s="59" t="n">
        <v>10172</v>
      </c>
      <c r="C16" s="59" t="n">
        <v>8142</v>
      </c>
      <c r="D16" s="58" t="s">
        <v>66</v>
      </c>
    </row>
    <row r="17" customFormat="false" ht="51" hidden="false" customHeight="false" outlineLevel="0" collapsed="false">
      <c r="A17" s="58" t="s">
        <v>52</v>
      </c>
      <c r="B17" s="59" t="n">
        <v>10172</v>
      </c>
      <c r="C17" s="59" t="n">
        <v>7366</v>
      </c>
      <c r="D17" s="58" t="s">
        <v>67</v>
      </c>
    </row>
    <row r="18" customFormat="false" ht="51" hidden="false" customHeight="false" outlineLevel="0" collapsed="false">
      <c r="A18" s="58" t="s">
        <v>52</v>
      </c>
      <c r="B18" s="59" t="n">
        <v>10172</v>
      </c>
      <c r="C18" s="59" t="n">
        <v>12612</v>
      </c>
      <c r="D18" s="58" t="s">
        <v>68</v>
      </c>
    </row>
    <row r="19" customFormat="false" ht="51" hidden="false" customHeight="false" outlineLevel="0" collapsed="false">
      <c r="A19" s="58" t="s">
        <v>52</v>
      </c>
      <c r="B19" s="59" t="n">
        <v>10172</v>
      </c>
      <c r="C19" s="59" t="n">
        <v>13298</v>
      </c>
      <c r="D19" s="58" t="s">
        <v>69</v>
      </c>
    </row>
    <row r="20" customFormat="false" ht="51" hidden="false" customHeight="false" outlineLevel="0" collapsed="false">
      <c r="A20" s="58" t="s">
        <v>52</v>
      </c>
      <c r="B20" s="59" t="n">
        <v>10172</v>
      </c>
      <c r="C20" s="59" t="n">
        <v>7408</v>
      </c>
      <c r="D20" s="58" t="s">
        <v>70</v>
      </c>
    </row>
    <row r="21" customFormat="false" ht="51" hidden="false" customHeight="false" outlineLevel="0" collapsed="false">
      <c r="A21" s="58" t="s">
        <v>52</v>
      </c>
      <c r="B21" s="59" t="n">
        <v>10172</v>
      </c>
      <c r="C21" s="59" t="n">
        <v>913</v>
      </c>
      <c r="D21" s="58" t="s">
        <v>71</v>
      </c>
    </row>
    <row r="22" customFormat="false" ht="51" hidden="false" customHeight="false" outlineLevel="0" collapsed="false">
      <c r="A22" s="58" t="s">
        <v>52</v>
      </c>
      <c r="B22" s="59" t="n">
        <v>10172</v>
      </c>
      <c r="C22" s="59" t="n">
        <v>9269</v>
      </c>
      <c r="D22" s="58" t="s">
        <v>72</v>
      </c>
    </row>
    <row r="23" customFormat="false" ht="51" hidden="false" customHeight="false" outlineLevel="0" collapsed="false">
      <c r="A23" s="58" t="s">
        <v>52</v>
      </c>
      <c r="B23" s="59" t="n">
        <v>10172</v>
      </c>
      <c r="C23" s="59" t="n">
        <v>10339</v>
      </c>
      <c r="D23" s="58" t="s">
        <v>73</v>
      </c>
    </row>
    <row r="24" customFormat="false" ht="51" hidden="false" customHeight="false" outlineLevel="0" collapsed="false">
      <c r="A24" s="58" t="s">
        <v>52</v>
      </c>
      <c r="B24" s="59" t="n">
        <v>10172</v>
      </c>
      <c r="C24" s="59" t="n">
        <v>12133</v>
      </c>
      <c r="D24" s="58" t="s">
        <v>74</v>
      </c>
    </row>
    <row r="25" customFormat="false" ht="51" hidden="false" customHeight="false" outlineLevel="0" collapsed="false">
      <c r="A25" s="58" t="s">
        <v>52</v>
      </c>
      <c r="B25" s="59" t="n">
        <v>10172</v>
      </c>
      <c r="C25" s="59" t="n">
        <v>14083</v>
      </c>
      <c r="D25" s="58" t="s">
        <v>75</v>
      </c>
    </row>
    <row r="26" customFormat="false" ht="51" hidden="false" customHeight="false" outlineLevel="0" collapsed="false">
      <c r="A26" s="58" t="s">
        <v>57</v>
      </c>
      <c r="B26" s="59" t="n">
        <v>10188</v>
      </c>
      <c r="C26" s="59" t="n">
        <v>12532</v>
      </c>
      <c r="D26" s="58" t="s">
        <v>64</v>
      </c>
    </row>
    <row r="27" customFormat="false" ht="51" hidden="false" customHeight="false" outlineLevel="0" collapsed="false">
      <c r="A27" s="58" t="s">
        <v>57</v>
      </c>
      <c r="B27" s="59" t="n">
        <v>10188</v>
      </c>
      <c r="C27" s="59" t="n">
        <v>8774</v>
      </c>
      <c r="D27" s="58" t="s">
        <v>65</v>
      </c>
    </row>
    <row r="28" customFormat="false" ht="51" hidden="false" customHeight="false" outlineLevel="0" collapsed="false">
      <c r="A28" s="58" t="s">
        <v>57</v>
      </c>
      <c r="B28" s="59" t="n">
        <v>10188</v>
      </c>
      <c r="C28" s="59" t="n">
        <v>9807</v>
      </c>
      <c r="D28" s="58" t="s">
        <v>66</v>
      </c>
    </row>
    <row r="29" customFormat="false" ht="51" hidden="false" customHeight="false" outlineLevel="0" collapsed="false">
      <c r="A29" s="58" t="s">
        <v>57</v>
      </c>
      <c r="B29" s="59" t="n">
        <v>10188</v>
      </c>
      <c r="C29" s="59" t="n">
        <v>8829</v>
      </c>
      <c r="D29" s="58" t="s">
        <v>67</v>
      </c>
    </row>
    <row r="30" customFormat="false" ht="51" hidden="false" customHeight="false" outlineLevel="0" collapsed="false">
      <c r="A30" s="58" t="s">
        <v>57</v>
      </c>
      <c r="B30" s="59" t="n">
        <v>10188</v>
      </c>
      <c r="C30" s="59" t="n">
        <v>12761</v>
      </c>
      <c r="D30" s="58" t="s">
        <v>68</v>
      </c>
    </row>
    <row r="31" customFormat="false" ht="51" hidden="false" customHeight="false" outlineLevel="0" collapsed="false">
      <c r="A31" s="58" t="s">
        <v>57</v>
      </c>
      <c r="B31" s="59" t="n">
        <v>10188</v>
      </c>
      <c r="C31" s="59" t="n">
        <v>10638</v>
      </c>
      <c r="D31" s="58" t="s">
        <v>69</v>
      </c>
    </row>
    <row r="32" customFormat="false" ht="51" hidden="false" customHeight="false" outlineLevel="0" collapsed="false">
      <c r="A32" s="58" t="s">
        <v>57</v>
      </c>
      <c r="B32" s="59" t="n">
        <v>10188</v>
      </c>
      <c r="C32" s="59" t="n">
        <v>3872</v>
      </c>
      <c r="D32" s="58" t="s">
        <v>70</v>
      </c>
    </row>
    <row r="33" customFormat="false" ht="51" hidden="false" customHeight="false" outlineLevel="0" collapsed="false">
      <c r="A33" s="58" t="s">
        <v>57</v>
      </c>
      <c r="B33" s="59" t="n">
        <v>10188</v>
      </c>
      <c r="C33" s="59" t="n">
        <v>2868</v>
      </c>
      <c r="D33" s="58" t="s">
        <v>71</v>
      </c>
    </row>
    <row r="34" customFormat="false" ht="51" hidden="false" customHeight="false" outlineLevel="0" collapsed="false">
      <c r="A34" s="58" t="s">
        <v>57</v>
      </c>
      <c r="B34" s="59" t="n">
        <v>10188</v>
      </c>
      <c r="C34" s="59" t="n">
        <v>4367</v>
      </c>
      <c r="D34" s="58" t="s">
        <v>72</v>
      </c>
    </row>
    <row r="35" customFormat="false" ht="51" hidden="false" customHeight="false" outlineLevel="0" collapsed="false">
      <c r="A35" s="58" t="s">
        <v>57</v>
      </c>
      <c r="B35" s="59" t="n">
        <v>10188</v>
      </c>
      <c r="C35" s="59" t="n">
        <v>8686</v>
      </c>
      <c r="D35" s="58" t="s">
        <v>73</v>
      </c>
    </row>
    <row r="36" customFormat="false" ht="51" hidden="false" customHeight="false" outlineLevel="0" collapsed="false">
      <c r="A36" s="58" t="s">
        <v>57</v>
      </c>
      <c r="B36" s="59" t="n">
        <v>10188</v>
      </c>
      <c r="C36" s="59" t="n">
        <v>11203</v>
      </c>
      <c r="D36" s="58" t="s">
        <v>74</v>
      </c>
    </row>
    <row r="37" customFormat="false" ht="51" hidden="false" customHeight="false" outlineLevel="0" collapsed="false">
      <c r="A37" s="58" t="s">
        <v>57</v>
      </c>
      <c r="B37" s="59" t="n">
        <v>10188</v>
      </c>
      <c r="C37" s="59" t="n">
        <v>12389</v>
      </c>
      <c r="D37" s="58" t="s">
        <v>75</v>
      </c>
    </row>
    <row r="38" customFormat="false" ht="51" hidden="false" customHeight="false" outlineLevel="0" collapsed="false">
      <c r="A38" s="58" t="s">
        <v>55</v>
      </c>
      <c r="B38" s="59" t="n">
        <v>10234</v>
      </c>
      <c r="C38" s="59" t="n">
        <v>17284</v>
      </c>
      <c r="D38" s="58" t="s">
        <v>64</v>
      </c>
    </row>
    <row r="39" customFormat="false" ht="51" hidden="false" customHeight="false" outlineLevel="0" collapsed="false">
      <c r="A39" s="58" t="s">
        <v>55</v>
      </c>
      <c r="B39" s="59" t="n">
        <v>10234</v>
      </c>
      <c r="C39" s="59" t="n">
        <v>4526</v>
      </c>
      <c r="D39" s="58" t="s">
        <v>65</v>
      </c>
    </row>
    <row r="40" customFormat="false" ht="51" hidden="false" customHeight="false" outlineLevel="0" collapsed="false">
      <c r="A40" s="58" t="s">
        <v>55</v>
      </c>
      <c r="B40" s="59" t="n">
        <v>10234</v>
      </c>
      <c r="C40" s="59" t="n">
        <v>14269</v>
      </c>
      <c r="D40" s="58" t="s">
        <v>66</v>
      </c>
    </row>
    <row r="41" customFormat="false" ht="51" hidden="false" customHeight="false" outlineLevel="0" collapsed="false">
      <c r="A41" s="58" t="s">
        <v>55</v>
      </c>
      <c r="B41" s="59" t="n">
        <v>10234</v>
      </c>
      <c r="C41" s="59" t="n">
        <v>10321</v>
      </c>
      <c r="D41" s="58" t="s">
        <v>67</v>
      </c>
    </row>
    <row r="42" customFormat="false" ht="51" hidden="false" customHeight="false" outlineLevel="0" collapsed="false">
      <c r="A42" s="58" t="s">
        <v>55</v>
      </c>
      <c r="B42" s="59" t="n">
        <v>10234</v>
      </c>
      <c r="C42" s="59" t="n">
        <v>19580</v>
      </c>
      <c r="D42" s="58" t="s">
        <v>68</v>
      </c>
    </row>
    <row r="43" customFormat="false" ht="51" hidden="false" customHeight="false" outlineLevel="0" collapsed="false">
      <c r="A43" s="58" t="s">
        <v>55</v>
      </c>
      <c r="B43" s="59" t="n">
        <v>10234</v>
      </c>
      <c r="C43" s="59" t="n">
        <v>20034</v>
      </c>
      <c r="D43" s="58" t="s">
        <v>69</v>
      </c>
    </row>
    <row r="44" customFormat="false" ht="51" hidden="false" customHeight="false" outlineLevel="0" collapsed="false">
      <c r="A44" s="58" t="s">
        <v>55</v>
      </c>
      <c r="B44" s="59" t="n">
        <v>10234</v>
      </c>
      <c r="C44" s="59" t="n">
        <v>12218</v>
      </c>
      <c r="D44" s="58" t="s">
        <v>70</v>
      </c>
    </row>
    <row r="45" customFormat="false" ht="51" hidden="false" customHeight="false" outlineLevel="0" collapsed="false">
      <c r="A45" s="58" t="s">
        <v>55</v>
      </c>
      <c r="B45" s="59" t="n">
        <v>10234</v>
      </c>
      <c r="C45" s="59" t="n">
        <v>19005</v>
      </c>
      <c r="D45" s="58" t="s">
        <v>71</v>
      </c>
    </row>
    <row r="46" customFormat="false" ht="51" hidden="false" customHeight="false" outlineLevel="0" collapsed="false">
      <c r="A46" s="58" t="s">
        <v>55</v>
      </c>
      <c r="B46" s="59" t="n">
        <v>10234</v>
      </c>
      <c r="C46" s="59" t="n">
        <v>13557</v>
      </c>
      <c r="D46" s="58" t="s">
        <v>72</v>
      </c>
    </row>
    <row r="47" customFormat="false" ht="51" hidden="false" customHeight="false" outlineLevel="0" collapsed="false">
      <c r="A47" s="58" t="s">
        <v>55</v>
      </c>
      <c r="B47" s="59" t="n">
        <v>10234</v>
      </c>
      <c r="C47" s="59" t="n">
        <v>13928</v>
      </c>
      <c r="D47" s="58" t="s">
        <v>73</v>
      </c>
    </row>
    <row r="48" customFormat="false" ht="51" hidden="false" customHeight="false" outlineLevel="0" collapsed="false">
      <c r="A48" s="58" t="s">
        <v>55</v>
      </c>
      <c r="B48" s="59" t="n">
        <v>10234</v>
      </c>
      <c r="C48" s="59" t="n">
        <v>17961</v>
      </c>
      <c r="D48" s="58" t="s">
        <v>74</v>
      </c>
    </row>
    <row r="49" customFormat="false" ht="51" hidden="false" customHeight="false" outlineLevel="0" collapsed="false">
      <c r="A49" s="58" t="s">
        <v>55</v>
      </c>
      <c r="B49" s="59" t="n">
        <v>10234</v>
      </c>
      <c r="C49" s="59" t="n">
        <v>16352</v>
      </c>
      <c r="D49" s="58" t="s">
        <v>75</v>
      </c>
    </row>
    <row r="50" customFormat="false" ht="51" hidden="false" customHeight="false" outlineLevel="0" collapsed="false">
      <c r="A50" s="58" t="s">
        <v>56</v>
      </c>
      <c r="B50" s="59" t="n">
        <v>10273</v>
      </c>
      <c r="C50" s="59" t="n">
        <v>11658</v>
      </c>
      <c r="D50" s="58" t="s">
        <v>64</v>
      </c>
    </row>
    <row r="51" customFormat="false" ht="51" hidden="false" customHeight="false" outlineLevel="0" collapsed="false">
      <c r="A51" s="58" t="s">
        <v>56</v>
      </c>
      <c r="B51" s="59" t="n">
        <v>10273</v>
      </c>
      <c r="C51" s="59" t="n">
        <v>4316</v>
      </c>
      <c r="D51" s="58" t="s">
        <v>65</v>
      </c>
    </row>
    <row r="52" customFormat="false" ht="51" hidden="false" customHeight="false" outlineLevel="0" collapsed="false">
      <c r="A52" s="58" t="s">
        <v>56</v>
      </c>
      <c r="B52" s="59" t="n">
        <v>10273</v>
      </c>
      <c r="C52" s="59" t="n">
        <v>6731</v>
      </c>
      <c r="D52" s="58" t="s">
        <v>66</v>
      </c>
    </row>
    <row r="53" customFormat="false" ht="51" hidden="false" customHeight="false" outlineLevel="0" collapsed="false">
      <c r="A53" s="58" t="s">
        <v>56</v>
      </c>
      <c r="B53" s="59" t="n">
        <v>10273</v>
      </c>
      <c r="C53" s="59" t="n">
        <v>5362</v>
      </c>
      <c r="D53" s="58" t="s">
        <v>67</v>
      </c>
    </row>
    <row r="54" customFormat="false" ht="51" hidden="false" customHeight="false" outlineLevel="0" collapsed="false">
      <c r="A54" s="58" t="s">
        <v>56</v>
      </c>
      <c r="B54" s="59" t="n">
        <v>10273</v>
      </c>
      <c r="C54" s="59" t="n">
        <v>9896</v>
      </c>
      <c r="D54" s="58" t="s">
        <v>68</v>
      </c>
    </row>
    <row r="55" customFormat="false" ht="51" hidden="false" customHeight="false" outlineLevel="0" collapsed="false">
      <c r="A55" s="58" t="s">
        <v>56</v>
      </c>
      <c r="B55" s="59" t="n">
        <v>10273</v>
      </c>
      <c r="C55" s="59" t="n">
        <v>10393</v>
      </c>
      <c r="D55" s="58" t="s">
        <v>69</v>
      </c>
    </row>
    <row r="56" customFormat="false" ht="51" hidden="false" customHeight="false" outlineLevel="0" collapsed="false">
      <c r="A56" s="58" t="s">
        <v>56</v>
      </c>
      <c r="B56" s="59" t="n">
        <v>10273</v>
      </c>
      <c r="C56" s="59" t="n">
        <v>8249</v>
      </c>
      <c r="D56" s="58" t="s">
        <v>70</v>
      </c>
    </row>
    <row r="57" customFormat="false" ht="51" hidden="false" customHeight="false" outlineLevel="0" collapsed="false">
      <c r="A57" s="58" t="s">
        <v>56</v>
      </c>
      <c r="B57" s="59" t="n">
        <v>10273</v>
      </c>
      <c r="C57" s="59" t="n">
        <v>7548</v>
      </c>
      <c r="D57" s="58" t="s">
        <v>71</v>
      </c>
    </row>
    <row r="58" customFormat="false" ht="51" hidden="false" customHeight="false" outlineLevel="0" collapsed="false">
      <c r="A58" s="58" t="s">
        <v>56</v>
      </c>
      <c r="B58" s="59" t="n">
        <v>10273</v>
      </c>
      <c r="C58" s="59" t="n">
        <v>2106</v>
      </c>
      <c r="D58" s="58" t="s">
        <v>72</v>
      </c>
    </row>
    <row r="59" customFormat="false" ht="51" hidden="false" customHeight="false" outlineLevel="0" collapsed="false">
      <c r="A59" s="58" t="s">
        <v>56</v>
      </c>
      <c r="B59" s="59" t="n">
        <v>10273</v>
      </c>
      <c r="C59" s="59" t="n">
        <v>6701</v>
      </c>
      <c r="D59" s="58" t="s">
        <v>73</v>
      </c>
    </row>
    <row r="60" customFormat="false" ht="51" hidden="false" customHeight="false" outlineLevel="0" collapsed="false">
      <c r="A60" s="58" t="s">
        <v>56</v>
      </c>
      <c r="B60" s="59" t="n">
        <v>10273</v>
      </c>
      <c r="C60" s="59" t="n">
        <v>8619</v>
      </c>
      <c r="D60" s="58" t="s">
        <v>74</v>
      </c>
    </row>
    <row r="61" customFormat="false" ht="51" hidden="false" customHeight="false" outlineLevel="0" collapsed="false">
      <c r="A61" s="58" t="s">
        <v>56</v>
      </c>
      <c r="B61" s="59" t="n">
        <v>10273</v>
      </c>
      <c r="C61" s="59" t="n">
        <v>11582</v>
      </c>
      <c r="D61" s="58" t="s">
        <v>75</v>
      </c>
    </row>
    <row r="62" customFormat="false" ht="51" hidden="false" customHeight="false" outlineLevel="0" collapsed="false">
      <c r="A62" s="58" t="s">
        <v>58</v>
      </c>
      <c r="B62" s="59" t="n">
        <v>10290</v>
      </c>
      <c r="C62" s="59" t="n">
        <v>14762</v>
      </c>
      <c r="D62" s="58" t="s">
        <v>64</v>
      </c>
    </row>
    <row r="63" customFormat="false" ht="51" hidden="false" customHeight="false" outlineLevel="0" collapsed="false">
      <c r="A63" s="58" t="s">
        <v>58</v>
      </c>
      <c r="B63" s="59" t="n">
        <v>10290</v>
      </c>
      <c r="C63" s="59" t="n">
        <v>7424</v>
      </c>
      <c r="D63" s="58" t="s">
        <v>65</v>
      </c>
    </row>
    <row r="64" customFormat="false" ht="51" hidden="false" customHeight="false" outlineLevel="0" collapsed="false">
      <c r="A64" s="58" t="s">
        <v>58</v>
      </c>
      <c r="B64" s="59" t="n">
        <v>10290</v>
      </c>
      <c r="C64" s="59" t="n">
        <v>14213</v>
      </c>
      <c r="D64" s="58" t="s">
        <v>66</v>
      </c>
    </row>
    <row r="65" customFormat="false" ht="51" hidden="false" customHeight="false" outlineLevel="0" collapsed="false">
      <c r="A65" s="58" t="s">
        <v>58</v>
      </c>
      <c r="B65" s="59" t="n">
        <v>10290</v>
      </c>
      <c r="C65" s="59" t="n">
        <v>5624</v>
      </c>
      <c r="D65" s="58" t="s">
        <v>67</v>
      </c>
    </row>
    <row r="66" customFormat="false" ht="51" hidden="false" customHeight="false" outlineLevel="0" collapsed="false">
      <c r="A66" s="58" t="s">
        <v>58</v>
      </c>
      <c r="B66" s="59" t="n">
        <v>10290</v>
      </c>
      <c r="C66" s="59" t="n">
        <v>16915</v>
      </c>
      <c r="D66" s="58" t="s">
        <v>68</v>
      </c>
    </row>
    <row r="67" customFormat="false" ht="51" hidden="false" customHeight="false" outlineLevel="0" collapsed="false">
      <c r="A67" s="58" t="s">
        <v>58</v>
      </c>
      <c r="B67" s="59" t="n">
        <v>10290</v>
      </c>
      <c r="C67" s="59" t="n">
        <v>23270</v>
      </c>
      <c r="D67" s="58" t="s">
        <v>69</v>
      </c>
    </row>
    <row r="68" customFormat="false" ht="51" hidden="false" customHeight="false" outlineLevel="0" collapsed="false">
      <c r="A68" s="58" t="s">
        <v>58</v>
      </c>
      <c r="B68" s="59" t="n">
        <v>10290</v>
      </c>
      <c r="C68" s="59" t="n">
        <v>13061</v>
      </c>
      <c r="D68" s="58" t="s">
        <v>70</v>
      </c>
    </row>
    <row r="69" customFormat="false" ht="51" hidden="false" customHeight="false" outlineLevel="0" collapsed="false">
      <c r="A69" s="58" t="s">
        <v>58</v>
      </c>
      <c r="B69" s="59" t="n">
        <v>10290</v>
      </c>
      <c r="C69" s="59" t="n">
        <v>7837</v>
      </c>
      <c r="D69" s="58" t="s">
        <v>71</v>
      </c>
    </row>
    <row r="70" customFormat="false" ht="51" hidden="false" customHeight="false" outlineLevel="0" collapsed="false">
      <c r="A70" s="58" t="s">
        <v>58</v>
      </c>
      <c r="B70" s="59" t="n">
        <v>10290</v>
      </c>
      <c r="C70" s="59" t="n">
        <v>18603</v>
      </c>
      <c r="D70" s="58" t="s">
        <v>72</v>
      </c>
    </row>
    <row r="71" customFormat="false" ht="51" hidden="false" customHeight="false" outlineLevel="0" collapsed="false">
      <c r="A71" s="58" t="s">
        <v>58</v>
      </c>
      <c r="B71" s="59" t="n">
        <v>10290</v>
      </c>
      <c r="C71" s="59" t="n">
        <v>22205</v>
      </c>
      <c r="D71" s="58" t="s">
        <v>73</v>
      </c>
    </row>
    <row r="72" customFormat="false" ht="51" hidden="false" customHeight="false" outlineLevel="0" collapsed="false">
      <c r="A72" s="58" t="s">
        <v>58</v>
      </c>
      <c r="B72" s="59" t="n">
        <v>10290</v>
      </c>
      <c r="C72" s="59" t="n">
        <v>20090</v>
      </c>
      <c r="D72" s="58" t="s">
        <v>74</v>
      </c>
    </row>
    <row r="73" customFormat="false" ht="51" hidden="false" customHeight="false" outlineLevel="0" collapsed="false">
      <c r="A73" s="58" t="s">
        <v>58</v>
      </c>
      <c r="B73" s="59" t="n">
        <v>10290</v>
      </c>
      <c r="C73" s="59" t="n">
        <v>17366</v>
      </c>
      <c r="D73" s="58" t="s">
        <v>75</v>
      </c>
    </row>
    <row r="74" customFormat="false" ht="51" hidden="false" customHeight="false" outlineLevel="0" collapsed="false">
      <c r="A74" s="58" t="s">
        <v>54</v>
      </c>
      <c r="B74" s="59" t="n">
        <v>11010</v>
      </c>
      <c r="C74" s="59" t="n">
        <v>7296</v>
      </c>
      <c r="D74" s="58" t="s">
        <v>64</v>
      </c>
    </row>
    <row r="75" customFormat="false" ht="51" hidden="false" customHeight="false" outlineLevel="0" collapsed="false">
      <c r="A75" s="58" t="s">
        <v>54</v>
      </c>
      <c r="B75" s="59" t="n">
        <v>11010</v>
      </c>
      <c r="C75" s="59" t="n">
        <v>7735</v>
      </c>
      <c r="D75" s="58" t="s">
        <v>65</v>
      </c>
    </row>
    <row r="76" customFormat="false" ht="51" hidden="false" customHeight="false" outlineLevel="0" collapsed="false">
      <c r="A76" s="58" t="s">
        <v>54</v>
      </c>
      <c r="B76" s="59" t="n">
        <v>11010</v>
      </c>
      <c r="C76" s="59" t="n">
        <v>7948</v>
      </c>
      <c r="D76" s="58" t="s">
        <v>66</v>
      </c>
    </row>
    <row r="77" customFormat="false" ht="51" hidden="false" customHeight="false" outlineLevel="0" collapsed="false">
      <c r="A77" s="58" t="s">
        <v>54</v>
      </c>
      <c r="B77" s="59" t="n">
        <v>11010</v>
      </c>
      <c r="C77" s="59" t="n">
        <v>5210</v>
      </c>
      <c r="D77" s="58" t="s">
        <v>67</v>
      </c>
    </row>
    <row r="78" customFormat="false" ht="51" hidden="false" customHeight="false" outlineLevel="0" collapsed="false">
      <c r="A78" s="58" t="s">
        <v>54</v>
      </c>
      <c r="B78" s="59" t="n">
        <v>11010</v>
      </c>
      <c r="C78" s="59" t="n">
        <v>4405</v>
      </c>
      <c r="D78" s="58" t="s">
        <v>68</v>
      </c>
    </row>
    <row r="79" customFormat="false" ht="51" hidden="false" customHeight="false" outlineLevel="0" collapsed="false">
      <c r="A79" s="58" t="s">
        <v>54</v>
      </c>
      <c r="B79" s="59" t="n">
        <v>11010</v>
      </c>
      <c r="C79" s="59" t="n">
        <v>4292</v>
      </c>
      <c r="D79" s="58" t="s">
        <v>69</v>
      </c>
    </row>
    <row r="80" customFormat="false" ht="51" hidden="false" customHeight="false" outlineLevel="0" collapsed="false">
      <c r="A80" s="58" t="s">
        <v>54</v>
      </c>
      <c r="B80" s="59" t="n">
        <v>11010</v>
      </c>
      <c r="C80" s="59" t="n">
        <v>4109</v>
      </c>
      <c r="D80" s="58" t="s">
        <v>70</v>
      </c>
    </row>
    <row r="81" customFormat="false" ht="51" hidden="false" customHeight="false" outlineLevel="0" collapsed="false">
      <c r="A81" s="58" t="s">
        <v>54</v>
      </c>
      <c r="B81" s="59" t="n">
        <v>11010</v>
      </c>
      <c r="C81" s="59" t="n">
        <v>2799</v>
      </c>
      <c r="D81" s="58" t="s">
        <v>71</v>
      </c>
    </row>
    <row r="82" customFormat="false" ht="51" hidden="false" customHeight="false" outlineLevel="0" collapsed="false">
      <c r="A82" s="58" t="s">
        <v>54</v>
      </c>
      <c r="B82" s="59" t="n">
        <v>11010</v>
      </c>
      <c r="C82" s="59" t="n">
        <v>3974</v>
      </c>
      <c r="D82" s="58" t="s">
        <v>72</v>
      </c>
    </row>
    <row r="83" customFormat="false" ht="51" hidden="false" customHeight="false" outlineLevel="0" collapsed="false">
      <c r="A83" s="58" t="s">
        <v>54</v>
      </c>
      <c r="B83" s="59" t="n">
        <v>11010</v>
      </c>
      <c r="C83" s="59" t="n">
        <v>3386</v>
      </c>
      <c r="D83" s="58" t="s">
        <v>73</v>
      </c>
    </row>
    <row r="84" customFormat="false" ht="51" hidden="false" customHeight="false" outlineLevel="0" collapsed="false">
      <c r="A84" s="58" t="s">
        <v>54</v>
      </c>
      <c r="B84" s="59" t="n">
        <v>11010</v>
      </c>
      <c r="C84" s="59" t="n">
        <v>1917</v>
      </c>
      <c r="D84" s="58" t="s">
        <v>74</v>
      </c>
    </row>
    <row r="85" customFormat="false" ht="51" hidden="false" customHeight="false" outlineLevel="0" collapsed="false">
      <c r="A85" s="58" t="s">
        <v>54</v>
      </c>
      <c r="B85" s="59" t="n">
        <v>11010</v>
      </c>
      <c r="C85" s="59" t="n">
        <v>6581</v>
      </c>
      <c r="D85" s="58" t="s">
        <v>75</v>
      </c>
    </row>
    <row r="86" customFormat="false" ht="51" hidden="false" customHeight="false" outlineLevel="0" collapsed="false">
      <c r="A86" s="58" t="s">
        <v>62</v>
      </c>
      <c r="B86" s="59" t="n">
        <v>11060</v>
      </c>
      <c r="C86" s="59" t="n">
        <v>7665</v>
      </c>
      <c r="D86" s="58" t="s">
        <v>64</v>
      </c>
    </row>
    <row r="87" customFormat="false" ht="51" hidden="false" customHeight="false" outlineLevel="0" collapsed="false">
      <c r="A87" s="58" t="s">
        <v>62</v>
      </c>
      <c r="B87" s="59" t="n">
        <v>11060</v>
      </c>
      <c r="C87" s="59" t="n">
        <v>6667</v>
      </c>
      <c r="D87" s="58" t="s">
        <v>65</v>
      </c>
    </row>
    <row r="88" customFormat="false" ht="51" hidden="false" customHeight="false" outlineLevel="0" collapsed="false">
      <c r="A88" s="58" t="s">
        <v>62</v>
      </c>
      <c r="B88" s="59" t="n">
        <v>11060</v>
      </c>
      <c r="C88" s="59" t="n">
        <v>8034</v>
      </c>
      <c r="D88" s="58" t="s">
        <v>66</v>
      </c>
    </row>
    <row r="89" customFormat="false" ht="51" hidden="false" customHeight="false" outlineLevel="0" collapsed="false">
      <c r="A89" s="58" t="s">
        <v>62</v>
      </c>
      <c r="B89" s="59" t="n">
        <v>11060</v>
      </c>
      <c r="C89" s="59" t="n">
        <v>5918</v>
      </c>
      <c r="D89" s="58" t="s">
        <v>67</v>
      </c>
    </row>
    <row r="90" customFormat="false" ht="51" hidden="false" customHeight="false" outlineLevel="0" collapsed="false">
      <c r="A90" s="58" t="s">
        <v>62</v>
      </c>
      <c r="B90" s="59" t="n">
        <v>11060</v>
      </c>
      <c r="C90" s="59" t="n">
        <v>5708</v>
      </c>
      <c r="D90" s="58" t="s">
        <v>68</v>
      </c>
    </row>
    <row r="91" customFormat="false" ht="51" hidden="false" customHeight="false" outlineLevel="0" collapsed="false">
      <c r="A91" s="58" t="s">
        <v>62</v>
      </c>
      <c r="B91" s="59" t="n">
        <v>11060</v>
      </c>
      <c r="C91" s="59" t="n">
        <v>3870</v>
      </c>
      <c r="D91" s="58" t="s">
        <v>69</v>
      </c>
    </row>
    <row r="92" customFormat="false" ht="51" hidden="false" customHeight="false" outlineLevel="0" collapsed="false">
      <c r="A92" s="58" t="s">
        <v>62</v>
      </c>
      <c r="B92" s="59" t="n">
        <v>11060</v>
      </c>
      <c r="C92" s="59" t="n">
        <v>3170</v>
      </c>
      <c r="D92" s="58" t="s">
        <v>70</v>
      </c>
    </row>
    <row r="93" customFormat="false" ht="51" hidden="false" customHeight="false" outlineLevel="0" collapsed="false">
      <c r="A93" s="58" t="s">
        <v>62</v>
      </c>
      <c r="B93" s="59" t="n">
        <v>11060</v>
      </c>
      <c r="C93" s="59" t="n">
        <v>3284</v>
      </c>
      <c r="D93" s="58" t="s">
        <v>71</v>
      </c>
    </row>
    <row r="94" customFormat="false" ht="51" hidden="false" customHeight="false" outlineLevel="0" collapsed="false">
      <c r="A94" s="58" t="s">
        <v>62</v>
      </c>
      <c r="B94" s="59" t="n">
        <v>11060</v>
      </c>
      <c r="C94" s="59" t="n">
        <v>1037</v>
      </c>
      <c r="D94" s="58" t="s">
        <v>72</v>
      </c>
    </row>
    <row r="95" customFormat="false" ht="51" hidden="false" customHeight="false" outlineLevel="0" collapsed="false">
      <c r="A95" s="58" t="s">
        <v>62</v>
      </c>
      <c r="B95" s="59" t="n">
        <v>11060</v>
      </c>
      <c r="C95" s="59" t="n">
        <v>284</v>
      </c>
      <c r="D95" s="58" t="s">
        <v>73</v>
      </c>
    </row>
    <row r="96" customFormat="false" ht="51" hidden="false" customHeight="false" outlineLevel="0" collapsed="false">
      <c r="A96" s="58" t="s">
        <v>62</v>
      </c>
      <c r="B96" s="59" t="n">
        <v>11060</v>
      </c>
      <c r="C96" s="59" t="n">
        <v>4015</v>
      </c>
      <c r="D96" s="58" t="s">
        <v>74</v>
      </c>
    </row>
    <row r="97" customFormat="false" ht="51" hidden="false" customHeight="false" outlineLevel="0" collapsed="false">
      <c r="A97" s="58" t="s">
        <v>62</v>
      </c>
      <c r="B97" s="59" t="n">
        <v>11060</v>
      </c>
      <c r="C97" s="59" t="n">
        <v>8610</v>
      </c>
      <c r="D97" s="58" t="s">
        <v>75</v>
      </c>
    </row>
    <row r="98" customFormat="false" ht="51" hidden="false" customHeight="false" outlineLevel="0" collapsed="false">
      <c r="A98" s="58" t="s">
        <v>51</v>
      </c>
      <c r="B98" s="59" t="n">
        <v>501240</v>
      </c>
      <c r="C98" s="59" t="n">
        <v>3516</v>
      </c>
      <c r="D98" s="58" t="s">
        <v>64</v>
      </c>
    </row>
    <row r="99" customFormat="false" ht="51" hidden="false" customHeight="false" outlineLevel="0" collapsed="false">
      <c r="A99" s="58" t="s">
        <v>51</v>
      </c>
      <c r="B99" s="59" t="n">
        <v>501240</v>
      </c>
      <c r="C99" s="59" t="n">
        <v>12780</v>
      </c>
      <c r="D99" s="58" t="s">
        <v>65</v>
      </c>
    </row>
    <row r="100" customFormat="false" ht="51" hidden="false" customHeight="false" outlineLevel="0" collapsed="false">
      <c r="A100" s="58" t="s">
        <v>51</v>
      </c>
      <c r="B100" s="59" t="n">
        <v>501240</v>
      </c>
      <c r="C100" s="59" t="n">
        <v>25224</v>
      </c>
      <c r="D100" s="58" t="s">
        <v>66</v>
      </c>
    </row>
    <row r="101" customFormat="false" ht="51" hidden="false" customHeight="false" outlineLevel="0" collapsed="false">
      <c r="A101" s="58" t="s">
        <v>51</v>
      </c>
      <c r="B101" s="59" t="n">
        <v>501240</v>
      </c>
      <c r="C101" s="59" t="n">
        <v>22185</v>
      </c>
      <c r="D101" s="58" t="s">
        <v>67</v>
      </c>
    </row>
    <row r="102" customFormat="false" ht="51" hidden="false" customHeight="false" outlineLevel="0" collapsed="false">
      <c r="A102" s="58" t="s">
        <v>51</v>
      </c>
      <c r="B102" s="59" t="n">
        <v>501240</v>
      </c>
      <c r="C102" s="59" t="n">
        <v>25728</v>
      </c>
      <c r="D102" s="58" t="s">
        <v>68</v>
      </c>
    </row>
    <row r="103" customFormat="false" ht="51" hidden="false" customHeight="false" outlineLevel="0" collapsed="false">
      <c r="A103" s="58" t="s">
        <v>51</v>
      </c>
      <c r="B103" s="59" t="n">
        <v>501240</v>
      </c>
      <c r="C103" s="59" t="n">
        <v>27204</v>
      </c>
      <c r="D103" s="58" t="s">
        <v>69</v>
      </c>
    </row>
    <row r="104" customFormat="false" ht="51" hidden="false" customHeight="false" outlineLevel="0" collapsed="false">
      <c r="A104" s="58" t="s">
        <v>51</v>
      </c>
      <c r="B104" s="59" t="n">
        <v>501240</v>
      </c>
      <c r="C104" s="59" t="n">
        <v>26736</v>
      </c>
      <c r="D104" s="58" t="s">
        <v>70</v>
      </c>
    </row>
    <row r="105" customFormat="false" ht="51" hidden="false" customHeight="false" outlineLevel="0" collapsed="false">
      <c r="A105" s="58" t="s">
        <v>51</v>
      </c>
      <c r="B105" s="59" t="n">
        <v>501240</v>
      </c>
      <c r="C105" s="59" t="n">
        <v>18768</v>
      </c>
      <c r="D105" s="58" t="s">
        <v>71</v>
      </c>
    </row>
    <row r="106" customFormat="false" ht="51" hidden="false" customHeight="false" outlineLevel="0" collapsed="false">
      <c r="A106" s="58" t="s">
        <v>51</v>
      </c>
      <c r="B106" s="59" t="n">
        <v>501240</v>
      </c>
      <c r="C106" s="59" t="n">
        <v>6408</v>
      </c>
      <c r="D106" s="58" t="s">
        <v>72</v>
      </c>
    </row>
    <row r="107" customFormat="false" ht="51" hidden="false" customHeight="false" outlineLevel="0" collapsed="false">
      <c r="A107" s="58" t="s">
        <v>51</v>
      </c>
      <c r="B107" s="59" t="n">
        <v>501240</v>
      </c>
      <c r="C107" s="59" t="n">
        <v>3328</v>
      </c>
      <c r="D107" s="58" t="s">
        <v>73</v>
      </c>
    </row>
    <row r="108" customFormat="false" ht="51" hidden="false" customHeight="false" outlineLevel="0" collapsed="false">
      <c r="A108" s="58" t="s">
        <v>51</v>
      </c>
      <c r="B108" s="59" t="n">
        <v>501240</v>
      </c>
      <c r="C108" s="59" t="n">
        <v>2868</v>
      </c>
      <c r="D108" s="58" t="s">
        <v>74</v>
      </c>
    </row>
    <row r="109" customFormat="false" ht="51" hidden="false" customHeight="false" outlineLevel="0" collapsed="false">
      <c r="A109" s="58" t="s">
        <v>51</v>
      </c>
      <c r="B109" s="59" t="n">
        <v>501240</v>
      </c>
      <c r="C109" s="59" t="n">
        <v>3155</v>
      </c>
      <c r="D109" s="58" t="s">
        <v>75</v>
      </c>
    </row>
    <row r="110" customFormat="false" ht="38.25" hidden="false" customHeight="false" outlineLevel="0" collapsed="false">
      <c r="A110" s="58" t="s">
        <v>53</v>
      </c>
      <c r="B110" s="59" t="n">
        <v>501241</v>
      </c>
      <c r="C110" s="59" t="n">
        <v>6960</v>
      </c>
      <c r="D110" s="58" t="s">
        <v>64</v>
      </c>
    </row>
    <row r="111" customFormat="false" ht="38.25" hidden="false" customHeight="false" outlineLevel="0" collapsed="false">
      <c r="A111" s="58" t="s">
        <v>53</v>
      </c>
      <c r="B111" s="59" t="n">
        <v>501241</v>
      </c>
      <c r="C111" s="59" t="n">
        <v>5196</v>
      </c>
      <c r="D111" s="58" t="s">
        <v>65</v>
      </c>
    </row>
    <row r="112" customFormat="false" ht="38.25" hidden="false" customHeight="false" outlineLevel="0" collapsed="false">
      <c r="A112" s="58" t="s">
        <v>53</v>
      </c>
      <c r="B112" s="59" t="n">
        <v>501241</v>
      </c>
      <c r="C112" s="59" t="n">
        <v>6552</v>
      </c>
      <c r="D112" s="58" t="s">
        <v>66</v>
      </c>
    </row>
    <row r="113" customFormat="false" ht="38.25" hidden="false" customHeight="false" outlineLevel="0" collapsed="false">
      <c r="A113" s="58" t="s">
        <v>53</v>
      </c>
      <c r="B113" s="59" t="n">
        <v>501241</v>
      </c>
      <c r="C113" s="59" t="n">
        <v>4755</v>
      </c>
      <c r="D113" s="58" t="s">
        <v>67</v>
      </c>
    </row>
    <row r="114" customFormat="false" ht="38.25" hidden="false" customHeight="false" outlineLevel="0" collapsed="false">
      <c r="A114" s="58" t="s">
        <v>53</v>
      </c>
      <c r="B114" s="59" t="n">
        <v>501241</v>
      </c>
      <c r="C114" s="59" t="n">
        <v>3835</v>
      </c>
      <c r="D114" s="58" t="s">
        <v>68</v>
      </c>
    </row>
    <row r="115" customFormat="false" ht="38.25" hidden="false" customHeight="false" outlineLevel="0" collapsed="false">
      <c r="A115" s="58" t="s">
        <v>53</v>
      </c>
      <c r="B115" s="59" t="n">
        <v>501241</v>
      </c>
      <c r="C115" s="59" t="n">
        <v>2316</v>
      </c>
      <c r="D115" s="58" t="s">
        <v>69</v>
      </c>
    </row>
    <row r="116" customFormat="false" ht="38.25" hidden="false" customHeight="false" outlineLevel="0" collapsed="false">
      <c r="A116" s="58" t="s">
        <v>53</v>
      </c>
      <c r="B116" s="59" t="n">
        <v>501241</v>
      </c>
      <c r="C116" s="59" t="n">
        <v>1828</v>
      </c>
      <c r="D116" s="58" t="s">
        <v>70</v>
      </c>
    </row>
    <row r="117" customFormat="false" ht="38.25" hidden="false" customHeight="false" outlineLevel="0" collapsed="false">
      <c r="A117" s="58" t="s">
        <v>53</v>
      </c>
      <c r="B117" s="59" t="n">
        <v>501241</v>
      </c>
      <c r="C117" s="59" t="n">
        <v>1504</v>
      </c>
      <c r="D117" s="58" t="s">
        <v>71</v>
      </c>
    </row>
    <row r="118" customFormat="false" ht="38.25" hidden="false" customHeight="false" outlineLevel="0" collapsed="false">
      <c r="A118" s="58" t="s">
        <v>53</v>
      </c>
      <c r="B118" s="59" t="n">
        <v>501241</v>
      </c>
      <c r="C118" s="59" t="n">
        <v>-246</v>
      </c>
      <c r="D118" s="58" t="s">
        <v>72</v>
      </c>
    </row>
    <row r="119" customFormat="false" ht="38.25" hidden="false" customHeight="false" outlineLevel="0" collapsed="false">
      <c r="A119" s="58" t="s">
        <v>53</v>
      </c>
      <c r="B119" s="59" t="n">
        <v>501241</v>
      </c>
      <c r="C119" s="59" t="n">
        <v>2500</v>
      </c>
      <c r="D119" s="58" t="s">
        <v>73</v>
      </c>
    </row>
    <row r="120" customFormat="false" ht="38.25" hidden="false" customHeight="false" outlineLevel="0" collapsed="false">
      <c r="A120" s="58" t="s">
        <v>53</v>
      </c>
      <c r="B120" s="59" t="n">
        <v>501241</v>
      </c>
      <c r="C120" s="59" t="n">
        <v>4944</v>
      </c>
      <c r="D120" s="58" t="s">
        <v>74</v>
      </c>
    </row>
    <row r="121" customFormat="false" ht="38.25" hidden="false" customHeight="false" outlineLevel="0" collapsed="false">
      <c r="A121" s="58" t="s">
        <v>53</v>
      </c>
      <c r="B121" s="59" t="n">
        <v>501241</v>
      </c>
      <c r="C121" s="59" t="n">
        <v>6370</v>
      </c>
      <c r="D121" s="58" t="s">
        <v>75</v>
      </c>
    </row>
    <row r="122" customFormat="false" ht="38.25" hidden="false" customHeight="false" outlineLevel="0" collapsed="false">
      <c r="A122" s="58" t="s">
        <v>60</v>
      </c>
      <c r="B122" s="59" t="n">
        <v>501243</v>
      </c>
      <c r="C122" s="59" t="n">
        <v>17256</v>
      </c>
      <c r="D122" s="58" t="s">
        <v>64</v>
      </c>
    </row>
    <row r="123" customFormat="false" ht="38.25" hidden="false" customHeight="false" outlineLevel="0" collapsed="false">
      <c r="A123" s="58" t="s">
        <v>60</v>
      </c>
      <c r="B123" s="59" t="n">
        <v>501243</v>
      </c>
      <c r="C123" s="59" t="n">
        <v>15504</v>
      </c>
      <c r="D123" s="58" t="s">
        <v>65</v>
      </c>
    </row>
    <row r="124" customFormat="false" ht="38.25" hidden="false" customHeight="false" outlineLevel="0" collapsed="false">
      <c r="A124" s="58" t="s">
        <v>60</v>
      </c>
      <c r="B124" s="59" t="n">
        <v>501243</v>
      </c>
      <c r="C124" s="59" t="n">
        <v>16836</v>
      </c>
      <c r="D124" s="58" t="s">
        <v>66</v>
      </c>
    </row>
    <row r="125" customFormat="false" ht="38.25" hidden="false" customHeight="false" outlineLevel="0" collapsed="false">
      <c r="A125" s="58" t="s">
        <v>60</v>
      </c>
      <c r="B125" s="59" t="n">
        <v>501243</v>
      </c>
      <c r="C125" s="59" t="n">
        <v>19271</v>
      </c>
      <c r="D125" s="58" t="s">
        <v>67</v>
      </c>
    </row>
    <row r="126" customFormat="false" ht="38.25" hidden="false" customHeight="false" outlineLevel="0" collapsed="false">
      <c r="A126" s="58" t="s">
        <v>60</v>
      </c>
      <c r="B126" s="59" t="n">
        <v>501243</v>
      </c>
      <c r="C126" s="59" t="n">
        <v>20240</v>
      </c>
      <c r="D126" s="58" t="s">
        <v>68</v>
      </c>
    </row>
    <row r="127" customFormat="false" ht="38.25" hidden="false" customHeight="false" outlineLevel="0" collapsed="false">
      <c r="A127" s="58" t="s">
        <v>60</v>
      </c>
      <c r="B127" s="59" t="n">
        <v>501243</v>
      </c>
      <c r="C127" s="59" t="n">
        <v>19704</v>
      </c>
      <c r="D127" s="58" t="s">
        <v>69</v>
      </c>
    </row>
    <row r="128" customFormat="false" ht="38.25" hidden="false" customHeight="false" outlineLevel="0" collapsed="false">
      <c r="A128" s="58" t="s">
        <v>60</v>
      </c>
      <c r="B128" s="59" t="n">
        <v>501243</v>
      </c>
      <c r="C128" s="59" t="n">
        <v>20604</v>
      </c>
      <c r="D128" s="58" t="s">
        <v>70</v>
      </c>
    </row>
    <row r="129" customFormat="false" ht="38.25" hidden="false" customHeight="false" outlineLevel="0" collapsed="false">
      <c r="A129" s="58" t="s">
        <v>60</v>
      </c>
      <c r="B129" s="59" t="n">
        <v>501243</v>
      </c>
      <c r="C129" s="59" t="n">
        <v>19188</v>
      </c>
      <c r="D129" s="58" t="s">
        <v>71</v>
      </c>
    </row>
    <row r="130" customFormat="false" ht="38.25" hidden="false" customHeight="false" outlineLevel="0" collapsed="false">
      <c r="A130" s="58" t="s">
        <v>60</v>
      </c>
      <c r="B130" s="59" t="n">
        <v>501243</v>
      </c>
      <c r="C130" s="59" t="n">
        <v>15006</v>
      </c>
      <c r="D130" s="58" t="s">
        <v>72</v>
      </c>
    </row>
    <row r="131" customFormat="false" ht="38.25" hidden="false" customHeight="false" outlineLevel="0" collapsed="false">
      <c r="A131" s="58" t="s">
        <v>60</v>
      </c>
      <c r="B131" s="59" t="n">
        <v>501243</v>
      </c>
      <c r="C131" s="59" t="n">
        <v>13085</v>
      </c>
      <c r="D131" s="58" t="s">
        <v>73</v>
      </c>
    </row>
    <row r="132" customFormat="false" ht="38.25" hidden="false" customHeight="false" outlineLevel="0" collapsed="false">
      <c r="A132" s="58" t="s">
        <v>60</v>
      </c>
      <c r="B132" s="59" t="n">
        <v>501243</v>
      </c>
      <c r="C132" s="59" t="n">
        <v>8712</v>
      </c>
      <c r="D132" s="58" t="s">
        <v>74</v>
      </c>
    </row>
    <row r="133" customFormat="false" ht="38.25" hidden="false" customHeight="false" outlineLevel="0" collapsed="false">
      <c r="A133" s="58" t="s">
        <v>60</v>
      </c>
      <c r="B133" s="59" t="n">
        <v>501243</v>
      </c>
      <c r="C133" s="59" t="n">
        <v>10296</v>
      </c>
      <c r="D133" s="58" t="s">
        <v>75</v>
      </c>
    </row>
    <row r="134" customFormat="false" ht="38.25" hidden="false" customHeight="false" outlineLevel="0" collapsed="false">
      <c r="A134" s="58" t="s">
        <v>59</v>
      </c>
      <c r="B134" s="59" t="n">
        <v>501245</v>
      </c>
      <c r="C134" s="59" t="n">
        <v>13344</v>
      </c>
      <c r="D134" s="58" t="s">
        <v>64</v>
      </c>
    </row>
    <row r="135" customFormat="false" ht="38.25" hidden="false" customHeight="false" outlineLevel="0" collapsed="false">
      <c r="A135" s="58" t="s">
        <v>59</v>
      </c>
      <c r="B135" s="59" t="n">
        <v>501245</v>
      </c>
      <c r="C135" s="59" t="n">
        <v>14256</v>
      </c>
      <c r="D135" s="58" t="s">
        <v>65</v>
      </c>
    </row>
    <row r="136" customFormat="false" ht="38.25" hidden="false" customHeight="false" outlineLevel="0" collapsed="false">
      <c r="A136" s="58" t="s">
        <v>59</v>
      </c>
      <c r="B136" s="59" t="n">
        <v>501245</v>
      </c>
      <c r="C136" s="59" t="n">
        <v>16818</v>
      </c>
      <c r="D136" s="58" t="s">
        <v>66</v>
      </c>
    </row>
    <row r="137" customFormat="false" ht="38.25" hidden="false" customHeight="false" outlineLevel="0" collapsed="false">
      <c r="A137" s="58" t="s">
        <v>59</v>
      </c>
      <c r="B137" s="59" t="n">
        <v>501245</v>
      </c>
      <c r="C137" s="59" t="n">
        <v>16381</v>
      </c>
      <c r="D137" s="58" t="s">
        <v>67</v>
      </c>
    </row>
    <row r="138" customFormat="false" ht="38.25" hidden="false" customHeight="false" outlineLevel="0" collapsed="false">
      <c r="A138" s="58" t="s">
        <v>59</v>
      </c>
      <c r="B138" s="59" t="n">
        <v>501245</v>
      </c>
      <c r="C138" s="59" t="n">
        <v>16364</v>
      </c>
      <c r="D138" s="58" t="s">
        <v>68</v>
      </c>
    </row>
    <row r="139" customFormat="false" ht="38.25" hidden="false" customHeight="false" outlineLevel="0" collapsed="false">
      <c r="A139" s="58" t="s">
        <v>59</v>
      </c>
      <c r="B139" s="59" t="n">
        <v>501245</v>
      </c>
      <c r="C139" s="59" t="n">
        <v>13668</v>
      </c>
      <c r="D139" s="58" t="s">
        <v>69</v>
      </c>
    </row>
    <row r="140" customFormat="false" ht="38.25" hidden="false" customHeight="false" outlineLevel="0" collapsed="false">
      <c r="A140" s="58" t="s">
        <v>59</v>
      </c>
      <c r="B140" s="59" t="n">
        <v>501245</v>
      </c>
      <c r="C140" s="59" t="n">
        <v>16191</v>
      </c>
      <c r="D140" s="58" t="s">
        <v>70</v>
      </c>
    </row>
    <row r="141" customFormat="false" ht="38.25" hidden="false" customHeight="false" outlineLevel="0" collapsed="false">
      <c r="A141" s="58" t="s">
        <v>59</v>
      </c>
      <c r="B141" s="59" t="n">
        <v>501245</v>
      </c>
      <c r="C141" s="59" t="n">
        <v>15036</v>
      </c>
      <c r="D141" s="58" t="s">
        <v>71</v>
      </c>
    </row>
    <row r="142" customFormat="false" ht="38.25" hidden="false" customHeight="false" outlineLevel="0" collapsed="false">
      <c r="A142" s="58" t="s">
        <v>59</v>
      </c>
      <c r="B142" s="59" t="n">
        <v>501245</v>
      </c>
      <c r="C142" s="59" t="n">
        <v>13488</v>
      </c>
      <c r="D142" s="58" t="s">
        <v>72</v>
      </c>
    </row>
    <row r="143" customFormat="false" ht="38.25" hidden="false" customHeight="false" outlineLevel="0" collapsed="false">
      <c r="A143" s="58" t="s">
        <v>59</v>
      </c>
      <c r="B143" s="59" t="n">
        <v>501245</v>
      </c>
      <c r="C143" s="59" t="n">
        <v>11751</v>
      </c>
      <c r="D143" s="58" t="s">
        <v>73</v>
      </c>
    </row>
    <row r="144" customFormat="false" ht="38.25" hidden="false" customHeight="false" outlineLevel="0" collapsed="false">
      <c r="A144" s="58" t="s">
        <v>59</v>
      </c>
      <c r="B144" s="59" t="n">
        <v>501245</v>
      </c>
      <c r="C144" s="59" t="n">
        <v>13010</v>
      </c>
      <c r="D144" s="58" t="s">
        <v>74</v>
      </c>
    </row>
    <row r="145" customFormat="false" ht="38.25" hidden="false" customHeight="false" outlineLevel="0" collapsed="false">
      <c r="A145" s="58" t="s">
        <v>59</v>
      </c>
      <c r="B145" s="59" t="n">
        <v>501245</v>
      </c>
      <c r="C145" s="59" t="n">
        <v>12151</v>
      </c>
      <c r="D145" s="58" t="s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F40" activeCellId="0" sqref="F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99"/>
    <col collapsed="false" customWidth="true" hidden="false" outlineLevel="0" max="3" min="3" style="0" width="1.99"/>
    <col collapsed="false" customWidth="true" hidden="false" outlineLevel="0" max="4" min="4" style="0" width="9.49"/>
    <col collapsed="false" customWidth="true" hidden="false" outlineLevel="0" max="6" min="5" style="0" width="10.49"/>
    <col collapsed="false" customWidth="true" hidden="false" outlineLevel="0" max="7" min="7" style="0" width="10.65"/>
    <col collapsed="false" customWidth="true" hidden="false" outlineLevel="0" max="8" min="8" style="0" width="14.15"/>
    <col collapsed="false" customWidth="true" hidden="false" outlineLevel="0" max="9" min="9" style="0" width="13.82"/>
    <col collapsed="false" customWidth="true" hidden="false" outlineLevel="0" max="10" min="10" style="0" width="11.65"/>
  </cols>
  <sheetData>
    <row r="2" customFormat="false" ht="14.25" hidden="false" customHeight="false" outlineLevel="0" collapsed="false">
      <c r="B2" s="60" t="s">
        <v>78</v>
      </c>
      <c r="C2" s="60"/>
      <c r="D2" s="60"/>
      <c r="E2" s="60"/>
      <c r="F2" s="60"/>
      <c r="G2" s="60"/>
    </row>
    <row r="4" customFormat="false" ht="12.75" hidden="false" customHeight="false" outlineLevel="0" collapsed="false">
      <c r="B4" s="31" t="s">
        <v>79</v>
      </c>
      <c r="D4" s="0" t="s">
        <v>80</v>
      </c>
    </row>
    <row r="5" customFormat="false" ht="12.75" hidden="false" customHeight="false" outlineLevel="0" collapsed="false">
      <c r="B5" s="31" t="s">
        <v>81</v>
      </c>
      <c r="D5" s="0" t="s">
        <v>82</v>
      </c>
    </row>
    <row r="7" customFormat="false" ht="13.5" hidden="false" customHeight="false" outlineLevel="0" collapsed="false"/>
    <row r="8" customFormat="false" ht="12.75" hidden="false" customHeight="false" outlineLevel="0" collapsed="false">
      <c r="B8" s="61" t="s">
        <v>83</v>
      </c>
      <c r="C8" s="19"/>
      <c r="D8" s="19"/>
      <c r="E8" s="19"/>
      <c r="F8" s="19"/>
      <c r="G8" s="19"/>
      <c r="H8" s="19"/>
      <c r="I8" s="62"/>
    </row>
    <row r="9" customFormat="false" ht="12.75" hidden="false" customHeight="false" outlineLevel="0" collapsed="false">
      <c r="B9" s="63"/>
      <c r="C9" s="23"/>
      <c r="D9" s="23"/>
      <c r="E9" s="23"/>
      <c r="F9" s="23"/>
      <c r="G9" s="23"/>
      <c r="H9" s="23"/>
      <c r="I9" s="64"/>
    </row>
    <row r="10" customFormat="false" ht="60" hidden="false" customHeight="true" outlineLevel="0" collapsed="false">
      <c r="B10" s="63"/>
      <c r="C10" s="23"/>
      <c r="D10" s="65" t="s">
        <v>84</v>
      </c>
      <c r="E10" s="65" t="s">
        <v>85</v>
      </c>
      <c r="F10" s="65" t="s">
        <v>86</v>
      </c>
      <c r="G10" s="65" t="s">
        <v>87</v>
      </c>
      <c r="H10" s="66" t="s">
        <v>88</v>
      </c>
      <c r="I10" s="67" t="s">
        <v>89</v>
      </c>
    </row>
    <row r="11" customFormat="false" ht="12.75" hidden="false" customHeight="false" outlineLevel="0" collapsed="false">
      <c r="B11" s="63" t="s">
        <v>90</v>
      </c>
      <c r="C11" s="23"/>
      <c r="D11" s="23" t="n">
        <v>17</v>
      </c>
      <c r="E11" s="23" t="n">
        <f aca="false">D11*24</f>
        <v>408</v>
      </c>
      <c r="F11" s="23"/>
      <c r="G11" s="23" t="n">
        <f aca="false">SUM(E11:F11)</f>
        <v>408</v>
      </c>
      <c r="H11" s="23"/>
      <c r="I11" s="68" t="n">
        <v>12215</v>
      </c>
    </row>
    <row r="12" customFormat="false" ht="12.75" hidden="false" customHeight="false" outlineLevel="0" collapsed="false">
      <c r="B12" s="63" t="s">
        <v>91</v>
      </c>
      <c r="C12" s="23"/>
      <c r="D12" s="23" t="n">
        <v>31</v>
      </c>
      <c r="E12" s="23" t="n">
        <f aca="false">D12*24</f>
        <v>744</v>
      </c>
      <c r="F12" s="23"/>
      <c r="G12" s="23" t="n">
        <f aca="false">SUM(E12:F12)</f>
        <v>744</v>
      </c>
      <c r="H12" s="23"/>
      <c r="I12" s="68" t="n">
        <v>20949</v>
      </c>
    </row>
    <row r="13" customFormat="false" ht="12.75" hidden="false" customHeight="false" outlineLevel="0" collapsed="false">
      <c r="B13" s="63" t="s">
        <v>92</v>
      </c>
      <c r="C13" s="23"/>
      <c r="D13" s="23" t="n">
        <v>30</v>
      </c>
      <c r="E13" s="23" t="n">
        <f aca="false">D13*24</f>
        <v>720</v>
      </c>
      <c r="F13" s="23"/>
      <c r="G13" s="23" t="n">
        <f aca="false">SUM(E13:F13)</f>
        <v>720</v>
      </c>
      <c r="H13" s="23"/>
      <c r="I13" s="68" t="n">
        <v>21510</v>
      </c>
    </row>
    <row r="14" customFormat="false" ht="12.75" hidden="false" customHeight="false" outlineLevel="0" collapsed="false">
      <c r="B14" s="63" t="s">
        <v>93</v>
      </c>
      <c r="C14" s="23"/>
      <c r="D14" s="23" t="n">
        <v>31</v>
      </c>
      <c r="E14" s="23" t="n">
        <f aca="false">D14*24</f>
        <v>744</v>
      </c>
      <c r="F14" s="23" t="n">
        <v>1</v>
      </c>
      <c r="G14" s="23" t="n">
        <f aca="false">SUM(E14:F14)</f>
        <v>745</v>
      </c>
      <c r="H14" s="23"/>
      <c r="I14" s="68" t="n">
        <v>22327</v>
      </c>
    </row>
    <row r="15" customFormat="false" ht="12.75" hidden="false" customHeight="false" outlineLevel="0" collapsed="false">
      <c r="B15" s="63" t="s">
        <v>94</v>
      </c>
      <c r="C15" s="23"/>
      <c r="D15" s="23" t="n">
        <v>30</v>
      </c>
      <c r="E15" s="23" t="n">
        <f aca="false">D15*24</f>
        <v>720</v>
      </c>
      <c r="F15" s="23"/>
      <c r="G15" s="23" t="n">
        <f aca="false">SUM(E15:F15)</f>
        <v>720</v>
      </c>
      <c r="H15" s="23"/>
      <c r="I15" s="68" t="n">
        <v>21556</v>
      </c>
    </row>
    <row r="16" customFormat="false" ht="12.75" hidden="false" customHeight="false" outlineLevel="0" collapsed="false">
      <c r="B16" s="63" t="s">
        <v>95</v>
      </c>
      <c r="C16" s="23"/>
      <c r="D16" s="23" t="n">
        <v>31</v>
      </c>
      <c r="E16" s="23" t="n">
        <f aca="false">D16*24</f>
        <v>744</v>
      </c>
      <c r="F16" s="23"/>
      <c r="G16" s="23" t="n">
        <f aca="false">SUM(E16:F16)</f>
        <v>744</v>
      </c>
      <c r="H16" s="23"/>
      <c r="I16" s="68" t="n">
        <v>22168</v>
      </c>
    </row>
    <row r="17" customFormat="false" ht="13.5" hidden="false" customHeight="false" outlineLevel="0" collapsed="false">
      <c r="B17" s="69" t="s">
        <v>96</v>
      </c>
      <c r="C17" s="27"/>
      <c r="D17" s="70" t="n">
        <f aca="false">SUM(D11:D16)</f>
        <v>170</v>
      </c>
      <c r="E17" s="27"/>
      <c r="F17" s="27"/>
      <c r="G17" s="28" t="n">
        <f aca="false">SUM(G11:G16)</f>
        <v>4081</v>
      </c>
      <c r="H17" s="71" t="n">
        <f aca="false">G17*30</f>
        <v>122430</v>
      </c>
      <c r="I17" s="72" t="n">
        <f aca="false">SUM(I11:I16)</f>
        <v>120725</v>
      </c>
    </row>
    <row r="18" customFormat="false" ht="12.75" hidden="false" customHeight="false" outlineLevel="0" collapsed="false">
      <c r="B18" s="23"/>
      <c r="C18" s="23"/>
      <c r="D18" s="23"/>
      <c r="E18" s="23"/>
      <c r="F18" s="23"/>
      <c r="G18" s="23"/>
      <c r="H18" s="23"/>
    </row>
    <row r="19" customFormat="false" ht="12.75" hidden="false" customHeight="false" outlineLevel="0" collapsed="false">
      <c r="B19" s="73" t="s">
        <v>97</v>
      </c>
      <c r="C19" s="23"/>
      <c r="D19" s="23"/>
      <c r="E19" s="23"/>
      <c r="F19" s="23"/>
      <c r="G19" s="23"/>
      <c r="H19" s="23"/>
    </row>
    <row r="20" customFormat="false" ht="12.75" hidden="false" customHeight="false" outlineLevel="0" collapsed="false">
      <c r="B20" s="74" t="s">
        <v>98</v>
      </c>
    </row>
    <row r="22" customFormat="false" ht="12.75" hidden="false" customHeight="false" outlineLevel="0" collapsed="false">
      <c r="B22" s="31" t="s">
        <v>99</v>
      </c>
    </row>
    <row r="24" customFormat="false" ht="25.5" hidden="false" customHeight="false" outlineLevel="0" collapsed="false"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</row>
    <row r="25" customFormat="false" ht="12.75" hidden="false" customHeight="false" outlineLevel="0" collapsed="false">
      <c r="D25" s="5" t="s">
        <v>11</v>
      </c>
      <c r="E25" s="5" t="s">
        <v>11</v>
      </c>
      <c r="F25" s="5" t="s">
        <v>11</v>
      </c>
      <c r="G25" s="5" t="s">
        <v>11</v>
      </c>
      <c r="H25" s="5" t="s">
        <v>11</v>
      </c>
      <c r="I25" s="5" t="s">
        <v>11</v>
      </c>
      <c r="J25" s="5" t="s">
        <v>11</v>
      </c>
    </row>
    <row r="26" customFormat="false" ht="12.75" hidden="false" customHeight="false" outlineLevel="0" collapsed="false">
      <c r="B26" s="75" t="s">
        <v>100</v>
      </c>
      <c r="D26" s="9" t="n">
        <f aca="false">[3]Pivot_JulyDaily!D19</f>
        <v>950</v>
      </c>
      <c r="E26" s="9" t="n">
        <f aca="false">[3]Pivot_JulyDaily!I19</f>
        <v>5208</v>
      </c>
      <c r="F26" s="9" t="n">
        <f aca="false">[3]Pivot_JulyDaily!C19</f>
        <v>3135</v>
      </c>
      <c r="G26" s="9" t="n">
        <f aca="false">[3]Pivot_JulyDaily!F19</f>
        <v>5107</v>
      </c>
      <c r="H26" s="9" t="n">
        <f aca="false">[3]Pivot_JulyDaily!G19</f>
        <v>4281</v>
      </c>
      <c r="I26" s="9" t="n">
        <f aca="false">[3]Pivot_JulyDaily!H19</f>
        <v>1911</v>
      </c>
      <c r="J26" s="10" t="n">
        <f aca="false">SUM(D26:I26)</f>
        <v>20592</v>
      </c>
    </row>
    <row r="27" customFormat="false" ht="12.75" hidden="false" customHeight="false" outlineLevel="0" collapsed="false">
      <c r="B27" s="14" t="n">
        <v>36373</v>
      </c>
      <c r="D27" s="9" t="n">
        <f aca="false">[3]Pivot_Mnth!D10</f>
        <v>1504</v>
      </c>
      <c r="E27" s="9" t="n">
        <f aca="false">[3]Pivot_Mnth!I10</f>
        <v>7837</v>
      </c>
      <c r="F27" s="9" t="n">
        <f aca="false">[3]Pivot_Mnth!C10</f>
        <v>913</v>
      </c>
      <c r="G27" s="9" t="n">
        <f aca="false">[3]Pivot_Mnth!F10</f>
        <v>19005</v>
      </c>
      <c r="H27" s="9" t="n">
        <f aca="false">[3]Pivot_Mnth!G10</f>
        <v>7548</v>
      </c>
      <c r="I27" s="9" t="n">
        <f aca="false">[3]Pivot_Mnth!H10</f>
        <v>2868</v>
      </c>
      <c r="J27" s="10" t="n">
        <f aca="false">SUM(D27:I27)</f>
        <v>39675</v>
      </c>
    </row>
    <row r="28" customFormat="false" ht="12.75" hidden="false" customHeight="false" outlineLevel="0" collapsed="false">
      <c r="B28" s="14" t="n">
        <v>36404</v>
      </c>
      <c r="D28" s="9" t="n">
        <f aca="false">[3]Pivot_Mnth!D11</f>
        <v>-246</v>
      </c>
      <c r="E28" s="9" t="n">
        <f aca="false">[3]Pivot_Mnth!I11</f>
        <v>18603</v>
      </c>
      <c r="F28" s="9" t="n">
        <f aca="false">[3]Pivot_Mnth!C11</f>
        <v>9269</v>
      </c>
      <c r="G28" s="9" t="n">
        <f aca="false">[3]Pivot_Mnth!F11</f>
        <v>13557</v>
      </c>
      <c r="H28" s="9" t="n">
        <f aca="false">[3]Pivot_Mnth!G11</f>
        <v>2106</v>
      </c>
      <c r="I28" s="9" t="n">
        <f aca="false">[3]Pivot_Mnth!H11</f>
        <v>4367</v>
      </c>
      <c r="J28" s="10" t="n">
        <f aca="false">SUM(D28:I28)</f>
        <v>47656</v>
      </c>
    </row>
    <row r="29" customFormat="false" ht="12.75" hidden="false" customHeight="false" outlineLevel="0" collapsed="false">
      <c r="B29" s="14" t="n">
        <v>36434</v>
      </c>
      <c r="D29" s="9" t="n">
        <f aca="false">[3]Pivot_Mnth!D12</f>
        <v>2500</v>
      </c>
      <c r="E29" s="9" t="n">
        <f aca="false">[3]Pivot_Mnth!I12</f>
        <v>22205</v>
      </c>
      <c r="F29" s="9" t="n">
        <f aca="false">[3]Pivot_Mnth!C12</f>
        <v>10339</v>
      </c>
      <c r="G29" s="9" t="n">
        <f aca="false">[3]Pivot_Mnth!F12</f>
        <v>13928</v>
      </c>
      <c r="H29" s="9" t="n">
        <f aca="false">[3]Pivot_Mnth!G12</f>
        <v>6701</v>
      </c>
      <c r="I29" s="9" t="n">
        <f aca="false">[3]Pivot_Mnth!H12</f>
        <v>8686</v>
      </c>
      <c r="J29" s="10" t="n">
        <f aca="false">SUM(D29:I29)</f>
        <v>64359</v>
      </c>
    </row>
    <row r="30" customFormat="false" ht="12.75" hidden="false" customHeight="false" outlineLevel="0" collapsed="false">
      <c r="B30" s="14" t="n">
        <v>36465</v>
      </c>
      <c r="D30" s="9" t="n">
        <f aca="false">[3]Pivot_Mnth!D13</f>
        <v>4944</v>
      </c>
      <c r="E30" s="9" t="n">
        <f aca="false">[3]Pivot_Mnth!I13</f>
        <v>20090</v>
      </c>
      <c r="F30" s="9" t="n">
        <f aca="false">[3]Pivot_Mnth!C13</f>
        <v>12133</v>
      </c>
      <c r="G30" s="9" t="n">
        <f aca="false">[3]Pivot_Mnth!F13</f>
        <v>17961</v>
      </c>
      <c r="H30" s="9" t="n">
        <f aca="false">[3]Pivot_Mnth!G13</f>
        <v>8619</v>
      </c>
      <c r="I30" s="9" t="n">
        <f aca="false">[3]Pivot_Mnth!H13</f>
        <v>11203</v>
      </c>
      <c r="J30" s="10" t="n">
        <f aca="false">SUM(D30:I30)</f>
        <v>74950</v>
      </c>
    </row>
    <row r="31" customFormat="false" ht="12.75" hidden="false" customHeight="false" outlineLevel="0" collapsed="false">
      <c r="B31" s="14" t="n">
        <v>36495</v>
      </c>
      <c r="D31" s="9" t="n">
        <f aca="false">[3]Pivot_Mnth!D14</f>
        <v>6370</v>
      </c>
      <c r="E31" s="9" t="n">
        <f aca="false">[3]Pivot_Mnth!I14</f>
        <v>17366</v>
      </c>
      <c r="F31" s="9" t="n">
        <f aca="false">[3]Pivot_Mnth!C14</f>
        <v>14083</v>
      </c>
      <c r="G31" s="9" t="n">
        <f aca="false">[3]Pivot_Mnth!F14</f>
        <v>16352</v>
      </c>
      <c r="H31" s="9" t="n">
        <f aca="false">[3]Pivot_Mnth!G14</f>
        <v>11582</v>
      </c>
      <c r="I31" s="9" t="n">
        <f aca="false">[3]Pivot_Mnth!H14</f>
        <v>12389</v>
      </c>
      <c r="J31" s="10" t="n">
        <f aca="false">SUM(D31:I31)</f>
        <v>78142</v>
      </c>
    </row>
    <row r="32" customFormat="false" ht="15" hidden="false" customHeight="false" outlineLevel="0" collapsed="false">
      <c r="B32" s="15" t="s">
        <v>101</v>
      </c>
      <c r="D32" s="16" t="n">
        <f aca="false">SUM(D26:D31)</f>
        <v>16022</v>
      </c>
      <c r="E32" s="16" t="n">
        <f aca="false">SUM(E26:E31)</f>
        <v>91309</v>
      </c>
      <c r="F32" s="16" t="n">
        <f aca="false">SUM(F26:F31)</f>
        <v>49872</v>
      </c>
      <c r="G32" s="16" t="n">
        <f aca="false">SUM(G26:G31)</f>
        <v>85910</v>
      </c>
      <c r="H32" s="16" t="n">
        <f aca="false">SUM(H26:H31)</f>
        <v>40837</v>
      </c>
      <c r="I32" s="16" t="n">
        <f aca="false">SUM(I26:I31)</f>
        <v>41424</v>
      </c>
      <c r="J32" s="76" t="n">
        <f aca="false">SUM(D32:I32)</f>
        <v>325374</v>
      </c>
      <c r="K32" s="40" t="s">
        <v>13</v>
      </c>
    </row>
    <row r="34" customFormat="false" ht="25.5" hidden="false" customHeight="false" outlineLevel="0" collapsed="false">
      <c r="B34" s="4" t="s">
        <v>102</v>
      </c>
      <c r="D34" s="77" t="n">
        <f aca="false">D32/$J$32*$I$17</f>
        <v>5944.71577323326</v>
      </c>
      <c r="E34" s="77" t="n">
        <f aca="false">E32/$J$32*$I$17</f>
        <v>33878.7949405914</v>
      </c>
      <c r="F34" s="77" t="n">
        <f aca="false">F32/$J$32*$I$17</f>
        <v>18504.2357410242</v>
      </c>
      <c r="G34" s="77" t="n">
        <f aca="false">G32/$J$32*$I$17</f>
        <v>31875.579333321</v>
      </c>
      <c r="H34" s="77" t="n">
        <f aca="false">H32/$J$32*$I$17</f>
        <v>15151.9384615857</v>
      </c>
      <c r="I34" s="77" t="n">
        <f aca="false">I32/$J$32*$I$17</f>
        <v>15369.7357502443</v>
      </c>
      <c r="J34" s="78" t="n">
        <f aca="false">SUM(D34:I34)</f>
        <v>120725</v>
      </c>
    </row>
    <row r="35" customFormat="false" ht="15" hidden="false" customHeight="false" outlineLevel="0" collapsed="false">
      <c r="B35" s="30" t="s">
        <v>103</v>
      </c>
      <c r="D35" s="79" t="n">
        <f aca="false">ROUND(D34,1)</f>
        <v>5944.7</v>
      </c>
      <c r="E35" s="79" t="n">
        <f aca="false">ROUND(E34,1)</f>
        <v>33878.8</v>
      </c>
      <c r="F35" s="79" t="n">
        <f aca="false">ROUND(F34,1)</f>
        <v>18504.2</v>
      </c>
      <c r="G35" s="79" t="n">
        <f aca="false">ROUND(G34,1)</f>
        <v>31875.6</v>
      </c>
      <c r="H35" s="79" t="n">
        <f aca="false">ROUND(H34,1)</f>
        <v>15151.9</v>
      </c>
      <c r="I35" s="79" t="n">
        <f aca="false">ROUND(I34,1)</f>
        <v>15369.7</v>
      </c>
      <c r="J35" s="76" t="n">
        <f aca="false">SUM(D35:I35)</f>
        <v>120724.9</v>
      </c>
    </row>
    <row r="37" customFormat="false" ht="12.75" hidden="false" customHeight="false" outlineLevel="0" collapsed="false">
      <c r="B37" s="31" t="s">
        <v>104</v>
      </c>
      <c r="D37" s="40" t="n">
        <f aca="false">D32-D35</f>
        <v>10077.3</v>
      </c>
      <c r="E37" s="40" t="n">
        <f aca="false">E32-E35</f>
        <v>57430.2</v>
      </c>
      <c r="F37" s="40" t="n">
        <f aca="false">F32-F35</f>
        <v>31367.8</v>
      </c>
      <c r="G37" s="40" t="n">
        <f aca="false">G32-G35</f>
        <v>54034.4</v>
      </c>
      <c r="H37" s="40" t="n">
        <f aca="false">H32-H35</f>
        <v>25685.1</v>
      </c>
      <c r="I37" s="40" t="n">
        <f aca="false">I32-I35</f>
        <v>26054.3</v>
      </c>
    </row>
  </sheetData>
  <mergeCells count="1">
    <mergeCell ref="B2:G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6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J36" activeCellId="0" sqref="J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99"/>
    <col collapsed="false" customWidth="true" hidden="false" outlineLevel="0" max="3" min="3" style="0" width="1.99"/>
    <col collapsed="false" customWidth="true" hidden="false" outlineLevel="0" max="4" min="4" style="0" width="9.49"/>
    <col collapsed="false" customWidth="true" hidden="false" outlineLevel="0" max="6" min="5" style="0" width="10.49"/>
    <col collapsed="false" customWidth="true" hidden="false" outlineLevel="0" max="7" min="7" style="0" width="10.65"/>
    <col collapsed="false" customWidth="true" hidden="false" outlineLevel="0" max="8" min="8" style="0" width="11.32"/>
    <col collapsed="false" customWidth="true" hidden="false" outlineLevel="0" max="9" min="9" style="0" width="10.49"/>
    <col collapsed="false" customWidth="true" hidden="false" outlineLevel="0" max="10" min="10" style="0" width="11.65"/>
  </cols>
  <sheetData>
    <row r="2" customFormat="false" ht="14.25" hidden="false" customHeight="false" outlineLevel="0" collapsed="false">
      <c r="B2" s="60" t="s">
        <v>78</v>
      </c>
      <c r="C2" s="60"/>
      <c r="D2" s="60"/>
      <c r="E2" s="60"/>
      <c r="F2" s="60"/>
      <c r="G2" s="60"/>
    </row>
    <row r="4" customFormat="false" ht="12.75" hidden="false" customHeight="false" outlineLevel="0" collapsed="false">
      <c r="B4" s="31" t="s">
        <v>79</v>
      </c>
      <c r="D4" s="0" t="s">
        <v>80</v>
      </c>
    </row>
    <row r="5" customFormat="false" ht="12.75" hidden="false" customHeight="false" outlineLevel="0" collapsed="false">
      <c r="B5" s="31" t="s">
        <v>81</v>
      </c>
      <c r="D5" s="0" t="s">
        <v>82</v>
      </c>
    </row>
    <row r="7" customFormat="false" ht="13.5" hidden="false" customHeight="false" outlineLevel="0" collapsed="false"/>
    <row r="8" customFormat="false" ht="12.75" hidden="false" customHeight="false" outlineLevel="0" collapsed="false">
      <c r="B8" s="61" t="s">
        <v>83</v>
      </c>
      <c r="C8" s="19"/>
      <c r="D8" s="19"/>
      <c r="E8" s="19"/>
      <c r="F8" s="19"/>
      <c r="G8" s="19"/>
      <c r="H8" s="62"/>
    </row>
    <row r="9" customFormat="false" ht="12.75" hidden="false" customHeight="false" outlineLevel="0" collapsed="false">
      <c r="B9" s="63"/>
      <c r="C9" s="23"/>
      <c r="D9" s="23"/>
      <c r="E9" s="23"/>
      <c r="F9" s="23"/>
      <c r="G9" s="23"/>
      <c r="H9" s="64"/>
    </row>
    <row r="10" customFormat="false" ht="25.5" hidden="false" customHeight="false" outlineLevel="0" collapsed="false">
      <c r="B10" s="63"/>
      <c r="C10" s="23"/>
      <c r="D10" s="65" t="s">
        <v>84</v>
      </c>
      <c r="E10" s="65" t="s">
        <v>85</v>
      </c>
      <c r="F10" s="65" t="s">
        <v>86</v>
      </c>
      <c r="G10" s="65" t="s">
        <v>87</v>
      </c>
      <c r="H10" s="67" t="s">
        <v>105</v>
      </c>
    </row>
    <row r="11" customFormat="false" ht="12.75" hidden="false" customHeight="false" outlineLevel="0" collapsed="false">
      <c r="B11" s="63" t="s">
        <v>90</v>
      </c>
      <c r="C11" s="23"/>
      <c r="D11" s="23" t="n">
        <v>17</v>
      </c>
      <c r="E11" s="23" t="n">
        <f aca="false">D11*24</f>
        <v>408</v>
      </c>
      <c r="F11" s="23"/>
      <c r="G11" s="23" t="n">
        <f aca="false">SUM(E11:F11)</f>
        <v>408</v>
      </c>
      <c r="H11" s="64"/>
    </row>
    <row r="12" customFormat="false" ht="12.75" hidden="false" customHeight="false" outlineLevel="0" collapsed="false">
      <c r="B12" s="63" t="s">
        <v>91</v>
      </c>
      <c r="C12" s="23"/>
      <c r="D12" s="23" t="n">
        <v>31</v>
      </c>
      <c r="E12" s="23" t="n">
        <f aca="false">D12*24</f>
        <v>744</v>
      </c>
      <c r="F12" s="23"/>
      <c r="G12" s="23" t="n">
        <f aca="false">SUM(E12:F12)</f>
        <v>744</v>
      </c>
      <c r="H12" s="64"/>
    </row>
    <row r="13" customFormat="false" ht="12.75" hidden="false" customHeight="false" outlineLevel="0" collapsed="false">
      <c r="B13" s="63" t="s">
        <v>92</v>
      </c>
      <c r="C13" s="23"/>
      <c r="D13" s="23" t="n">
        <v>30</v>
      </c>
      <c r="E13" s="23" t="n">
        <f aca="false">D13*24</f>
        <v>720</v>
      </c>
      <c r="F13" s="23"/>
      <c r="G13" s="23" t="n">
        <f aca="false">SUM(E13:F13)</f>
        <v>720</v>
      </c>
      <c r="H13" s="64"/>
    </row>
    <row r="14" customFormat="false" ht="12.75" hidden="false" customHeight="false" outlineLevel="0" collapsed="false">
      <c r="B14" s="63" t="s">
        <v>93</v>
      </c>
      <c r="C14" s="23"/>
      <c r="D14" s="23" t="n">
        <v>31</v>
      </c>
      <c r="E14" s="23" t="n">
        <f aca="false">D14*24</f>
        <v>744</v>
      </c>
      <c r="F14" s="23" t="n">
        <v>1</v>
      </c>
      <c r="G14" s="23" t="n">
        <f aca="false">SUM(E14:F14)</f>
        <v>745</v>
      </c>
      <c r="H14" s="64"/>
    </row>
    <row r="15" customFormat="false" ht="12.75" hidden="false" customHeight="false" outlineLevel="0" collapsed="false">
      <c r="B15" s="63" t="s">
        <v>94</v>
      </c>
      <c r="C15" s="23"/>
      <c r="D15" s="23" t="n">
        <v>30</v>
      </c>
      <c r="E15" s="23" t="n">
        <f aca="false">D15*24</f>
        <v>720</v>
      </c>
      <c r="F15" s="23"/>
      <c r="G15" s="23" t="n">
        <f aca="false">SUM(E15:F15)</f>
        <v>720</v>
      </c>
      <c r="H15" s="64"/>
    </row>
    <row r="16" customFormat="false" ht="12.75" hidden="false" customHeight="false" outlineLevel="0" collapsed="false">
      <c r="B16" s="63" t="s">
        <v>95</v>
      </c>
      <c r="C16" s="23"/>
      <c r="D16" s="23" t="n">
        <v>31</v>
      </c>
      <c r="E16" s="23" t="n">
        <f aca="false">D16*24</f>
        <v>744</v>
      </c>
      <c r="F16" s="23"/>
      <c r="G16" s="23" t="n">
        <f aca="false">SUM(E16:F16)</f>
        <v>744</v>
      </c>
      <c r="H16" s="64"/>
    </row>
    <row r="17" customFormat="false" ht="12.75" hidden="false" customHeight="false" outlineLevel="0" collapsed="false">
      <c r="B17" s="80" t="s">
        <v>96</v>
      </c>
      <c r="C17" s="23"/>
      <c r="D17" s="81" t="n">
        <f aca="false">SUM(D11:D16)</f>
        <v>170</v>
      </c>
      <c r="E17" s="23"/>
      <c r="F17" s="23"/>
      <c r="G17" s="16" t="n">
        <f aca="false">SUM(G11:G16)</f>
        <v>4081</v>
      </c>
      <c r="H17" s="82" t="n">
        <f aca="false">G17*30</f>
        <v>122430</v>
      </c>
    </row>
    <row r="18" customFormat="false" ht="12.75" hidden="false" customHeight="false" outlineLevel="0" collapsed="false">
      <c r="B18" s="63"/>
      <c r="C18" s="23"/>
      <c r="D18" s="23"/>
      <c r="E18" s="23"/>
      <c r="F18" s="23"/>
      <c r="G18" s="23"/>
      <c r="H18" s="64"/>
    </row>
    <row r="19" customFormat="false" ht="13.5" hidden="false" customHeight="false" outlineLevel="0" collapsed="false">
      <c r="B19" s="83" t="s">
        <v>97</v>
      </c>
      <c r="C19" s="27"/>
      <c r="D19" s="27"/>
      <c r="E19" s="27"/>
      <c r="F19" s="27"/>
      <c r="G19" s="27"/>
      <c r="H19" s="84"/>
    </row>
    <row r="21" customFormat="false" ht="12.75" hidden="false" customHeight="false" outlineLevel="0" collapsed="false">
      <c r="B21" s="0" t="s">
        <v>106</v>
      </c>
    </row>
    <row r="23" customFormat="false" ht="25.5" hidden="false" customHeight="false" outlineLevel="0" collapsed="false"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</row>
    <row r="24" customFormat="false" ht="12.75" hidden="false" customHeight="false" outlineLevel="0" collapsed="false">
      <c r="D24" s="5" t="s">
        <v>11</v>
      </c>
      <c r="E24" s="5" t="s">
        <v>11</v>
      </c>
      <c r="F24" s="5" t="s">
        <v>11</v>
      </c>
      <c r="G24" s="5" t="s">
        <v>11</v>
      </c>
      <c r="H24" s="5" t="s">
        <v>11</v>
      </c>
      <c r="I24" s="5" t="s">
        <v>11</v>
      </c>
      <c r="J24" s="5" t="s">
        <v>11</v>
      </c>
    </row>
    <row r="25" customFormat="false" ht="12.75" hidden="false" customHeight="false" outlineLevel="0" collapsed="false">
      <c r="B25" s="75" t="s">
        <v>100</v>
      </c>
      <c r="D25" s="9" t="n">
        <f aca="false">[1]Pivot_JulyDaily!D19</f>
        <v>950</v>
      </c>
      <c r="E25" s="9" t="n">
        <f aca="false">[1]Pivot_JulyDaily!I19</f>
        <v>5208</v>
      </c>
      <c r="F25" s="9" t="n">
        <f aca="false">[1]Pivot_JulyDaily!C19</f>
        <v>3135</v>
      </c>
      <c r="G25" s="9" t="n">
        <f aca="false">[1]Pivot_JulyDaily!F19</f>
        <v>5107</v>
      </c>
      <c r="H25" s="9" t="n">
        <f aca="false">[1]Pivot_JulyDaily!G19</f>
        <v>4281</v>
      </c>
      <c r="I25" s="9" t="n">
        <f aca="false">[1]Pivot_JulyDaily!H19</f>
        <v>1911</v>
      </c>
      <c r="J25" s="10" t="n">
        <f aca="false">SUM(D25:I25)</f>
        <v>20592</v>
      </c>
    </row>
    <row r="26" customFormat="false" ht="12.75" hidden="false" customHeight="false" outlineLevel="0" collapsed="false">
      <c r="B26" s="14" t="n">
        <v>36373</v>
      </c>
      <c r="D26" s="9" t="n">
        <f aca="false">[1]Pivot_Mnth!D10</f>
        <v>1504</v>
      </c>
      <c r="E26" s="9" t="n">
        <f aca="false">[1]Pivot_Mnth!I10</f>
        <v>7837</v>
      </c>
      <c r="F26" s="9" t="n">
        <f aca="false">[1]Pivot_Mnth!C10</f>
        <v>913</v>
      </c>
      <c r="G26" s="9" t="n">
        <f aca="false">[1]Pivot_Mnth!F10</f>
        <v>19005</v>
      </c>
      <c r="H26" s="9" t="n">
        <f aca="false">[1]Pivot_Mnth!G10</f>
        <v>7548</v>
      </c>
      <c r="I26" s="9" t="n">
        <f aca="false">[1]Pivot_Mnth!H10</f>
        <v>2868</v>
      </c>
      <c r="J26" s="10" t="n">
        <f aca="false">SUM(D26:I26)</f>
        <v>39675</v>
      </c>
    </row>
    <row r="27" customFormat="false" ht="12.75" hidden="false" customHeight="false" outlineLevel="0" collapsed="false">
      <c r="B27" s="14" t="n">
        <v>36404</v>
      </c>
      <c r="D27" s="9" t="n">
        <f aca="false">[1]Pivot_Mnth!D11</f>
        <v>-246</v>
      </c>
      <c r="E27" s="9" t="n">
        <f aca="false">[1]Pivot_Mnth!I11</f>
        <v>18603</v>
      </c>
      <c r="F27" s="9" t="n">
        <f aca="false">[1]Pivot_Mnth!C11</f>
        <v>9269</v>
      </c>
      <c r="G27" s="9" t="n">
        <f aca="false">[1]Pivot_Mnth!F11</f>
        <v>13557</v>
      </c>
      <c r="H27" s="9" t="n">
        <f aca="false">[1]Pivot_Mnth!G11</f>
        <v>2106</v>
      </c>
      <c r="I27" s="9" t="n">
        <f aca="false">[1]Pivot_Mnth!H11</f>
        <v>4367</v>
      </c>
      <c r="J27" s="10" t="n">
        <f aca="false">SUM(D27:I27)</f>
        <v>47656</v>
      </c>
    </row>
    <row r="28" customFormat="false" ht="12.75" hidden="false" customHeight="false" outlineLevel="0" collapsed="false">
      <c r="B28" s="14" t="n">
        <v>36434</v>
      </c>
      <c r="D28" s="9" t="n">
        <f aca="false">[1]Pivot_Mnth!D12</f>
        <v>2500</v>
      </c>
      <c r="E28" s="9" t="n">
        <f aca="false">[1]Pivot_Mnth!I12</f>
        <v>22205</v>
      </c>
      <c r="F28" s="9" t="n">
        <f aca="false">[1]Pivot_Mnth!C12</f>
        <v>10339</v>
      </c>
      <c r="G28" s="9" t="n">
        <f aca="false">[1]Pivot_Mnth!F12</f>
        <v>13928</v>
      </c>
      <c r="H28" s="9" t="n">
        <f aca="false">[1]Pivot_Mnth!G12</f>
        <v>6701</v>
      </c>
      <c r="I28" s="9" t="n">
        <f aca="false">[1]Pivot_Mnth!H12</f>
        <v>8686</v>
      </c>
      <c r="J28" s="10" t="n">
        <f aca="false">SUM(D28:I28)</f>
        <v>64359</v>
      </c>
    </row>
    <row r="29" customFormat="false" ht="12.75" hidden="false" customHeight="false" outlineLevel="0" collapsed="false">
      <c r="B29" s="14" t="n">
        <v>36465</v>
      </c>
      <c r="D29" s="9" t="n">
        <f aca="false">[1]Pivot_Mnth!D13</f>
        <v>4944</v>
      </c>
      <c r="E29" s="9" t="n">
        <f aca="false">[1]Pivot_Mnth!I13</f>
        <v>20090</v>
      </c>
      <c r="F29" s="9" t="n">
        <f aca="false">[1]Pivot_Mnth!C13</f>
        <v>12133</v>
      </c>
      <c r="G29" s="9" t="n">
        <f aca="false">[1]Pivot_Mnth!F13</f>
        <v>17961</v>
      </c>
      <c r="H29" s="9" t="n">
        <f aca="false">[1]Pivot_Mnth!G13</f>
        <v>8619</v>
      </c>
      <c r="I29" s="9" t="n">
        <f aca="false">[1]Pivot_Mnth!H13</f>
        <v>11203</v>
      </c>
      <c r="J29" s="10" t="n">
        <f aca="false">SUM(D29:I29)</f>
        <v>74950</v>
      </c>
    </row>
    <row r="30" customFormat="false" ht="12.75" hidden="false" customHeight="false" outlineLevel="0" collapsed="false">
      <c r="B30" s="14" t="n">
        <v>36495</v>
      </c>
      <c r="D30" s="9" t="n">
        <f aca="false">[1]Pivot_Mnth!D14</f>
        <v>6370</v>
      </c>
      <c r="E30" s="9" t="n">
        <f aca="false">[1]Pivot_Mnth!I14</f>
        <v>17366</v>
      </c>
      <c r="F30" s="9" t="n">
        <f aca="false">[1]Pivot_Mnth!C14</f>
        <v>14083</v>
      </c>
      <c r="G30" s="9" t="n">
        <f aca="false">[1]Pivot_Mnth!F14</f>
        <v>16352</v>
      </c>
      <c r="H30" s="9" t="n">
        <f aca="false">[1]Pivot_Mnth!G14</f>
        <v>11582</v>
      </c>
      <c r="I30" s="9" t="n">
        <f aca="false">[1]Pivot_Mnth!H14</f>
        <v>12389</v>
      </c>
      <c r="J30" s="10" t="n">
        <f aca="false">SUM(D30:I30)</f>
        <v>78142</v>
      </c>
    </row>
    <row r="31" customFormat="false" ht="15" hidden="false" customHeight="false" outlineLevel="0" collapsed="false">
      <c r="B31" s="15" t="s">
        <v>101</v>
      </c>
      <c r="D31" s="16" t="n">
        <f aca="false">SUM(D25:D30)</f>
        <v>16022</v>
      </c>
      <c r="E31" s="16" t="n">
        <f aca="false">SUM(E25:E30)</f>
        <v>91309</v>
      </c>
      <c r="F31" s="16" t="n">
        <f aca="false">SUM(F25:F30)</f>
        <v>49872</v>
      </c>
      <c r="G31" s="16" t="n">
        <f aca="false">SUM(G25:G30)</f>
        <v>85910</v>
      </c>
      <c r="H31" s="16" t="n">
        <f aca="false">SUM(H25:H30)</f>
        <v>40837</v>
      </c>
      <c r="I31" s="16" t="n">
        <f aca="false">SUM(I25:I30)</f>
        <v>41424</v>
      </c>
      <c r="J31" s="76" t="n">
        <f aca="false">SUM(D31:I31)</f>
        <v>325374</v>
      </c>
      <c r="K31" s="40" t="s">
        <v>13</v>
      </c>
    </row>
    <row r="33" customFormat="false" ht="25.5" hidden="false" customHeight="false" outlineLevel="0" collapsed="false">
      <c r="B33" s="4" t="s">
        <v>102</v>
      </c>
      <c r="D33" s="77" t="n">
        <f aca="false">D31/$J$31*$H$17</f>
        <v>6028.67303472312</v>
      </c>
      <c r="E33" s="77" t="n">
        <f aca="false">E31/$J$31*$H$17</f>
        <v>34357.2653930554</v>
      </c>
      <c r="F33" s="77" t="n">
        <f aca="false">F31/$J$31*$H$17</f>
        <v>18765.5711888473</v>
      </c>
      <c r="G33" s="77" t="n">
        <f aca="false">G31/$J$31*$H$17</f>
        <v>32325.7583580741</v>
      </c>
      <c r="H33" s="77" t="n">
        <f aca="false">H31/$J$31*$H$17</f>
        <v>15365.9293920227</v>
      </c>
      <c r="I33" s="77" t="n">
        <f aca="false">I31/$J$31*$H$17</f>
        <v>15586.8026332774</v>
      </c>
      <c r="J33" s="78" t="n">
        <f aca="false">SUM(D33:I33)</f>
        <v>122430</v>
      </c>
    </row>
    <row r="34" customFormat="false" ht="15" hidden="false" customHeight="false" outlineLevel="0" collapsed="false">
      <c r="B34" s="30" t="s">
        <v>103</v>
      </c>
      <c r="D34" s="79" t="n">
        <f aca="false">ROUND(D33,1)</f>
        <v>6028.7</v>
      </c>
      <c r="E34" s="79" t="n">
        <f aca="false">ROUND(E33,1)</f>
        <v>34357.3</v>
      </c>
      <c r="F34" s="79" t="n">
        <f aca="false">ROUND(F33,1)</f>
        <v>18765.6</v>
      </c>
      <c r="G34" s="79" t="n">
        <f aca="false">ROUND(G33,1)</f>
        <v>32325.8</v>
      </c>
      <c r="H34" s="79" t="n">
        <f aca="false">ROUND(H33,1)</f>
        <v>15365.9</v>
      </c>
      <c r="I34" s="79" t="n">
        <f aca="false">ROUND(I33,1)</f>
        <v>15586.8</v>
      </c>
      <c r="J34" s="76" t="n">
        <f aca="false">SUM(D34:I34)</f>
        <v>122430.1</v>
      </c>
    </row>
    <row r="36" customFormat="false" ht="12.75" hidden="false" customHeight="false" outlineLevel="0" collapsed="false">
      <c r="B36" s="31" t="s">
        <v>104</v>
      </c>
      <c r="D36" s="40" t="n">
        <f aca="false">D31-D34</f>
        <v>9993.3</v>
      </c>
      <c r="E36" s="40" t="n">
        <f aca="false">E31-E34</f>
        <v>56951.7</v>
      </c>
      <c r="F36" s="40" t="n">
        <f aca="false">F31-F34</f>
        <v>31106.4</v>
      </c>
      <c r="G36" s="40" t="n">
        <f aca="false">G31-G34</f>
        <v>53584.2</v>
      </c>
      <c r="H36" s="40" t="n">
        <f aca="false">H31-H34</f>
        <v>25471.1</v>
      </c>
      <c r="I36" s="40" t="n">
        <f aca="false">I31-I34</f>
        <v>25837.2</v>
      </c>
    </row>
  </sheetData>
  <mergeCells count="1">
    <mergeCell ref="B2:G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65"/>
    <col collapsed="false" customWidth="true" hidden="false" outlineLevel="0" max="3" min="3" style="0" width="11.65"/>
    <col collapsed="false" customWidth="true" hidden="false" outlineLevel="0" max="4" min="4" style="0" width="13.15"/>
    <col collapsed="false" customWidth="true" hidden="false" outlineLevel="0" max="5" min="5" style="0" width="12.32"/>
    <col collapsed="false" customWidth="true" hidden="false" outlineLevel="0" max="6" min="6" style="0" width="12.65"/>
    <col collapsed="false" customWidth="true" hidden="false" outlineLevel="0" max="7" min="7" style="0" width="13.32"/>
  </cols>
  <sheetData>
    <row r="2" customFormat="false" ht="12.75" hidden="false" customHeight="false" outlineLevel="0" collapsed="false">
      <c r="B2" s="31" t="s">
        <v>107</v>
      </c>
      <c r="C2" s="31"/>
      <c r="D2" s="31"/>
      <c r="E2" s="31"/>
      <c r="F2" s="31"/>
      <c r="G2" s="31"/>
    </row>
    <row r="4" customFormat="false" ht="13.5" hidden="false" customHeight="false" outlineLevel="0" collapsed="false">
      <c r="C4" s="85" t="s">
        <v>108</v>
      </c>
      <c r="D4" s="85"/>
      <c r="E4" s="85" t="s">
        <v>109</v>
      </c>
      <c r="F4" s="85"/>
    </row>
    <row r="5" customFormat="false" ht="25.5" hidden="false" customHeight="false" outlineLevel="0" collapsed="false">
      <c r="C5" s="86" t="s">
        <v>110</v>
      </c>
      <c r="D5" s="86" t="s">
        <v>111</v>
      </c>
      <c r="E5" s="86" t="s">
        <v>112</v>
      </c>
      <c r="F5" s="86" t="s">
        <v>113</v>
      </c>
    </row>
    <row r="6" customFormat="false" ht="12.75" hidden="false" customHeight="false" outlineLevel="0" collapsed="false">
      <c r="C6" s="87" t="s">
        <v>114</v>
      </c>
      <c r="D6" s="87" t="s">
        <v>114</v>
      </c>
      <c r="E6" s="87" t="s">
        <v>114</v>
      </c>
      <c r="F6" s="87" t="s">
        <v>114</v>
      </c>
    </row>
    <row r="8" customFormat="false" ht="12.75" hidden="false" customHeight="false" outlineLevel="0" collapsed="false">
      <c r="B8" s="88" t="s">
        <v>115</v>
      </c>
      <c r="C8" s="9" t="n">
        <f aca="false">SUM([4]ResrceDetail!H11:H22)</f>
        <v>116785</v>
      </c>
      <c r="D8" s="9" t="n">
        <f aca="false">SUM([4]ResrceDetail!I11:I22)</f>
        <v>172458</v>
      </c>
      <c r="E8" s="9" t="n">
        <f aca="false">SUM([4]ResrceDetail!J11:J22)</f>
        <v>17963</v>
      </c>
      <c r="F8" s="9" t="n">
        <f aca="false">SUM([4]ResrceDetail!K11:K22)</f>
        <v>2998.43019</v>
      </c>
    </row>
    <row r="9" customFormat="false" ht="12.75" hidden="false" customHeight="false" outlineLevel="0" collapsed="false">
      <c r="B9" s="88"/>
      <c r="C9" s="9"/>
      <c r="D9" s="9"/>
      <c r="E9" s="9"/>
      <c r="F9" s="9"/>
    </row>
    <row r="10" customFormat="false" ht="25.5" hidden="false" customHeight="false" outlineLevel="0" collapsed="false">
      <c r="B10" s="88" t="s">
        <v>116</v>
      </c>
      <c r="C10" s="9" t="n">
        <f aca="false">-SUM([4]ResrceDetail!M11:M22)</f>
        <v>-21396.1552355263</v>
      </c>
      <c r="D10" s="9" t="n">
        <f aca="false">-SUM([4]ResrceDetail!N11:N22)</f>
        <v>-40102.4878184211</v>
      </c>
      <c r="E10" s="9" t="n">
        <f aca="false">-SUM([4]ResrceDetail!O11:O22)</f>
        <v>-17963</v>
      </c>
      <c r="F10" s="9" t="n">
        <f aca="false">-SUM([4]ResrceDetail!P11:P22)</f>
        <v>-2998.43019</v>
      </c>
    </row>
    <row r="11" customFormat="false" ht="12.75" hidden="false" customHeight="false" outlineLevel="0" collapsed="false">
      <c r="B11" s="88"/>
    </row>
    <row r="12" customFormat="false" ht="26.25" hidden="false" customHeight="false" outlineLevel="0" collapsed="false">
      <c r="B12" s="88" t="s">
        <v>117</v>
      </c>
      <c r="C12" s="79" t="n">
        <f aca="false">C8+C10</f>
        <v>95388.8447644737</v>
      </c>
      <c r="D12" s="79" t="n">
        <f aca="false">D8+D10</f>
        <v>132355.512181579</v>
      </c>
      <c r="E12" s="79" t="n">
        <f aca="false">E8+E10</f>
        <v>0</v>
      </c>
      <c r="F12" s="79" t="n">
        <f aca="false">F8+F10</f>
        <v>0</v>
      </c>
    </row>
    <row r="13" customFormat="false" ht="12.75" hidden="false" customHeight="false" outlineLevel="0" collapsed="false">
      <c r="B13" s="88"/>
    </row>
    <row r="14" customFormat="false" ht="12.75" hidden="false" customHeight="false" outlineLevel="0" collapsed="false">
      <c r="B14" s="88"/>
    </row>
  </sheetData>
  <mergeCells count="2">
    <mergeCell ref="C4:D4"/>
    <mergeCell ref="E4:F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Z4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8790" ySplit="3630" topLeftCell="AD17" activePane="bottomLeft" state="split"/>
      <selection pane="topLeft" activeCell="A6" activeCellId="0" sqref="A6"/>
      <selection pane="topRight" activeCell="AD6" activeCellId="0" sqref="AD6"/>
      <selection pane="bottomLeft" activeCell="G22" activeCellId="0" sqref="G22"/>
      <selection pane="bottomRight" activeCell="AD17" activeCellId="0" sqref="A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15"/>
    <col collapsed="false" customWidth="true" hidden="false" outlineLevel="0" max="6" min="6" style="0" width="11.99"/>
    <col collapsed="false" customWidth="true" hidden="false" outlineLevel="0" max="7" min="7" style="0" width="2.32"/>
    <col collapsed="false" customWidth="true" hidden="false" outlineLevel="0" max="8" min="8" style="0" width="10.49"/>
    <col collapsed="false" customWidth="true" hidden="false" outlineLevel="0" max="12" min="12" style="0" width="2.15"/>
    <col collapsed="false" customWidth="true" hidden="false" outlineLevel="0" max="13" min="13" style="0" width="11.15"/>
    <col collapsed="false" customWidth="true" hidden="false" outlineLevel="0" max="17" min="17" style="0" width="1.82"/>
    <col collapsed="false" customWidth="true" hidden="false" outlineLevel="0" max="18" min="18" style="0" width="10.65"/>
    <col collapsed="false" customWidth="true" hidden="false" outlineLevel="0" max="22" min="22" style="0" width="3.15"/>
    <col collapsed="false" customWidth="true" hidden="false" outlineLevel="0" max="23" min="23" style="0" width="16.65"/>
    <col collapsed="false" customWidth="true" hidden="false" outlineLevel="0" max="24" min="24" style="0" width="12.49"/>
    <col collapsed="false" customWidth="true" hidden="false" outlineLevel="0" max="25" min="25" style="0" width="11.32"/>
    <col collapsed="false" customWidth="true" hidden="false" outlineLevel="0" max="26" min="26" style="0" width="13.99"/>
    <col collapsed="false" customWidth="true" hidden="false" outlineLevel="0" max="27" min="27" style="0" width="3.49"/>
  </cols>
  <sheetData>
    <row r="5" customFormat="false" ht="13.5" hidden="false" customHeight="false" outlineLevel="0" collapsed="false"/>
    <row r="6" customFormat="false" ht="13.5" hidden="false" customHeight="false" outlineLevel="0" collapsed="false">
      <c r="M6" s="89" t="s">
        <v>118</v>
      </c>
      <c r="N6" s="89"/>
      <c r="O6" s="89"/>
      <c r="P6" s="89"/>
      <c r="Q6" s="89"/>
      <c r="R6" s="89"/>
      <c r="S6" s="89"/>
      <c r="T6" s="89"/>
      <c r="U6" s="89"/>
    </row>
    <row r="7" customFormat="false" ht="13.5" hidden="false" customHeight="false" outlineLevel="0" collapsed="false">
      <c r="H7" s="89" t="s">
        <v>119</v>
      </c>
      <c r="I7" s="89"/>
      <c r="J7" s="89"/>
      <c r="K7" s="89"/>
      <c r="M7" s="90" t="s">
        <v>120</v>
      </c>
      <c r="N7" s="90"/>
      <c r="O7" s="90"/>
      <c r="P7" s="90"/>
      <c r="R7" s="90" t="s">
        <v>121</v>
      </c>
      <c r="S7" s="90"/>
      <c r="T7" s="90"/>
      <c r="U7" s="90"/>
      <c r="W7" s="91" t="s">
        <v>122</v>
      </c>
      <c r="X7" s="91"/>
      <c r="Y7" s="91"/>
      <c r="Z7" s="91"/>
    </row>
    <row r="8" customFormat="false" ht="38.25" hidden="false" customHeight="false" outlineLevel="0" collapsed="false">
      <c r="B8" s="0" t="s">
        <v>50</v>
      </c>
      <c r="D8" s="88" t="s">
        <v>123</v>
      </c>
      <c r="E8" s="88" t="s">
        <v>124</v>
      </c>
      <c r="F8" s="88" t="s">
        <v>125</v>
      </c>
      <c r="H8" s="88" t="s">
        <v>110</v>
      </c>
      <c r="I8" s="88" t="s">
        <v>111</v>
      </c>
      <c r="J8" s="88" t="s">
        <v>112</v>
      </c>
      <c r="K8" s="88" t="s">
        <v>113</v>
      </c>
      <c r="M8" s="88" t="s">
        <v>110</v>
      </c>
      <c r="N8" s="88" t="s">
        <v>111</v>
      </c>
      <c r="O8" s="88" t="s">
        <v>112</v>
      </c>
      <c r="P8" s="88" t="s">
        <v>113</v>
      </c>
      <c r="R8" s="88" t="s">
        <v>110</v>
      </c>
      <c r="S8" s="88" t="s">
        <v>111</v>
      </c>
      <c r="T8" s="88" t="s">
        <v>112</v>
      </c>
      <c r="U8" s="88" t="s">
        <v>113</v>
      </c>
      <c r="W8" s="88" t="s">
        <v>110</v>
      </c>
      <c r="X8" s="88" t="s">
        <v>111</v>
      </c>
      <c r="Y8" s="88" t="s">
        <v>112</v>
      </c>
      <c r="Z8" s="88" t="s">
        <v>113</v>
      </c>
    </row>
    <row r="9" customFormat="false" ht="12.75" hidden="false" customHeight="false" outlineLevel="0" collapsed="false">
      <c r="F9" s="87" t="s">
        <v>114</v>
      </c>
      <c r="H9" s="87" t="s">
        <v>114</v>
      </c>
      <c r="I9" s="87" t="s">
        <v>114</v>
      </c>
      <c r="J9" s="87" t="s">
        <v>114</v>
      </c>
      <c r="K9" s="87" t="s">
        <v>114</v>
      </c>
      <c r="M9" s="87" t="s">
        <v>114</v>
      </c>
      <c r="N9" s="87" t="s">
        <v>114</v>
      </c>
      <c r="O9" s="87" t="s">
        <v>114</v>
      </c>
      <c r="P9" s="87" t="s">
        <v>114</v>
      </c>
      <c r="R9" s="87" t="s">
        <v>126</v>
      </c>
      <c r="S9" s="87" t="s">
        <v>126</v>
      </c>
      <c r="T9" s="87" t="s">
        <v>126</v>
      </c>
      <c r="U9" s="87" t="s">
        <v>126</v>
      </c>
      <c r="W9" s="87" t="s">
        <v>114</v>
      </c>
      <c r="X9" s="87" t="s">
        <v>114</v>
      </c>
      <c r="Y9" s="87" t="s">
        <v>114</v>
      </c>
      <c r="Z9" s="87" t="s">
        <v>114</v>
      </c>
    </row>
    <row r="11" customFormat="false" ht="12.75" hidden="false" customHeight="false" outlineLevel="0" collapsed="false">
      <c r="B11" s="14" t="n">
        <v>36161</v>
      </c>
      <c r="C11" s="14"/>
      <c r="D11" s="9" t="n">
        <v>31</v>
      </c>
      <c r="E11" s="9"/>
      <c r="F11" s="9" t="n">
        <f aca="false">(24*D11)+E11</f>
        <v>744</v>
      </c>
      <c r="H11" s="9" t="n">
        <f aca="false">[5]EPUD_Salem_MnthDel!E11</f>
        <v>11585</v>
      </c>
      <c r="I11" s="9" t="n">
        <f aca="false">[5]EPUD_Salem_MnthDel!E17</f>
        <v>13344</v>
      </c>
      <c r="J11" s="92" t="n">
        <v>0</v>
      </c>
      <c r="K11" s="92" t="n">
        <v>0</v>
      </c>
      <c r="M11" s="9" t="n">
        <f aca="false">[5]Composite!R11+[5]Composite!AA11+[5]Composite!AK11+[5]Composite!AT11+[5]Composite!BD11+[5]Composite!BN11</f>
        <v>1116</v>
      </c>
      <c r="N11" s="9" t="n">
        <f aca="false">[5]Composite!S11+[5]Composite!AB11+[5]Composite!AL11+[5]Composite!AU11+[5]Composite!BE11+[5]Composite!BO11</f>
        <v>1116</v>
      </c>
      <c r="O11" s="92" t="n">
        <f aca="false">[5]Composite!N11</f>
        <v>0</v>
      </c>
      <c r="P11" s="92" t="n">
        <f aca="false">[5]Composite!T11+[5]Composite!AC11+[5]Composite!AM11+[5]Composite!AV11+[5]Composite!BF11+[5]Composite!BP11</f>
        <v>0</v>
      </c>
      <c r="R11" s="93" t="n">
        <f aca="false">M11/$F11</f>
        <v>1.5</v>
      </c>
      <c r="S11" s="93" t="n">
        <f aca="false">N11/$F11</f>
        <v>1.5</v>
      </c>
      <c r="T11" s="93" t="n">
        <f aca="false">O11/$F11</f>
        <v>0</v>
      </c>
      <c r="U11" s="93" t="n">
        <f aca="false">P11/$F11</f>
        <v>0</v>
      </c>
      <c r="W11" s="9" t="n">
        <f aca="false">H11-M11</f>
        <v>10469</v>
      </c>
      <c r="X11" s="9" t="n">
        <f aca="false">I11-N11</f>
        <v>12228</v>
      </c>
      <c r="Y11" s="92" t="n">
        <f aca="false">J11-O11</f>
        <v>0</v>
      </c>
      <c r="Z11" s="92" t="n">
        <f aca="false">K11-P11</f>
        <v>0</v>
      </c>
    </row>
    <row r="12" customFormat="false" ht="12.75" hidden="false" customHeight="false" outlineLevel="0" collapsed="false">
      <c r="B12" s="14" t="n">
        <v>36192</v>
      </c>
      <c r="C12" s="14"/>
      <c r="D12" s="10" t="n">
        <v>28</v>
      </c>
      <c r="E12" s="9"/>
      <c r="F12" s="9" t="n">
        <f aca="false">(24*D12)+E12</f>
        <v>672</v>
      </c>
      <c r="H12" s="9" t="n">
        <f aca="false">[5]EPUD_Salem_MnthDel!F11</f>
        <v>3655</v>
      </c>
      <c r="I12" s="9" t="n">
        <f aca="false">[5]EPUD_Salem_MnthDel!F17</f>
        <v>14256</v>
      </c>
      <c r="J12" s="92" t="n">
        <v>0</v>
      </c>
      <c r="K12" s="92" t="n">
        <v>0</v>
      </c>
      <c r="M12" s="9" t="n">
        <f aca="false">[5]Composite!R12+[5]Composite!AA12+[5]Composite!AK12+[5]Composite!AT12+[5]Composite!BD12+[5]Composite!BN12</f>
        <v>1008</v>
      </c>
      <c r="N12" s="9" t="n">
        <f aca="false">[5]Composite!S12+[5]Composite!AB12+[5]Composite!AL12+[5]Composite!AU12+[5]Composite!BE12+[5]Composite!BO12</f>
        <v>1008</v>
      </c>
      <c r="O12" s="92" t="n">
        <f aca="false">[5]Composite!N12</f>
        <v>0</v>
      </c>
      <c r="P12" s="92" t="n">
        <f aca="false">[5]Composite!T12+[5]Composite!AC12+[5]Composite!AM12+[5]Composite!AV12+[5]Composite!BF12+[5]Composite!BP12</f>
        <v>0</v>
      </c>
      <c r="R12" s="93" t="n">
        <f aca="false">M12/$F12</f>
        <v>1.5</v>
      </c>
      <c r="S12" s="93" t="n">
        <f aca="false">N12/$F12</f>
        <v>1.5</v>
      </c>
      <c r="T12" s="93" t="n">
        <f aca="false">O12/$F12</f>
        <v>0</v>
      </c>
      <c r="U12" s="93" t="n">
        <f aca="false">P12/$F12</f>
        <v>0</v>
      </c>
      <c r="W12" s="9" t="n">
        <f aca="false">H12-M12</f>
        <v>2647</v>
      </c>
      <c r="X12" s="9" t="n">
        <f aca="false">I12-N12</f>
        <v>13248</v>
      </c>
      <c r="Y12" s="92" t="n">
        <f aca="false">J12-O12</f>
        <v>0</v>
      </c>
      <c r="Z12" s="92" t="n">
        <f aca="false">K12-P12</f>
        <v>0</v>
      </c>
    </row>
    <row r="13" customFormat="false" ht="12.75" hidden="false" customHeight="false" outlineLevel="0" collapsed="false">
      <c r="B13" s="14" t="n">
        <v>36220</v>
      </c>
      <c r="C13" s="14"/>
      <c r="D13" s="9" t="n">
        <v>31</v>
      </c>
      <c r="E13" s="9"/>
      <c r="F13" s="9" t="n">
        <f aca="false">(24*D13)+E13</f>
        <v>744</v>
      </c>
      <c r="H13" s="9" t="n">
        <f aca="false">[5]EPUD_Salem_MnthDel!G11</f>
        <v>4020</v>
      </c>
      <c r="I13" s="9" t="n">
        <f aca="false">[5]EPUD_Salem_MnthDel!G17</f>
        <v>16818</v>
      </c>
      <c r="J13" s="92" t="n">
        <v>0</v>
      </c>
      <c r="K13" s="92" t="n">
        <v>0</v>
      </c>
      <c r="M13" s="9" t="n">
        <f aca="false">[5]Composite!R13+[5]Composite!AA13+[5]Composite!AK13+[5]Composite!AT13+[5]Composite!BD13+[5]Composite!BN13</f>
        <v>1116</v>
      </c>
      <c r="N13" s="9" t="n">
        <f aca="false">[5]Composite!S13+[5]Composite!AB13+[5]Composite!AL13+[5]Composite!AU13+[5]Composite!BE13+[5]Composite!BO13</f>
        <v>1116</v>
      </c>
      <c r="O13" s="92" t="n">
        <f aca="false">[5]Composite!N13</f>
        <v>0</v>
      </c>
      <c r="P13" s="92" t="n">
        <f aca="false">[5]Composite!T13+[5]Composite!AC13+[5]Composite!AM13+[5]Composite!AV13+[5]Composite!BF13+[5]Composite!BP13</f>
        <v>0</v>
      </c>
      <c r="R13" s="93" t="n">
        <f aca="false">M13/$F13</f>
        <v>1.5</v>
      </c>
      <c r="S13" s="93" t="n">
        <f aca="false">N13/$F13</f>
        <v>1.5</v>
      </c>
      <c r="T13" s="93" t="n">
        <f aca="false">O13/$F13</f>
        <v>0</v>
      </c>
      <c r="U13" s="93" t="n">
        <f aca="false">P13/$F13</f>
        <v>0</v>
      </c>
      <c r="W13" s="9" t="n">
        <f aca="false">H13-M13</f>
        <v>2904</v>
      </c>
      <c r="X13" s="9" t="n">
        <f aca="false">I13-N13</f>
        <v>15702</v>
      </c>
      <c r="Y13" s="92" t="n">
        <f aca="false">J13-O13</f>
        <v>0</v>
      </c>
      <c r="Z13" s="92" t="n">
        <f aca="false">K13-P13</f>
        <v>0</v>
      </c>
    </row>
    <row r="14" customFormat="false" ht="12.75" hidden="false" customHeight="false" outlineLevel="0" collapsed="false">
      <c r="B14" s="14" t="n">
        <v>36251</v>
      </c>
      <c r="C14" s="14"/>
      <c r="D14" s="9" t="n">
        <v>30</v>
      </c>
      <c r="E14" s="9" t="n">
        <v>-1</v>
      </c>
      <c r="F14" s="9" t="n">
        <f aca="false">(24*D14)+E14</f>
        <v>719</v>
      </c>
      <c r="H14" s="9" t="n">
        <f aca="false">[5]EPUD_Salem_MnthDel!H11</f>
        <v>2875</v>
      </c>
      <c r="I14" s="9" t="n">
        <f aca="false">[5]EPUD_Salem_MnthDel!H17</f>
        <v>16381</v>
      </c>
      <c r="J14" s="9" t="n">
        <f aca="false">[5]FtCrk1!L7</f>
        <v>1734</v>
      </c>
      <c r="K14" s="92" t="n">
        <v>0</v>
      </c>
      <c r="M14" s="9" t="n">
        <f aca="false">[5]Composite!R14+[5]Composite!AA14+[5]Composite!AK14+[5]Composite!AT14+[5]Composite!BD14+[5]Composite!BN14</f>
        <v>2194.5</v>
      </c>
      <c r="N14" s="9" t="n">
        <f aca="false">[5]Composite!S14+[5]Composite!AB14+[5]Composite!AL14+[5]Composite!AU14+[5]Composite!BE14+[5]Composite!BO14</f>
        <v>2962.5</v>
      </c>
      <c r="O14" s="9" t="n">
        <f aca="false">[5]Composite!N14</f>
        <v>1734</v>
      </c>
      <c r="P14" s="92" t="n">
        <f aca="false">[5]Composite!T14+[5]Composite!AC14+[5]Composite!AM14+[5]Composite!AV14+[5]Composite!BF14+[5]Composite!BP14</f>
        <v>0</v>
      </c>
      <c r="R14" s="93" t="n">
        <f aca="false">M14/$F14</f>
        <v>3.05215577190542</v>
      </c>
      <c r="S14" s="93" t="n">
        <f aca="false">N14/$F14</f>
        <v>4.12030598052851</v>
      </c>
      <c r="T14" s="93" t="n">
        <f aca="false">O14/$F14</f>
        <v>2.41168289290682</v>
      </c>
      <c r="U14" s="93" t="n">
        <f aca="false">P14/$F14</f>
        <v>0</v>
      </c>
      <c r="W14" s="9" t="n">
        <f aca="false">H14-M14</f>
        <v>680.5</v>
      </c>
      <c r="X14" s="9" t="n">
        <f aca="false">I14-N14</f>
        <v>13418.5</v>
      </c>
      <c r="Y14" s="9" t="n">
        <f aca="false">J14-O14</f>
        <v>0</v>
      </c>
      <c r="Z14" s="92" t="n">
        <f aca="false">K14-P14</f>
        <v>0</v>
      </c>
    </row>
    <row r="15" customFormat="false" ht="12.75" hidden="false" customHeight="false" outlineLevel="0" collapsed="false">
      <c r="B15" s="14" t="n">
        <v>36281</v>
      </c>
      <c r="C15" s="14"/>
      <c r="D15" s="9" t="n">
        <v>31</v>
      </c>
      <c r="E15" s="9"/>
      <c r="F15" s="9" t="n">
        <f aca="false">(24*D15)+E15</f>
        <v>744</v>
      </c>
      <c r="H15" s="9" t="n">
        <f aca="false">[5]EPUD_Salem_MnthDel!I11</f>
        <v>11525</v>
      </c>
      <c r="I15" s="9" t="n">
        <f aca="false">[5]EPUD_Salem_MnthDel!I17</f>
        <v>16364</v>
      </c>
      <c r="J15" s="9" t="n">
        <f aca="false">[5]FtCrk1!L8</f>
        <v>4189</v>
      </c>
      <c r="K15" s="92" t="n">
        <v>0</v>
      </c>
      <c r="M15" s="9" t="n">
        <f aca="false">[5]Composite!R15+[5]Composite!AA15+[5]Composite!AK15+[5]Composite!AT15+[5]Composite!BD15+[5]Composite!BN15</f>
        <v>1116</v>
      </c>
      <c r="N15" s="9" t="n">
        <f aca="false">[5]Composite!S15+[5]Composite!AB15+[5]Composite!AL15+[5]Composite!AU15+[5]Composite!BE15+[5]Composite!BO15</f>
        <v>1116</v>
      </c>
      <c r="O15" s="9" t="n">
        <f aca="false">[5]Composite!N15</f>
        <v>4189</v>
      </c>
      <c r="P15" s="92" t="n">
        <f aca="false">[5]Composite!T15+[5]Composite!AC15+[5]Composite!AM15+[5]Composite!AV15+[5]Composite!BF15+[5]Composite!BP15</f>
        <v>0</v>
      </c>
      <c r="R15" s="93" t="n">
        <f aca="false">M15/$F15</f>
        <v>1.5</v>
      </c>
      <c r="S15" s="93" t="n">
        <f aca="false">N15/$F15</f>
        <v>1.5</v>
      </c>
      <c r="T15" s="93" t="n">
        <f aca="false">O15/$F15</f>
        <v>5.63037634408602</v>
      </c>
      <c r="U15" s="93" t="n">
        <f aca="false">P15/$F15</f>
        <v>0</v>
      </c>
      <c r="W15" s="9" t="n">
        <f aca="false">H15-M15</f>
        <v>10409</v>
      </c>
      <c r="X15" s="9" t="n">
        <f aca="false">I15-N15</f>
        <v>15248</v>
      </c>
      <c r="Y15" s="9" t="n">
        <f aca="false">J15-O15</f>
        <v>0</v>
      </c>
      <c r="Z15" s="92" t="n">
        <f aca="false">K15-P15</f>
        <v>0</v>
      </c>
    </row>
    <row r="16" customFormat="false" ht="12.75" hidden="false" customHeight="false" outlineLevel="0" collapsed="false">
      <c r="B16" s="14" t="n">
        <v>36312</v>
      </c>
      <c r="C16" s="14"/>
      <c r="D16" s="9" t="n">
        <v>30</v>
      </c>
      <c r="E16" s="9"/>
      <c r="F16" s="9" t="n">
        <f aca="false">(24*D16)+E16</f>
        <v>720</v>
      </c>
      <c r="H16" s="9" t="n">
        <f aca="false">[5]EPUD_Salem_MnthDel!J11</f>
        <v>18925</v>
      </c>
      <c r="I16" s="9" t="n">
        <f aca="false">[5]EPUD_Salem_MnthDel!J17</f>
        <v>13668</v>
      </c>
      <c r="J16" s="9" t="n">
        <f aca="false">[5]FtCrk1!L9</f>
        <v>4036</v>
      </c>
      <c r="K16" s="9" t="n">
        <f aca="false">[5]FtCrk2!F36/1000</f>
        <v>173.96694</v>
      </c>
      <c r="M16" s="9" t="n">
        <f aca="false">[5]Composite!R16+[5]Composite!AA16+[5]Composite!AK16+[5]Composite!AT16+[5]Composite!BD16+[5]Composite!BN16</f>
        <v>1080</v>
      </c>
      <c r="N16" s="9" t="n">
        <f aca="false">[5]Composite!S16+[5]Composite!AB16+[5]Composite!AL16+[5]Composite!AU16+[5]Composite!BE16+[5]Composite!BO16</f>
        <v>930.88548</v>
      </c>
      <c r="O16" s="9" t="n">
        <f aca="false">[5]Composite!N16</f>
        <v>4036</v>
      </c>
      <c r="P16" s="9" t="n">
        <f aca="false">[5]Composite!T16+[5]Composite!AC16+[5]Composite!AM16+[5]Composite!AV16+[5]Composite!BF16+[5]Composite!BP16</f>
        <v>173.96694</v>
      </c>
      <c r="R16" s="93" t="n">
        <f aca="false">M16/$F16</f>
        <v>1.5</v>
      </c>
      <c r="S16" s="93" t="n">
        <f aca="false">N16/$F16</f>
        <v>1.2928965</v>
      </c>
      <c r="T16" s="93" t="n">
        <f aca="false">O16/$F16</f>
        <v>5.60555555555556</v>
      </c>
      <c r="U16" s="93" t="n">
        <f aca="false">P16/$F16</f>
        <v>0.24162075</v>
      </c>
      <c r="W16" s="9" t="n">
        <f aca="false">H16-M16</f>
        <v>17845</v>
      </c>
      <c r="X16" s="9" t="n">
        <f aca="false">I16-N16</f>
        <v>12737.11452</v>
      </c>
      <c r="Y16" s="9" t="n">
        <f aca="false">J16-O16</f>
        <v>0</v>
      </c>
      <c r="Z16" s="9" t="n">
        <f aca="false">K16-P16</f>
        <v>0</v>
      </c>
    </row>
    <row r="17" customFormat="false" ht="12.75" hidden="false" customHeight="false" outlineLevel="0" collapsed="false">
      <c r="B17" s="14" t="n">
        <v>36342</v>
      </c>
      <c r="C17" s="14"/>
      <c r="D17" s="9" t="n">
        <v>31</v>
      </c>
      <c r="E17" s="9"/>
      <c r="F17" s="9" t="n">
        <f aca="false">(24*D17)+E17</f>
        <v>744</v>
      </c>
      <c r="H17" s="9" t="n">
        <f aca="false">[5]EPUD_Salem_MnthDel!K11</f>
        <v>18610</v>
      </c>
      <c r="I17" s="9" t="n">
        <f aca="false">[5]EPUD_Salem_MnthDel!K17</f>
        <v>16191</v>
      </c>
      <c r="J17" s="9" t="n">
        <f aca="false">[5]FtCrk1!L10</f>
        <v>1875</v>
      </c>
      <c r="K17" s="9" t="n">
        <f aca="false">[5]FtCrk2!F37/1000</f>
        <v>277.94718</v>
      </c>
      <c r="M17" s="9" t="n">
        <f aca="false">[5]Composite!R17+[5]Composite!AA17+[5]Composite!AK17+[5]Composite!AT17+[5]Composite!BD17+[5]Composite!BN17</f>
        <v>1017</v>
      </c>
      <c r="N17" s="9" t="n">
        <f aca="false">[5]Composite!S17+[5]Composite!AB17+[5]Composite!AL17+[5]Composite!AU17+[5]Composite!BE17+[5]Composite!BO17</f>
        <v>976.75956</v>
      </c>
      <c r="O17" s="9" t="n">
        <f aca="false">[5]Composite!N17</f>
        <v>1875</v>
      </c>
      <c r="P17" s="9" t="n">
        <f aca="false">[5]Composite!T17+[5]Composite!AC17+[5]Composite!AM17+[5]Composite!AV17+[5]Composite!BF17+[5]Composite!BP17</f>
        <v>277.94718</v>
      </c>
      <c r="R17" s="93" t="n">
        <f aca="false">M17/$F17</f>
        <v>1.36693548387097</v>
      </c>
      <c r="S17" s="93" t="n">
        <f aca="false">N17/$F17</f>
        <v>1.31284887096774</v>
      </c>
      <c r="T17" s="93" t="n">
        <f aca="false">O17/$F17</f>
        <v>2.52016129032258</v>
      </c>
      <c r="U17" s="93" t="n">
        <f aca="false">P17/$F17</f>
        <v>0.373584919354839</v>
      </c>
      <c r="W17" s="9" t="n">
        <f aca="false">H17-M17</f>
        <v>17593</v>
      </c>
      <c r="X17" s="9" t="n">
        <f aca="false">I17-N17</f>
        <v>15214.24044</v>
      </c>
      <c r="Y17" s="9" t="n">
        <f aca="false">J17-O17</f>
        <v>0</v>
      </c>
      <c r="Z17" s="9" t="n">
        <f aca="false">K17-P17</f>
        <v>0</v>
      </c>
    </row>
    <row r="18" customFormat="false" ht="12.75" hidden="false" customHeight="false" outlineLevel="0" collapsed="false">
      <c r="B18" s="14" t="n">
        <v>36373</v>
      </c>
      <c r="C18" s="14"/>
      <c r="D18" s="9" t="n">
        <v>31</v>
      </c>
      <c r="E18" s="9"/>
      <c r="F18" s="9" t="n">
        <f aca="false">(24*D18)+E18</f>
        <v>744</v>
      </c>
      <c r="H18" s="9" t="n">
        <f aca="false">[5]EPUD_Salem_MnthDel!L11</f>
        <v>11115</v>
      </c>
      <c r="I18" s="9" t="n">
        <f aca="false">[5]EPUD_Salem_MnthDel!L17</f>
        <v>15036</v>
      </c>
      <c r="J18" s="9" t="n">
        <f aca="false">[5]FtCrk1!L11</f>
        <v>3476</v>
      </c>
      <c r="K18" s="9" t="n">
        <f aca="false">[5]FtCrk2!F38/1000</f>
        <v>379.9278</v>
      </c>
      <c r="M18" s="9" t="n">
        <f aca="false">[5]Composite!R18+[5]Composite!AA18+[5]Composite!AK18+[5]Composite!AT18+[5]Composite!BD18+[5]Composite!BN18</f>
        <v>1018</v>
      </c>
      <c r="N18" s="9" t="n">
        <f aca="false">[5]Composite!S18+[5]Composite!AB18+[5]Composite!AL18+[5]Composite!AU18+[5]Composite!BE18+[5]Composite!BO18</f>
        <v>888.3476</v>
      </c>
      <c r="O18" s="9" t="n">
        <f aca="false">[5]Composite!N18</f>
        <v>3476</v>
      </c>
      <c r="P18" s="9" t="n">
        <f aca="false">[5]Composite!T18+[5]Composite!AC18+[5]Composite!AM18+[5]Composite!AV18+[5]Composite!BF18+[5]Composite!BP18</f>
        <v>379.9278</v>
      </c>
      <c r="R18" s="93" t="n">
        <f aca="false">M18/$F18</f>
        <v>1.36827956989247</v>
      </c>
      <c r="S18" s="93" t="n">
        <f aca="false">N18/$F18</f>
        <v>1.19401559139785</v>
      </c>
      <c r="T18" s="93" t="n">
        <f aca="false">O18/$F18</f>
        <v>4.67204301075269</v>
      </c>
      <c r="U18" s="93" t="n">
        <f aca="false">P18/$F18</f>
        <v>0.51065564516129</v>
      </c>
      <c r="W18" s="9" t="n">
        <f aca="false">H18-M18</f>
        <v>10097</v>
      </c>
      <c r="X18" s="9" t="n">
        <f aca="false">I18-N18</f>
        <v>14147.6524</v>
      </c>
      <c r="Y18" s="9" t="n">
        <f aca="false">J18-O18</f>
        <v>0</v>
      </c>
      <c r="Z18" s="9" t="n">
        <f aca="false">K18-P18</f>
        <v>0</v>
      </c>
    </row>
    <row r="19" customFormat="false" ht="12.75" hidden="false" customHeight="false" outlineLevel="0" collapsed="false">
      <c r="B19" s="14" t="n">
        <v>36404</v>
      </c>
      <c r="C19" s="14"/>
      <c r="D19" s="9" t="n">
        <v>30</v>
      </c>
      <c r="E19" s="9"/>
      <c r="F19" s="9" t="n">
        <f aca="false">(24*D19)+E19</f>
        <v>720</v>
      </c>
      <c r="H19" s="9" t="n">
        <f aca="false">[5]EPUD_Salem_MnthDel!M11</f>
        <v>5715</v>
      </c>
      <c r="I19" s="9" t="n">
        <f aca="false">[5]EPUD_Salem_MnthDel!M17</f>
        <v>13488</v>
      </c>
      <c r="J19" s="9" t="n">
        <f aca="false">[5]FtCrk1!L12</f>
        <v>2653</v>
      </c>
      <c r="K19" s="9" t="n">
        <f aca="false">[5]FtCrk2!F39/1000</f>
        <v>272.94813</v>
      </c>
      <c r="M19" s="9" t="n">
        <f aca="false">[5]Composite!R19+[5]Composite!AA19+[5]Composite!AK19+[5]Composite!AT19+[5]Composite!BD19+[5]Composite!BN19</f>
        <v>1980</v>
      </c>
      <c r="N19" s="9" t="n">
        <f aca="false">[5]Composite!S19+[5]Composite!AB19+[5]Composite!AL19+[5]Composite!AU19+[5]Composite!BE19+[5]Composite!BO19</f>
        <v>7117.16106</v>
      </c>
      <c r="O19" s="9" t="n">
        <f aca="false">[5]Composite!N19</f>
        <v>2653</v>
      </c>
      <c r="P19" s="9" t="n">
        <f aca="false">[5]Composite!T19+[5]Composite!AC19+[5]Composite!AM19+[5]Composite!AV19+[5]Composite!BF19+[5]Composite!BP19</f>
        <v>272.94813</v>
      </c>
      <c r="R19" s="93" t="n">
        <f aca="false">M19/$F19</f>
        <v>2.75</v>
      </c>
      <c r="S19" s="93" t="n">
        <f aca="false">N19/$F19</f>
        <v>9.88494591666667</v>
      </c>
      <c r="T19" s="93" t="n">
        <f aca="false">O19/$F19</f>
        <v>3.68472222222222</v>
      </c>
      <c r="U19" s="93" t="n">
        <f aca="false">P19/$F19</f>
        <v>0.379094625</v>
      </c>
      <c r="W19" s="9" t="n">
        <f aca="false">H19-M19</f>
        <v>3735</v>
      </c>
      <c r="X19" s="9" t="n">
        <f aca="false">I19-N19</f>
        <v>6370.83894</v>
      </c>
      <c r="Y19" s="9" t="n">
        <f aca="false">J19-O19</f>
        <v>0</v>
      </c>
      <c r="Z19" s="9" t="n">
        <f aca="false">K19-P19</f>
        <v>0</v>
      </c>
    </row>
    <row r="20" customFormat="false" ht="12.75" hidden="false" customHeight="false" outlineLevel="0" collapsed="false">
      <c r="B20" s="14" t="n">
        <v>36434</v>
      </c>
      <c r="C20" s="14"/>
      <c r="D20" s="9" t="n">
        <v>31</v>
      </c>
      <c r="E20" s="9" t="n">
        <v>1</v>
      </c>
      <c r="F20" s="9" t="n">
        <f aca="false">(24*D20)+E20</f>
        <v>745</v>
      </c>
      <c r="H20" s="9" t="n">
        <f aca="false">[5]EPUD_Salem_MnthDel!N11</f>
        <v>5525</v>
      </c>
      <c r="I20" s="9" t="n">
        <f aca="false">[5]EPUD_Salem_MnthDel!N17</f>
        <v>11751</v>
      </c>
      <c r="J20" s="9" t="n">
        <f aca="false">[5]EPUD_Salem_MnthDel!N29</f>
        <v>0</v>
      </c>
      <c r="K20" s="9" t="n">
        <f aca="false">[5]FtCrk2!F40/1000</f>
        <v>574.89075</v>
      </c>
      <c r="M20" s="9" t="n">
        <f aca="false">[5]Composite!R20+[5]Composite!AA20+[5]Composite!AK20+[5]Composite!AT20+[5]Composite!BD20+[5]Composite!BN20</f>
        <v>3164.53472039474</v>
      </c>
      <c r="N20" s="9" t="n">
        <f aca="false">[5]Composite!S20+[5]Composite!AB20+[5]Composite!AL20+[5]Composite!AU20+[5]Composite!BE20+[5]Composite!BO20</f>
        <v>7854.03240131579</v>
      </c>
      <c r="O20" s="9" t="n">
        <f aca="false">[5]Composite!N20</f>
        <v>0</v>
      </c>
      <c r="P20" s="9" t="n">
        <f aca="false">[5]Composite!T20+[5]Composite!AC20+[5]Composite!AM20+[5]Composite!AV20+[5]Composite!BF20+[5]Composite!BP20</f>
        <v>574.89075</v>
      </c>
      <c r="R20" s="93" t="n">
        <f aca="false">M20/$F20</f>
        <v>4.2476976112681</v>
      </c>
      <c r="S20" s="93" t="n">
        <f aca="false">N20/$F20</f>
        <v>10.5423253708937</v>
      </c>
      <c r="T20" s="93" t="n">
        <f aca="false">O20/$F20</f>
        <v>0</v>
      </c>
      <c r="U20" s="93" t="n">
        <f aca="false">P20/$F20</f>
        <v>0.771665436241611</v>
      </c>
      <c r="W20" s="9" t="n">
        <f aca="false">H20-M20</f>
        <v>2360.46527960526</v>
      </c>
      <c r="X20" s="9" t="n">
        <f aca="false">I20-N20</f>
        <v>3896.96759868421</v>
      </c>
      <c r="Y20" s="9" t="n">
        <f aca="false">J20-O20</f>
        <v>0</v>
      </c>
      <c r="Z20" s="9" t="n">
        <f aca="false">K20-P20</f>
        <v>0</v>
      </c>
    </row>
    <row r="21" customFormat="false" ht="12.75" hidden="false" customHeight="false" outlineLevel="0" collapsed="false">
      <c r="B21" s="14" t="n">
        <v>36465</v>
      </c>
      <c r="C21" s="14"/>
      <c r="D21" s="9" t="n">
        <v>30</v>
      </c>
      <c r="E21" s="9"/>
      <c r="F21" s="9" t="n">
        <f aca="false">(24*D21)+E21</f>
        <v>720</v>
      </c>
      <c r="H21" s="9" t="n">
        <f aca="false">[5]EPUD_Salem_MnthDel!O11</f>
        <v>10955</v>
      </c>
      <c r="I21" s="9" t="n">
        <f aca="false">[5]EPUD_Salem_MnthDel!O17</f>
        <v>13010</v>
      </c>
      <c r="J21" s="9" t="n">
        <f aca="false">[5]EPUD_Salem_MnthDel!O29</f>
        <v>0</v>
      </c>
      <c r="K21" s="9" t="n">
        <f aca="false">[5]FtCrk2!F41/1000</f>
        <v>609.8841</v>
      </c>
      <c r="M21" s="9" t="n">
        <f aca="false">[5]Composite!R21+[5]Composite!AA21+[5]Composite!AK21+[5]Composite!AT21+[5]Composite!BD21+[5]Composite!BN21</f>
        <v>3237.62813815789</v>
      </c>
      <c r="N21" s="9" t="n">
        <f aca="false">[5]Composite!S21+[5]Composite!AB21+[5]Composite!AL21+[5]Composite!AU21+[5]Composite!BE21+[5]Composite!BO21</f>
        <v>7410.76046052632</v>
      </c>
      <c r="O21" s="9" t="n">
        <f aca="false">[5]Composite!N21</f>
        <v>0</v>
      </c>
      <c r="P21" s="9" t="n">
        <f aca="false">[5]Composite!T21+[5]Composite!AC21+[5]Composite!AM21+[5]Composite!AV21+[5]Composite!BF21+[5]Composite!BP21</f>
        <v>609.8841</v>
      </c>
      <c r="R21" s="93" t="n">
        <f aca="false">M21/$F21</f>
        <v>4.49670574744152</v>
      </c>
      <c r="S21" s="93" t="n">
        <f aca="false">N21/$F21</f>
        <v>10.2927228618421</v>
      </c>
      <c r="T21" s="93" t="n">
        <f aca="false">O21/$F21</f>
        <v>0</v>
      </c>
      <c r="U21" s="93" t="n">
        <f aca="false">P21/$F21</f>
        <v>0.84706125</v>
      </c>
      <c r="W21" s="9" t="n">
        <f aca="false">H21-M21</f>
        <v>7717.37186184211</v>
      </c>
      <c r="X21" s="9" t="n">
        <f aca="false">I21-N21</f>
        <v>5599.23953947368</v>
      </c>
      <c r="Y21" s="9" t="n">
        <f aca="false">J21-O21</f>
        <v>0</v>
      </c>
      <c r="Z21" s="9" t="n">
        <f aca="false">K21-P21</f>
        <v>0</v>
      </c>
    </row>
    <row r="22" customFormat="false" ht="12.75" hidden="false" customHeight="false" outlineLevel="0" collapsed="false">
      <c r="B22" s="14" t="n">
        <v>36495</v>
      </c>
      <c r="C22" s="14"/>
      <c r="D22" s="9" t="n">
        <v>31</v>
      </c>
      <c r="E22" s="9"/>
      <c r="F22" s="9" t="n">
        <f aca="false">(24*D22)+E22</f>
        <v>744</v>
      </c>
      <c r="H22" s="9" t="n">
        <f aca="false">[5]EPUD_Salem_MnthDel!P11</f>
        <v>12280</v>
      </c>
      <c r="I22" s="9" t="n">
        <f aca="false">[5]EPUD_Salem_MnthDel!P17</f>
        <v>12151</v>
      </c>
      <c r="J22" s="9" t="n">
        <f aca="false">[5]EPUD_Salem_MnthDel!P29</f>
        <v>0</v>
      </c>
      <c r="K22" s="9" t="n">
        <f aca="false">[5]FtCrk2!F42/1000</f>
        <v>708.86529</v>
      </c>
      <c r="M22" s="9" t="n">
        <f aca="false">[5]Composite!R22+[5]Composite!AA22+[5]Composite!AK22+[5]Composite!AT22+[5]Composite!BD22+[5]Composite!BN22</f>
        <v>3348.49237697368</v>
      </c>
      <c r="N22" s="9" t="n">
        <f aca="false">[5]Composite!S22+[5]Composite!AB22+[5]Composite!AL22+[5]Composite!AU22+[5]Composite!BE22+[5]Composite!BO22</f>
        <v>7606.04125657895</v>
      </c>
      <c r="O22" s="9" t="n">
        <f aca="false">[5]Composite!N22</f>
        <v>0</v>
      </c>
      <c r="P22" s="9" t="n">
        <f aca="false">[5]Composite!T22+[5]Composite!AC22+[5]Composite!AM22+[5]Composite!AV22+[5]Composite!BF22+[5]Composite!BP22</f>
        <v>708.86529</v>
      </c>
      <c r="R22" s="93" t="n">
        <f aca="false">M22/$F22</f>
        <v>4.50066179700764</v>
      </c>
      <c r="S22" s="93" t="n">
        <f aca="false">N22/$F22</f>
        <v>10.223173731961</v>
      </c>
      <c r="T22" s="93" t="n">
        <f aca="false">O22/$F22</f>
        <v>0</v>
      </c>
      <c r="U22" s="93" t="n">
        <f aca="false">P22/$F22</f>
        <v>0.952775927419355</v>
      </c>
      <c r="W22" s="9" t="n">
        <f aca="false">H22-M22</f>
        <v>8931.50762302632</v>
      </c>
      <c r="X22" s="9" t="n">
        <f aca="false">I22-N22</f>
        <v>4544.95874342105</v>
      </c>
      <c r="Y22" s="9" t="n">
        <f aca="false">J22-O22</f>
        <v>0</v>
      </c>
      <c r="Z22" s="9" t="n">
        <f aca="false">K22-P22</f>
        <v>0</v>
      </c>
    </row>
    <row r="23" customFormat="false" ht="12.75" hidden="false" customHeight="false" outlineLevel="0" collapsed="false">
      <c r="B23" s="14" t="n">
        <v>36526</v>
      </c>
      <c r="D23" s="40" t="n">
        <v>31</v>
      </c>
      <c r="E23" s="40" t="n">
        <f aca="false">E11</f>
        <v>0</v>
      </c>
      <c r="F23" s="9" t="n">
        <f aca="false">(24*D23)+E23</f>
        <v>744</v>
      </c>
      <c r="M23" s="0" t="n">
        <f aca="false">[5]Composite!R23+[5]Composite!AA23+[5]Composite!AK23+[5]Composite!AT23+[5]Composite!BD23+[5]Composite!BN23</f>
        <v>0</v>
      </c>
      <c r="N23" s="0" t="n">
        <f aca="false">[5]Composite!S23+[5]Composite!AB23+[5]Composite!AL23+[5]Composite!AU23+[5]Composite!BE23+[5]Composite!BO23</f>
        <v>0</v>
      </c>
      <c r="O23" s="0" t="n">
        <f aca="false">[5]Composite!N23</f>
        <v>0</v>
      </c>
      <c r="P23" s="0" t="n">
        <f aca="false">[5]Composite!T23+[5]Composite!AC23+[5]Composite!AM23+[5]Composite!AV23+[5]Composite!BF23+[5]Composite!BP23</f>
        <v>0</v>
      </c>
      <c r="R23" s="93" t="n">
        <f aca="false">M23/$F23</f>
        <v>0</v>
      </c>
      <c r="S23" s="93" t="n">
        <f aca="false">N23/$F23</f>
        <v>0</v>
      </c>
      <c r="T23" s="93" t="n">
        <f aca="false">O23/$F23</f>
        <v>0</v>
      </c>
      <c r="U23" s="93" t="n">
        <f aca="false">P23/$F23</f>
        <v>0</v>
      </c>
      <c r="W23" s="9" t="n">
        <f aca="false">H23-M23</f>
        <v>0</v>
      </c>
      <c r="X23" s="9" t="n">
        <f aca="false">I23-N23</f>
        <v>0</v>
      </c>
      <c r="Y23" s="9" t="n">
        <f aca="false">J23-O23</f>
        <v>0</v>
      </c>
      <c r="Z23" s="9" t="n">
        <f aca="false">K23-P23</f>
        <v>0</v>
      </c>
    </row>
    <row r="24" customFormat="false" ht="12.75" hidden="false" customHeight="false" outlineLevel="0" collapsed="false">
      <c r="B24" s="14" t="n">
        <v>36557</v>
      </c>
      <c r="D24" s="10" t="n">
        <v>29</v>
      </c>
      <c r="E24" s="40" t="n">
        <f aca="false">E12</f>
        <v>0</v>
      </c>
      <c r="F24" s="9" t="n">
        <f aca="false">(24*D24)+E24</f>
        <v>696</v>
      </c>
      <c r="M24" s="0" t="n">
        <f aca="false">[5]Composite!R24+[5]Composite!AA24+[5]Composite!AK24+[5]Composite!AT24+[5]Composite!BD24+[5]Composite!BN24</f>
        <v>0</v>
      </c>
      <c r="N24" s="0" t="n">
        <f aca="false">[5]Composite!S24+[5]Composite!AB24+[5]Composite!AL24+[5]Composite!AU24+[5]Composite!BE24+[5]Composite!BO24</f>
        <v>0</v>
      </c>
      <c r="O24" s="0" t="n">
        <f aca="false">[5]Composite!N24</f>
        <v>0</v>
      </c>
      <c r="P24" s="0" t="n">
        <f aca="false">[5]Composite!T24+[5]Composite!AC24+[5]Composite!AM24+[5]Composite!AV24+[5]Composite!BF24+[5]Composite!BP24</f>
        <v>0</v>
      </c>
      <c r="R24" s="93" t="n">
        <f aca="false">M24/$F24</f>
        <v>0</v>
      </c>
      <c r="S24" s="93" t="n">
        <f aca="false">N24/$F24</f>
        <v>0</v>
      </c>
      <c r="T24" s="93" t="n">
        <f aca="false">O24/$F24</f>
        <v>0</v>
      </c>
      <c r="U24" s="93" t="n">
        <f aca="false">P24/$F24</f>
        <v>0</v>
      </c>
      <c r="W24" s="9" t="n">
        <f aca="false">H24-M24</f>
        <v>0</v>
      </c>
      <c r="X24" s="9" t="n">
        <f aca="false">I24-N24</f>
        <v>0</v>
      </c>
      <c r="Y24" s="9" t="n">
        <f aca="false">J24-O24</f>
        <v>0</v>
      </c>
      <c r="Z24" s="9" t="n">
        <f aca="false">K24-P24</f>
        <v>0</v>
      </c>
    </row>
    <row r="25" customFormat="false" ht="12.75" hidden="false" customHeight="false" outlineLevel="0" collapsed="false">
      <c r="B25" s="14" t="n">
        <v>36586</v>
      </c>
      <c r="D25" s="9" t="n">
        <v>31</v>
      </c>
      <c r="E25" s="40" t="n">
        <f aca="false">E13</f>
        <v>0</v>
      </c>
      <c r="F25" s="9" t="n">
        <f aca="false">(24*D25)+E25</f>
        <v>744</v>
      </c>
      <c r="M25" s="0" t="n">
        <f aca="false">[5]Composite!R25+[5]Composite!AA25+[5]Composite!AK25+[5]Composite!AT25+[5]Composite!BD25+[5]Composite!BN25</f>
        <v>0</v>
      </c>
      <c r="N25" s="0" t="n">
        <f aca="false">[5]Composite!S25+[5]Composite!AB25+[5]Composite!AL25+[5]Composite!AU25+[5]Composite!BE25+[5]Composite!BO25</f>
        <v>0</v>
      </c>
      <c r="O25" s="0" t="n">
        <f aca="false">[5]Composite!N25</f>
        <v>0</v>
      </c>
      <c r="P25" s="0" t="n">
        <f aca="false">[5]Composite!T25+[5]Composite!AC25+[5]Composite!AM25+[5]Composite!AV25+[5]Composite!BF25+[5]Composite!BP25</f>
        <v>0</v>
      </c>
      <c r="R25" s="93" t="n">
        <f aca="false">M25/$F25</f>
        <v>0</v>
      </c>
      <c r="S25" s="93" t="n">
        <f aca="false">N25/$F25</f>
        <v>0</v>
      </c>
      <c r="T25" s="93" t="n">
        <f aca="false">O25/$F25</f>
        <v>0</v>
      </c>
      <c r="U25" s="93" t="n">
        <f aca="false">P25/$F25</f>
        <v>0</v>
      </c>
      <c r="W25" s="9" t="n">
        <f aca="false">H25-M25</f>
        <v>0</v>
      </c>
      <c r="X25" s="9" t="n">
        <f aca="false">I25-N25</f>
        <v>0</v>
      </c>
      <c r="Y25" s="9" t="n">
        <f aca="false">J25-O25</f>
        <v>0</v>
      </c>
      <c r="Z25" s="9" t="n">
        <f aca="false">K25-P25</f>
        <v>0</v>
      </c>
    </row>
    <row r="26" customFormat="false" ht="12.75" hidden="false" customHeight="false" outlineLevel="0" collapsed="false">
      <c r="B26" s="14" t="n">
        <v>36617</v>
      </c>
      <c r="D26" s="9" t="n">
        <v>30</v>
      </c>
      <c r="E26" s="40" t="n">
        <f aca="false">E14</f>
        <v>-1</v>
      </c>
      <c r="F26" s="9" t="n">
        <f aca="false">(24*D26)+E26</f>
        <v>719</v>
      </c>
      <c r="M26" s="0" t="n">
        <f aca="false">[5]Composite!R26+[5]Composite!AA26+[5]Composite!AK26+[5]Composite!AT26+[5]Composite!BD26+[5]Composite!BN26</f>
        <v>0</v>
      </c>
      <c r="N26" s="0" t="n">
        <f aca="false">[5]Composite!S26+[5]Composite!AB26+[5]Composite!AL26+[5]Composite!AU26+[5]Composite!BE26+[5]Composite!BO26</f>
        <v>0</v>
      </c>
      <c r="O26" s="0" t="n">
        <f aca="false">[5]Composite!N26</f>
        <v>0</v>
      </c>
      <c r="P26" s="0" t="n">
        <f aca="false">[5]Composite!T26+[5]Composite!AC26+[5]Composite!AM26+[5]Composite!AV26+[5]Composite!BF26+[5]Composite!BP26</f>
        <v>0</v>
      </c>
      <c r="R26" s="93" t="n">
        <f aca="false">M26/$F26</f>
        <v>0</v>
      </c>
      <c r="S26" s="93" t="n">
        <f aca="false">N26/$F26</f>
        <v>0</v>
      </c>
      <c r="T26" s="93" t="n">
        <f aca="false">O26/$F26</f>
        <v>0</v>
      </c>
      <c r="U26" s="93" t="n">
        <f aca="false">P26/$F26</f>
        <v>0</v>
      </c>
      <c r="W26" s="9" t="n">
        <f aca="false">H26-M26</f>
        <v>0</v>
      </c>
      <c r="X26" s="9" t="n">
        <f aca="false">I26-N26</f>
        <v>0</v>
      </c>
      <c r="Y26" s="9" t="n">
        <f aca="false">J26-O26</f>
        <v>0</v>
      </c>
      <c r="Z26" s="9" t="n">
        <f aca="false">K26-P26</f>
        <v>0</v>
      </c>
    </row>
    <row r="27" customFormat="false" ht="12.75" hidden="false" customHeight="false" outlineLevel="0" collapsed="false">
      <c r="B27" s="14" t="n">
        <v>36647</v>
      </c>
      <c r="D27" s="9" t="n">
        <v>31</v>
      </c>
      <c r="E27" s="40" t="n">
        <f aca="false">E15</f>
        <v>0</v>
      </c>
      <c r="F27" s="9" t="n">
        <f aca="false">(24*D27)+E27</f>
        <v>744</v>
      </c>
      <c r="M27" s="0" t="n">
        <f aca="false">[5]Composite!R27+[5]Composite!AA27+[5]Composite!AK27+[5]Composite!AT27+[5]Composite!BD27+[5]Composite!BN27</f>
        <v>0</v>
      </c>
      <c r="N27" s="0" t="n">
        <f aca="false">[5]Composite!S27+[5]Composite!AB27+[5]Composite!AL27+[5]Composite!AU27+[5]Composite!BE27+[5]Composite!BO27</f>
        <v>0</v>
      </c>
      <c r="O27" s="0" t="n">
        <f aca="false">[5]Composite!N27</f>
        <v>0</v>
      </c>
      <c r="P27" s="0" t="n">
        <f aca="false">[5]Composite!T27+[5]Composite!AC27+[5]Composite!AM27+[5]Composite!AV27+[5]Composite!BF27+[5]Composite!BP27</f>
        <v>0</v>
      </c>
      <c r="R27" s="93" t="n">
        <f aca="false">M27/$F27</f>
        <v>0</v>
      </c>
      <c r="S27" s="93" t="n">
        <f aca="false">N27/$F27</f>
        <v>0</v>
      </c>
      <c r="T27" s="93" t="n">
        <f aca="false">O27/$F27</f>
        <v>0</v>
      </c>
      <c r="U27" s="93" t="n">
        <f aca="false">P27/$F27</f>
        <v>0</v>
      </c>
      <c r="W27" s="9" t="n">
        <f aca="false">H27-M27</f>
        <v>0</v>
      </c>
      <c r="X27" s="9" t="n">
        <f aca="false">I27-N27</f>
        <v>0</v>
      </c>
      <c r="Y27" s="9" t="n">
        <f aca="false">J27-O27</f>
        <v>0</v>
      </c>
      <c r="Z27" s="9" t="n">
        <f aca="false">K27-P27</f>
        <v>0</v>
      </c>
    </row>
    <row r="28" customFormat="false" ht="12.75" hidden="false" customHeight="false" outlineLevel="0" collapsed="false">
      <c r="B28" s="14" t="n">
        <v>36678</v>
      </c>
      <c r="D28" s="9" t="n">
        <v>30</v>
      </c>
      <c r="E28" s="40" t="n">
        <f aca="false">E16</f>
        <v>0</v>
      </c>
      <c r="F28" s="9" t="n">
        <f aca="false">(24*D28)+E28</f>
        <v>720</v>
      </c>
      <c r="M28" s="0" t="n">
        <f aca="false">[5]Composite!R28+[5]Composite!AA28+[5]Composite!AK28+[5]Composite!AT28+[5]Composite!BD28+[5]Composite!BN28</f>
        <v>0</v>
      </c>
      <c r="N28" s="0" t="n">
        <f aca="false">[5]Composite!S28+[5]Composite!AB28+[5]Composite!AL28+[5]Composite!AU28+[5]Composite!BE28+[5]Composite!BO28</f>
        <v>0</v>
      </c>
      <c r="O28" s="0" t="n">
        <f aca="false">[5]Composite!N28</f>
        <v>0</v>
      </c>
      <c r="P28" s="0" t="n">
        <f aca="false">[5]Composite!T28+[5]Composite!AC28+[5]Composite!AM28+[5]Composite!AV28+[5]Composite!BF28+[5]Composite!BP28</f>
        <v>0</v>
      </c>
      <c r="R28" s="93" t="n">
        <f aca="false">M28/$F28</f>
        <v>0</v>
      </c>
      <c r="S28" s="93" t="n">
        <f aca="false">N28/$F28</f>
        <v>0</v>
      </c>
      <c r="T28" s="93" t="n">
        <f aca="false">O28/$F28</f>
        <v>0</v>
      </c>
      <c r="U28" s="93" t="n">
        <f aca="false">P28/$F28</f>
        <v>0</v>
      </c>
      <c r="W28" s="9" t="n">
        <f aca="false">H28-M28</f>
        <v>0</v>
      </c>
      <c r="X28" s="9" t="n">
        <f aca="false">I28-N28</f>
        <v>0</v>
      </c>
      <c r="Y28" s="9" t="n">
        <f aca="false">J28-O28</f>
        <v>0</v>
      </c>
      <c r="Z28" s="9" t="n">
        <f aca="false">K28-P28</f>
        <v>0</v>
      </c>
    </row>
    <row r="29" customFormat="false" ht="12.75" hidden="false" customHeight="false" outlineLevel="0" collapsed="false">
      <c r="B29" s="14" t="n">
        <v>36708</v>
      </c>
      <c r="D29" s="9" t="n">
        <v>31</v>
      </c>
      <c r="E29" s="40" t="n">
        <f aca="false">E17</f>
        <v>0</v>
      </c>
      <c r="F29" s="9" t="n">
        <f aca="false">(24*D29)+E29</f>
        <v>744</v>
      </c>
      <c r="M29" s="0" t="n">
        <f aca="false">[5]Composite!R29+[5]Composite!AA29+[5]Composite!AK29+[5]Composite!AT29+[5]Composite!BD29+[5]Composite!BN29</f>
        <v>0</v>
      </c>
      <c r="N29" s="0" t="n">
        <f aca="false">[5]Composite!S29+[5]Composite!AB29+[5]Composite!AL29+[5]Composite!AU29+[5]Composite!BE29+[5]Composite!BO29</f>
        <v>0</v>
      </c>
      <c r="O29" s="0" t="n">
        <f aca="false">[5]Composite!N29</f>
        <v>0</v>
      </c>
      <c r="P29" s="0" t="n">
        <f aca="false">[5]Composite!T29+[5]Composite!AC29+[5]Composite!AM29+[5]Composite!AV29+[5]Composite!BF29+[5]Composite!BP29</f>
        <v>0</v>
      </c>
      <c r="R29" s="93" t="n">
        <f aca="false">M29/$F29</f>
        <v>0</v>
      </c>
      <c r="S29" s="93" t="n">
        <f aca="false">N29/$F29</f>
        <v>0</v>
      </c>
      <c r="T29" s="93" t="n">
        <f aca="false">O29/$F29</f>
        <v>0</v>
      </c>
      <c r="U29" s="93" t="n">
        <f aca="false">P29/$F29</f>
        <v>0</v>
      </c>
      <c r="W29" s="9" t="n">
        <f aca="false">H29-M29</f>
        <v>0</v>
      </c>
      <c r="X29" s="9" t="n">
        <f aca="false">I29-N29</f>
        <v>0</v>
      </c>
      <c r="Y29" s="9" t="n">
        <f aca="false">J29-O29</f>
        <v>0</v>
      </c>
      <c r="Z29" s="9" t="n">
        <f aca="false">K29-P29</f>
        <v>0</v>
      </c>
    </row>
    <row r="30" customFormat="false" ht="12.75" hidden="false" customHeight="false" outlineLevel="0" collapsed="false">
      <c r="B30" s="14" t="n">
        <v>36739</v>
      </c>
      <c r="D30" s="9" t="n">
        <v>31</v>
      </c>
      <c r="E30" s="40" t="n">
        <f aca="false">E18</f>
        <v>0</v>
      </c>
      <c r="F30" s="9" t="n">
        <f aca="false">(24*D30)+E30</f>
        <v>744</v>
      </c>
      <c r="M30" s="0" t="n">
        <f aca="false">[5]Composite!R30+[5]Composite!AA30+[5]Composite!AK30+[5]Composite!AT30+[5]Composite!BD30+[5]Composite!BN30</f>
        <v>0</v>
      </c>
      <c r="N30" s="0" t="n">
        <f aca="false">[5]Composite!S30+[5]Composite!AB30+[5]Composite!AL30+[5]Composite!AU30+[5]Composite!BE30+[5]Composite!BO30</f>
        <v>0</v>
      </c>
      <c r="O30" s="0" t="n">
        <f aca="false">[5]Composite!N30</f>
        <v>0</v>
      </c>
      <c r="P30" s="0" t="n">
        <f aca="false">[5]Composite!T30+[5]Composite!AC30+[5]Composite!AM30+[5]Composite!AV30+[5]Composite!BF30+[5]Composite!BP30</f>
        <v>0</v>
      </c>
      <c r="R30" s="93" t="n">
        <f aca="false">M30/$F30</f>
        <v>0</v>
      </c>
      <c r="S30" s="93" t="n">
        <f aca="false">N30/$F30</f>
        <v>0</v>
      </c>
      <c r="T30" s="93" t="n">
        <f aca="false">O30/$F30</f>
        <v>0</v>
      </c>
      <c r="U30" s="93" t="n">
        <f aca="false">P30/$F30</f>
        <v>0</v>
      </c>
      <c r="W30" s="9" t="n">
        <f aca="false">H30-M30</f>
        <v>0</v>
      </c>
      <c r="X30" s="9" t="n">
        <f aca="false">I30-N30</f>
        <v>0</v>
      </c>
      <c r="Y30" s="9" t="n">
        <f aca="false">J30-O30</f>
        <v>0</v>
      </c>
      <c r="Z30" s="9" t="n">
        <f aca="false">K30-P30</f>
        <v>0</v>
      </c>
    </row>
    <row r="31" customFormat="false" ht="12.75" hidden="false" customHeight="false" outlineLevel="0" collapsed="false">
      <c r="B31" s="14" t="n">
        <v>36770</v>
      </c>
      <c r="D31" s="9" t="n">
        <v>30</v>
      </c>
      <c r="E31" s="40" t="n">
        <f aca="false">E19</f>
        <v>0</v>
      </c>
      <c r="F31" s="9" t="n">
        <f aca="false">(24*D31)+E31</f>
        <v>720</v>
      </c>
      <c r="M31" s="0" t="n">
        <f aca="false">[5]Composite!R31+[5]Composite!AA31+[5]Composite!AK31+[5]Composite!AT31+[5]Composite!BD31+[5]Composite!BN31</f>
        <v>0</v>
      </c>
      <c r="N31" s="0" t="n">
        <f aca="false">[5]Composite!S31+[5]Composite!AB31+[5]Composite!AL31+[5]Composite!AU31+[5]Composite!BE31+[5]Composite!BO31</f>
        <v>0</v>
      </c>
      <c r="O31" s="0" t="n">
        <f aca="false">[5]Composite!N31</f>
        <v>0</v>
      </c>
      <c r="P31" s="0" t="n">
        <f aca="false">[5]Composite!T31+[5]Composite!AC31+[5]Composite!AM31+[5]Composite!AV31+[5]Composite!BF31+[5]Composite!BP31</f>
        <v>0</v>
      </c>
      <c r="R31" s="93" t="n">
        <f aca="false">M31/$F31</f>
        <v>0</v>
      </c>
      <c r="S31" s="93" t="n">
        <f aca="false">N31/$F31</f>
        <v>0</v>
      </c>
      <c r="T31" s="93" t="n">
        <f aca="false">O31/$F31</f>
        <v>0</v>
      </c>
      <c r="U31" s="93" t="n">
        <f aca="false">P31/$F31</f>
        <v>0</v>
      </c>
      <c r="W31" s="9" t="n">
        <f aca="false">H31-M31</f>
        <v>0</v>
      </c>
      <c r="X31" s="9" t="n">
        <f aca="false">I31-N31</f>
        <v>0</v>
      </c>
      <c r="Y31" s="9" t="n">
        <f aca="false">J31-O31</f>
        <v>0</v>
      </c>
      <c r="Z31" s="9" t="n">
        <f aca="false">K31-P31</f>
        <v>0</v>
      </c>
    </row>
    <row r="32" customFormat="false" ht="12.75" hidden="false" customHeight="false" outlineLevel="0" collapsed="false">
      <c r="B32" s="14" t="n">
        <v>36800</v>
      </c>
      <c r="D32" s="9" t="n">
        <v>31</v>
      </c>
      <c r="E32" s="40" t="n">
        <f aca="false">E20</f>
        <v>1</v>
      </c>
      <c r="F32" s="9" t="n">
        <f aca="false">(24*D32)+E32</f>
        <v>745</v>
      </c>
      <c r="M32" s="0" t="n">
        <f aca="false">[5]Composite!R32+[5]Composite!AA32+[5]Composite!AK32+[5]Composite!AT32+[5]Composite!BD32+[5]Composite!BN32</f>
        <v>0</v>
      </c>
      <c r="N32" s="0" t="n">
        <f aca="false">[5]Composite!S32+[5]Composite!AB32+[5]Composite!AL32+[5]Composite!AU32+[5]Composite!BE32+[5]Composite!BO32</f>
        <v>0</v>
      </c>
      <c r="O32" s="0" t="n">
        <f aca="false">[5]Composite!N32</f>
        <v>0</v>
      </c>
      <c r="P32" s="0" t="n">
        <f aca="false">[5]Composite!T32+[5]Composite!AC32+[5]Composite!AM32+[5]Composite!AV32+[5]Composite!BF32+[5]Composite!BP32</f>
        <v>0</v>
      </c>
      <c r="R32" s="93" t="n">
        <f aca="false">M32/$F32</f>
        <v>0</v>
      </c>
      <c r="S32" s="93" t="n">
        <f aca="false">N32/$F32</f>
        <v>0</v>
      </c>
      <c r="T32" s="93" t="n">
        <f aca="false">O32/$F32</f>
        <v>0</v>
      </c>
      <c r="U32" s="93" t="n">
        <f aca="false">P32/$F32</f>
        <v>0</v>
      </c>
      <c r="W32" s="9" t="n">
        <f aca="false">H32-M32</f>
        <v>0</v>
      </c>
      <c r="X32" s="9" t="n">
        <f aca="false">I32-N32</f>
        <v>0</v>
      </c>
      <c r="Y32" s="9" t="n">
        <f aca="false">J32-O32</f>
        <v>0</v>
      </c>
      <c r="Z32" s="9" t="n">
        <f aca="false">K32-P32</f>
        <v>0</v>
      </c>
    </row>
    <row r="33" customFormat="false" ht="12.75" hidden="false" customHeight="false" outlineLevel="0" collapsed="false">
      <c r="B33" s="14" t="n">
        <v>36831</v>
      </c>
      <c r="D33" s="9" t="n">
        <v>30</v>
      </c>
      <c r="E33" s="40" t="n">
        <f aca="false">E21</f>
        <v>0</v>
      </c>
      <c r="F33" s="9" t="n">
        <f aca="false">(24*D33)+E33</f>
        <v>720</v>
      </c>
      <c r="M33" s="0" t="n">
        <f aca="false">[5]Composite!R33+[5]Composite!AA33+[5]Composite!AK33+[5]Composite!AT33+[5]Composite!BD33+[5]Composite!BN33</f>
        <v>0</v>
      </c>
      <c r="N33" s="0" t="n">
        <f aca="false">[5]Composite!S33+[5]Composite!AB33+[5]Composite!AL33+[5]Composite!AU33+[5]Composite!BE33+[5]Composite!BO33</f>
        <v>0</v>
      </c>
      <c r="O33" s="0" t="n">
        <f aca="false">[5]Composite!N33</f>
        <v>0</v>
      </c>
      <c r="P33" s="0" t="n">
        <f aca="false">[5]Composite!T33+[5]Composite!AC33+[5]Composite!AM33+[5]Composite!AV33+[5]Composite!BF33+[5]Composite!BP33</f>
        <v>0</v>
      </c>
      <c r="R33" s="93" t="n">
        <f aca="false">M33/$F33</f>
        <v>0</v>
      </c>
      <c r="S33" s="93" t="n">
        <f aca="false">N33/$F33</f>
        <v>0</v>
      </c>
      <c r="T33" s="93" t="n">
        <f aca="false">O33/$F33</f>
        <v>0</v>
      </c>
      <c r="U33" s="93" t="n">
        <f aca="false">P33/$F33</f>
        <v>0</v>
      </c>
      <c r="W33" s="9" t="n">
        <f aca="false">H33-M33</f>
        <v>0</v>
      </c>
      <c r="X33" s="9" t="n">
        <f aca="false">I33-N33</f>
        <v>0</v>
      </c>
      <c r="Y33" s="9" t="n">
        <f aca="false">J33-O33</f>
        <v>0</v>
      </c>
      <c r="Z33" s="9" t="n">
        <f aca="false">K33-P33</f>
        <v>0</v>
      </c>
    </row>
    <row r="34" customFormat="false" ht="12.75" hidden="false" customHeight="false" outlineLevel="0" collapsed="false">
      <c r="B34" s="14" t="n">
        <v>36861</v>
      </c>
      <c r="D34" s="9" t="n">
        <v>31</v>
      </c>
      <c r="E34" s="40" t="n">
        <f aca="false">E22</f>
        <v>0</v>
      </c>
      <c r="F34" s="9" t="n">
        <f aca="false">(24*D34)+E34</f>
        <v>744</v>
      </c>
      <c r="M34" s="0" t="n">
        <f aca="false">[5]Composite!R34+[5]Composite!AA34+[5]Composite!AK34+[5]Composite!AT34+[5]Composite!BD34+[5]Composite!BN34</f>
        <v>0</v>
      </c>
      <c r="N34" s="0" t="n">
        <f aca="false">[5]Composite!S34+[5]Composite!AB34+[5]Composite!AL34+[5]Composite!AU34+[5]Composite!BE34+[5]Composite!BO34</f>
        <v>0</v>
      </c>
      <c r="O34" s="0" t="n">
        <f aca="false">[5]Composite!N34</f>
        <v>0</v>
      </c>
      <c r="P34" s="0" t="n">
        <f aca="false">[5]Composite!T34+[5]Composite!AC34+[5]Composite!AM34+[5]Composite!AV34+[5]Composite!BF34+[5]Composite!BP34</f>
        <v>0</v>
      </c>
      <c r="R34" s="93" t="n">
        <f aca="false">M34/$F34</f>
        <v>0</v>
      </c>
      <c r="S34" s="93" t="n">
        <f aca="false">N34/$F34</f>
        <v>0</v>
      </c>
      <c r="T34" s="93" t="n">
        <f aca="false">O34/$F34</f>
        <v>0</v>
      </c>
      <c r="U34" s="93" t="n">
        <f aca="false">P34/$F34</f>
        <v>0</v>
      </c>
      <c r="W34" s="9" t="n">
        <f aca="false">H34-M34</f>
        <v>0</v>
      </c>
      <c r="X34" s="9" t="n">
        <f aca="false">I34-N34</f>
        <v>0</v>
      </c>
      <c r="Y34" s="9" t="n">
        <f aca="false">J34-O34</f>
        <v>0</v>
      </c>
      <c r="Z34" s="9" t="n">
        <f aca="false">K34-P34</f>
        <v>0</v>
      </c>
    </row>
    <row r="35" customFormat="false" ht="12.75" hidden="false" customHeight="false" outlineLevel="0" collapsed="false">
      <c r="B35" s="14" t="n">
        <v>36892</v>
      </c>
      <c r="D35" s="40" t="n">
        <v>31</v>
      </c>
      <c r="E35" s="40" t="n">
        <f aca="false">E23</f>
        <v>0</v>
      </c>
      <c r="F35" s="9" t="n">
        <f aca="false">(24*D35)+E35</f>
        <v>744</v>
      </c>
      <c r="M35" s="0" t="n">
        <f aca="false">[5]Composite!R35+[5]Composite!AA35+[5]Composite!AK35+[5]Composite!AT35+[5]Composite!BD35+[5]Composite!BN35</f>
        <v>0</v>
      </c>
      <c r="N35" s="0" t="n">
        <f aca="false">[5]Composite!S35+[5]Composite!AB35+[5]Composite!AL35+[5]Composite!AU35+[5]Composite!BE35+[5]Composite!BO35</f>
        <v>0</v>
      </c>
      <c r="O35" s="0" t="n">
        <f aca="false">[5]Composite!N35</f>
        <v>0</v>
      </c>
      <c r="P35" s="0" t="n">
        <f aca="false">[5]Composite!T35+[5]Composite!AC35+[5]Composite!AM35+[5]Composite!AV35+[5]Composite!BF35+[5]Composite!BP35</f>
        <v>0</v>
      </c>
      <c r="R35" s="93" t="n">
        <f aca="false">M35/$F35</f>
        <v>0</v>
      </c>
      <c r="S35" s="93" t="n">
        <f aca="false">N35/$F35</f>
        <v>0</v>
      </c>
      <c r="T35" s="93" t="n">
        <f aca="false">O35/$F35</f>
        <v>0</v>
      </c>
      <c r="U35" s="93" t="n">
        <f aca="false">P35/$F35</f>
        <v>0</v>
      </c>
      <c r="W35" s="9" t="n">
        <f aca="false">H35-M35</f>
        <v>0</v>
      </c>
      <c r="X35" s="9" t="n">
        <f aca="false">I35-N35</f>
        <v>0</v>
      </c>
      <c r="Y35" s="9" t="n">
        <f aca="false">J35-O35</f>
        <v>0</v>
      </c>
      <c r="Z35" s="9" t="n">
        <f aca="false">K35-P35</f>
        <v>0</v>
      </c>
    </row>
    <row r="36" customFormat="false" ht="12.75" hidden="false" customHeight="false" outlineLevel="0" collapsed="false">
      <c r="B36" s="14" t="n">
        <v>36923</v>
      </c>
      <c r="D36" s="10" t="n">
        <v>28</v>
      </c>
      <c r="E36" s="40" t="n">
        <f aca="false">E24</f>
        <v>0</v>
      </c>
      <c r="F36" s="9" t="n">
        <f aca="false">(24*D36)+E36</f>
        <v>672</v>
      </c>
      <c r="M36" s="0" t="n">
        <f aca="false">[5]Composite!R36+[5]Composite!AA36+[5]Composite!AK36+[5]Composite!AT36+[5]Composite!BD36+[5]Composite!BN36</f>
        <v>0</v>
      </c>
      <c r="N36" s="0" t="n">
        <f aca="false">[5]Composite!S36+[5]Composite!AB36+[5]Composite!AL36+[5]Composite!AU36+[5]Composite!BE36+[5]Composite!BO36</f>
        <v>0</v>
      </c>
      <c r="O36" s="0" t="n">
        <f aca="false">[5]Composite!N36</f>
        <v>0</v>
      </c>
      <c r="P36" s="0" t="n">
        <f aca="false">[5]Composite!T36+[5]Composite!AC36+[5]Composite!AM36+[5]Composite!AV36+[5]Composite!BF36+[5]Composite!BP36</f>
        <v>0</v>
      </c>
      <c r="R36" s="93" t="n">
        <f aca="false">M36/$F36</f>
        <v>0</v>
      </c>
      <c r="S36" s="93" t="n">
        <f aca="false">N36/$F36</f>
        <v>0</v>
      </c>
      <c r="T36" s="93" t="n">
        <f aca="false">O36/$F36</f>
        <v>0</v>
      </c>
      <c r="U36" s="93" t="n">
        <f aca="false">P36/$F36</f>
        <v>0</v>
      </c>
      <c r="W36" s="9" t="n">
        <f aca="false">H36-M36</f>
        <v>0</v>
      </c>
      <c r="X36" s="9" t="n">
        <f aca="false">I36-N36</f>
        <v>0</v>
      </c>
      <c r="Y36" s="9" t="n">
        <f aca="false">J36-O36</f>
        <v>0</v>
      </c>
      <c r="Z36" s="9" t="n">
        <f aca="false">K36-P36</f>
        <v>0</v>
      </c>
    </row>
    <row r="37" customFormat="false" ht="12.75" hidden="false" customHeight="false" outlineLevel="0" collapsed="false">
      <c r="B37" s="14" t="n">
        <v>36951</v>
      </c>
      <c r="D37" s="9" t="n">
        <v>31</v>
      </c>
      <c r="E37" s="40" t="n">
        <f aca="false">E25</f>
        <v>0</v>
      </c>
      <c r="F37" s="9" t="n">
        <f aca="false">(24*D37)+E37</f>
        <v>744</v>
      </c>
      <c r="M37" s="0" t="n">
        <f aca="false">[5]Composite!R37+[5]Composite!AA37+[5]Composite!AK37+[5]Composite!AT37+[5]Composite!BD37+[5]Composite!BN37</f>
        <v>0</v>
      </c>
      <c r="N37" s="0" t="n">
        <f aca="false">[5]Composite!S37+[5]Composite!AB37+[5]Composite!AL37+[5]Composite!AU37+[5]Composite!BE37+[5]Composite!BO37</f>
        <v>0</v>
      </c>
      <c r="O37" s="0" t="n">
        <f aca="false">[5]Composite!N37</f>
        <v>0</v>
      </c>
      <c r="P37" s="0" t="n">
        <f aca="false">[5]Composite!T37+[5]Composite!AC37+[5]Composite!AM37+[5]Composite!AV37+[5]Composite!BF37+[5]Composite!BP37</f>
        <v>0</v>
      </c>
      <c r="R37" s="93" t="n">
        <f aca="false">M37/$F37</f>
        <v>0</v>
      </c>
      <c r="S37" s="93" t="n">
        <f aca="false">N37/$F37</f>
        <v>0</v>
      </c>
      <c r="T37" s="93" t="n">
        <f aca="false">O37/$F37</f>
        <v>0</v>
      </c>
      <c r="U37" s="93" t="n">
        <f aca="false">P37/$F37</f>
        <v>0</v>
      </c>
      <c r="W37" s="9" t="n">
        <f aca="false">H37-M37</f>
        <v>0</v>
      </c>
      <c r="X37" s="9" t="n">
        <f aca="false">I37-N37</f>
        <v>0</v>
      </c>
      <c r="Y37" s="9" t="n">
        <f aca="false">J37-O37</f>
        <v>0</v>
      </c>
      <c r="Z37" s="9" t="n">
        <f aca="false">K37-P37</f>
        <v>0</v>
      </c>
    </row>
    <row r="38" customFormat="false" ht="12.75" hidden="false" customHeight="false" outlineLevel="0" collapsed="false">
      <c r="B38" s="14" t="n">
        <v>36982</v>
      </c>
      <c r="D38" s="9" t="n">
        <v>30</v>
      </c>
      <c r="E38" s="40" t="n">
        <f aca="false">E26</f>
        <v>-1</v>
      </c>
      <c r="F38" s="9" t="n">
        <f aca="false">(24*D38)+E38</f>
        <v>719</v>
      </c>
      <c r="M38" s="0" t="n">
        <f aca="false">[5]Composite!R38+[5]Composite!AA38+[5]Composite!AK38+[5]Composite!AT38+[5]Composite!BD38+[5]Composite!BN38</f>
        <v>0</v>
      </c>
      <c r="N38" s="0" t="n">
        <f aca="false">[5]Composite!S38+[5]Composite!AB38+[5]Composite!AL38+[5]Composite!AU38+[5]Composite!BE38+[5]Composite!BO38</f>
        <v>0</v>
      </c>
      <c r="O38" s="0" t="n">
        <f aca="false">[5]Composite!N38</f>
        <v>0</v>
      </c>
      <c r="P38" s="0" t="n">
        <f aca="false">[5]Composite!T38+[5]Composite!AC38+[5]Composite!AM38+[5]Composite!AV38+[5]Composite!BF38+[5]Composite!BP38</f>
        <v>0</v>
      </c>
      <c r="R38" s="93" t="n">
        <f aca="false">M38/$F38</f>
        <v>0</v>
      </c>
      <c r="S38" s="93" t="n">
        <f aca="false">N38/$F38</f>
        <v>0</v>
      </c>
      <c r="T38" s="93" t="n">
        <f aca="false">O38/$F38</f>
        <v>0</v>
      </c>
      <c r="U38" s="93" t="n">
        <f aca="false">P38/$F38</f>
        <v>0</v>
      </c>
      <c r="W38" s="9" t="n">
        <f aca="false">H38-M38</f>
        <v>0</v>
      </c>
      <c r="X38" s="9" t="n">
        <f aca="false">I38-N38</f>
        <v>0</v>
      </c>
      <c r="Y38" s="9" t="n">
        <f aca="false">J38-O38</f>
        <v>0</v>
      </c>
      <c r="Z38" s="9" t="n">
        <f aca="false">K38-P38</f>
        <v>0</v>
      </c>
    </row>
    <row r="39" customFormat="false" ht="12.75" hidden="false" customHeight="false" outlineLevel="0" collapsed="false">
      <c r="B39" s="14" t="n">
        <v>37012</v>
      </c>
      <c r="D39" s="9" t="n">
        <v>31</v>
      </c>
      <c r="E39" s="40" t="n">
        <f aca="false">E27</f>
        <v>0</v>
      </c>
      <c r="F39" s="9" t="n">
        <f aca="false">(24*D39)+E39</f>
        <v>744</v>
      </c>
      <c r="M39" s="0" t="n">
        <f aca="false">[5]Composite!R39+[5]Composite!AA39+[5]Composite!AK39+[5]Composite!AT39+[5]Composite!BD39+[5]Composite!BN39</f>
        <v>0</v>
      </c>
      <c r="N39" s="0" t="n">
        <f aca="false">[5]Composite!S39+[5]Composite!AB39+[5]Composite!AL39+[5]Composite!AU39+[5]Composite!BE39+[5]Composite!BO39</f>
        <v>0</v>
      </c>
      <c r="O39" s="0" t="n">
        <f aca="false">[5]Composite!N39</f>
        <v>0</v>
      </c>
      <c r="P39" s="0" t="n">
        <f aca="false">[5]Composite!T39+[5]Composite!AC39+[5]Composite!AM39+[5]Composite!AV39+[5]Composite!BF39+[5]Composite!BP39</f>
        <v>0</v>
      </c>
      <c r="R39" s="93" t="n">
        <f aca="false">M39/$F39</f>
        <v>0</v>
      </c>
      <c r="S39" s="93" t="n">
        <f aca="false">N39/$F39</f>
        <v>0</v>
      </c>
      <c r="T39" s="93" t="n">
        <f aca="false">O39/$F39</f>
        <v>0</v>
      </c>
      <c r="U39" s="93" t="n">
        <f aca="false">P39/$F39</f>
        <v>0</v>
      </c>
      <c r="W39" s="9" t="n">
        <f aca="false">H39-M39</f>
        <v>0</v>
      </c>
      <c r="X39" s="9" t="n">
        <f aca="false">I39-N39</f>
        <v>0</v>
      </c>
      <c r="Y39" s="9" t="n">
        <f aca="false">J39-O39</f>
        <v>0</v>
      </c>
      <c r="Z39" s="9" t="n">
        <f aca="false">K39-P39</f>
        <v>0</v>
      </c>
    </row>
    <row r="40" customFormat="false" ht="12.75" hidden="false" customHeight="false" outlineLevel="0" collapsed="false">
      <c r="B40" s="14" t="n">
        <v>37043</v>
      </c>
      <c r="D40" s="9" t="n">
        <v>30</v>
      </c>
      <c r="E40" s="40" t="n">
        <f aca="false">E28</f>
        <v>0</v>
      </c>
      <c r="F40" s="9" t="n">
        <f aca="false">(24*D40)+E40</f>
        <v>720</v>
      </c>
      <c r="M40" s="0" t="n">
        <f aca="false">[5]Composite!R40+[5]Composite!AA40+[5]Composite!AK40+[5]Composite!AT40+[5]Composite!BD40+[5]Composite!BN40</f>
        <v>0</v>
      </c>
      <c r="N40" s="0" t="n">
        <f aca="false">[5]Composite!S40+[5]Composite!AB40+[5]Composite!AL40+[5]Composite!AU40+[5]Composite!BE40+[5]Composite!BO40</f>
        <v>0</v>
      </c>
      <c r="O40" s="0" t="n">
        <f aca="false">[5]Composite!N40</f>
        <v>0</v>
      </c>
      <c r="P40" s="0" t="n">
        <f aca="false">[5]Composite!T40+[5]Composite!AC40+[5]Composite!AM40+[5]Composite!AV40+[5]Composite!BF40+[5]Composite!BP40</f>
        <v>0</v>
      </c>
      <c r="R40" s="93" t="n">
        <f aca="false">M40/$F40</f>
        <v>0</v>
      </c>
      <c r="S40" s="93" t="n">
        <f aca="false">N40/$F40</f>
        <v>0</v>
      </c>
      <c r="T40" s="93" t="n">
        <f aca="false">O40/$F40</f>
        <v>0</v>
      </c>
      <c r="U40" s="93" t="n">
        <f aca="false">P40/$F40</f>
        <v>0</v>
      </c>
      <c r="W40" s="9" t="n">
        <f aca="false">H40-M40</f>
        <v>0</v>
      </c>
      <c r="X40" s="9" t="n">
        <f aca="false">I40-N40</f>
        <v>0</v>
      </c>
      <c r="Y40" s="9" t="n">
        <f aca="false">J40-O40</f>
        <v>0</v>
      </c>
      <c r="Z40" s="9" t="n">
        <f aca="false">K40-P40</f>
        <v>0</v>
      </c>
    </row>
    <row r="41" customFormat="false" ht="12.75" hidden="false" customHeight="false" outlineLevel="0" collapsed="false">
      <c r="B41" s="14" t="n">
        <v>37073</v>
      </c>
      <c r="D41" s="9" t="n">
        <v>31</v>
      </c>
      <c r="E41" s="40" t="n">
        <f aca="false">E29</f>
        <v>0</v>
      </c>
      <c r="F41" s="9" t="n">
        <f aca="false">(24*D41)+E41</f>
        <v>744</v>
      </c>
      <c r="M41" s="0" t="n">
        <f aca="false">[5]Composite!R41+[5]Composite!AA41+[5]Composite!AK41+[5]Composite!AT41+[5]Composite!BD41+[5]Composite!BN41</f>
        <v>0</v>
      </c>
      <c r="N41" s="0" t="n">
        <f aca="false">[5]Composite!S41+[5]Composite!AB41+[5]Composite!AL41+[5]Composite!AU41+[5]Composite!BE41+[5]Composite!BO41</f>
        <v>0</v>
      </c>
      <c r="O41" s="0" t="n">
        <f aca="false">[5]Composite!N41</f>
        <v>0</v>
      </c>
      <c r="P41" s="0" t="n">
        <f aca="false">[5]Composite!T41+[5]Composite!AC41+[5]Composite!AM41+[5]Composite!AV41+[5]Composite!BF41+[5]Composite!BP41</f>
        <v>0</v>
      </c>
      <c r="R41" s="93" t="n">
        <f aca="false">M41/$F41</f>
        <v>0</v>
      </c>
      <c r="S41" s="93" t="n">
        <f aca="false">N41/$F41</f>
        <v>0</v>
      </c>
      <c r="T41" s="93" t="n">
        <f aca="false">O41/$F41</f>
        <v>0</v>
      </c>
      <c r="U41" s="93" t="n">
        <f aca="false">P41/$F41</f>
        <v>0</v>
      </c>
      <c r="W41" s="9" t="n">
        <f aca="false">H41-M41</f>
        <v>0</v>
      </c>
      <c r="X41" s="9" t="n">
        <f aca="false">I41-N41</f>
        <v>0</v>
      </c>
      <c r="Y41" s="9" t="n">
        <f aca="false">J41-O41</f>
        <v>0</v>
      </c>
      <c r="Z41" s="9" t="n">
        <f aca="false">K41-P41</f>
        <v>0</v>
      </c>
    </row>
    <row r="42" customFormat="false" ht="12.75" hidden="false" customHeight="false" outlineLevel="0" collapsed="false">
      <c r="B42" s="14" t="n">
        <v>37104</v>
      </c>
      <c r="D42" s="9" t="n">
        <v>31</v>
      </c>
      <c r="E42" s="40" t="n">
        <f aca="false">E30</f>
        <v>0</v>
      </c>
      <c r="F42" s="9" t="n">
        <f aca="false">(24*D42)+E42</f>
        <v>744</v>
      </c>
      <c r="M42" s="0" t="n">
        <f aca="false">[5]Composite!R42+[5]Composite!AA42+[5]Composite!AK42+[5]Composite!AT42+[5]Composite!BD42+[5]Composite!BN42</f>
        <v>0</v>
      </c>
      <c r="N42" s="0" t="n">
        <f aca="false">[5]Composite!S42+[5]Composite!AB42+[5]Composite!AL42+[5]Composite!AU42+[5]Composite!BE42+[5]Composite!BO42</f>
        <v>0</v>
      </c>
      <c r="O42" s="0" t="n">
        <f aca="false">[5]Composite!N42</f>
        <v>0</v>
      </c>
      <c r="P42" s="0" t="n">
        <f aca="false">[5]Composite!T42+[5]Composite!AC42+[5]Composite!AM42+[5]Composite!AV42+[5]Composite!BF42+[5]Composite!BP42</f>
        <v>0</v>
      </c>
      <c r="R42" s="93" t="n">
        <f aca="false">M42/$F42</f>
        <v>0</v>
      </c>
      <c r="S42" s="93" t="n">
        <f aca="false">N42/$F42</f>
        <v>0</v>
      </c>
      <c r="T42" s="93" t="n">
        <f aca="false">O42/$F42</f>
        <v>0</v>
      </c>
      <c r="U42" s="93" t="n">
        <f aca="false">P42/$F42</f>
        <v>0</v>
      </c>
      <c r="W42" s="9" t="n">
        <f aca="false">H42-M42</f>
        <v>0</v>
      </c>
      <c r="X42" s="9" t="n">
        <f aca="false">I42-N42</f>
        <v>0</v>
      </c>
      <c r="Y42" s="9" t="n">
        <f aca="false">J42-O42</f>
        <v>0</v>
      </c>
      <c r="Z42" s="9" t="n">
        <f aca="false">K42-P42</f>
        <v>0</v>
      </c>
    </row>
    <row r="43" customFormat="false" ht="12.75" hidden="false" customHeight="false" outlineLevel="0" collapsed="false">
      <c r="B43" s="14" t="n">
        <v>37135</v>
      </c>
      <c r="D43" s="9" t="n">
        <v>30</v>
      </c>
      <c r="E43" s="40" t="n">
        <f aca="false">E31</f>
        <v>0</v>
      </c>
      <c r="F43" s="9" t="n">
        <f aca="false">(24*D43)+E43</f>
        <v>720</v>
      </c>
      <c r="M43" s="0" t="n">
        <f aca="false">[5]Composite!R43+[5]Composite!AA43+[5]Composite!AK43+[5]Composite!AT43+[5]Composite!BD43+[5]Composite!BN43</f>
        <v>0</v>
      </c>
      <c r="N43" s="0" t="n">
        <f aca="false">[5]Composite!S43+[5]Composite!AB43+[5]Composite!AL43+[5]Composite!AU43+[5]Composite!BE43+[5]Composite!BO43</f>
        <v>0</v>
      </c>
      <c r="O43" s="0" t="n">
        <f aca="false">[5]Composite!N43</f>
        <v>0</v>
      </c>
      <c r="P43" s="0" t="n">
        <f aca="false">[5]Composite!T43+[5]Composite!AC43+[5]Composite!AM43+[5]Composite!AV43+[5]Composite!BF43+[5]Composite!BP43</f>
        <v>0</v>
      </c>
      <c r="R43" s="93" t="n">
        <f aca="false">M43/$F43</f>
        <v>0</v>
      </c>
      <c r="S43" s="93" t="n">
        <f aca="false">N43/$F43</f>
        <v>0</v>
      </c>
      <c r="T43" s="93" t="n">
        <f aca="false">O43/$F43</f>
        <v>0</v>
      </c>
      <c r="U43" s="93" t="n">
        <f aca="false">P43/$F43</f>
        <v>0</v>
      </c>
      <c r="W43" s="9" t="n">
        <f aca="false">H43-M43</f>
        <v>0</v>
      </c>
      <c r="X43" s="9" t="n">
        <f aca="false">I43-N43</f>
        <v>0</v>
      </c>
      <c r="Y43" s="9" t="n">
        <f aca="false">J43-O43</f>
        <v>0</v>
      </c>
      <c r="Z43" s="9" t="n">
        <f aca="false">K43-P43</f>
        <v>0</v>
      </c>
    </row>
  </sheetData>
  <mergeCells count="5">
    <mergeCell ref="M6:U6"/>
    <mergeCell ref="H7:K7"/>
    <mergeCell ref="M7:P7"/>
    <mergeCell ref="R7:U7"/>
    <mergeCell ref="W7:Z7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2000-03-16T19:20:29Z</dcterms:created>
  <dc:creator>Blumhardt, Orville J</dc:creator>
  <dc:description/>
  <dc:language>en-US</dc:language>
  <cp:lastModifiedBy>Blumhardt, Orville J</cp:lastModifiedBy>
  <cp:lastPrinted>2001-09-26T17:44:17Z</cp:lastPrinted>
  <cp:revision>0</cp:revision>
  <dc:subject/>
  <dc:title/>
</cp:coreProperties>
</file>