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01" sheetId="1" state="visible" r:id="rId3"/>
    <sheet name="May01" sheetId="2" state="visible" r:id="rId4"/>
    <sheet name="June01" sheetId="3" state="visible" r:id="rId5"/>
  </sheets>
  <definedNames>
    <definedName function="false" hidden="false" localSheetId="0" name="_xlnm.Print_Area" vbProcedure="false">April01!$A$5:$J$113</definedName>
    <definedName function="false" hidden="false" localSheetId="0" name="_xlnm.Print_Titles" vbProcedure="false">April01!$1:$4</definedName>
    <definedName function="false" hidden="false" localSheetId="2" name="_xlnm.Print_Area" vbProcedure="false">June01!$A$1:$J$169</definedName>
    <definedName function="false" hidden="false" localSheetId="2" name="_xlnm.Print_Titles" vbProcedure="false">June01!$1:$6</definedName>
    <definedName function="false" hidden="false" localSheetId="1" name="_xlnm.Print_Area" vbProcedure="false">May01!$A$6:$J$166</definedName>
    <definedName function="false" hidden="false" localSheetId="1" name="_xlnm.Print_Titles" vbProcedure="false">May01!$1:$5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<sst xmlns="http://schemas.openxmlformats.org/spreadsheetml/2006/main" count="405" uniqueCount="125">
  <si>
    <t xml:space="preserve">Greeley Gas Company</t>
  </si>
  <si>
    <t xml:space="preserve">Enron Worksheet </t>
  </si>
  <si>
    <t xml:space="preserve">Northeast Colorado </t>
  </si>
  <si>
    <t xml:space="preserve">April, 2001</t>
  </si>
  <si>
    <t xml:space="preserve">Gas Cost Section</t>
  </si>
  <si>
    <t xml:space="preserve">A. Baseload Volume and Cost</t>
  </si>
  <si>
    <t xml:space="preserve">Baseload Price</t>
  </si>
  <si>
    <t xml:space="preserve">CIG: Rocky Mountian Index Price</t>
  </si>
  <si>
    <t xml:space="preserve">Discount </t>
  </si>
  <si>
    <t xml:space="preserve">Baseload</t>
  </si>
  <si>
    <t xml:space="preserve">Days in</t>
  </si>
  <si>
    <t xml:space="preserve">Monthly</t>
  </si>
  <si>
    <t xml:space="preserve">Baseload </t>
  </si>
  <si>
    <t xml:space="preserve">Nomination</t>
  </si>
  <si>
    <t xml:space="preserve">Month</t>
  </si>
  <si>
    <t xml:space="preserve">Volumes</t>
  </si>
  <si>
    <t xml:space="preserve">Rate</t>
  </si>
  <si>
    <t xml:space="preserve">Amount</t>
  </si>
  <si>
    <t xml:space="preserve">Daily Deliveries to Owl Creek=6,500</t>
  </si>
  <si>
    <t xml:space="preserve">B. Swing Volume and Cost (See Daily Swing Pricing Sheet For Details)</t>
  </si>
  <si>
    <t xml:space="preserve">Total</t>
  </si>
  <si>
    <t xml:space="preserve">Swing </t>
  </si>
  <si>
    <t xml:space="preserve">Swing</t>
  </si>
  <si>
    <t xml:space="preserve">Total Swing deliveries to Owl Creek=76,500</t>
  </si>
  <si>
    <t xml:space="preserve"> Total Gas Costs</t>
  </si>
  <si>
    <t xml:space="preserve">Transportation Section</t>
  </si>
  <si>
    <t xml:space="preserve">A. Colorado Interstate Gas - Contract No. 33222000</t>
  </si>
  <si>
    <t xml:space="preserve">Demand Charges</t>
  </si>
  <si>
    <t xml:space="preserve"> Demand Capacity</t>
  </si>
  <si>
    <t xml:space="preserve">CIG Fuel</t>
  </si>
  <si>
    <t xml:space="preserve"> Demand Rate</t>
  </si>
  <si>
    <t xml:space="preserve">CIG L&amp;U</t>
  </si>
  <si>
    <t xml:space="preserve"> Days in Month</t>
  </si>
  <si>
    <t xml:space="preserve">CIG Fuel &amp; LU Deductions</t>
  </si>
  <si>
    <t xml:space="preserve">CIG Fuel &amp; LU Coefficent</t>
  </si>
  <si>
    <t xml:space="preserve">Monthly Demand Charge</t>
  </si>
  <si>
    <t xml:space="preserve">Delivered at WIC Baxter</t>
  </si>
  <si>
    <t xml:space="preserve">Third Party Utilization Volumes</t>
  </si>
  <si>
    <t xml:space="preserve">Delivered into CIG</t>
  </si>
  <si>
    <t xml:space="preserve">Third Party Utilization Rate</t>
  </si>
  <si>
    <t xml:space="preserve">Divided by Co-efficient</t>
  </si>
  <si>
    <t xml:space="preserve">  Third Party Utilization Credits</t>
  </si>
  <si>
    <t xml:space="preserve">Total Monthly Reservation Charges</t>
  </si>
  <si>
    <t xml:space="preserve">Commodity Charges</t>
  </si>
  <si>
    <t xml:space="preserve"> Commodity Volumes</t>
  </si>
  <si>
    <t xml:space="preserve"> Commodity Rate</t>
  </si>
  <si>
    <t xml:space="preserve"> Commodity ACA</t>
  </si>
  <si>
    <t xml:space="preserve">CIG Commodity Rate</t>
  </si>
  <si>
    <t xml:space="preserve">Monthly Commodity Charge</t>
  </si>
  <si>
    <t xml:space="preserve">Total CIG Transportation Charges</t>
  </si>
  <si>
    <t xml:space="preserve">B. Wyoming Interstate Gas - Contract No. 41059001</t>
  </si>
  <si>
    <t xml:space="preserve">WIC Fuel</t>
  </si>
  <si>
    <t xml:space="preserve">WIC L&amp;U</t>
  </si>
  <si>
    <t xml:space="preserve">WIC Fuel &amp; LU Deductions</t>
  </si>
  <si>
    <t xml:space="preserve"> Columbia Exit Fee</t>
  </si>
  <si>
    <t xml:space="preserve">WIC Fuel &amp; LU Co-efficent</t>
  </si>
  <si>
    <t xml:space="preserve">Reservation Charge</t>
  </si>
  <si>
    <t xml:space="preserve">Deliveries at Owl Creek</t>
  </si>
  <si>
    <t xml:space="preserve">Columbia Exit Fee</t>
  </si>
  <si>
    <t xml:space="preserve">  Baseload Gas </t>
  </si>
  <si>
    <t xml:space="preserve">  Monthly Demand Fee</t>
  </si>
  <si>
    <t xml:space="preserve">  Swing Gas</t>
  </si>
  <si>
    <t xml:space="preserve"> Commodity </t>
  </si>
  <si>
    <t xml:space="preserve"> Comodity ACA</t>
  </si>
  <si>
    <t xml:space="preserve"> Commodity GRI</t>
  </si>
  <si>
    <t xml:space="preserve">Commodity Rate</t>
  </si>
  <si>
    <t xml:space="preserve">Commodity Volumes</t>
  </si>
  <si>
    <t xml:space="preserve">Total WIC Transportation Charges</t>
  </si>
  <si>
    <t xml:space="preserve">Total Transportation Costs</t>
  </si>
  <si>
    <t xml:space="preserve">Total Gas Costs &amp; Transportation Costs</t>
  </si>
  <si>
    <t xml:space="preserve">Per Enron Invoice </t>
  </si>
  <si>
    <t xml:space="preserve">Difference</t>
  </si>
  <si>
    <t xml:space="preserve">Reconcilation Items</t>
  </si>
  <si>
    <t xml:space="preserve">CIG Demand Fee</t>
  </si>
  <si>
    <t xml:space="preserve">Gas Cost Calculations (1)</t>
  </si>
  <si>
    <t xml:space="preserve">Unknown Amount</t>
  </si>
  <si>
    <t xml:space="preserve">(1)  Gas Costs Calculations</t>
  </si>
  <si>
    <t xml:space="preserve">          Greeley (Commodity Gas Costs + CIG &amp; WIC Variable Transpt Costs)</t>
  </si>
  <si>
    <t xml:space="preserve">          Enron Invoice</t>
  </si>
  <si>
    <t xml:space="preserve">          Difference</t>
  </si>
  <si>
    <t xml:space="preserve">May, 2001</t>
  </si>
  <si>
    <t xml:space="preserve">A. Baseload Volume and Cost - System Supply</t>
  </si>
  <si>
    <t xml:space="preserve">Daily Deliveries to Owl Creek=3,000</t>
  </si>
  <si>
    <t xml:space="preserve">B. Swing Volume and Cost - System Supply (See Daily Swing Pricing Sheet For Details)</t>
  </si>
  <si>
    <t xml:space="preserve">Total Swing deliveries to Owl Creek=30,430</t>
  </si>
  <si>
    <t xml:space="preserve">A. Baseload Volume and Cost - Planned Storage </t>
  </si>
  <si>
    <t xml:space="preserve">Planned </t>
  </si>
  <si>
    <t xml:space="preserve">Planned</t>
  </si>
  <si>
    <t xml:space="preserve">Daily </t>
  </si>
  <si>
    <t xml:space="preserve">Storage</t>
  </si>
  <si>
    <t xml:space="preserve">Injections</t>
  </si>
  <si>
    <t xml:space="preserve">Daily Deliveries to Owl Creek=1,300</t>
  </si>
  <si>
    <t xml:space="preserve"> Total Gas Costs - System Supply &amp; Storage</t>
  </si>
  <si>
    <t xml:space="preserve">Sys. Sup</t>
  </si>
  <si>
    <t xml:space="preserve">Stor</t>
  </si>
  <si>
    <t xml:space="preserve">  Storage Injections</t>
  </si>
  <si>
    <t xml:space="preserve">Young Storage and Associated Transportation (Per Storage Plan)</t>
  </si>
  <si>
    <t xml:space="preserve">A. Colorado Interstate Gas - Contract No. 33191011</t>
  </si>
  <si>
    <t xml:space="preserve">Deliveries to Owl Creek</t>
  </si>
  <si>
    <t xml:space="preserve">PSCo Fuel</t>
  </si>
  <si>
    <t xml:space="preserve">Deliveries to CIG</t>
  </si>
  <si>
    <t xml:space="preserve">Deliveries to YCS</t>
  </si>
  <si>
    <t xml:space="preserve">Young Injection Fuel</t>
  </si>
  <si>
    <t xml:space="preserve">Net Planned Injections</t>
  </si>
  <si>
    <t xml:space="preserve">Planned Net Storage Injections</t>
  </si>
  <si>
    <t xml:space="preserve">A. Young Storage  - Contract No. 17003002</t>
  </si>
  <si>
    <t xml:space="preserve"> Storage Capacity</t>
  </si>
  <si>
    <t xml:space="preserve"> Demand Capacity Fee</t>
  </si>
  <si>
    <t xml:space="preserve"> Storage Capacity Fee</t>
  </si>
  <si>
    <t xml:space="preserve">Storage Charge</t>
  </si>
  <si>
    <t xml:space="preserve"> Injection Fee</t>
  </si>
  <si>
    <t xml:space="preserve">Total Young Storage Charges</t>
  </si>
  <si>
    <t xml:space="preserve">Total Young Storage and Associated Transportation Costs</t>
  </si>
  <si>
    <t xml:space="preserve">Total Commodity Gas,Transportation, &amp; Storage  Costs</t>
  </si>
  <si>
    <t xml:space="preserve">Penalty Credit</t>
  </si>
  <si>
    <t xml:space="preserve">          Greeley (Commodity Gas Costs)</t>
  </si>
  <si>
    <t xml:space="preserve">June, 2001</t>
  </si>
  <si>
    <t xml:space="preserve">Day</t>
  </si>
  <si>
    <t xml:space="preserve">Qty</t>
  </si>
  <si>
    <t xml:space="preserve">Price</t>
  </si>
  <si>
    <t xml:space="preserve">Amt.</t>
  </si>
  <si>
    <t xml:space="preserve">Daily Deliveries to Owl Creek=2,600</t>
  </si>
  <si>
    <t xml:space="preserve">Total Swing deliveries to Owl Creek=52,499</t>
  </si>
  <si>
    <t xml:space="preserve">Daily Deliveries to Owl Creek=5,000</t>
  </si>
  <si>
    <t xml:space="preserve">Adjustment - Demand Fees on CIG 33222000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</si>
</sst>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$#,##0.0000"/>
    <numFmt numFmtId="166" formatCode="#,##0"/>
    <numFmt numFmtId="167" formatCode="\$#,##0.00"/>
    <numFmt numFmtId="168" formatCode="\$#,##0.000"/>
    <numFmt numFmtId="169" formatCode="0.00%"/>
    <numFmt numFmtId="170" formatCode="0.000%"/>
    <numFmt numFmtId="171" formatCode="0.0000"/>
    <numFmt numFmtId="172" formatCode="_(\$* #,##0.00_);_(\$* \(#,##0.00\);_(\$* \-??_);_(@_)"/>
    <numFmt numFmtId="173" formatCode="_(\$* #,##0.000_);_(\$* \(#,##0.000\);_(\$* \-??_);_(@_)"/>
  </numFmts>
  <fonts count="13">
    <font>
      <sz val="10"/>
      <name val="Arial Narro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Narrow"/>
      <family val="2"/>
    </font>
    <font>
      <b val="true"/>
      <u val="single"/>
      <sz val="12"/>
      <name val="Arial Narrow"/>
      <family val="2"/>
    </font>
    <font>
      <b val="true"/>
      <u val="single"/>
      <sz val="10"/>
      <name val="Arial Narrow"/>
      <family val="2"/>
    </font>
    <font>
      <u val="single"/>
      <sz val="10"/>
      <name val="Arial Narrow"/>
      <family val="2"/>
    </font>
    <font>
      <b val="true"/>
      <sz val="10"/>
      <name val="Arial Narrow"/>
      <family val="2"/>
    </font>
    <font>
      <b val="true"/>
      <sz val="12"/>
      <name val="Arial Narrow"/>
      <family val="2"/>
    </font>
    <font>
      <u val="single"/>
      <sz val="12"/>
      <name val="Arial Narrow"/>
      <family val="2"/>
    </font>
    <font>
      <sz val="10"/>
      <name val="Arial Narrow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32"/>
    <col collapsed="false" customWidth="true" hidden="false" outlineLevel="0" max="2" min="2" style="0" width="14.33"/>
    <col collapsed="false" customWidth="true" hidden="false" outlineLevel="0" max="4" min="3" style="0" width="11.32"/>
    <col collapsed="false" customWidth="true" hidden="false" outlineLevel="0" max="6" min="6" style="0" width="15.66"/>
    <col collapsed="false" customWidth="true" hidden="false" outlineLevel="0" max="8" min="8" style="0" width="23.33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4" customFormat="false" ht="18" hidden="false" customHeight="false" outlineLevel="0" collapsed="false">
      <c r="A4" s="1" t="s">
        <v>3</v>
      </c>
    </row>
    <row r="7" customFormat="false" ht="15.75" hidden="false" customHeight="false" outlineLevel="0" collapsed="false">
      <c r="A7" s="2" t="s">
        <v>4</v>
      </c>
    </row>
    <row r="8" customFormat="false" ht="15.75" hidden="false" customHeight="false" outlineLevel="0" collapsed="false">
      <c r="A8" s="2"/>
    </row>
    <row r="9" customFormat="false" ht="12.75" hidden="false" customHeight="false" outlineLevel="0" collapsed="false">
      <c r="A9" s="3" t="s">
        <v>5</v>
      </c>
    </row>
    <row r="10" customFormat="false" ht="12.75" hidden="false" customHeight="false" outlineLevel="0" collapsed="false">
      <c r="A10" s="3"/>
    </row>
    <row r="11" customFormat="false" ht="12.75" hidden="false" customHeight="false" outlineLevel="0" collapsed="false">
      <c r="A11" s="3"/>
    </row>
    <row r="12" customFormat="false" ht="12.75" hidden="false" customHeight="false" outlineLevel="0" collapsed="false">
      <c r="A12" s="3"/>
      <c r="B12" s="4" t="s">
        <v>6</v>
      </c>
    </row>
    <row r="13" customFormat="false" ht="12.75" hidden="false" customHeight="false" outlineLevel="0" collapsed="false">
      <c r="B13" s="0" t="s">
        <v>7</v>
      </c>
      <c r="E13" s="5" t="n">
        <v>4.49</v>
      </c>
    </row>
    <row r="14" customFormat="false" ht="12.75" hidden="false" customHeight="false" outlineLevel="0" collapsed="false">
      <c r="B14" s="0" t="s">
        <v>8</v>
      </c>
      <c r="E14" s="6" t="n">
        <v>-0.0125</v>
      </c>
    </row>
    <row r="15" customFormat="false" ht="12.75" hidden="false" customHeight="false" outlineLevel="0" collapsed="false">
      <c r="E15" s="5" t="n">
        <f aca="false">SUM(E13:E14)</f>
        <v>4.4775</v>
      </c>
    </row>
    <row r="19" customFormat="false" ht="12.75" hidden="false" customHeight="false" outlineLevel="0" collapsed="false">
      <c r="B19" s="7" t="s">
        <v>9</v>
      </c>
      <c r="C19" s="7" t="s">
        <v>10</v>
      </c>
      <c r="D19" s="7" t="s">
        <v>11</v>
      </c>
      <c r="E19" s="7"/>
      <c r="F19" s="7" t="s">
        <v>12</v>
      </c>
    </row>
    <row r="20" customFormat="false" ht="12.75" hidden="false" customHeight="false" outlineLevel="0" collapsed="false">
      <c r="B20" s="8" t="s">
        <v>13</v>
      </c>
      <c r="C20" s="8" t="s">
        <v>14</v>
      </c>
      <c r="D20" s="8" t="s">
        <v>15</v>
      </c>
      <c r="E20" s="8" t="s">
        <v>16</v>
      </c>
      <c r="F20" s="8" t="s">
        <v>17</v>
      </c>
    </row>
    <row r="21" customFormat="false" ht="12.75" hidden="false" customHeight="false" outlineLevel="0" collapsed="false">
      <c r="B21" s="9" t="n">
        <v>6593</v>
      </c>
      <c r="C21" s="9" t="n">
        <v>30</v>
      </c>
      <c r="D21" s="9" t="n">
        <f aca="false">B21*C21</f>
        <v>197790</v>
      </c>
      <c r="E21" s="5" t="n">
        <f aca="false">E15</f>
        <v>4.4775</v>
      </c>
      <c r="F21" s="10" t="n">
        <f aca="false">ROUND(D21*E21,2)</f>
        <v>885604.73</v>
      </c>
      <c r="H21" s="0" t="s">
        <v>18</v>
      </c>
    </row>
    <row r="24" customFormat="false" ht="12.75" hidden="false" customHeight="false" outlineLevel="0" collapsed="false">
      <c r="A24" s="3" t="s">
        <v>19</v>
      </c>
    </row>
    <row r="26" customFormat="false" ht="12.75" hidden="false" customHeight="false" outlineLevel="0" collapsed="false">
      <c r="D26" s="7" t="s">
        <v>20</v>
      </c>
      <c r="E26" s="7"/>
      <c r="F26" s="7"/>
    </row>
    <row r="27" customFormat="false" ht="12.75" hidden="false" customHeight="false" outlineLevel="0" collapsed="false">
      <c r="D27" s="7" t="s">
        <v>21</v>
      </c>
      <c r="E27" s="7"/>
      <c r="F27" s="7" t="s">
        <v>22</v>
      </c>
    </row>
    <row r="28" customFormat="false" ht="12.75" hidden="false" customHeight="false" outlineLevel="0" collapsed="false">
      <c r="D28" s="8" t="s">
        <v>15</v>
      </c>
      <c r="E28" s="8" t="s">
        <v>16</v>
      </c>
      <c r="F28" s="8" t="s">
        <v>17</v>
      </c>
    </row>
    <row r="29" customFormat="false" ht="12.75" hidden="false" customHeight="false" outlineLevel="0" collapsed="false">
      <c r="D29" s="9" t="n">
        <v>77592</v>
      </c>
      <c r="E29" s="5" t="n">
        <v>4.3945</v>
      </c>
      <c r="F29" s="10" t="n">
        <f aca="false">ROUND(D29*E29,2)</f>
        <v>340978.04</v>
      </c>
      <c r="H29" s="0" t="s">
        <v>23</v>
      </c>
    </row>
    <row r="32" customFormat="false" ht="12.75" hidden="false" customHeight="false" outlineLevel="0" collapsed="false">
      <c r="A32" s="3" t="s">
        <v>24</v>
      </c>
      <c r="D32" s="9" t="n">
        <f aca="false">D21+D29</f>
        <v>275382</v>
      </c>
      <c r="E32" s="11" t="n">
        <f aca="false">ROUND(F32/D32,3)</f>
        <v>4.454</v>
      </c>
      <c r="F32" s="10" t="n">
        <f aca="false">F21+F29</f>
        <v>1226582.77</v>
      </c>
    </row>
    <row r="34" customFormat="false" ht="15.75" hidden="false" customHeight="false" outlineLevel="0" collapsed="false">
      <c r="A34" s="2" t="s">
        <v>25</v>
      </c>
    </row>
    <row r="36" customFormat="false" ht="12.75" hidden="false" customHeight="false" outlineLevel="0" collapsed="false">
      <c r="A36" s="12" t="s">
        <v>26</v>
      </c>
    </row>
    <row r="38" customFormat="false" ht="12.75" hidden="false" customHeight="false" outlineLevel="0" collapsed="false">
      <c r="A38" s="0" t="s">
        <v>27</v>
      </c>
    </row>
    <row r="39" customFormat="false" ht="12.75" hidden="false" customHeight="false" outlineLevel="0" collapsed="false">
      <c r="A39" s="0" t="s">
        <v>28</v>
      </c>
      <c r="C39" s="9" t="n">
        <v>20000</v>
      </c>
      <c r="H39" s="0" t="s">
        <v>29</v>
      </c>
      <c r="I39" s="13" t="n">
        <v>0</v>
      </c>
    </row>
    <row r="40" customFormat="false" ht="12.75" hidden="false" customHeight="false" outlineLevel="0" collapsed="false">
      <c r="A40" s="0" t="s">
        <v>30</v>
      </c>
      <c r="C40" s="11" t="n">
        <v>0.075</v>
      </c>
      <c r="H40" s="0" t="s">
        <v>31</v>
      </c>
      <c r="I40" s="14" t="n">
        <v>0.0078157</v>
      </c>
    </row>
    <row r="41" customFormat="false" ht="12.75" hidden="false" customHeight="false" outlineLevel="0" collapsed="false">
      <c r="A41" s="0" t="s">
        <v>32</v>
      </c>
      <c r="C41" s="0" t="n">
        <v>30</v>
      </c>
      <c r="H41" s="0" t="s">
        <v>33</v>
      </c>
      <c r="I41" s="15" t="n">
        <f aca="false">I39+I40</f>
        <v>0.0078157</v>
      </c>
    </row>
    <row r="42" customFormat="false" ht="12.75" hidden="false" customHeight="false" outlineLevel="0" collapsed="false">
      <c r="H42" s="0" t="s">
        <v>34</v>
      </c>
      <c r="I42" s="16" t="n">
        <f aca="false">1-I41</f>
        <v>0.9921843</v>
      </c>
    </row>
    <row r="43" customFormat="false" ht="12.75" hidden="false" customHeight="false" outlineLevel="0" collapsed="false">
      <c r="A43" s="0" t="s">
        <v>35</v>
      </c>
      <c r="C43" s="10" t="n">
        <f aca="false">ROUND((C39*C40)*C41,2)</f>
        <v>45000</v>
      </c>
    </row>
    <row r="44" customFormat="false" ht="12.75" hidden="false" customHeight="false" outlineLevel="0" collapsed="false">
      <c r="C44" s="10"/>
      <c r="H44" s="0" t="s">
        <v>36</v>
      </c>
      <c r="I44" s="9" t="n">
        <f aca="false">I75</f>
        <v>273228</v>
      </c>
    </row>
    <row r="45" customFormat="false" ht="12.75" hidden="false" customHeight="false" outlineLevel="0" collapsed="false">
      <c r="A45" s="0" t="s">
        <v>37</v>
      </c>
      <c r="C45" s="9" t="n">
        <v>8029</v>
      </c>
      <c r="H45" s="0" t="s">
        <v>38</v>
      </c>
      <c r="I45" s="9" t="n">
        <f aca="false">ROUND(I44/I42,0)</f>
        <v>275380</v>
      </c>
    </row>
    <row r="46" customFormat="false" ht="12.75" hidden="false" customHeight="false" outlineLevel="0" collapsed="false">
      <c r="A46" s="0" t="s">
        <v>39</v>
      </c>
      <c r="C46" s="17" t="n">
        <v>-0.01</v>
      </c>
      <c r="H46" s="0" t="s">
        <v>40</v>
      </c>
      <c r="I46" s="9"/>
    </row>
    <row r="47" customFormat="false" ht="12.75" hidden="false" customHeight="false" outlineLevel="0" collapsed="false">
      <c r="A47" s="0" t="s">
        <v>41</v>
      </c>
      <c r="C47" s="10" t="n">
        <f aca="false">ROUND(C45*C46,2)</f>
        <v>-80.29</v>
      </c>
      <c r="I47" s="18"/>
    </row>
    <row r="48" customFormat="false" ht="12.75" hidden="false" customHeight="false" outlineLevel="0" collapsed="false">
      <c r="I48" s="9"/>
    </row>
    <row r="49" customFormat="false" ht="12.75" hidden="false" customHeight="false" outlineLevel="0" collapsed="false">
      <c r="A49" s="0" t="s">
        <v>42</v>
      </c>
      <c r="C49" s="10" t="n">
        <f aca="false">C43+C47</f>
        <v>44919.71</v>
      </c>
    </row>
    <row r="51" customFormat="false" ht="12.75" hidden="false" customHeight="false" outlineLevel="0" collapsed="false">
      <c r="A51" s="0" t="s">
        <v>43</v>
      </c>
    </row>
    <row r="52" customFormat="false" ht="12.75" hidden="false" customHeight="false" outlineLevel="0" collapsed="false">
      <c r="A52" s="0" t="s">
        <v>44</v>
      </c>
      <c r="C52" s="9" t="n">
        <f aca="false">I45</f>
        <v>275380</v>
      </c>
    </row>
    <row r="53" customFormat="false" ht="12.75" hidden="false" customHeight="false" outlineLevel="0" collapsed="false">
      <c r="C53" s="9"/>
    </row>
    <row r="54" customFormat="false" ht="12.75" hidden="false" customHeight="false" outlineLevel="0" collapsed="false">
      <c r="A54" s="0" t="s">
        <v>45</v>
      </c>
      <c r="C54" s="5" t="n">
        <v>0.0245</v>
      </c>
    </row>
    <row r="55" customFormat="false" ht="12.75" hidden="false" customHeight="false" outlineLevel="0" collapsed="false">
      <c r="A55" s="0" t="s">
        <v>46</v>
      </c>
      <c r="C55" s="6" t="n">
        <v>0.0022</v>
      </c>
    </row>
    <row r="56" customFormat="false" ht="12.75" hidden="false" customHeight="false" outlineLevel="0" collapsed="false">
      <c r="A56" s="0" t="s">
        <v>47</v>
      </c>
      <c r="C56" s="5" t="n">
        <f aca="false">C54+C55</f>
        <v>0.0267</v>
      </c>
    </row>
    <row r="57" customFormat="false" ht="12.75" hidden="false" customHeight="false" outlineLevel="0" collapsed="false">
      <c r="C57" s="5"/>
    </row>
    <row r="58" customFormat="false" ht="12.75" hidden="false" customHeight="false" outlineLevel="0" collapsed="false">
      <c r="A58" s="0" t="s">
        <v>48</v>
      </c>
      <c r="C58" s="10" t="n">
        <f aca="false">ROUND(C52*C56,2)</f>
        <v>7352.65</v>
      </c>
    </row>
    <row r="60" customFormat="false" ht="12.75" hidden="false" customHeight="false" outlineLevel="0" collapsed="false">
      <c r="A60" s="0" t="s">
        <v>49</v>
      </c>
      <c r="F60" s="10" t="n">
        <f aca="false">C49+C58</f>
        <v>52272.36</v>
      </c>
    </row>
    <row r="64" customFormat="false" ht="12.75" hidden="false" customHeight="false" outlineLevel="0" collapsed="false">
      <c r="A64" s="12" t="s">
        <v>50</v>
      </c>
    </row>
    <row r="66" customFormat="false" ht="12.75" hidden="false" customHeight="false" outlineLevel="0" collapsed="false">
      <c r="A66" s="0" t="s">
        <v>27</v>
      </c>
      <c r="H66" s="0" t="s">
        <v>51</v>
      </c>
      <c r="I66" s="13" t="n">
        <v>0.0063233</v>
      </c>
    </row>
    <row r="67" customFormat="false" ht="12.75" hidden="false" customHeight="false" outlineLevel="0" collapsed="false">
      <c r="A67" s="0" t="s">
        <v>28</v>
      </c>
      <c r="C67" s="9" t="n">
        <v>20000</v>
      </c>
      <c r="H67" s="0" t="s">
        <v>52</v>
      </c>
      <c r="I67" s="14" t="n">
        <v>0</v>
      </c>
    </row>
    <row r="68" customFormat="false" ht="12.75" hidden="false" customHeight="false" outlineLevel="0" collapsed="false">
      <c r="A68" s="0" t="s">
        <v>30</v>
      </c>
      <c r="C68" s="11" t="n">
        <v>2.9414</v>
      </c>
      <c r="H68" s="0" t="s">
        <v>53</v>
      </c>
      <c r="I68" s="15" t="n">
        <f aca="false">I66+I67</f>
        <v>0.0063233</v>
      </c>
    </row>
    <row r="69" customFormat="false" ht="12.75" hidden="false" customHeight="false" outlineLevel="0" collapsed="false">
      <c r="A69" s="0" t="s">
        <v>54</v>
      </c>
      <c r="C69" s="5" t="n">
        <v>-0.0988</v>
      </c>
      <c r="H69" s="0" t="s">
        <v>55</v>
      </c>
      <c r="I69" s="16" t="n">
        <f aca="false">1-I68</f>
        <v>0.9936767</v>
      </c>
    </row>
    <row r="71" customFormat="false" ht="12.75" hidden="false" customHeight="false" outlineLevel="0" collapsed="false">
      <c r="A71" s="0" t="s">
        <v>56</v>
      </c>
      <c r="C71" s="10" t="n">
        <f aca="false">ROUND(C67*C68,2)</f>
        <v>58828</v>
      </c>
      <c r="H71" s="0" t="s">
        <v>57</v>
      </c>
    </row>
    <row r="72" customFormat="false" ht="12.75" hidden="false" customHeight="false" outlineLevel="0" collapsed="false">
      <c r="A72" s="0" t="s">
        <v>58</v>
      </c>
      <c r="C72" s="17" t="n">
        <f aca="false">ROUND(C67*C69,2)</f>
        <v>-1976</v>
      </c>
      <c r="H72" s="0" t="s">
        <v>59</v>
      </c>
      <c r="I72" s="9" t="n">
        <v>195000</v>
      </c>
    </row>
    <row r="73" customFormat="false" ht="12.75" hidden="false" customHeight="false" outlineLevel="0" collapsed="false">
      <c r="A73" s="0" t="s">
        <v>60</v>
      </c>
      <c r="C73" s="10" t="n">
        <f aca="false">C71+C72</f>
        <v>56852</v>
      </c>
      <c r="H73" s="0" t="s">
        <v>61</v>
      </c>
      <c r="I73" s="18" t="n">
        <v>76500</v>
      </c>
    </row>
    <row r="74" customFormat="false" ht="12.75" hidden="false" customHeight="false" outlineLevel="0" collapsed="false">
      <c r="C74" s="10"/>
      <c r="I74" s="9" t="n">
        <f aca="false">I72+I73</f>
        <v>271500</v>
      </c>
    </row>
    <row r="75" customFormat="false" ht="12.75" hidden="false" customHeight="false" outlineLevel="0" collapsed="false">
      <c r="A75" s="0" t="s">
        <v>37</v>
      </c>
      <c r="C75" s="9" t="n">
        <v>167723</v>
      </c>
      <c r="H75" s="0" t="s">
        <v>36</v>
      </c>
      <c r="I75" s="9" t="n">
        <f aca="false">ROUND(I74/I69,0)</f>
        <v>273228</v>
      </c>
    </row>
    <row r="76" customFormat="false" ht="12.75" hidden="false" customHeight="false" outlineLevel="0" collapsed="false">
      <c r="A76" s="0" t="s">
        <v>39</v>
      </c>
      <c r="C76" s="17" t="n">
        <v>-0.01</v>
      </c>
      <c r="H76" s="0" t="s">
        <v>40</v>
      </c>
      <c r="I76" s="9"/>
    </row>
    <row r="77" customFormat="false" ht="12.75" hidden="false" customHeight="false" outlineLevel="0" collapsed="false">
      <c r="A77" s="0" t="s">
        <v>41</v>
      </c>
      <c r="C77" s="10" t="n">
        <f aca="false">ROUND(C75*C76,2)</f>
        <v>-1677.23</v>
      </c>
      <c r="I77" s="9"/>
    </row>
    <row r="78" customFormat="false" ht="12.75" hidden="false" customHeight="false" outlineLevel="0" collapsed="false">
      <c r="I78" s="18"/>
    </row>
    <row r="79" customFormat="false" ht="12.75" hidden="false" customHeight="false" outlineLevel="0" collapsed="false">
      <c r="A79" s="0" t="s">
        <v>42</v>
      </c>
      <c r="C79" s="10" t="n">
        <f aca="false">C73+C77</f>
        <v>55174.77</v>
      </c>
      <c r="I79" s="9"/>
    </row>
    <row r="80" customFormat="false" ht="12.75" hidden="false" customHeight="false" outlineLevel="0" collapsed="false">
      <c r="I80" s="9"/>
    </row>
    <row r="81" customFormat="false" ht="12.75" hidden="false" customHeight="false" outlineLevel="0" collapsed="false">
      <c r="A81" s="0" t="s">
        <v>43</v>
      </c>
    </row>
    <row r="82" customFormat="false" ht="12.75" hidden="false" customHeight="false" outlineLevel="0" collapsed="false">
      <c r="A82" s="0" t="s">
        <v>62</v>
      </c>
      <c r="C82" s="5" t="n">
        <v>0.0026</v>
      </c>
    </row>
    <row r="83" customFormat="false" ht="12.75" hidden="false" customHeight="false" outlineLevel="0" collapsed="false">
      <c r="A83" s="0" t="s">
        <v>63</v>
      </c>
      <c r="C83" s="5" t="n">
        <v>0.0022</v>
      </c>
    </row>
    <row r="84" customFormat="false" ht="12.75" hidden="false" customHeight="false" outlineLevel="0" collapsed="false">
      <c r="A84" s="0" t="s">
        <v>64</v>
      </c>
      <c r="C84" s="6" t="n">
        <v>0.007</v>
      </c>
    </row>
    <row r="85" customFormat="false" ht="12.75" hidden="false" customHeight="false" outlineLevel="0" collapsed="false">
      <c r="A85" s="0" t="s">
        <v>65</v>
      </c>
      <c r="C85" s="5" t="n">
        <f aca="false">SUM(C82:C84)</f>
        <v>0.0118</v>
      </c>
    </row>
    <row r="86" customFormat="false" ht="12.75" hidden="false" customHeight="false" outlineLevel="0" collapsed="false">
      <c r="C86" s="11"/>
    </row>
    <row r="87" customFormat="false" ht="12.75" hidden="false" customHeight="false" outlineLevel="0" collapsed="false">
      <c r="A87" s="0" t="s">
        <v>66</v>
      </c>
      <c r="C87" s="9" t="n">
        <f aca="false">I75</f>
        <v>273228</v>
      </c>
    </row>
    <row r="89" customFormat="false" ht="12.75" hidden="false" customHeight="false" outlineLevel="0" collapsed="false">
      <c r="A89" s="0" t="s">
        <v>48</v>
      </c>
      <c r="C89" s="10" t="n">
        <f aca="false">ROUND(C85*C87,2)</f>
        <v>3224.09</v>
      </c>
    </row>
    <row r="91" customFormat="false" ht="12.75" hidden="false" customHeight="false" outlineLevel="0" collapsed="false">
      <c r="A91" s="0" t="s">
        <v>67</v>
      </c>
      <c r="F91" s="10" t="n">
        <f aca="false">C79+C89</f>
        <v>58398.86</v>
      </c>
    </row>
    <row r="93" customFormat="false" ht="12.75" hidden="false" customHeight="false" outlineLevel="0" collapsed="false">
      <c r="A93" s="12" t="s">
        <v>68</v>
      </c>
      <c r="F93" s="10" t="n">
        <f aca="false">F60+F91</f>
        <v>110671.22</v>
      </c>
    </row>
    <row r="95" customFormat="false" ht="15.75" hidden="false" customHeight="false" outlineLevel="0" collapsed="false">
      <c r="A95" s="19" t="s">
        <v>69</v>
      </c>
      <c r="F95" s="10" t="n">
        <f aca="false">F32+F93</f>
        <v>1337253.99</v>
      </c>
    </row>
    <row r="97" customFormat="false" ht="15.75" hidden="false" customHeight="false" outlineLevel="0" collapsed="false">
      <c r="A97" s="19" t="s">
        <v>70</v>
      </c>
      <c r="F97" s="10" t="n">
        <v>1342822.28</v>
      </c>
    </row>
    <row r="99" customFormat="false" ht="15.75" hidden="false" customHeight="false" outlineLevel="0" collapsed="false">
      <c r="A99" s="19" t="s">
        <v>71</v>
      </c>
      <c r="F99" s="10" t="n">
        <f aca="false">F95-F97</f>
        <v>-5568.29000000004</v>
      </c>
    </row>
    <row r="101" customFormat="false" ht="15.75" hidden="false" customHeight="false" outlineLevel="0" collapsed="false">
      <c r="A101" s="20" t="s">
        <v>72</v>
      </c>
    </row>
    <row r="102" customFormat="false" ht="12.75" hidden="false" customHeight="false" outlineLevel="0" collapsed="false">
      <c r="A102" s="0" t="s">
        <v>73</v>
      </c>
      <c r="F102" s="10" t="n">
        <f aca="false">47762-45000</f>
        <v>2762</v>
      </c>
    </row>
    <row r="103" customFormat="false" ht="12.75" hidden="false" customHeight="false" outlineLevel="0" collapsed="false">
      <c r="A103" s="0" t="s">
        <v>74</v>
      </c>
      <c r="F103" s="17" t="n">
        <v>2805.6</v>
      </c>
    </row>
    <row r="104" customFormat="false" ht="12.75" hidden="false" customHeight="false" outlineLevel="0" collapsed="false">
      <c r="F104" s="10" t="n">
        <f aca="false">SUM(F102:F103)</f>
        <v>5567.6</v>
      </c>
    </row>
    <row r="105" customFormat="false" ht="12.75" hidden="false" customHeight="false" outlineLevel="0" collapsed="false">
      <c r="F105" s="10"/>
    </row>
    <row r="106" customFormat="false" ht="12.75" hidden="false" customHeight="false" outlineLevel="0" collapsed="false">
      <c r="A106" s="0" t="s">
        <v>75</v>
      </c>
      <c r="F106" s="10" t="n">
        <f aca="false">F99+F104</f>
        <v>-0.690000000036889</v>
      </c>
    </row>
    <row r="107" customFormat="false" ht="12.75" hidden="false" customHeight="false" outlineLevel="0" collapsed="false">
      <c r="F107" s="10"/>
    </row>
    <row r="108" customFormat="false" ht="12.75" hidden="false" customHeight="false" outlineLevel="0" collapsed="false">
      <c r="F108" s="10"/>
    </row>
    <row r="109" customFormat="false" ht="12.75" hidden="false" customHeight="false" outlineLevel="0" collapsed="false">
      <c r="A109" s="0" t="s">
        <v>76</v>
      </c>
    </row>
    <row r="110" customFormat="false" ht="12.75" hidden="false" customHeight="false" outlineLevel="0" collapsed="false">
      <c r="A110" s="0" t="s">
        <v>77</v>
      </c>
      <c r="F110" s="10" t="n">
        <f aca="false">F32+C58+C89</f>
        <v>1237159.51</v>
      </c>
    </row>
    <row r="111" customFormat="false" ht="12.75" hidden="false" customHeight="false" outlineLevel="0" collapsed="false">
      <c r="A111" s="0" t="s">
        <v>78</v>
      </c>
      <c r="F111" s="17" t="n">
        <f aca="false">895131.41+344833.7</f>
        <v>1239965.11</v>
      </c>
    </row>
    <row r="112" customFormat="false" ht="12.75" hidden="false" customHeight="false" outlineLevel="0" collapsed="false">
      <c r="A112" s="0" t="s">
        <v>79</v>
      </c>
      <c r="F112" s="10" t="n">
        <f aca="false">F110-F111</f>
        <v>-2805.60000000009</v>
      </c>
    </row>
  </sheetData>
  <printOptions headings="false" gridLines="false" gridLinesSet="true" horizontalCentered="false" verticalCentered="false"/>
  <pageMargins left="0.5" right="0.25" top="0.75" bottom="0.5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32"/>
    <col collapsed="false" customWidth="true" hidden="false" outlineLevel="0" max="2" min="2" style="0" width="14.33"/>
    <col collapsed="false" customWidth="true" hidden="false" outlineLevel="0" max="4" min="3" style="0" width="11.32"/>
    <col collapsed="false" customWidth="true" hidden="false" outlineLevel="0" max="6" min="6" style="0" width="15.66"/>
    <col collapsed="false" customWidth="true" hidden="false" outlineLevel="0" max="8" min="8" style="0" width="23.33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4" customFormat="false" ht="18" hidden="false" customHeight="false" outlineLevel="0" collapsed="false">
      <c r="A4" s="1" t="s">
        <v>80</v>
      </c>
    </row>
    <row r="7" customFormat="false" ht="15.75" hidden="false" customHeight="false" outlineLevel="0" collapsed="false">
      <c r="A7" s="2" t="s">
        <v>4</v>
      </c>
    </row>
    <row r="8" customFormat="false" ht="15.75" hidden="false" customHeight="false" outlineLevel="0" collapsed="false">
      <c r="A8" s="2"/>
    </row>
    <row r="9" customFormat="false" ht="12.75" hidden="false" customHeight="false" outlineLevel="0" collapsed="false">
      <c r="A9" s="3" t="s">
        <v>81</v>
      </c>
    </row>
    <row r="10" customFormat="false" ht="12.75" hidden="false" customHeight="false" outlineLevel="0" collapsed="false">
      <c r="A10" s="3"/>
    </row>
    <row r="11" customFormat="false" ht="12.75" hidden="false" customHeight="false" outlineLevel="0" collapsed="false">
      <c r="A11" s="3"/>
      <c r="B11" s="12"/>
    </row>
    <row r="12" customFormat="false" ht="12.75" hidden="false" customHeight="false" outlineLevel="0" collapsed="false">
      <c r="A12" s="3"/>
      <c r="B12" s="4" t="s">
        <v>6</v>
      </c>
    </row>
    <row r="13" customFormat="false" ht="12.75" hidden="false" customHeight="false" outlineLevel="0" collapsed="false">
      <c r="B13" s="0" t="s">
        <v>7</v>
      </c>
      <c r="E13" s="5" t="n">
        <v>3.91</v>
      </c>
    </row>
    <row r="14" customFormat="false" ht="12.75" hidden="false" customHeight="false" outlineLevel="0" collapsed="false">
      <c r="B14" s="0" t="s">
        <v>8</v>
      </c>
      <c r="E14" s="6" t="n">
        <v>-0.0125</v>
      </c>
    </row>
    <row r="15" customFormat="false" ht="12.75" hidden="false" customHeight="false" outlineLevel="0" collapsed="false">
      <c r="E15" s="5" t="n">
        <f aca="false">SUM(E13:E14)</f>
        <v>3.8975</v>
      </c>
    </row>
    <row r="18" customFormat="false" ht="12.75" hidden="false" customHeight="false" outlineLevel="0" collapsed="false">
      <c r="B18" s="7" t="s">
        <v>9</v>
      </c>
      <c r="C18" s="7" t="s">
        <v>10</v>
      </c>
      <c r="D18" s="7" t="s">
        <v>11</v>
      </c>
      <c r="E18" s="7"/>
      <c r="F18" s="7" t="s">
        <v>12</v>
      </c>
    </row>
    <row r="19" customFormat="false" ht="12.75" hidden="false" customHeight="false" outlineLevel="0" collapsed="false">
      <c r="B19" s="8" t="s">
        <v>13</v>
      </c>
      <c r="C19" s="8" t="s">
        <v>14</v>
      </c>
      <c r="D19" s="8" t="s">
        <v>15</v>
      </c>
      <c r="E19" s="8" t="s">
        <v>16</v>
      </c>
      <c r="F19" s="8" t="s">
        <v>17</v>
      </c>
    </row>
    <row r="20" customFormat="false" ht="12.75" hidden="false" customHeight="false" outlineLevel="0" collapsed="false">
      <c r="B20" s="9" t="n">
        <v>3043</v>
      </c>
      <c r="C20" s="9" t="n">
        <v>31</v>
      </c>
      <c r="D20" s="9" t="n">
        <f aca="false">B20*C20</f>
        <v>94333</v>
      </c>
      <c r="E20" s="5" t="n">
        <f aca="false">E15</f>
        <v>3.8975</v>
      </c>
      <c r="F20" s="10" t="n">
        <f aca="false">ROUND(D20*E20,2)</f>
        <v>367662.87</v>
      </c>
      <c r="H20" s="0" t="s">
        <v>82</v>
      </c>
    </row>
    <row r="23" customFormat="false" ht="12.75" hidden="false" customHeight="false" outlineLevel="0" collapsed="false">
      <c r="A23" s="3" t="s">
        <v>83</v>
      </c>
    </row>
    <row r="25" customFormat="false" ht="12.75" hidden="false" customHeight="false" outlineLevel="0" collapsed="false">
      <c r="D25" s="7" t="s">
        <v>20</v>
      </c>
      <c r="E25" s="7"/>
      <c r="F25" s="7"/>
    </row>
    <row r="26" customFormat="false" ht="12.75" hidden="false" customHeight="false" outlineLevel="0" collapsed="false">
      <c r="D26" s="7" t="s">
        <v>21</v>
      </c>
      <c r="E26" s="7"/>
      <c r="F26" s="7" t="s">
        <v>22</v>
      </c>
    </row>
    <row r="27" customFormat="false" ht="12.75" hidden="false" customHeight="false" outlineLevel="0" collapsed="false">
      <c r="D27" s="8" t="s">
        <v>15</v>
      </c>
      <c r="E27" s="8" t="s">
        <v>16</v>
      </c>
      <c r="F27" s="8" t="s">
        <v>17</v>
      </c>
    </row>
    <row r="28" customFormat="false" ht="12.75" hidden="false" customHeight="false" outlineLevel="0" collapsed="false">
      <c r="D28" s="9" t="n">
        <v>30885</v>
      </c>
      <c r="E28" s="5" t="n">
        <v>3.361</v>
      </c>
      <c r="F28" s="10" t="n">
        <f aca="false">ROUND(D28*E28,2)</f>
        <v>103804.49</v>
      </c>
      <c r="H28" s="0" t="s">
        <v>84</v>
      </c>
    </row>
    <row r="31" customFormat="false" ht="12.75" hidden="false" customHeight="false" outlineLevel="0" collapsed="false">
      <c r="A31" s="3" t="s">
        <v>85</v>
      </c>
    </row>
    <row r="32" customFormat="false" ht="12.75" hidden="false" customHeight="false" outlineLevel="0" collapsed="false">
      <c r="A32" s="3"/>
    </row>
    <row r="33" customFormat="false" ht="12.75" hidden="false" customHeight="false" outlineLevel="0" collapsed="false">
      <c r="A33" s="3"/>
      <c r="B33" s="12"/>
    </row>
    <row r="34" customFormat="false" ht="12.75" hidden="false" customHeight="false" outlineLevel="0" collapsed="false">
      <c r="A34" s="3"/>
      <c r="B34" s="4" t="s">
        <v>6</v>
      </c>
    </row>
    <row r="35" customFormat="false" ht="12.75" hidden="false" customHeight="false" outlineLevel="0" collapsed="false">
      <c r="B35" s="0" t="s">
        <v>7</v>
      </c>
      <c r="E35" s="5" t="n">
        <v>3.91</v>
      </c>
    </row>
    <row r="36" customFormat="false" ht="12.75" hidden="false" customHeight="false" outlineLevel="0" collapsed="false">
      <c r="B36" s="0" t="s">
        <v>8</v>
      </c>
      <c r="E36" s="6" t="n">
        <v>-0.0125</v>
      </c>
    </row>
    <row r="37" customFormat="false" ht="12.75" hidden="false" customHeight="false" outlineLevel="0" collapsed="false">
      <c r="E37" s="5" t="n">
        <f aca="false">SUM(E35:E36)</f>
        <v>3.8975</v>
      </c>
    </row>
    <row r="39" customFormat="false" ht="12.75" hidden="false" customHeight="false" outlineLevel="0" collapsed="false">
      <c r="B39" s="7" t="s">
        <v>86</v>
      </c>
      <c r="D39" s="7" t="s">
        <v>87</v>
      </c>
    </row>
    <row r="40" customFormat="false" ht="12.75" hidden="false" customHeight="false" outlineLevel="0" collapsed="false">
      <c r="B40" s="7" t="s">
        <v>88</v>
      </c>
      <c r="C40" s="7" t="s">
        <v>10</v>
      </c>
      <c r="D40" s="7" t="s">
        <v>11</v>
      </c>
      <c r="E40" s="7"/>
      <c r="F40" s="7" t="s">
        <v>89</v>
      </c>
    </row>
    <row r="41" customFormat="false" ht="12.75" hidden="false" customHeight="false" outlineLevel="0" collapsed="false">
      <c r="B41" s="8" t="s">
        <v>90</v>
      </c>
      <c r="C41" s="8" t="s">
        <v>14</v>
      </c>
      <c r="D41" s="8" t="s">
        <v>90</v>
      </c>
      <c r="E41" s="8" t="s">
        <v>16</v>
      </c>
      <c r="F41" s="8" t="s">
        <v>17</v>
      </c>
    </row>
    <row r="42" customFormat="false" ht="12.75" hidden="false" customHeight="false" outlineLevel="0" collapsed="false">
      <c r="B42" s="9" t="n">
        <v>1318</v>
      </c>
      <c r="C42" s="9" t="n">
        <v>31</v>
      </c>
      <c r="D42" s="9" t="n">
        <f aca="false">B42*C42</f>
        <v>40858</v>
      </c>
      <c r="E42" s="5" t="n">
        <f aca="false">E37</f>
        <v>3.8975</v>
      </c>
      <c r="F42" s="10" t="n">
        <f aca="false">ROUND(D42*E42,2)</f>
        <v>159244.06</v>
      </c>
      <c r="H42" s="0" t="s">
        <v>91</v>
      </c>
    </row>
    <row r="43" customFormat="false" ht="12.75" hidden="false" customHeight="false" outlineLevel="0" collapsed="false">
      <c r="B43" s="9"/>
      <c r="C43" s="9"/>
      <c r="D43" s="9"/>
      <c r="E43" s="5"/>
      <c r="F43" s="10"/>
    </row>
    <row r="44" customFormat="false" ht="12.75" hidden="false" customHeight="false" outlineLevel="0" collapsed="false">
      <c r="B44" s="9"/>
      <c r="C44" s="9"/>
      <c r="D44" s="9"/>
      <c r="E44" s="5"/>
      <c r="F44" s="10"/>
    </row>
    <row r="46" customFormat="false" ht="12.75" hidden="false" customHeight="false" outlineLevel="0" collapsed="false">
      <c r="A46" s="3" t="s">
        <v>92</v>
      </c>
      <c r="D46" s="9" t="n">
        <f aca="false">D20+D28+D42</f>
        <v>166076</v>
      </c>
      <c r="E46" s="11" t="n">
        <f aca="false">ROUND(F46/D46,3)</f>
        <v>3.798</v>
      </c>
      <c r="F46" s="10" t="n">
        <f aca="false">F20+F28+F42</f>
        <v>630711.42</v>
      </c>
    </row>
    <row r="48" customFormat="false" ht="15.75" hidden="false" customHeight="false" outlineLevel="0" collapsed="false">
      <c r="A48" s="2" t="s">
        <v>25</v>
      </c>
    </row>
    <row r="50" customFormat="false" ht="12.75" hidden="false" customHeight="false" outlineLevel="0" collapsed="false">
      <c r="A50" s="12" t="s">
        <v>26</v>
      </c>
    </row>
    <row r="52" customFormat="false" ht="12.75" hidden="false" customHeight="false" outlineLevel="0" collapsed="false">
      <c r="A52" s="0" t="s">
        <v>27</v>
      </c>
    </row>
    <row r="53" customFormat="false" ht="12.75" hidden="false" customHeight="false" outlineLevel="0" collapsed="false">
      <c r="A53" s="0" t="s">
        <v>28</v>
      </c>
      <c r="C53" s="9" t="n">
        <v>20000</v>
      </c>
      <c r="H53" s="0" t="s">
        <v>29</v>
      </c>
      <c r="I53" s="13" t="n">
        <v>0</v>
      </c>
    </row>
    <row r="54" customFormat="false" ht="12.75" hidden="false" customHeight="false" outlineLevel="0" collapsed="false">
      <c r="A54" s="0" t="s">
        <v>30</v>
      </c>
      <c r="C54" s="11" t="n">
        <v>0.075</v>
      </c>
      <c r="H54" s="0" t="s">
        <v>31</v>
      </c>
      <c r="I54" s="14" t="n">
        <v>0.0078157</v>
      </c>
    </row>
    <row r="55" customFormat="false" ht="12.75" hidden="false" customHeight="false" outlineLevel="0" collapsed="false">
      <c r="A55" s="0" t="s">
        <v>32</v>
      </c>
      <c r="C55" s="0" t="n">
        <v>31</v>
      </c>
      <c r="H55" s="0" t="s">
        <v>33</v>
      </c>
      <c r="I55" s="15" t="n">
        <f aca="false">I53+I54</f>
        <v>0.0078157</v>
      </c>
    </row>
    <row r="56" customFormat="false" ht="12.75" hidden="false" customHeight="false" outlineLevel="0" collapsed="false">
      <c r="H56" s="0" t="s">
        <v>34</v>
      </c>
      <c r="I56" s="16" t="n">
        <f aca="false">1-I55</f>
        <v>0.9921843</v>
      </c>
    </row>
    <row r="57" customFormat="false" ht="12.75" hidden="false" customHeight="false" outlineLevel="0" collapsed="false">
      <c r="A57" s="0" t="s">
        <v>35</v>
      </c>
      <c r="C57" s="10" t="n">
        <f aca="false">ROUND((C53*C54)*C55,2)</f>
        <v>46500</v>
      </c>
    </row>
    <row r="58" customFormat="false" ht="12.75" hidden="false" customHeight="false" outlineLevel="0" collapsed="false">
      <c r="C58" s="10"/>
      <c r="H58" s="0" t="s">
        <v>36</v>
      </c>
      <c r="I58" s="9" t="n">
        <f aca="false">I90</f>
        <v>164772</v>
      </c>
      <c r="J58" s="9" t="n">
        <f aca="false">J90</f>
        <v>40556</v>
      </c>
    </row>
    <row r="59" customFormat="false" ht="12.75" hidden="false" customHeight="false" outlineLevel="0" collapsed="false">
      <c r="A59" s="0" t="s">
        <v>37</v>
      </c>
      <c r="C59" s="9" t="n">
        <v>0</v>
      </c>
      <c r="H59" s="0" t="s">
        <v>38</v>
      </c>
      <c r="I59" s="9" t="n">
        <f aca="false">ROUND(I58/I56,0)</f>
        <v>166070</v>
      </c>
      <c r="J59" s="9" t="n">
        <f aca="false">ROUND(J58/I56,0)</f>
        <v>40875</v>
      </c>
    </row>
    <row r="60" customFormat="false" ht="12.75" hidden="false" customHeight="false" outlineLevel="0" collapsed="false">
      <c r="A60" s="0" t="s">
        <v>39</v>
      </c>
      <c r="C60" s="17" t="n">
        <v>-0.01</v>
      </c>
      <c r="H60" s="0" t="s">
        <v>40</v>
      </c>
      <c r="I60" s="9"/>
    </row>
    <row r="61" customFormat="false" ht="12.75" hidden="false" customHeight="false" outlineLevel="0" collapsed="false">
      <c r="A61" s="0" t="s">
        <v>41</v>
      </c>
      <c r="C61" s="10" t="n">
        <f aca="false">ROUND(C59*C60,2)</f>
        <v>-0</v>
      </c>
      <c r="I61" s="18"/>
    </row>
    <row r="62" customFormat="false" ht="12.75" hidden="false" customHeight="false" outlineLevel="0" collapsed="false">
      <c r="I62" s="9"/>
    </row>
    <row r="63" customFormat="false" ht="12.75" hidden="false" customHeight="false" outlineLevel="0" collapsed="false">
      <c r="A63" s="0" t="s">
        <v>42</v>
      </c>
      <c r="C63" s="10" t="n">
        <f aca="false">C57+C61</f>
        <v>46500</v>
      </c>
    </row>
    <row r="65" customFormat="false" ht="12.75" hidden="false" customHeight="false" outlineLevel="0" collapsed="false">
      <c r="A65" s="0" t="s">
        <v>43</v>
      </c>
    </row>
    <row r="66" customFormat="false" ht="12.75" hidden="false" customHeight="false" outlineLevel="0" collapsed="false">
      <c r="A66" s="0" t="s">
        <v>44</v>
      </c>
      <c r="C66" s="9" t="n">
        <f aca="false">I59</f>
        <v>166070</v>
      </c>
    </row>
    <row r="67" customFormat="false" ht="12.75" hidden="false" customHeight="false" outlineLevel="0" collapsed="false">
      <c r="C67" s="9"/>
    </row>
    <row r="68" customFormat="false" ht="12.75" hidden="false" customHeight="false" outlineLevel="0" collapsed="false">
      <c r="A68" s="0" t="s">
        <v>45</v>
      </c>
      <c r="C68" s="5" t="n">
        <v>0.0245</v>
      </c>
      <c r="E68" s="5"/>
    </row>
    <row r="69" customFormat="false" ht="12.75" hidden="false" customHeight="false" outlineLevel="0" collapsed="false">
      <c r="A69" s="0" t="s">
        <v>46</v>
      </c>
      <c r="C69" s="6" t="n">
        <v>0.0022</v>
      </c>
      <c r="E69" s="6"/>
    </row>
    <row r="70" customFormat="false" ht="12.75" hidden="false" customHeight="false" outlineLevel="0" collapsed="false">
      <c r="A70" s="0" t="s">
        <v>47</v>
      </c>
      <c r="C70" s="5" t="n">
        <f aca="false">C68+C69</f>
        <v>0.0267</v>
      </c>
      <c r="E70" s="5"/>
    </row>
    <row r="71" customFormat="false" ht="12.75" hidden="false" customHeight="false" outlineLevel="0" collapsed="false">
      <c r="C71" s="5"/>
      <c r="E71" s="5"/>
    </row>
    <row r="72" customFormat="false" ht="12.75" hidden="false" customHeight="false" outlineLevel="0" collapsed="false">
      <c r="A72" s="0" t="s">
        <v>48</v>
      </c>
      <c r="C72" s="10" t="n">
        <f aca="false">ROUND(C66*C70,2)</f>
        <v>4434.07</v>
      </c>
      <c r="E72" s="10"/>
      <c r="J72" s="10" t="n">
        <f aca="false">ROUND(J59*C70,2)</f>
        <v>1091.36</v>
      </c>
      <c r="K72" s="10" t="n">
        <f aca="false">C72-J72</f>
        <v>3342.71</v>
      </c>
    </row>
    <row r="74" customFormat="false" ht="12.75" hidden="false" customHeight="false" outlineLevel="0" collapsed="false">
      <c r="A74" s="0" t="s">
        <v>49</v>
      </c>
      <c r="F74" s="10" t="n">
        <f aca="false">C63+C72</f>
        <v>50934.07</v>
      </c>
    </row>
    <row r="76" customFormat="false" ht="12.75" hidden="false" customHeight="false" outlineLevel="0" collapsed="false">
      <c r="A76" s="12" t="s">
        <v>50</v>
      </c>
    </row>
    <row r="78" customFormat="false" ht="12.75" hidden="false" customHeight="false" outlineLevel="0" collapsed="false">
      <c r="A78" s="0" t="s">
        <v>27</v>
      </c>
    </row>
    <row r="79" customFormat="false" ht="12.75" hidden="false" customHeight="false" outlineLevel="0" collapsed="false">
      <c r="A79" s="0" t="s">
        <v>28</v>
      </c>
      <c r="C79" s="9" t="n">
        <v>20000</v>
      </c>
    </row>
    <row r="80" customFormat="false" ht="12.75" hidden="false" customHeight="false" outlineLevel="0" collapsed="false">
      <c r="A80" s="0" t="s">
        <v>30</v>
      </c>
      <c r="C80" s="11" t="n">
        <v>2.9414</v>
      </c>
      <c r="H80" s="0" t="s">
        <v>51</v>
      </c>
      <c r="I80" s="13" t="n">
        <v>0.0063233</v>
      </c>
    </row>
    <row r="81" customFormat="false" ht="12.75" hidden="false" customHeight="false" outlineLevel="0" collapsed="false">
      <c r="A81" s="0" t="s">
        <v>54</v>
      </c>
      <c r="C81" s="5" t="n">
        <v>-0.0988</v>
      </c>
      <c r="H81" s="0" t="s">
        <v>52</v>
      </c>
      <c r="I81" s="14" t="n">
        <v>0</v>
      </c>
    </row>
    <row r="82" customFormat="false" ht="12.75" hidden="false" customHeight="false" outlineLevel="0" collapsed="false">
      <c r="H82" s="0" t="s">
        <v>53</v>
      </c>
      <c r="I82" s="15" t="n">
        <f aca="false">I80+I81</f>
        <v>0.0063233</v>
      </c>
    </row>
    <row r="83" customFormat="false" ht="12.75" hidden="false" customHeight="false" outlineLevel="0" collapsed="false">
      <c r="A83" s="0" t="s">
        <v>56</v>
      </c>
      <c r="C83" s="10" t="n">
        <f aca="false">ROUND(C79*C80,2)</f>
        <v>58828</v>
      </c>
      <c r="H83" s="0" t="s">
        <v>55</v>
      </c>
      <c r="I83" s="16" t="n">
        <f aca="false">1-I82</f>
        <v>0.9936767</v>
      </c>
    </row>
    <row r="84" customFormat="false" ht="12.75" hidden="false" customHeight="false" outlineLevel="0" collapsed="false">
      <c r="A84" s="0" t="s">
        <v>58</v>
      </c>
      <c r="C84" s="17" t="n">
        <f aca="false">ROUND(C79*C81,2)</f>
        <v>-1976</v>
      </c>
    </row>
    <row r="85" customFormat="false" ht="12.75" hidden="false" customHeight="false" outlineLevel="0" collapsed="false">
      <c r="A85" s="0" t="s">
        <v>60</v>
      </c>
      <c r="C85" s="10" t="n">
        <f aca="false">C83+C84</f>
        <v>56852</v>
      </c>
      <c r="H85" s="0" t="s">
        <v>57</v>
      </c>
      <c r="I85" s="0" t="s">
        <v>93</v>
      </c>
      <c r="J85" s="0" t="s">
        <v>94</v>
      </c>
    </row>
    <row r="86" customFormat="false" ht="12.75" hidden="false" customHeight="false" outlineLevel="0" collapsed="false">
      <c r="C86" s="10"/>
      <c r="H86" s="0" t="s">
        <v>59</v>
      </c>
      <c r="I86" s="9" t="n">
        <v>93000</v>
      </c>
    </row>
    <row r="87" customFormat="false" ht="12.75" hidden="false" customHeight="false" outlineLevel="0" collapsed="false">
      <c r="A87" s="0" t="s">
        <v>37</v>
      </c>
      <c r="C87" s="9" t="n">
        <v>104306</v>
      </c>
      <c r="H87" s="0" t="s">
        <v>61</v>
      </c>
      <c r="I87" s="21" t="n">
        <v>30430</v>
      </c>
    </row>
    <row r="88" customFormat="false" ht="12.75" hidden="false" customHeight="false" outlineLevel="0" collapsed="false">
      <c r="A88" s="0" t="s">
        <v>39</v>
      </c>
      <c r="C88" s="17" t="n">
        <v>-0.01</v>
      </c>
      <c r="H88" s="0" t="s">
        <v>95</v>
      </c>
      <c r="I88" s="18" t="n">
        <v>40300</v>
      </c>
      <c r="J88" s="18" t="n">
        <v>40300</v>
      </c>
    </row>
    <row r="89" customFormat="false" ht="12.75" hidden="false" customHeight="false" outlineLevel="0" collapsed="false">
      <c r="A89" s="0" t="s">
        <v>41</v>
      </c>
      <c r="C89" s="10" t="n">
        <f aca="false">ROUND(C87*C88,2)</f>
        <v>-1043.06</v>
      </c>
      <c r="I89" s="9" t="n">
        <f aca="false">SUM(I86:I88)</f>
        <v>163730</v>
      </c>
      <c r="J89" s="9" t="n">
        <f aca="false">SUM(J86:J88)</f>
        <v>40300</v>
      </c>
    </row>
    <row r="90" customFormat="false" ht="12.75" hidden="false" customHeight="false" outlineLevel="0" collapsed="false">
      <c r="H90" s="0" t="s">
        <v>36</v>
      </c>
      <c r="I90" s="9" t="n">
        <f aca="false">ROUND(I89/I83,0)</f>
        <v>164772</v>
      </c>
      <c r="J90" s="9" t="n">
        <f aca="false">ROUND(J89/I83,0)</f>
        <v>40556</v>
      </c>
    </row>
    <row r="91" customFormat="false" ht="12.75" hidden="false" customHeight="false" outlineLevel="0" collapsed="false">
      <c r="A91" s="0" t="s">
        <v>42</v>
      </c>
      <c r="C91" s="10" t="n">
        <f aca="false">C85+C89</f>
        <v>55808.94</v>
      </c>
      <c r="H91" s="0" t="s">
        <v>40</v>
      </c>
      <c r="I91" s="9"/>
    </row>
    <row r="93" customFormat="false" ht="12.75" hidden="false" customHeight="false" outlineLevel="0" collapsed="false">
      <c r="A93" s="0" t="s">
        <v>43</v>
      </c>
    </row>
    <row r="94" customFormat="false" ht="12.75" hidden="false" customHeight="false" outlineLevel="0" collapsed="false">
      <c r="A94" s="0" t="s">
        <v>62</v>
      </c>
      <c r="C94" s="5" t="n">
        <v>0.0026</v>
      </c>
    </row>
    <row r="95" customFormat="false" ht="12.75" hidden="false" customHeight="false" outlineLevel="0" collapsed="false">
      <c r="A95" s="0" t="s">
        <v>63</v>
      </c>
      <c r="C95" s="5" t="n">
        <v>0.0022</v>
      </c>
    </row>
    <row r="96" customFormat="false" ht="12.75" hidden="false" customHeight="false" outlineLevel="0" collapsed="false">
      <c r="A96" s="0" t="s">
        <v>64</v>
      </c>
      <c r="C96" s="6" t="n">
        <v>0.007</v>
      </c>
    </row>
    <row r="97" customFormat="false" ht="12.75" hidden="false" customHeight="false" outlineLevel="0" collapsed="false">
      <c r="A97" s="0" t="s">
        <v>65</v>
      </c>
      <c r="C97" s="5" t="n">
        <f aca="false">SUM(C94:C96)</f>
        <v>0.0118</v>
      </c>
    </row>
    <row r="98" customFormat="false" ht="12.75" hidden="false" customHeight="false" outlineLevel="0" collapsed="false">
      <c r="C98" s="11"/>
    </row>
    <row r="99" customFormat="false" ht="12.75" hidden="false" customHeight="false" outlineLevel="0" collapsed="false">
      <c r="A99" s="0" t="s">
        <v>66</v>
      </c>
      <c r="C99" s="9" t="n">
        <f aca="false">I90</f>
        <v>164772</v>
      </c>
    </row>
    <row r="101" customFormat="false" ht="12.75" hidden="false" customHeight="false" outlineLevel="0" collapsed="false">
      <c r="A101" s="0" t="s">
        <v>48</v>
      </c>
      <c r="C101" s="10" t="n">
        <f aca="false">ROUND(C97*C99,2)</f>
        <v>1944.31</v>
      </c>
      <c r="J101" s="10" t="n">
        <f aca="false">ROUND(C97*J90,2)</f>
        <v>478.56</v>
      </c>
      <c r="K101" s="10" t="n">
        <f aca="false">C101-J101</f>
        <v>1465.75</v>
      </c>
    </row>
    <row r="103" customFormat="false" ht="12.75" hidden="false" customHeight="false" outlineLevel="0" collapsed="false">
      <c r="A103" s="0" t="s">
        <v>67</v>
      </c>
      <c r="F103" s="10" t="n">
        <f aca="false">C91+C101</f>
        <v>57753.25</v>
      </c>
    </row>
    <row r="105" customFormat="false" ht="12.75" hidden="false" customHeight="false" outlineLevel="0" collapsed="false">
      <c r="A105" s="3" t="s">
        <v>68</v>
      </c>
      <c r="F105" s="10" t="n">
        <f aca="false">F74+F103</f>
        <v>108687.32</v>
      </c>
    </row>
    <row r="107" customFormat="false" ht="15.75" hidden="false" customHeight="false" outlineLevel="0" collapsed="false">
      <c r="A107" s="2" t="s">
        <v>96</v>
      </c>
    </row>
    <row r="109" customFormat="false" ht="12.75" hidden="false" customHeight="false" outlineLevel="0" collapsed="false">
      <c r="A109" s="12" t="s">
        <v>97</v>
      </c>
    </row>
    <row r="111" customFormat="false" ht="12.75" hidden="false" customHeight="false" outlineLevel="0" collapsed="false">
      <c r="A111" s="0" t="s">
        <v>27</v>
      </c>
    </row>
    <row r="112" customFormat="false" ht="12.75" hidden="false" customHeight="false" outlineLevel="0" collapsed="false">
      <c r="A112" s="0" t="s">
        <v>28</v>
      </c>
      <c r="C112" s="9" t="n">
        <v>28679</v>
      </c>
      <c r="H112" s="0" t="s">
        <v>98</v>
      </c>
      <c r="I112" s="9" t="n">
        <v>40300</v>
      </c>
    </row>
    <row r="113" customFormat="false" ht="12.75" hidden="false" customHeight="false" outlineLevel="0" collapsed="false">
      <c r="A113" s="0" t="s">
        <v>30</v>
      </c>
      <c r="C113" s="11" t="n">
        <v>3.1076</v>
      </c>
      <c r="H113" s="0" t="s">
        <v>99</v>
      </c>
      <c r="I113" s="18" t="n">
        <v>0</v>
      </c>
    </row>
    <row r="114" customFormat="false" ht="12.75" hidden="false" customHeight="false" outlineLevel="0" collapsed="false">
      <c r="A114" s="0" t="s">
        <v>54</v>
      </c>
      <c r="C114" s="5" t="n">
        <v>0</v>
      </c>
      <c r="H114" s="0" t="s">
        <v>100</v>
      </c>
      <c r="I114" s="9" t="n">
        <f aca="false">I112-I113</f>
        <v>40300</v>
      </c>
    </row>
    <row r="115" customFormat="false" ht="12.75" hidden="false" customHeight="false" outlineLevel="0" collapsed="false">
      <c r="G115" s="0" t="n">
        <v>0.0366</v>
      </c>
      <c r="H115" s="0" t="s">
        <v>29</v>
      </c>
      <c r="I115" s="18" t="n">
        <f aca="false">ROUND(I114*G115,0)</f>
        <v>1475</v>
      </c>
    </row>
    <row r="116" customFormat="false" ht="12.75" hidden="false" customHeight="false" outlineLevel="0" collapsed="false">
      <c r="A116" s="0" t="s">
        <v>56</v>
      </c>
      <c r="C116" s="10" t="n">
        <f aca="false">ROUND(C112*C113,2)</f>
        <v>89122.86</v>
      </c>
      <c r="H116" s="0" t="s">
        <v>101</v>
      </c>
      <c r="I116" s="9" t="n">
        <f aca="false">I114-I115</f>
        <v>38825</v>
      </c>
    </row>
    <row r="117" customFormat="false" ht="12.75" hidden="false" customHeight="false" outlineLevel="0" collapsed="false">
      <c r="A117" s="0" t="s">
        <v>58</v>
      </c>
      <c r="C117" s="17" t="n">
        <f aca="false">ROUND(C112*C114,2)</f>
        <v>0</v>
      </c>
      <c r="I117" s="9"/>
    </row>
    <row r="118" customFormat="false" ht="12.75" hidden="false" customHeight="false" outlineLevel="0" collapsed="false">
      <c r="A118" s="0" t="s">
        <v>60</v>
      </c>
      <c r="C118" s="10" t="n">
        <f aca="false">C116+C117</f>
        <v>89122.86</v>
      </c>
      <c r="G118" s="0" t="n">
        <v>0.0266</v>
      </c>
      <c r="H118" s="0" t="s">
        <v>102</v>
      </c>
      <c r="I118" s="18" t="n">
        <f aca="false">ROUND(I116*G118,0)</f>
        <v>1033</v>
      </c>
    </row>
    <row r="119" customFormat="false" ht="12.75" hidden="false" customHeight="false" outlineLevel="0" collapsed="false">
      <c r="H119" s="0" t="s">
        <v>103</v>
      </c>
      <c r="I119" s="9" t="n">
        <f aca="false">I116-I118</f>
        <v>37792</v>
      </c>
    </row>
    <row r="120" customFormat="false" ht="12.75" hidden="false" customHeight="false" outlineLevel="0" collapsed="false">
      <c r="A120" s="0" t="s">
        <v>43</v>
      </c>
    </row>
    <row r="121" customFormat="false" ht="12.75" hidden="false" customHeight="false" outlineLevel="0" collapsed="false">
      <c r="A121" s="0" t="s">
        <v>62</v>
      </c>
      <c r="C121" s="5" t="n">
        <v>0.0245</v>
      </c>
      <c r="F121" s="10"/>
    </row>
    <row r="122" customFormat="false" ht="12.75" hidden="false" customHeight="false" outlineLevel="0" collapsed="false">
      <c r="A122" s="0" t="s">
        <v>63</v>
      </c>
      <c r="C122" s="5" t="n">
        <v>0</v>
      </c>
    </row>
    <row r="123" customFormat="false" ht="12.75" hidden="false" customHeight="false" outlineLevel="0" collapsed="false">
      <c r="A123" s="0" t="s">
        <v>64</v>
      </c>
      <c r="C123" s="6" t="n">
        <v>0</v>
      </c>
      <c r="F123" s="10"/>
    </row>
    <row r="124" customFormat="false" ht="12.75" hidden="false" customHeight="false" outlineLevel="0" collapsed="false">
      <c r="A124" s="0" t="s">
        <v>65</v>
      </c>
      <c r="C124" s="5" t="n">
        <f aca="false">SUM(C121:C123)</f>
        <v>0.0245</v>
      </c>
    </row>
    <row r="125" customFormat="false" ht="12.75" hidden="false" customHeight="false" outlineLevel="0" collapsed="false">
      <c r="C125" s="11"/>
      <c r="F125" s="10"/>
    </row>
    <row r="126" customFormat="false" ht="12.75" hidden="false" customHeight="false" outlineLevel="0" collapsed="false">
      <c r="A126" s="0" t="s">
        <v>104</v>
      </c>
      <c r="C126" s="9" t="n">
        <f aca="false">I116</f>
        <v>38825</v>
      </c>
    </row>
    <row r="128" customFormat="false" ht="12.75" hidden="false" customHeight="false" outlineLevel="0" collapsed="false">
      <c r="A128" s="0" t="s">
        <v>48</v>
      </c>
      <c r="C128" s="10" t="n">
        <f aca="false">ROUND(C124*C126,2)</f>
        <v>951.21</v>
      </c>
    </row>
    <row r="130" customFormat="false" ht="12.75" hidden="false" customHeight="false" outlineLevel="0" collapsed="false">
      <c r="A130" s="0" t="s">
        <v>49</v>
      </c>
      <c r="F130" s="10" t="n">
        <f aca="false">C118+C128</f>
        <v>90074.07</v>
      </c>
    </row>
    <row r="133" customFormat="false" ht="12.75" hidden="false" customHeight="false" outlineLevel="0" collapsed="false">
      <c r="A133" s="12" t="s">
        <v>105</v>
      </c>
    </row>
    <row r="135" customFormat="false" ht="12.75" hidden="false" customHeight="false" outlineLevel="0" collapsed="false">
      <c r="A135" s="0" t="s">
        <v>27</v>
      </c>
    </row>
    <row r="136" customFormat="false" ht="12.75" hidden="false" customHeight="false" outlineLevel="0" collapsed="false">
      <c r="A136" s="0" t="s">
        <v>28</v>
      </c>
      <c r="C136" s="9" t="n">
        <v>28219</v>
      </c>
    </row>
    <row r="137" customFormat="false" ht="12.75" hidden="false" customHeight="false" outlineLevel="0" collapsed="false">
      <c r="A137" s="0" t="s">
        <v>106</v>
      </c>
      <c r="C137" s="9" t="n">
        <v>747811</v>
      </c>
    </row>
    <row r="138" customFormat="false" ht="12.75" hidden="false" customHeight="false" outlineLevel="0" collapsed="false">
      <c r="C138" s="9"/>
    </row>
    <row r="139" customFormat="false" ht="12.75" hidden="false" customHeight="false" outlineLevel="0" collapsed="false">
      <c r="A139" s="0" t="s">
        <v>107</v>
      </c>
      <c r="C139" s="5" t="n">
        <v>1.562</v>
      </c>
    </row>
    <row r="140" customFormat="false" ht="12.75" hidden="false" customHeight="false" outlineLevel="0" collapsed="false">
      <c r="A140" s="0" t="s">
        <v>108</v>
      </c>
      <c r="C140" s="5" t="n">
        <v>0.059</v>
      </c>
    </row>
    <row r="142" customFormat="false" ht="12.75" hidden="false" customHeight="false" outlineLevel="0" collapsed="false">
      <c r="A142" s="0" t="s">
        <v>56</v>
      </c>
      <c r="C142" s="10" t="n">
        <f aca="false">ROUND(C136*C139,2)</f>
        <v>44078.08</v>
      </c>
    </row>
    <row r="143" customFormat="false" ht="12.75" hidden="false" customHeight="false" outlineLevel="0" collapsed="false">
      <c r="A143" s="0" t="s">
        <v>109</v>
      </c>
      <c r="C143" s="17" t="n">
        <f aca="false">ROUND(C137*C140,2)</f>
        <v>44120.85</v>
      </c>
    </row>
    <row r="144" customFormat="false" ht="12.75" hidden="false" customHeight="false" outlineLevel="0" collapsed="false">
      <c r="A144" s="0" t="s">
        <v>60</v>
      </c>
      <c r="C144" s="10" t="n">
        <f aca="false">C142+C143</f>
        <v>88198.93</v>
      </c>
    </row>
    <row r="146" customFormat="false" ht="12.75" hidden="false" customHeight="false" outlineLevel="0" collapsed="false">
      <c r="A146" s="0" t="s">
        <v>43</v>
      </c>
    </row>
    <row r="147" customFormat="false" ht="12.75" hidden="false" customHeight="false" outlineLevel="0" collapsed="false">
      <c r="A147" s="0" t="s">
        <v>110</v>
      </c>
      <c r="C147" s="5" t="n">
        <v>0.02</v>
      </c>
    </row>
    <row r="148" customFormat="false" ht="12.75" hidden="false" customHeight="false" outlineLevel="0" collapsed="false">
      <c r="A148" s="0" t="s">
        <v>63</v>
      </c>
      <c r="C148" s="6" t="n">
        <v>0.0022</v>
      </c>
    </row>
    <row r="149" customFormat="false" ht="12.75" hidden="false" customHeight="false" outlineLevel="0" collapsed="false">
      <c r="C149" s="5" t="n">
        <f aca="false">C147+C148</f>
        <v>0.0222</v>
      </c>
    </row>
    <row r="150" customFormat="false" ht="12.75" hidden="false" customHeight="false" outlineLevel="0" collapsed="false">
      <c r="C150" s="11"/>
    </row>
    <row r="151" customFormat="false" ht="12.75" hidden="false" customHeight="false" outlineLevel="0" collapsed="false">
      <c r="A151" s="0" t="s">
        <v>104</v>
      </c>
      <c r="C151" s="9" t="n">
        <f aca="false">I119</f>
        <v>37792</v>
      </c>
    </row>
    <row r="153" customFormat="false" ht="12.75" hidden="false" customHeight="false" outlineLevel="0" collapsed="false">
      <c r="A153" s="0" t="s">
        <v>48</v>
      </c>
      <c r="C153" s="10" t="n">
        <f aca="false">ROUND(C149*C151,2)</f>
        <v>838.98</v>
      </c>
    </row>
    <row r="155" customFormat="false" ht="12.75" hidden="false" customHeight="false" outlineLevel="0" collapsed="false">
      <c r="A155" s="0" t="s">
        <v>111</v>
      </c>
      <c r="F155" s="10" t="n">
        <f aca="false">C144+C153</f>
        <v>89037.91</v>
      </c>
    </row>
    <row r="157" customFormat="false" ht="12.75" hidden="false" customHeight="false" outlineLevel="0" collapsed="false">
      <c r="A157" s="3" t="s">
        <v>112</v>
      </c>
      <c r="F157" s="10" t="n">
        <f aca="false">F130+F155</f>
        <v>179111.98</v>
      </c>
    </row>
    <row r="160" customFormat="false" ht="15.75" hidden="false" customHeight="false" outlineLevel="0" collapsed="false">
      <c r="A160" s="19" t="s">
        <v>113</v>
      </c>
      <c r="F160" s="10" t="n">
        <f aca="false">F46+F105+F157</f>
        <v>918510.72</v>
      </c>
    </row>
    <row r="162" customFormat="false" ht="15.75" hidden="false" customHeight="false" outlineLevel="0" collapsed="false">
      <c r="A162" s="19" t="s">
        <v>70</v>
      </c>
      <c r="F162" s="10" t="n">
        <v>920816.65</v>
      </c>
    </row>
    <row r="164" customFormat="false" ht="15.75" hidden="false" customHeight="false" outlineLevel="0" collapsed="false">
      <c r="A164" s="19" t="s">
        <v>71</v>
      </c>
      <c r="F164" s="10" t="n">
        <f aca="false">F160-F162</f>
        <v>-2305.93000000005</v>
      </c>
    </row>
    <row r="166" customFormat="false" ht="15.75" hidden="false" customHeight="false" outlineLevel="0" collapsed="false">
      <c r="A166" s="20" t="s">
        <v>72</v>
      </c>
    </row>
    <row r="167" customFormat="false" ht="12.75" hidden="false" customHeight="false" outlineLevel="0" collapsed="false">
      <c r="A167" s="0" t="s">
        <v>73</v>
      </c>
      <c r="F167" s="10" t="n">
        <f aca="false">46500-45930</f>
        <v>570</v>
      </c>
    </row>
    <row r="168" customFormat="false" ht="12.75" hidden="false" customHeight="false" outlineLevel="0" collapsed="false">
      <c r="A168" s="0" t="s">
        <v>114</v>
      </c>
      <c r="F168" s="10" t="n">
        <v>-377.68</v>
      </c>
    </row>
    <row r="169" customFormat="false" ht="12.75" hidden="false" customHeight="false" outlineLevel="0" collapsed="false">
      <c r="A169" s="0" t="s">
        <v>74</v>
      </c>
      <c r="F169" s="17" t="n">
        <v>5496.36</v>
      </c>
    </row>
    <row r="170" customFormat="false" ht="12.75" hidden="false" customHeight="false" outlineLevel="0" collapsed="false">
      <c r="F170" s="10" t="n">
        <f aca="false">SUM(F167:F169)</f>
        <v>5688.68</v>
      </c>
    </row>
    <row r="171" customFormat="false" ht="12.75" hidden="false" customHeight="false" outlineLevel="0" collapsed="false">
      <c r="F171" s="10"/>
    </row>
    <row r="172" customFormat="false" ht="12.75" hidden="false" customHeight="false" outlineLevel="0" collapsed="false">
      <c r="A172" s="0" t="s">
        <v>75</v>
      </c>
      <c r="F172" s="10" t="n">
        <f aca="false">F164+F170</f>
        <v>3382.74999999995</v>
      </c>
    </row>
    <row r="173" customFormat="false" ht="12.75" hidden="false" customHeight="false" outlineLevel="0" collapsed="false">
      <c r="F173" s="10"/>
    </row>
    <row r="174" customFormat="false" ht="12.75" hidden="false" customHeight="false" outlineLevel="0" collapsed="false">
      <c r="F174" s="10"/>
    </row>
    <row r="175" customFormat="false" ht="12.75" hidden="false" customHeight="false" outlineLevel="0" collapsed="false">
      <c r="A175" s="0" t="s">
        <v>76</v>
      </c>
    </row>
    <row r="176" customFormat="false" ht="12.75" hidden="false" customHeight="false" outlineLevel="0" collapsed="false">
      <c r="A176" s="0" t="s">
        <v>115</v>
      </c>
      <c r="F176" s="10" t="n">
        <f aca="false">F20+F28</f>
        <v>471467.36</v>
      </c>
    </row>
    <row r="177" customFormat="false" ht="12.75" hidden="false" customHeight="false" outlineLevel="0" collapsed="false">
      <c r="A177" s="0" t="s">
        <v>78</v>
      </c>
      <c r="F177" s="17" t="n">
        <f aca="false">363630+102341</f>
        <v>465971</v>
      </c>
    </row>
    <row r="178" customFormat="false" ht="12.75" hidden="false" customHeight="false" outlineLevel="0" collapsed="false">
      <c r="A178" s="0" t="s">
        <v>79</v>
      </c>
      <c r="F178" s="10" t="n">
        <f aca="false">F176-F177</f>
        <v>5496.35999999999</v>
      </c>
    </row>
  </sheetData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6" man="true" max="16383" min="0"/>
    <brk id="105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32"/>
    <col collapsed="false" customWidth="true" hidden="false" outlineLevel="0" max="2" min="2" style="0" width="14.33"/>
    <col collapsed="false" customWidth="true" hidden="false" outlineLevel="0" max="4" min="3" style="0" width="11.32"/>
    <col collapsed="false" customWidth="true" hidden="false" outlineLevel="0" max="6" min="6" style="0" width="15.66"/>
    <col collapsed="false" customWidth="true" hidden="false" outlineLevel="0" max="8" min="8" style="0" width="23.33"/>
    <col collapsed="false" customWidth="true" hidden="false" outlineLevel="0" max="12" min="12" style="0" width="6.32"/>
    <col collapsed="false" customWidth="true" hidden="false" outlineLevel="0" max="14" min="14" style="0" width="10.32"/>
    <col collapsed="false" customWidth="true" hidden="false" outlineLevel="0" max="15" min="15" style="0" width="12.99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4" customFormat="false" ht="18" hidden="false" customHeight="false" outlineLevel="0" collapsed="false">
      <c r="A4" s="1" t="s">
        <v>116</v>
      </c>
    </row>
    <row r="7" customFormat="false" ht="15.75" hidden="false" customHeight="false" outlineLevel="0" collapsed="false">
      <c r="A7" s="2" t="s">
        <v>4</v>
      </c>
    </row>
    <row r="8" customFormat="false" ht="15.75" hidden="false" customHeight="false" outlineLevel="0" collapsed="false">
      <c r="A8" s="2"/>
      <c r="L8" s="7" t="s">
        <v>117</v>
      </c>
      <c r="M8" s="7" t="s">
        <v>118</v>
      </c>
      <c r="N8" s="7" t="s">
        <v>119</v>
      </c>
      <c r="O8" s="7" t="s">
        <v>120</v>
      </c>
    </row>
    <row r="9" customFormat="false" ht="12.75" hidden="false" customHeight="false" outlineLevel="0" collapsed="false">
      <c r="A9" s="3" t="s">
        <v>81</v>
      </c>
      <c r="L9" s="0" t="n">
        <v>1</v>
      </c>
      <c r="M9" s="0" t="n">
        <v>1000</v>
      </c>
      <c r="N9" s="22" t="n">
        <v>2.68</v>
      </c>
      <c r="O9" s="10" t="n">
        <f aca="false">ROUND(M9*N9,2)</f>
        <v>2680</v>
      </c>
    </row>
    <row r="10" customFormat="false" ht="12.75" hidden="false" customHeight="false" outlineLevel="0" collapsed="false">
      <c r="A10" s="3"/>
      <c r="L10" s="0" t="n">
        <v>2</v>
      </c>
      <c r="M10" s="0" t="n">
        <v>1000</v>
      </c>
      <c r="N10" s="22" t="n">
        <v>2.62</v>
      </c>
      <c r="O10" s="10" t="n">
        <f aca="false">ROUND(M10*N10,2)</f>
        <v>2620</v>
      </c>
    </row>
    <row r="11" customFormat="false" ht="12.75" hidden="false" customHeight="false" outlineLevel="0" collapsed="false">
      <c r="A11" s="3"/>
      <c r="B11" s="12"/>
      <c r="L11" s="0" t="n">
        <v>3</v>
      </c>
      <c r="M11" s="0" t="n">
        <v>1000</v>
      </c>
      <c r="N11" s="22" t="n">
        <v>2.62</v>
      </c>
      <c r="O11" s="10" t="n">
        <f aca="false">ROUND(M11*N11,2)</f>
        <v>2620</v>
      </c>
    </row>
    <row r="12" customFormat="false" ht="12.75" hidden="false" customHeight="false" outlineLevel="0" collapsed="false">
      <c r="A12" s="3"/>
      <c r="B12" s="4" t="s">
        <v>6</v>
      </c>
      <c r="L12" s="0" t="n">
        <v>4</v>
      </c>
      <c r="M12" s="0" t="n">
        <v>1000</v>
      </c>
      <c r="N12" s="22" t="n">
        <v>2.62</v>
      </c>
      <c r="O12" s="10" t="n">
        <f aca="false">ROUND(M12*N12,2)</f>
        <v>2620</v>
      </c>
    </row>
    <row r="13" customFormat="false" ht="12.75" hidden="false" customHeight="false" outlineLevel="0" collapsed="false">
      <c r="B13" s="0" t="s">
        <v>7</v>
      </c>
      <c r="E13" s="5" t="n">
        <v>2.43</v>
      </c>
      <c r="L13" s="0" t="n">
        <v>5</v>
      </c>
      <c r="M13" s="0" t="n">
        <v>1000</v>
      </c>
      <c r="N13" s="22" t="n">
        <v>2.76</v>
      </c>
      <c r="O13" s="10" t="n">
        <f aca="false">ROUND(M13*N13,2)</f>
        <v>2760</v>
      </c>
    </row>
    <row r="14" customFormat="false" ht="12.75" hidden="false" customHeight="false" outlineLevel="0" collapsed="false">
      <c r="B14" s="0" t="s">
        <v>8</v>
      </c>
      <c r="E14" s="6" t="n">
        <v>-0.0125</v>
      </c>
      <c r="L14" s="0" t="n">
        <v>6</v>
      </c>
      <c r="M14" s="0" t="n">
        <v>1000</v>
      </c>
      <c r="N14" s="22" t="n">
        <v>2.84</v>
      </c>
      <c r="O14" s="10" t="n">
        <f aca="false">ROUND(M14*N14,2)</f>
        <v>2840</v>
      </c>
    </row>
    <row r="15" customFormat="false" ht="12.75" hidden="false" customHeight="false" outlineLevel="0" collapsed="false">
      <c r="E15" s="5" t="n">
        <f aca="false">SUM(E13:E14)</f>
        <v>2.4175</v>
      </c>
      <c r="L15" s="0" t="n">
        <v>7</v>
      </c>
      <c r="M15" s="0" t="n">
        <v>3000</v>
      </c>
      <c r="N15" s="22" t="n">
        <v>2.57</v>
      </c>
      <c r="O15" s="10" t="n">
        <f aca="false">ROUND(M15*N15,2)</f>
        <v>7710</v>
      </c>
    </row>
    <row r="16" customFormat="false" ht="12.75" hidden="false" customHeight="false" outlineLevel="0" collapsed="false">
      <c r="L16" s="0" t="n">
        <v>8</v>
      </c>
      <c r="M16" s="0" t="n">
        <v>3000</v>
      </c>
      <c r="N16" s="22" t="n">
        <v>2.205</v>
      </c>
      <c r="O16" s="10" t="n">
        <f aca="false">ROUND(M16*N16,2)</f>
        <v>6615</v>
      </c>
    </row>
    <row r="17" customFormat="false" ht="12.75" hidden="false" customHeight="false" outlineLevel="0" collapsed="false">
      <c r="L17" s="0" t="n">
        <v>9</v>
      </c>
      <c r="M17" s="0" t="n">
        <v>3000</v>
      </c>
      <c r="N17" s="22" t="n">
        <v>1.625</v>
      </c>
      <c r="O17" s="10" t="n">
        <f aca="false">ROUND(M17*N17,2)</f>
        <v>4875</v>
      </c>
    </row>
    <row r="18" customFormat="false" ht="12.75" hidden="false" customHeight="false" outlineLevel="0" collapsed="false">
      <c r="B18" s="7" t="s">
        <v>9</v>
      </c>
      <c r="C18" s="7" t="s">
        <v>10</v>
      </c>
      <c r="D18" s="7" t="s">
        <v>11</v>
      </c>
      <c r="E18" s="7"/>
      <c r="F18" s="7" t="s">
        <v>12</v>
      </c>
      <c r="L18" s="0" t="n">
        <v>10</v>
      </c>
      <c r="M18" s="0" t="n">
        <v>3000</v>
      </c>
      <c r="N18" s="22" t="n">
        <v>1.625</v>
      </c>
      <c r="O18" s="10" t="n">
        <f aca="false">ROUND(M18*N18,2)</f>
        <v>4875</v>
      </c>
    </row>
    <row r="19" customFormat="false" ht="12.75" hidden="false" customHeight="false" outlineLevel="0" collapsed="false">
      <c r="B19" s="8" t="s">
        <v>13</v>
      </c>
      <c r="C19" s="8" t="s">
        <v>14</v>
      </c>
      <c r="D19" s="8" t="s">
        <v>15</v>
      </c>
      <c r="E19" s="8" t="s">
        <v>16</v>
      </c>
      <c r="F19" s="8" t="s">
        <v>17</v>
      </c>
      <c r="L19" s="0" t="n">
        <v>11</v>
      </c>
      <c r="M19" s="0" t="n">
        <v>3000</v>
      </c>
      <c r="N19" s="22" t="n">
        <v>1.625</v>
      </c>
      <c r="O19" s="10" t="n">
        <f aca="false">ROUND(M19*N19,2)</f>
        <v>4875</v>
      </c>
    </row>
    <row r="20" customFormat="false" ht="12.75" hidden="false" customHeight="false" outlineLevel="0" collapsed="false">
      <c r="B20" s="9" t="n">
        <v>2637</v>
      </c>
      <c r="C20" s="9" t="n">
        <v>30</v>
      </c>
      <c r="D20" s="9" t="n">
        <f aca="false">B20*C20</f>
        <v>79110</v>
      </c>
      <c r="E20" s="5" t="n">
        <f aca="false">E15</f>
        <v>2.4175</v>
      </c>
      <c r="F20" s="10" t="n">
        <f aca="false">ROUND(D20*E20,2)</f>
        <v>191248.43</v>
      </c>
      <c r="H20" s="0" t="s">
        <v>121</v>
      </c>
      <c r="L20" s="0" t="n">
        <v>12</v>
      </c>
      <c r="M20" s="0" t="n">
        <v>3000</v>
      </c>
      <c r="N20" s="22" t="n">
        <v>2.22</v>
      </c>
      <c r="O20" s="10" t="n">
        <f aca="false">ROUND(M20*N20,2)</f>
        <v>6660</v>
      </c>
    </row>
    <row r="21" customFormat="false" ht="12.75" hidden="false" customHeight="false" outlineLevel="0" collapsed="false">
      <c r="L21" s="0" t="n">
        <v>13</v>
      </c>
      <c r="M21" s="0" t="n">
        <v>3000</v>
      </c>
      <c r="N21" s="22" t="n">
        <v>2.495</v>
      </c>
      <c r="O21" s="10" t="n">
        <f aca="false">ROUND(M21*N21,2)</f>
        <v>7485</v>
      </c>
    </row>
    <row r="22" customFormat="false" ht="12.75" hidden="false" customHeight="false" outlineLevel="0" collapsed="false">
      <c r="L22" s="0" t="n">
        <v>14</v>
      </c>
      <c r="M22" s="0" t="n">
        <v>1500</v>
      </c>
      <c r="N22" s="22" t="n">
        <v>2.855</v>
      </c>
      <c r="O22" s="10" t="n">
        <f aca="false">ROUND(M22*N22,2)</f>
        <v>4282.5</v>
      </c>
    </row>
    <row r="23" customFormat="false" ht="12.75" hidden="false" customHeight="false" outlineLevel="0" collapsed="false">
      <c r="A23" s="3" t="s">
        <v>83</v>
      </c>
      <c r="L23" s="0" t="n">
        <v>15</v>
      </c>
      <c r="M23" s="0" t="n">
        <v>1500</v>
      </c>
      <c r="N23" s="22" t="n">
        <v>2.885</v>
      </c>
      <c r="O23" s="10" t="n">
        <f aca="false">ROUND(M23*N23,2)</f>
        <v>4327.5</v>
      </c>
    </row>
    <row r="24" customFormat="false" ht="12.75" hidden="false" customHeight="false" outlineLevel="0" collapsed="false">
      <c r="L24" s="0" t="n">
        <v>16</v>
      </c>
      <c r="M24" s="0" t="n">
        <v>1500</v>
      </c>
      <c r="N24" s="22" t="n">
        <v>2.26</v>
      </c>
      <c r="O24" s="10" t="n">
        <f aca="false">ROUND(M24*N24,2)</f>
        <v>3390</v>
      </c>
    </row>
    <row r="25" customFormat="false" ht="12.75" hidden="false" customHeight="false" outlineLevel="0" collapsed="false">
      <c r="D25" s="7" t="s">
        <v>20</v>
      </c>
      <c r="E25" s="7"/>
      <c r="F25" s="7"/>
      <c r="L25" s="0" t="n">
        <v>17</v>
      </c>
      <c r="M25" s="0" t="n">
        <v>1500</v>
      </c>
      <c r="N25" s="22" t="n">
        <v>2.26</v>
      </c>
      <c r="O25" s="10" t="n">
        <f aca="false">ROUND(M25*N25,2)</f>
        <v>3390</v>
      </c>
    </row>
    <row r="26" customFormat="false" ht="12.75" hidden="false" customHeight="false" outlineLevel="0" collapsed="false">
      <c r="D26" s="7" t="s">
        <v>21</v>
      </c>
      <c r="E26" s="7"/>
      <c r="F26" s="7" t="s">
        <v>22</v>
      </c>
      <c r="L26" s="0" t="n">
        <v>18</v>
      </c>
      <c r="M26" s="0" t="n">
        <v>1500</v>
      </c>
      <c r="N26" s="22" t="n">
        <v>2.26</v>
      </c>
      <c r="O26" s="10" t="n">
        <f aca="false">ROUND(M26*N26,2)</f>
        <v>3390</v>
      </c>
    </row>
    <row r="27" customFormat="false" ht="12.75" hidden="false" customHeight="false" outlineLevel="0" collapsed="false">
      <c r="D27" s="8" t="s">
        <v>15</v>
      </c>
      <c r="E27" s="8" t="s">
        <v>16</v>
      </c>
      <c r="F27" s="8" t="s">
        <v>17</v>
      </c>
      <c r="L27" s="0" t="n">
        <v>19</v>
      </c>
      <c r="M27" s="0" t="n">
        <v>1500</v>
      </c>
      <c r="N27" s="22" t="n">
        <v>3.07</v>
      </c>
      <c r="O27" s="10" t="n">
        <f aca="false">ROUND(M27*N27,2)</f>
        <v>4605</v>
      </c>
    </row>
    <row r="28" customFormat="false" ht="12.75" hidden="false" customHeight="false" outlineLevel="0" collapsed="false">
      <c r="D28" s="9" t="n">
        <v>53248</v>
      </c>
      <c r="E28" s="5" t="n">
        <f aca="false">ROUND(F28/D28,4)</f>
        <v>2.2706</v>
      </c>
      <c r="F28" s="10" t="n">
        <f aca="false">O40</f>
        <v>120904.82</v>
      </c>
      <c r="H28" s="0" t="s">
        <v>122</v>
      </c>
      <c r="L28" s="0" t="n">
        <v>20</v>
      </c>
      <c r="M28" s="0" t="n">
        <v>1500</v>
      </c>
      <c r="N28" s="22" t="n">
        <v>2.995</v>
      </c>
      <c r="O28" s="10" t="n">
        <f aca="false">ROUND(M28*N28,2)</f>
        <v>4492.5</v>
      </c>
    </row>
    <row r="29" customFormat="false" ht="12.75" hidden="false" customHeight="false" outlineLevel="0" collapsed="false">
      <c r="L29" s="0" t="n">
        <v>21</v>
      </c>
      <c r="M29" s="0" t="n">
        <v>1500</v>
      </c>
      <c r="N29" s="22" t="n">
        <v>2.5</v>
      </c>
      <c r="O29" s="10" t="n">
        <f aca="false">ROUND(M29*N29,2)</f>
        <v>3750</v>
      </c>
    </row>
    <row r="30" customFormat="false" ht="12.75" hidden="false" customHeight="false" outlineLevel="0" collapsed="false">
      <c r="L30" s="0" t="n">
        <v>22</v>
      </c>
      <c r="M30" s="0" t="n">
        <v>1500</v>
      </c>
      <c r="N30" s="22" t="n">
        <v>2.19</v>
      </c>
      <c r="O30" s="10" t="n">
        <f aca="false">ROUND(M30*N30,2)</f>
        <v>3285</v>
      </c>
    </row>
    <row r="31" customFormat="false" ht="12.75" hidden="false" customHeight="false" outlineLevel="0" collapsed="false">
      <c r="A31" s="3" t="s">
        <v>85</v>
      </c>
      <c r="L31" s="0" t="n">
        <v>23</v>
      </c>
      <c r="M31" s="0" t="n">
        <v>1500</v>
      </c>
      <c r="N31" s="22" t="n">
        <v>2.02</v>
      </c>
      <c r="O31" s="10" t="n">
        <f aca="false">ROUND(M31*N31,2)</f>
        <v>3030</v>
      </c>
    </row>
    <row r="32" customFormat="false" ht="12.75" hidden="false" customHeight="false" outlineLevel="0" collapsed="false">
      <c r="A32" s="3"/>
      <c r="L32" s="0" t="n">
        <v>24</v>
      </c>
      <c r="M32" s="0" t="n">
        <v>1500</v>
      </c>
      <c r="N32" s="22" t="n">
        <v>2.02</v>
      </c>
      <c r="O32" s="10" t="n">
        <f aca="false">ROUND(M32*N32,2)</f>
        <v>3030</v>
      </c>
    </row>
    <row r="33" customFormat="false" ht="12.75" hidden="false" customHeight="false" outlineLevel="0" collapsed="false">
      <c r="A33" s="3"/>
      <c r="B33" s="12"/>
      <c r="L33" s="0" t="n">
        <v>25</v>
      </c>
      <c r="M33" s="0" t="n">
        <v>1500</v>
      </c>
      <c r="N33" s="22" t="n">
        <v>2.02</v>
      </c>
      <c r="O33" s="10" t="n">
        <f aca="false">ROUND(M33*N33,2)</f>
        <v>3030</v>
      </c>
    </row>
    <row r="34" customFormat="false" ht="12.75" hidden="false" customHeight="false" outlineLevel="0" collapsed="false">
      <c r="A34" s="3"/>
      <c r="B34" s="4" t="s">
        <v>6</v>
      </c>
      <c r="L34" s="0" t="n">
        <v>26</v>
      </c>
      <c r="M34" s="0" t="n">
        <v>1499</v>
      </c>
      <c r="N34" s="22" t="n">
        <v>2.68</v>
      </c>
      <c r="O34" s="10" t="n">
        <f aca="false">ROUND(M34*N34,2)</f>
        <v>4017.32</v>
      </c>
    </row>
    <row r="35" customFormat="false" ht="12.75" hidden="false" customHeight="false" outlineLevel="0" collapsed="false">
      <c r="B35" s="0" t="s">
        <v>7</v>
      </c>
      <c r="E35" s="5" t="n">
        <v>2.43</v>
      </c>
      <c r="L35" s="0" t="n">
        <v>27</v>
      </c>
      <c r="M35" s="0" t="n">
        <v>1500</v>
      </c>
      <c r="N35" s="22" t="n">
        <v>2.17</v>
      </c>
      <c r="O35" s="10" t="n">
        <f aca="false">ROUND(M35*N35,2)</f>
        <v>3255</v>
      </c>
    </row>
    <row r="36" customFormat="false" ht="12.75" hidden="false" customHeight="false" outlineLevel="0" collapsed="false">
      <c r="B36" s="0" t="s">
        <v>8</v>
      </c>
      <c r="E36" s="6" t="n">
        <v>-0.0125</v>
      </c>
      <c r="L36" s="0" t="n">
        <v>28</v>
      </c>
      <c r="M36" s="0" t="n">
        <v>1500</v>
      </c>
      <c r="N36" s="22" t="n">
        <v>2.33</v>
      </c>
      <c r="O36" s="10" t="n">
        <f aca="false">ROUND(M36*N36,2)</f>
        <v>3495</v>
      </c>
    </row>
    <row r="37" customFormat="false" ht="12.75" hidden="false" customHeight="false" outlineLevel="0" collapsed="false">
      <c r="E37" s="5" t="n">
        <f aca="false">SUM(E35:E36)</f>
        <v>2.4175</v>
      </c>
      <c r="L37" s="0" t="n">
        <v>29</v>
      </c>
      <c r="M37" s="0" t="n">
        <v>1500</v>
      </c>
      <c r="N37" s="22" t="n">
        <v>2.3</v>
      </c>
      <c r="O37" s="10" t="n">
        <f aca="false">ROUND(M37*N37,2)</f>
        <v>3450</v>
      </c>
    </row>
    <row r="38" customFormat="false" ht="12.75" hidden="false" customHeight="false" outlineLevel="0" collapsed="false">
      <c r="L38" s="0" t="n">
        <v>30</v>
      </c>
      <c r="M38" s="0" t="n">
        <v>1500</v>
      </c>
      <c r="N38" s="22" t="n">
        <v>2.3</v>
      </c>
      <c r="O38" s="10" t="n">
        <f aca="false">ROUND(M38*N38,2)</f>
        <v>3450</v>
      </c>
    </row>
    <row r="39" customFormat="false" ht="12.75" hidden="false" customHeight="false" outlineLevel="0" collapsed="false">
      <c r="B39" s="7" t="s">
        <v>86</v>
      </c>
      <c r="D39" s="7" t="s">
        <v>87</v>
      </c>
      <c r="L39" s="0" t="n">
        <v>31</v>
      </c>
    </row>
    <row r="40" customFormat="false" ht="12.75" hidden="false" customHeight="false" outlineLevel="0" collapsed="false">
      <c r="B40" s="7" t="s">
        <v>88</v>
      </c>
      <c r="C40" s="7" t="s">
        <v>10</v>
      </c>
      <c r="D40" s="7" t="s">
        <v>11</v>
      </c>
      <c r="E40" s="7"/>
      <c r="F40" s="7" t="s">
        <v>89</v>
      </c>
      <c r="M40" s="0" t="n">
        <f aca="false">SUM(M9:M39)</f>
        <v>52499</v>
      </c>
      <c r="N40" s="5" t="n">
        <f aca="false">ROUND(O40/M40,4)</f>
        <v>2.303</v>
      </c>
      <c r="O40" s="10" t="n">
        <f aca="false">SUM(O9:O39)</f>
        <v>120904.82</v>
      </c>
    </row>
    <row r="41" customFormat="false" ht="12.75" hidden="false" customHeight="false" outlineLevel="0" collapsed="false">
      <c r="B41" s="8" t="s">
        <v>90</v>
      </c>
      <c r="C41" s="8" t="s">
        <v>14</v>
      </c>
      <c r="D41" s="8" t="s">
        <v>90</v>
      </c>
      <c r="E41" s="8" t="s">
        <v>16</v>
      </c>
      <c r="F41" s="8" t="s">
        <v>17</v>
      </c>
    </row>
    <row r="42" customFormat="false" ht="12.75" hidden="false" customHeight="false" outlineLevel="0" collapsed="false">
      <c r="B42" s="9" t="n">
        <v>5074</v>
      </c>
      <c r="C42" s="9" t="n">
        <v>30</v>
      </c>
      <c r="D42" s="9" t="n">
        <f aca="false">B42*C42</f>
        <v>152220</v>
      </c>
      <c r="E42" s="5" t="n">
        <f aca="false">E37</f>
        <v>2.4175</v>
      </c>
      <c r="F42" s="10" t="n">
        <f aca="false">ROUND(D42*E42,2)</f>
        <v>367991.85</v>
      </c>
      <c r="H42" s="0" t="s">
        <v>123</v>
      </c>
    </row>
    <row r="43" customFormat="false" ht="12.75" hidden="false" customHeight="false" outlineLevel="0" collapsed="false">
      <c r="B43" s="9"/>
      <c r="C43" s="9"/>
      <c r="D43" s="9"/>
      <c r="E43" s="5"/>
      <c r="F43" s="10"/>
    </row>
    <row r="44" customFormat="false" ht="12.75" hidden="false" customHeight="false" outlineLevel="0" collapsed="false">
      <c r="B44" s="9"/>
      <c r="C44" s="9"/>
      <c r="D44" s="9"/>
      <c r="E44" s="5"/>
      <c r="F44" s="10"/>
    </row>
    <row r="46" customFormat="false" ht="12.75" hidden="false" customHeight="false" outlineLevel="0" collapsed="false">
      <c r="A46" s="3" t="s">
        <v>92</v>
      </c>
      <c r="D46" s="9" t="n">
        <f aca="false">D20+D28+D42</f>
        <v>284578</v>
      </c>
      <c r="E46" s="11" t="n">
        <f aca="false">ROUND(F46/D46,3)</f>
        <v>2.39</v>
      </c>
      <c r="F46" s="10" t="n">
        <f aca="false">F20+F28+F42</f>
        <v>680145.1</v>
      </c>
    </row>
    <row r="48" customFormat="false" ht="15.75" hidden="false" customHeight="false" outlineLevel="0" collapsed="false">
      <c r="A48" s="2" t="s">
        <v>25</v>
      </c>
    </row>
    <row r="50" customFormat="false" ht="12.75" hidden="false" customHeight="false" outlineLevel="0" collapsed="false">
      <c r="A50" s="12" t="s">
        <v>26</v>
      </c>
    </row>
    <row r="52" customFormat="false" ht="12.75" hidden="false" customHeight="false" outlineLevel="0" collapsed="false">
      <c r="A52" s="0" t="s">
        <v>27</v>
      </c>
    </row>
    <row r="53" customFormat="false" ht="12.75" hidden="false" customHeight="false" outlineLevel="0" collapsed="false">
      <c r="A53" s="0" t="s">
        <v>28</v>
      </c>
      <c r="C53" s="9" t="n">
        <v>20000</v>
      </c>
      <c r="H53" s="0" t="s">
        <v>29</v>
      </c>
      <c r="I53" s="13" t="n">
        <v>0</v>
      </c>
    </row>
    <row r="54" customFormat="false" ht="12.75" hidden="false" customHeight="false" outlineLevel="0" collapsed="false">
      <c r="A54" s="0" t="s">
        <v>30</v>
      </c>
      <c r="C54" s="11" t="n">
        <v>0.075</v>
      </c>
      <c r="H54" s="0" t="s">
        <v>31</v>
      </c>
      <c r="I54" s="14" t="n">
        <v>0.0078157</v>
      </c>
    </row>
    <row r="55" customFormat="false" ht="12.75" hidden="false" customHeight="false" outlineLevel="0" collapsed="false">
      <c r="A55" s="0" t="s">
        <v>32</v>
      </c>
      <c r="C55" s="0" t="n">
        <v>30</v>
      </c>
      <c r="H55" s="0" t="s">
        <v>33</v>
      </c>
      <c r="I55" s="15" t="n">
        <f aca="false">I53+I54</f>
        <v>0.0078157</v>
      </c>
    </row>
    <row r="56" customFormat="false" ht="12.75" hidden="false" customHeight="false" outlineLevel="0" collapsed="false">
      <c r="H56" s="0" t="s">
        <v>34</v>
      </c>
      <c r="I56" s="16" t="n">
        <f aca="false">1-I55</f>
        <v>0.9921843</v>
      </c>
    </row>
    <row r="57" customFormat="false" ht="12.75" hidden="false" customHeight="false" outlineLevel="0" collapsed="false">
      <c r="A57" s="0" t="s">
        <v>35</v>
      </c>
      <c r="C57" s="10" t="n">
        <f aca="false">ROUND((C53*C54)*C55,2)</f>
        <v>45000</v>
      </c>
    </row>
    <row r="58" customFormat="false" ht="12.75" hidden="false" customHeight="false" outlineLevel="0" collapsed="false">
      <c r="C58" s="10"/>
      <c r="H58" s="0" t="s">
        <v>36</v>
      </c>
      <c r="I58" s="9" t="n">
        <f aca="false">I90</f>
        <v>284901</v>
      </c>
    </row>
    <row r="59" customFormat="false" ht="12.75" hidden="false" customHeight="false" outlineLevel="0" collapsed="false">
      <c r="A59" s="0" t="s">
        <v>37</v>
      </c>
      <c r="C59" s="9" t="n">
        <v>43014</v>
      </c>
      <c r="H59" s="0" t="s">
        <v>38</v>
      </c>
      <c r="I59" s="9" t="n">
        <f aca="false">ROUND(I58/I56,0)</f>
        <v>287145</v>
      </c>
    </row>
    <row r="60" customFormat="false" ht="12.75" hidden="false" customHeight="false" outlineLevel="0" collapsed="false">
      <c r="A60" s="0" t="s">
        <v>39</v>
      </c>
      <c r="C60" s="17" t="n">
        <v>-0.01</v>
      </c>
      <c r="H60" s="0" t="s">
        <v>40</v>
      </c>
      <c r="I60" s="9"/>
    </row>
    <row r="61" customFormat="false" ht="12.75" hidden="false" customHeight="false" outlineLevel="0" collapsed="false">
      <c r="A61" s="0" t="s">
        <v>41</v>
      </c>
      <c r="C61" s="10" t="n">
        <f aca="false">ROUND(C59*C60,2)</f>
        <v>-430.14</v>
      </c>
      <c r="I61" s="18"/>
    </row>
    <row r="62" customFormat="false" ht="12.75" hidden="false" customHeight="false" outlineLevel="0" collapsed="false">
      <c r="I62" s="9"/>
    </row>
    <row r="63" customFormat="false" ht="12.75" hidden="false" customHeight="false" outlineLevel="0" collapsed="false">
      <c r="A63" s="0" t="s">
        <v>42</v>
      </c>
      <c r="C63" s="10" t="n">
        <f aca="false">C57+C61</f>
        <v>44569.86</v>
      </c>
    </row>
    <row r="65" customFormat="false" ht="12.75" hidden="false" customHeight="false" outlineLevel="0" collapsed="false">
      <c r="A65" s="0" t="s">
        <v>43</v>
      </c>
    </row>
    <row r="66" customFormat="false" ht="12.75" hidden="false" customHeight="false" outlineLevel="0" collapsed="false">
      <c r="A66" s="0" t="s">
        <v>44</v>
      </c>
      <c r="C66" s="9" t="n">
        <f aca="false">I59</f>
        <v>287145</v>
      </c>
    </row>
    <row r="67" customFormat="false" ht="12.75" hidden="false" customHeight="false" outlineLevel="0" collapsed="false">
      <c r="C67" s="9"/>
    </row>
    <row r="68" customFormat="false" ht="12.75" hidden="false" customHeight="false" outlineLevel="0" collapsed="false">
      <c r="A68" s="0" t="s">
        <v>45</v>
      </c>
      <c r="C68" s="5" t="n">
        <v>0.0245</v>
      </c>
      <c r="E68" s="5"/>
    </row>
    <row r="69" customFormat="false" ht="12.75" hidden="false" customHeight="false" outlineLevel="0" collapsed="false">
      <c r="A69" s="0" t="s">
        <v>46</v>
      </c>
      <c r="C69" s="6" t="n">
        <v>0.0022</v>
      </c>
      <c r="E69" s="6"/>
    </row>
    <row r="70" customFormat="false" ht="12.75" hidden="false" customHeight="false" outlineLevel="0" collapsed="false">
      <c r="A70" s="0" t="s">
        <v>47</v>
      </c>
      <c r="C70" s="5" t="n">
        <f aca="false">C68+C69</f>
        <v>0.0267</v>
      </c>
      <c r="E70" s="5"/>
    </row>
    <row r="71" customFormat="false" ht="12.75" hidden="false" customHeight="false" outlineLevel="0" collapsed="false">
      <c r="C71" s="5"/>
      <c r="E71" s="5"/>
    </row>
    <row r="72" customFormat="false" ht="12.75" hidden="false" customHeight="false" outlineLevel="0" collapsed="false">
      <c r="A72" s="0" t="s">
        <v>48</v>
      </c>
      <c r="C72" s="10" t="n">
        <f aca="false">ROUND(C66*C70,2)</f>
        <v>7666.77</v>
      </c>
      <c r="E72" s="10"/>
    </row>
    <row r="74" customFormat="false" ht="12.75" hidden="false" customHeight="false" outlineLevel="0" collapsed="false">
      <c r="A74" s="0" t="s">
        <v>49</v>
      </c>
      <c r="F74" s="10" t="n">
        <f aca="false">C63+C72</f>
        <v>52236.63</v>
      </c>
    </row>
    <row r="76" customFormat="false" ht="12.75" hidden="false" customHeight="false" outlineLevel="0" collapsed="false">
      <c r="A76" s="12" t="s">
        <v>50</v>
      </c>
    </row>
    <row r="78" customFormat="false" ht="12.75" hidden="false" customHeight="false" outlineLevel="0" collapsed="false">
      <c r="A78" s="0" t="s">
        <v>27</v>
      </c>
    </row>
    <row r="79" customFormat="false" ht="12.75" hidden="false" customHeight="false" outlineLevel="0" collapsed="false">
      <c r="A79" s="0" t="s">
        <v>28</v>
      </c>
      <c r="C79" s="9" t="n">
        <v>20000</v>
      </c>
    </row>
    <row r="80" customFormat="false" ht="12.75" hidden="false" customHeight="false" outlineLevel="0" collapsed="false">
      <c r="A80" s="0" t="s">
        <v>30</v>
      </c>
      <c r="C80" s="11" t="n">
        <v>2.9414</v>
      </c>
      <c r="H80" s="0" t="s">
        <v>51</v>
      </c>
      <c r="I80" s="13" t="n">
        <v>0.0063233</v>
      </c>
    </row>
    <row r="81" customFormat="false" ht="12.75" hidden="false" customHeight="false" outlineLevel="0" collapsed="false">
      <c r="A81" s="0" t="s">
        <v>54</v>
      </c>
      <c r="C81" s="5" t="n">
        <v>-0.0988</v>
      </c>
      <c r="H81" s="0" t="s">
        <v>52</v>
      </c>
      <c r="I81" s="14" t="n">
        <v>0</v>
      </c>
    </row>
    <row r="82" customFormat="false" ht="12.75" hidden="false" customHeight="false" outlineLevel="0" collapsed="false">
      <c r="H82" s="0" t="s">
        <v>53</v>
      </c>
      <c r="I82" s="15" t="n">
        <f aca="false">I80+I81</f>
        <v>0.0063233</v>
      </c>
    </row>
    <row r="83" customFormat="false" ht="12.75" hidden="false" customHeight="false" outlineLevel="0" collapsed="false">
      <c r="A83" s="0" t="s">
        <v>56</v>
      </c>
      <c r="C83" s="10" t="n">
        <f aca="false">ROUND(C79*C80,2)</f>
        <v>58828</v>
      </c>
      <c r="H83" s="0" t="s">
        <v>55</v>
      </c>
      <c r="I83" s="16" t="n">
        <f aca="false">1-I82</f>
        <v>0.9936767</v>
      </c>
    </row>
    <row r="84" customFormat="false" ht="12.75" hidden="false" customHeight="false" outlineLevel="0" collapsed="false">
      <c r="A84" s="0" t="s">
        <v>58</v>
      </c>
      <c r="C84" s="17" t="n">
        <f aca="false">ROUND(C79*C81,2)</f>
        <v>-1976</v>
      </c>
    </row>
    <row r="85" customFormat="false" ht="12.75" hidden="false" customHeight="false" outlineLevel="0" collapsed="false">
      <c r="A85" s="0" t="s">
        <v>60</v>
      </c>
      <c r="C85" s="10" t="n">
        <f aca="false">C83+C84</f>
        <v>56852</v>
      </c>
      <c r="H85" s="0" t="s">
        <v>57</v>
      </c>
    </row>
    <row r="86" customFormat="false" ht="12.75" hidden="false" customHeight="false" outlineLevel="0" collapsed="false">
      <c r="C86" s="10"/>
      <c r="H86" s="0" t="s">
        <v>59</v>
      </c>
      <c r="I86" s="9" t="n">
        <v>80600</v>
      </c>
    </row>
    <row r="87" customFormat="false" ht="12.75" hidden="false" customHeight="false" outlineLevel="0" collapsed="false">
      <c r="A87" s="0" t="s">
        <v>37</v>
      </c>
      <c r="C87" s="9" t="n">
        <v>0</v>
      </c>
      <c r="H87" s="0" t="s">
        <v>61</v>
      </c>
      <c r="I87" s="21" t="n">
        <v>52499</v>
      </c>
    </row>
    <row r="88" customFormat="false" ht="12.75" hidden="false" customHeight="false" outlineLevel="0" collapsed="false">
      <c r="A88" s="0" t="s">
        <v>39</v>
      </c>
      <c r="C88" s="17" t="n">
        <v>-0.01</v>
      </c>
      <c r="H88" s="0" t="s">
        <v>95</v>
      </c>
      <c r="I88" s="18" t="n">
        <v>150000</v>
      </c>
    </row>
    <row r="89" customFormat="false" ht="12.75" hidden="false" customHeight="false" outlineLevel="0" collapsed="false">
      <c r="A89" s="0" t="s">
        <v>41</v>
      </c>
      <c r="C89" s="10" t="n">
        <f aca="false">ROUND(C87*C88,2)</f>
        <v>-0</v>
      </c>
      <c r="I89" s="9" t="n">
        <f aca="false">SUM(I86:I88)</f>
        <v>283099</v>
      </c>
    </row>
    <row r="90" customFormat="false" ht="12.75" hidden="false" customHeight="false" outlineLevel="0" collapsed="false">
      <c r="H90" s="0" t="s">
        <v>36</v>
      </c>
      <c r="I90" s="9" t="n">
        <f aca="false">ROUND(I89/I83,0)</f>
        <v>284901</v>
      </c>
    </row>
    <row r="91" customFormat="false" ht="12.75" hidden="false" customHeight="false" outlineLevel="0" collapsed="false">
      <c r="A91" s="0" t="s">
        <v>42</v>
      </c>
      <c r="C91" s="10" t="n">
        <f aca="false">C85+C89</f>
        <v>56852</v>
      </c>
      <c r="H91" s="0" t="s">
        <v>40</v>
      </c>
      <c r="I91" s="9"/>
    </row>
    <row r="93" customFormat="false" ht="12.75" hidden="false" customHeight="false" outlineLevel="0" collapsed="false">
      <c r="A93" s="0" t="s">
        <v>43</v>
      </c>
    </row>
    <row r="94" customFormat="false" ht="12.75" hidden="false" customHeight="false" outlineLevel="0" collapsed="false">
      <c r="A94" s="0" t="s">
        <v>62</v>
      </c>
      <c r="C94" s="5" t="n">
        <v>0.0026</v>
      </c>
    </row>
    <row r="95" customFormat="false" ht="12.75" hidden="false" customHeight="false" outlineLevel="0" collapsed="false">
      <c r="A95" s="0" t="s">
        <v>63</v>
      </c>
      <c r="C95" s="5" t="n">
        <v>0.0022</v>
      </c>
    </row>
    <row r="96" customFormat="false" ht="12.75" hidden="false" customHeight="false" outlineLevel="0" collapsed="false">
      <c r="A96" s="0" t="s">
        <v>64</v>
      </c>
      <c r="C96" s="6" t="n">
        <v>0.007</v>
      </c>
    </row>
    <row r="97" customFormat="false" ht="12.75" hidden="false" customHeight="false" outlineLevel="0" collapsed="false">
      <c r="A97" s="0" t="s">
        <v>65</v>
      </c>
      <c r="C97" s="5" t="n">
        <f aca="false">SUM(C94:C96)</f>
        <v>0.0118</v>
      </c>
    </row>
    <row r="98" customFormat="false" ht="12.75" hidden="false" customHeight="false" outlineLevel="0" collapsed="false">
      <c r="C98" s="11"/>
    </row>
    <row r="99" customFormat="false" ht="12.75" hidden="false" customHeight="false" outlineLevel="0" collapsed="false">
      <c r="A99" s="0" t="s">
        <v>66</v>
      </c>
      <c r="C99" s="9" t="n">
        <f aca="false">I90</f>
        <v>284901</v>
      </c>
    </row>
    <row r="101" customFormat="false" ht="12.75" hidden="false" customHeight="false" outlineLevel="0" collapsed="false">
      <c r="A101" s="0" t="s">
        <v>48</v>
      </c>
      <c r="C101" s="10" t="n">
        <f aca="false">ROUND(C97*C99,2)</f>
        <v>3361.83</v>
      </c>
    </row>
    <row r="103" customFormat="false" ht="12.75" hidden="false" customHeight="false" outlineLevel="0" collapsed="false">
      <c r="A103" s="0" t="s">
        <v>67</v>
      </c>
      <c r="F103" s="10" t="n">
        <f aca="false">C91+C101</f>
        <v>60213.83</v>
      </c>
    </row>
    <row r="105" customFormat="false" ht="12.75" hidden="false" customHeight="false" outlineLevel="0" collapsed="false">
      <c r="A105" s="3" t="s">
        <v>68</v>
      </c>
      <c r="F105" s="10" t="n">
        <f aca="false">F74+F103</f>
        <v>112450.46</v>
      </c>
    </row>
    <row r="107" customFormat="false" ht="15.75" hidden="false" customHeight="false" outlineLevel="0" collapsed="false">
      <c r="A107" s="2" t="s">
        <v>96</v>
      </c>
    </row>
    <row r="109" customFormat="false" ht="12.75" hidden="false" customHeight="false" outlineLevel="0" collapsed="false">
      <c r="A109" s="12" t="s">
        <v>97</v>
      </c>
    </row>
    <row r="111" customFormat="false" ht="12.75" hidden="false" customHeight="false" outlineLevel="0" collapsed="false">
      <c r="A111" s="0" t="s">
        <v>27</v>
      </c>
    </row>
    <row r="112" customFormat="false" ht="12.75" hidden="false" customHeight="false" outlineLevel="0" collapsed="false">
      <c r="A112" s="0" t="s">
        <v>28</v>
      </c>
      <c r="C112" s="9" t="n">
        <v>28679</v>
      </c>
      <c r="H112" s="0" t="s">
        <v>98</v>
      </c>
      <c r="I112" s="9" t="n">
        <v>150000</v>
      </c>
    </row>
    <row r="113" customFormat="false" ht="12.75" hidden="false" customHeight="false" outlineLevel="0" collapsed="false">
      <c r="A113" s="0" t="s">
        <v>30</v>
      </c>
      <c r="C113" s="11" t="n">
        <v>2.941</v>
      </c>
      <c r="H113" s="0" t="s">
        <v>99</v>
      </c>
      <c r="I113" s="18" t="n">
        <v>0</v>
      </c>
    </row>
    <row r="114" customFormat="false" ht="12.75" hidden="false" customHeight="false" outlineLevel="0" collapsed="false">
      <c r="A114" s="0" t="s">
        <v>54</v>
      </c>
      <c r="C114" s="5" t="n">
        <v>0</v>
      </c>
      <c r="H114" s="0" t="s">
        <v>100</v>
      </c>
      <c r="I114" s="9" t="n">
        <f aca="false">I112-I113</f>
        <v>150000</v>
      </c>
    </row>
    <row r="115" customFormat="false" ht="12.75" hidden="false" customHeight="false" outlineLevel="0" collapsed="false">
      <c r="G115" s="0" t="n">
        <v>0.0366</v>
      </c>
      <c r="H115" s="0" t="s">
        <v>29</v>
      </c>
      <c r="I115" s="18" t="n">
        <f aca="false">ROUND(I114*G115,0)</f>
        <v>5490</v>
      </c>
    </row>
    <row r="116" customFormat="false" ht="12.75" hidden="false" customHeight="false" outlineLevel="0" collapsed="false">
      <c r="A116" s="0" t="s">
        <v>56</v>
      </c>
      <c r="C116" s="10" t="n">
        <f aca="false">ROUND(C112*C113,2)</f>
        <v>84344.94</v>
      </c>
      <c r="H116" s="0" t="s">
        <v>101</v>
      </c>
      <c r="I116" s="9" t="n">
        <f aca="false">I114-I115</f>
        <v>144510</v>
      </c>
    </row>
    <row r="117" customFormat="false" ht="12.75" hidden="false" customHeight="false" outlineLevel="0" collapsed="false">
      <c r="A117" s="0" t="s">
        <v>58</v>
      </c>
      <c r="C117" s="17" t="n">
        <f aca="false">ROUND(C112*C114,2)</f>
        <v>0</v>
      </c>
      <c r="I117" s="9"/>
    </row>
    <row r="118" customFormat="false" ht="12.75" hidden="false" customHeight="false" outlineLevel="0" collapsed="false">
      <c r="A118" s="0" t="s">
        <v>60</v>
      </c>
      <c r="C118" s="10" t="n">
        <f aca="false">C116+C117</f>
        <v>84344.94</v>
      </c>
      <c r="G118" s="0" t="n">
        <v>0.0266</v>
      </c>
      <c r="H118" s="0" t="s">
        <v>102</v>
      </c>
      <c r="I118" s="18" t="n">
        <f aca="false">ROUND(I116*G118,0)</f>
        <v>3844</v>
      </c>
    </row>
    <row r="119" customFormat="false" ht="12.75" hidden="false" customHeight="false" outlineLevel="0" collapsed="false">
      <c r="H119" s="0" t="s">
        <v>103</v>
      </c>
      <c r="I119" s="9" t="n">
        <f aca="false">I116-I118</f>
        <v>140666</v>
      </c>
    </row>
    <row r="120" customFormat="false" ht="12.75" hidden="false" customHeight="false" outlineLevel="0" collapsed="false">
      <c r="A120" s="0" t="s">
        <v>43</v>
      </c>
      <c r="I120" s="9"/>
    </row>
    <row r="121" customFormat="false" ht="12.75" hidden="false" customHeight="false" outlineLevel="0" collapsed="false">
      <c r="A121" s="0" t="s">
        <v>62</v>
      </c>
      <c r="C121" s="5" t="n">
        <v>0.0245</v>
      </c>
      <c r="F121" s="10"/>
      <c r="I121" s="9"/>
    </row>
    <row r="122" customFormat="false" ht="12.75" hidden="false" customHeight="false" outlineLevel="0" collapsed="false">
      <c r="A122" s="0" t="s">
        <v>63</v>
      </c>
      <c r="C122" s="5" t="n">
        <v>0</v>
      </c>
      <c r="I122" s="9"/>
    </row>
    <row r="123" customFormat="false" ht="12.75" hidden="false" customHeight="false" outlineLevel="0" collapsed="false">
      <c r="A123" s="0" t="s">
        <v>64</v>
      </c>
      <c r="C123" s="6" t="n">
        <v>0</v>
      </c>
      <c r="F123" s="10"/>
      <c r="I123" s="9"/>
    </row>
    <row r="124" customFormat="false" ht="12.75" hidden="false" customHeight="false" outlineLevel="0" collapsed="false">
      <c r="A124" s="0" t="s">
        <v>65</v>
      </c>
      <c r="C124" s="5" t="n">
        <f aca="false">SUM(C121:C123)</f>
        <v>0.0245</v>
      </c>
    </row>
    <row r="125" customFormat="false" ht="12.75" hidden="false" customHeight="false" outlineLevel="0" collapsed="false">
      <c r="C125" s="11"/>
      <c r="F125" s="10"/>
    </row>
    <row r="126" customFormat="false" ht="12.75" hidden="false" customHeight="false" outlineLevel="0" collapsed="false">
      <c r="A126" s="0" t="s">
        <v>104</v>
      </c>
      <c r="C126" s="9" t="n">
        <f aca="false">I116</f>
        <v>144510</v>
      </c>
    </row>
    <row r="128" customFormat="false" ht="12.75" hidden="false" customHeight="false" outlineLevel="0" collapsed="false">
      <c r="A128" s="0" t="s">
        <v>48</v>
      </c>
      <c r="C128" s="10" t="n">
        <f aca="false">ROUND(C124*C126,2)</f>
        <v>3540.5</v>
      </c>
    </row>
    <row r="130" customFormat="false" ht="12.75" hidden="false" customHeight="false" outlineLevel="0" collapsed="false">
      <c r="A130" s="0" t="s">
        <v>49</v>
      </c>
      <c r="F130" s="10" t="n">
        <f aca="false">C118+C128</f>
        <v>87885.44</v>
      </c>
    </row>
    <row r="133" customFormat="false" ht="12.75" hidden="false" customHeight="false" outlineLevel="0" collapsed="false">
      <c r="A133" s="12" t="s">
        <v>105</v>
      </c>
    </row>
    <row r="135" customFormat="false" ht="12.75" hidden="false" customHeight="false" outlineLevel="0" collapsed="false">
      <c r="A135" s="0" t="s">
        <v>27</v>
      </c>
    </row>
    <row r="136" customFormat="false" ht="12.75" hidden="false" customHeight="false" outlineLevel="0" collapsed="false">
      <c r="A136" s="0" t="s">
        <v>28</v>
      </c>
      <c r="C136" s="9" t="n">
        <v>28219</v>
      </c>
    </row>
    <row r="137" customFormat="false" ht="12.75" hidden="false" customHeight="false" outlineLevel="0" collapsed="false">
      <c r="A137" s="0" t="s">
        <v>106</v>
      </c>
      <c r="C137" s="9" t="n">
        <v>747811</v>
      </c>
    </row>
    <row r="138" customFormat="false" ht="12.75" hidden="false" customHeight="false" outlineLevel="0" collapsed="false">
      <c r="C138" s="9"/>
    </row>
    <row r="139" customFormat="false" ht="12.75" hidden="false" customHeight="false" outlineLevel="0" collapsed="false">
      <c r="A139" s="0" t="s">
        <v>107</v>
      </c>
      <c r="C139" s="5" t="n">
        <v>1.562</v>
      </c>
    </row>
    <row r="140" customFormat="false" ht="12.75" hidden="false" customHeight="false" outlineLevel="0" collapsed="false">
      <c r="A140" s="0" t="s">
        <v>108</v>
      </c>
      <c r="C140" s="5" t="n">
        <v>0.059</v>
      </c>
    </row>
    <row r="142" customFormat="false" ht="12.75" hidden="false" customHeight="false" outlineLevel="0" collapsed="false">
      <c r="A142" s="0" t="s">
        <v>56</v>
      </c>
      <c r="C142" s="10" t="n">
        <f aca="false">ROUND(C136*C139,2)</f>
        <v>44078.08</v>
      </c>
    </row>
    <row r="143" customFormat="false" ht="12.75" hidden="false" customHeight="false" outlineLevel="0" collapsed="false">
      <c r="A143" s="0" t="s">
        <v>109</v>
      </c>
      <c r="C143" s="17" t="n">
        <f aca="false">ROUND(C137*C140,2)</f>
        <v>44120.85</v>
      </c>
    </row>
    <row r="144" customFormat="false" ht="12.75" hidden="false" customHeight="false" outlineLevel="0" collapsed="false">
      <c r="A144" s="0" t="s">
        <v>60</v>
      </c>
      <c r="C144" s="10" t="n">
        <f aca="false">C142+C143</f>
        <v>88198.93</v>
      </c>
    </row>
    <row r="146" customFormat="false" ht="12.75" hidden="false" customHeight="false" outlineLevel="0" collapsed="false">
      <c r="A146" s="0" t="s">
        <v>43</v>
      </c>
    </row>
    <row r="147" customFormat="false" ht="12.75" hidden="false" customHeight="false" outlineLevel="0" collapsed="false">
      <c r="A147" s="0" t="s">
        <v>110</v>
      </c>
      <c r="C147" s="5" t="n">
        <v>0.02</v>
      </c>
    </row>
    <row r="148" customFormat="false" ht="12.75" hidden="false" customHeight="false" outlineLevel="0" collapsed="false">
      <c r="A148" s="0" t="s">
        <v>63</v>
      </c>
      <c r="C148" s="6" t="n">
        <v>0.0022</v>
      </c>
    </row>
    <row r="149" customFormat="false" ht="12.75" hidden="false" customHeight="false" outlineLevel="0" collapsed="false">
      <c r="C149" s="5" t="n">
        <f aca="false">C147+C148</f>
        <v>0.0222</v>
      </c>
    </row>
    <row r="150" customFormat="false" ht="12.75" hidden="false" customHeight="false" outlineLevel="0" collapsed="false">
      <c r="C150" s="11"/>
    </row>
    <row r="151" customFormat="false" ht="12.75" hidden="false" customHeight="false" outlineLevel="0" collapsed="false">
      <c r="A151" s="0" t="s">
        <v>104</v>
      </c>
      <c r="C151" s="9" t="n">
        <f aca="false">I119</f>
        <v>140666</v>
      </c>
    </row>
    <row r="153" customFormat="false" ht="12.75" hidden="false" customHeight="false" outlineLevel="0" collapsed="false">
      <c r="A153" s="0" t="s">
        <v>48</v>
      </c>
      <c r="C153" s="10" t="n">
        <f aca="false">ROUND(C149*C151,2)</f>
        <v>3122.79</v>
      </c>
    </row>
    <row r="155" customFormat="false" ht="12.75" hidden="false" customHeight="false" outlineLevel="0" collapsed="false">
      <c r="A155" s="0" t="s">
        <v>111</v>
      </c>
      <c r="F155" s="10" t="n">
        <f aca="false">C144+C153</f>
        <v>91321.72</v>
      </c>
    </row>
    <row r="157" customFormat="false" ht="12.75" hidden="false" customHeight="false" outlineLevel="0" collapsed="false">
      <c r="A157" s="3" t="s">
        <v>112</v>
      </c>
      <c r="F157" s="10" t="n">
        <f aca="false">F130+F155</f>
        <v>179207.16</v>
      </c>
    </row>
    <row r="160" customFormat="false" ht="15.75" hidden="false" customHeight="false" outlineLevel="0" collapsed="false">
      <c r="A160" s="19" t="s">
        <v>113</v>
      </c>
      <c r="F160" s="10" t="n">
        <f aca="false">F46+F105+F157</f>
        <v>971802.72</v>
      </c>
    </row>
    <row r="161" customFormat="false" ht="12.75" hidden="false" customHeight="false" outlineLevel="0" collapsed="false">
      <c r="A161" s="12"/>
      <c r="F161" s="10"/>
    </row>
    <row r="162" customFormat="false" ht="12.75" hidden="false" customHeight="false" outlineLevel="0" collapsed="false">
      <c r="A162" s="12" t="s">
        <v>124</v>
      </c>
      <c r="F162" s="17" t="n">
        <f aca="false">-C57</f>
        <v>-45000</v>
      </c>
    </row>
    <row r="163" customFormat="false" ht="12.75" hidden="false" customHeight="false" outlineLevel="0" collapsed="false">
      <c r="A163" s="12"/>
      <c r="F163" s="10" t="n">
        <f aca="false">F160+F162</f>
        <v>926802.72</v>
      </c>
    </row>
    <row r="164" customFormat="false" ht="12.75" hidden="false" customHeight="false" outlineLevel="0" collapsed="false">
      <c r="A164" s="12"/>
      <c r="F164" s="10"/>
    </row>
    <row r="166" customFormat="false" ht="15.75" hidden="false" customHeight="false" outlineLevel="0" collapsed="false">
      <c r="A166" s="19" t="s">
        <v>70</v>
      </c>
      <c r="F166" s="10" t="n">
        <v>958475.12</v>
      </c>
    </row>
    <row r="168" customFormat="false" ht="15.75" hidden="false" customHeight="false" outlineLevel="0" collapsed="false">
      <c r="A168" s="19" t="s">
        <v>71</v>
      </c>
      <c r="F168" s="10" t="n">
        <f aca="false">F163-F166</f>
        <v>-31672.4</v>
      </c>
    </row>
    <row r="170" customFormat="false" ht="15.75" hidden="false" customHeight="false" outlineLevel="0" collapsed="false">
      <c r="A170" s="20" t="s">
        <v>72</v>
      </c>
    </row>
    <row r="171" customFormat="false" ht="12.75" hidden="false" customHeight="false" outlineLevel="0" collapsed="false">
      <c r="A171" s="0" t="s">
        <v>73</v>
      </c>
      <c r="F171" s="10" t="n">
        <v>0</v>
      </c>
    </row>
    <row r="172" customFormat="false" ht="12.75" hidden="false" customHeight="false" outlineLevel="0" collapsed="false">
      <c r="A172" s="0" t="s">
        <v>114</v>
      </c>
      <c r="F172" s="10" t="n">
        <v>0</v>
      </c>
    </row>
    <row r="173" customFormat="false" ht="12.75" hidden="false" customHeight="false" outlineLevel="0" collapsed="false">
      <c r="A173" s="0" t="s">
        <v>74</v>
      </c>
      <c r="F173" s="17" t="n">
        <v>0</v>
      </c>
    </row>
    <row r="174" customFormat="false" ht="12.75" hidden="false" customHeight="false" outlineLevel="0" collapsed="false">
      <c r="F174" s="10" t="n">
        <f aca="false">SUM(F171:F173)</f>
        <v>0</v>
      </c>
    </row>
    <row r="175" customFormat="false" ht="12.75" hidden="false" customHeight="false" outlineLevel="0" collapsed="false">
      <c r="F175" s="10"/>
    </row>
    <row r="176" customFormat="false" ht="12.75" hidden="false" customHeight="false" outlineLevel="0" collapsed="false">
      <c r="A176" s="0" t="s">
        <v>75</v>
      </c>
      <c r="F176" s="10" t="n">
        <f aca="false">F168+F174</f>
        <v>-31672.4</v>
      </c>
    </row>
    <row r="177" customFormat="false" ht="12.75" hidden="false" customHeight="false" outlineLevel="0" collapsed="false">
      <c r="F177" s="10"/>
    </row>
    <row r="178" customFormat="false" ht="12.75" hidden="false" customHeight="false" outlineLevel="0" collapsed="false">
      <c r="F178" s="10"/>
    </row>
    <row r="179" customFormat="false" ht="12.75" hidden="false" customHeight="false" outlineLevel="0" collapsed="false">
      <c r="A179" s="0" t="s">
        <v>76</v>
      </c>
    </row>
    <row r="180" customFormat="false" ht="12.75" hidden="false" customHeight="false" outlineLevel="0" collapsed="false">
      <c r="A180" s="0" t="s">
        <v>77</v>
      </c>
      <c r="F180" s="10" t="n">
        <v>0</v>
      </c>
    </row>
    <row r="181" customFormat="false" ht="12.75" hidden="false" customHeight="false" outlineLevel="0" collapsed="false">
      <c r="A181" s="0" t="s">
        <v>78</v>
      </c>
      <c r="F181" s="17" t="n">
        <v>0</v>
      </c>
    </row>
    <row r="182" customFormat="false" ht="12.75" hidden="false" customHeight="false" outlineLevel="0" collapsed="false">
      <c r="A182" s="0" t="s">
        <v>79</v>
      </c>
      <c r="F182" s="10" t="n">
        <f aca="false">F180-F181</f>
        <v>0</v>
      </c>
    </row>
  </sheetData>
  <printOptions headings="false" gridLines="false" gridLinesSet="true" horizontalCentered="false" verticalCentered="false"/>
  <pageMargins left="0.5" right="0.25" top="0.984027777777778" bottom="0.25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6" man="true" max="16383" min="0"/>
    <brk id="9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2001-05-23T16:56:19Z</dcterms:created>
  <dc:creator>Poole </dc:creator>
  <dc:description/>
  <dc:language>en-US</dc:language>
  <cp:lastModifiedBy>Poole </cp:lastModifiedBy>
  <cp:lastPrinted>2001-08-15T17:44:46Z</cp:lastPrinted>
  <cp:revision>0</cp:revision>
  <dc:subject/>
  <dc:title/>
</cp:coreProperties>
</file>