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hflows" sheetId="1" state="visible" r:id="rId3"/>
  </sheets>
  <externalReferences>
    <externalReference r:id="rId4"/>
  </externalReferences>
  <definedNames>
    <definedName function="false" hidden="false" name="count" vbProcedure="false">#REF!</definedName>
    <definedName function="false" hidden="false" name="CurveTable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<sst xmlns="http://schemas.openxmlformats.org/spreadsheetml/2006/main" count="37" uniqueCount="28">
  <si>
    <t xml:space="preserve">Today's Date</t>
  </si>
  <si>
    <t xml:space="preserve">Interest Rate</t>
  </si>
  <si>
    <t xml:space="preserve">(a/365f : quarterly compounding)</t>
  </si>
  <si>
    <t xml:space="preserve">Funding Spread</t>
  </si>
  <si>
    <t xml:space="preserve">Gas Coupon Rate</t>
  </si>
  <si>
    <t xml:space="preserve">Mar 2002 Nymex Gas</t>
  </si>
  <si>
    <t xml:space="preserve">BOC Noon Rate</t>
  </si>
  <si>
    <t xml:space="preserve">Mmbtu / GJ Conversion</t>
  </si>
  <si>
    <t xml:space="preserve">Market Index Price</t>
  </si>
  <si>
    <t xml:space="preserve">(March 02 AECO)</t>
  </si>
  <si>
    <t xml:space="preserve">Principal in CAD</t>
  </si>
  <si>
    <t xml:space="preserve">Principal in Gas</t>
  </si>
  <si>
    <t xml:space="preserve">Quarterly Gas Coupon</t>
  </si>
  <si>
    <t xml:space="preserve">Interest Rate Swap Cashflows</t>
  </si>
  <si>
    <t xml:space="preserve">Roll Dates</t>
  </si>
  <si>
    <t xml:space="preserve">Cashflow Dates</t>
  </si>
  <si>
    <t xml:space="preserve">Fixed Interest</t>
  </si>
  <si>
    <t xml:space="preserve">Principal</t>
  </si>
  <si>
    <t xml:space="preserve">Total CF</t>
  </si>
  <si>
    <t xml:space="preserve">Discount Factor</t>
  </si>
  <si>
    <t xml:space="preserve">PV CF</t>
  </si>
  <si>
    <t xml:space="preserve">Gas Swap Cashflows</t>
  </si>
  <si>
    <t xml:space="preserve">Gas Coupon</t>
  </si>
  <si>
    <t xml:space="preserve">Gas Coupon Calculator</t>
  </si>
  <si>
    <t xml:space="preserve">Spread Adjusted</t>
  </si>
  <si>
    <t xml:space="preserve">Quarter</t>
  </si>
  <si>
    <t xml:space="preserve">Interest</t>
  </si>
  <si>
    <t xml:space="preserve">Notional CF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</si>
</sst>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/d/yy\ h:mm"/>
    <numFmt numFmtId="166" formatCode="[$-409]d\-mmm\-yy"/>
    <numFmt numFmtId="167" formatCode="0.00%"/>
    <numFmt numFmtId="168" formatCode="_(* #,##0.00_);_(* \(#,##0.00\);_(* \-??_);_(@_)"/>
    <numFmt numFmtId="169" formatCode="_(* #,##0.0000_);_(* \(#,##0.0000\);_(* \-??_);_(@_)"/>
    <numFmt numFmtId="170" formatCode="_(* #,##0.000000_);_(* \(#,##0.000000\);_(* \-??_);_(@_)"/>
    <numFmt numFmtId="171" formatCode="0.0000"/>
    <numFmt numFmtId="172" formatCode="\$#,##0.00_);[RED]&quot;($&quot;#,##0.00\)"/>
    <numFmt numFmtId="173" formatCode="_(* #,##0_);_(* \(#,##0\);_(* \-??_);_(@_)"/>
    <numFmt numFmtId="174" formatCode="[$-409]m/d/yyyy"/>
    <numFmt numFmtId="175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sg/csgnx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SG Public"/>
      <sheetName val="Sheet1"/>
    </sheetNames>
    <definedNames>
      <definedName name="upload_curve"/>
      <definedName name="swap_rate"/>
      <definedName name="checkdate"/>
      <definedName name="df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14.85"/>
    <col collapsed="false" customWidth="true" hidden="false" outlineLevel="0" max="4" min="3" style="0" width="15.41"/>
    <col collapsed="false" customWidth="true" hidden="false" outlineLevel="0" max="6" min="5" style="0" width="14.14"/>
    <col collapsed="false" customWidth="true" hidden="false" outlineLevel="0" max="7" min="7" style="0" width="20.28"/>
    <col collapsed="false" customWidth="true" hidden="false" outlineLevel="0" max="8" min="8" style="0" width="25.28"/>
    <col collapsed="false" customWidth="true" hidden="false" outlineLevel="0" max="9" min="9" style="0" width="13.85"/>
    <col collapsed="false" customWidth="true" hidden="false" outlineLevel="0" max="10" min="10" style="0" width="14.85"/>
    <col collapsed="false" customWidth="true" hidden="false" outlineLevel="0" max="11" min="11" style="0" width="12.28"/>
    <col collapsed="false" customWidth="true" hidden="false" outlineLevel="0" max="12" min="12" style="0" width="14.14"/>
    <col collapsed="false" customWidth="true" hidden="false" outlineLevel="0" max="13" min="13" style="0" width="13.85"/>
  </cols>
  <sheetData>
    <row r="1" customFormat="false" ht="12.75" hidden="false" customHeight="false" outlineLevel="0" collapsed="false">
      <c r="A1" s="1" t="e">
        <f aca="false">([1]!upload_curve,"g:\csg\rates\csgc0.crv")</f>
        <v>#VALUE!</v>
      </c>
    </row>
    <row r="2" customFormat="false" ht="12.75" hidden="false" customHeight="false" outlineLevel="0" collapsed="false">
      <c r="A2" s="1" t="e">
        <f aca="false">([1]!upload_curve,"g:\csg\rates\aec.crv",2)</f>
        <v>#VALUE!</v>
      </c>
    </row>
    <row r="3" customFormat="false" ht="12.75" hidden="false" customHeight="false" outlineLevel="0" collapsed="false">
      <c r="A3" s="1"/>
    </row>
    <row r="4" customFormat="false" ht="12.75" hidden="false" customHeight="false" outlineLevel="0" collapsed="false">
      <c r="A4" s="0" t="s">
        <v>0</v>
      </c>
      <c r="B4" s="2" t="n">
        <f aca="true">TODAY()</f>
        <v>45926</v>
      </c>
    </row>
    <row r="5" customFormat="false" ht="12.75" hidden="false" customHeight="false" outlineLevel="0" collapsed="false">
      <c r="A5" s="0" t="s">
        <v>1</v>
      </c>
      <c r="B5" s="3" t="e">
        <f aca="false">INT(([1]!swap_rate,B19,B23,,,3)*10000)/10000+0.0003</f>
        <v>#VALUE!</v>
      </c>
      <c r="C5" s="0" t="s">
        <v>2</v>
      </c>
    </row>
    <row r="6" customFormat="false" ht="12.75" hidden="false" customHeight="false" outlineLevel="0" collapsed="false">
      <c r="A6" s="0" t="s">
        <v>3</v>
      </c>
      <c r="B6" s="3" t="n">
        <v>0.0105</v>
      </c>
    </row>
    <row r="7" customFormat="false" ht="12.75" hidden="false" customHeight="false" outlineLevel="0" collapsed="false">
      <c r="A7" s="0" t="s">
        <v>4</v>
      </c>
      <c r="B7" s="3" t="e">
        <f aca="false">B6+B5</f>
        <v>#VALUE!</v>
      </c>
    </row>
    <row r="8" customFormat="false" ht="12.75" hidden="false" customHeight="false" outlineLevel="0" collapsed="false">
      <c r="A8" s="0" t="s">
        <v>5</v>
      </c>
      <c r="B8" s="4" t="n">
        <v>4.2</v>
      </c>
    </row>
    <row r="9" customFormat="false" ht="12.75" hidden="false" customHeight="false" outlineLevel="0" collapsed="false">
      <c r="A9" s="0" t="s">
        <v>6</v>
      </c>
      <c r="B9" s="5" t="n">
        <v>1.503</v>
      </c>
    </row>
    <row r="10" customFormat="false" ht="12.75" hidden="false" customHeight="false" outlineLevel="0" collapsed="false">
      <c r="A10" s="0" t="s">
        <v>7</v>
      </c>
      <c r="B10" s="6" t="n">
        <v>1.055056</v>
      </c>
    </row>
    <row r="11" customFormat="false" ht="12.75" hidden="false" customHeight="false" outlineLevel="0" collapsed="false">
      <c r="A11" s="0" t="s">
        <v>8</v>
      </c>
      <c r="B11" s="7" t="n">
        <f aca="false">ROUND(B8*B9/B10,3)</f>
        <v>5.983</v>
      </c>
      <c r="C11" s="0" t="s">
        <v>9</v>
      </c>
    </row>
    <row r="12" customFormat="false" ht="12.75" hidden="false" customHeight="false" outlineLevel="0" collapsed="false">
      <c r="A12" s="0" t="s">
        <v>10</v>
      </c>
      <c r="B12" s="8" t="n">
        <v>147400000</v>
      </c>
    </row>
    <row r="13" customFormat="false" ht="12.75" hidden="false" customHeight="false" outlineLevel="0" collapsed="false">
      <c r="A13" s="0" t="s">
        <v>11</v>
      </c>
      <c r="B13" s="9" t="n">
        <f aca="false">B12/B11</f>
        <v>24636469.9983286</v>
      </c>
    </row>
    <row r="14" customFormat="false" ht="12.75" hidden="false" customHeight="false" outlineLevel="0" collapsed="false">
      <c r="A14" s="0" t="s">
        <v>12</v>
      </c>
      <c r="B14" s="9" t="n">
        <f aca="false">B40/B11</f>
        <v>422001.944676642</v>
      </c>
    </row>
    <row r="15" customFormat="false" ht="12.75" hidden="false" customHeight="false" outlineLevel="0" collapsed="false">
      <c r="B15" s="9"/>
    </row>
    <row r="16" customFormat="false" ht="12.75" hidden="false" customHeight="false" outlineLevel="0" collapsed="false">
      <c r="A16" s="10" t="s">
        <v>13</v>
      </c>
      <c r="B16" s="9"/>
    </row>
    <row r="17" customFormat="false" ht="12.75" hidden="false" customHeight="false" outlineLevel="0" collapsed="false">
      <c r="E17" s="11"/>
    </row>
    <row r="18" customFormat="false" ht="12.75" hidden="false" customHeight="false" outlineLevel="0" collapsed="false">
      <c r="A18" s="0" t="s">
        <v>14</v>
      </c>
      <c r="B18" s="12" t="s">
        <v>15</v>
      </c>
      <c r="C18" s="13" t="s">
        <v>16</v>
      </c>
      <c r="D18" s="14" t="s">
        <v>17</v>
      </c>
      <c r="E18" s="15" t="s">
        <v>18</v>
      </c>
      <c r="F18" s="15" t="s">
        <v>19</v>
      </c>
      <c r="G18" s="15" t="s">
        <v>20</v>
      </c>
    </row>
    <row r="19" customFormat="false" ht="12.75" hidden="false" customHeight="false" outlineLevel="0" collapsed="false">
      <c r="A19" s="2" t="n">
        <f aca="false">B4+1</f>
        <v>45927</v>
      </c>
      <c r="B19" s="2" t="e">
        <f aca="false">([1]!checkdate,A19,"t",TRUE())</f>
        <v>#VALUE!</v>
      </c>
      <c r="C19" s="13"/>
      <c r="D19" s="16" t="n">
        <f aca="false">-B12</f>
        <v>-147400000</v>
      </c>
      <c r="E19" s="17" t="n">
        <f aca="false">C19+D19</f>
        <v>-147400000</v>
      </c>
      <c r="F19" s="18" t="e">
        <f aca="true">([1]!df,B19-TODAY())</f>
        <v>#VALUE!</v>
      </c>
      <c r="G19" s="19" t="e">
        <f aca="false">E19*F19</f>
        <v>#VALUE!</v>
      </c>
    </row>
    <row r="20" customFormat="false" ht="12.75" hidden="false" customHeight="false" outlineLevel="0" collapsed="false">
      <c r="A20" s="2" t="n">
        <f aca="false">EDATE(A19,3)</f>
        <v>46018</v>
      </c>
      <c r="B20" s="2" t="e">
        <f aca="false">([1]!checkdate,A20,"t",TRUE())</f>
        <v>#VALUE!</v>
      </c>
      <c r="C20" s="19" t="e">
        <f aca="false">(B20-B19)/365*$B$5*$B$12</f>
        <v>#VALUE!</v>
      </c>
      <c r="D20" s="9"/>
      <c r="E20" s="17" t="e">
        <f aca="false">C20+D20</f>
        <v>#VALUE!</v>
      </c>
      <c r="F20" s="18" t="e">
        <f aca="true">([1]!df,B20-TODAY())</f>
        <v>#VALUE!</v>
      </c>
      <c r="G20" s="19" t="e">
        <f aca="false">E20*F20</f>
        <v>#VALUE!</v>
      </c>
      <c r="I20" s="9"/>
    </row>
    <row r="21" customFormat="false" ht="12.75" hidden="false" customHeight="false" outlineLevel="0" collapsed="false">
      <c r="A21" s="2" t="n">
        <f aca="false">EDATE(A20,3)</f>
        <v>46108</v>
      </c>
      <c r="B21" s="2" t="e">
        <f aca="false">([1]!checkdate,A21,"t",TRUE())</f>
        <v>#VALUE!</v>
      </c>
      <c r="C21" s="19" t="e">
        <f aca="false">(B21-B20)/365*$B$5*$B$12</f>
        <v>#VALUE!</v>
      </c>
      <c r="E21" s="17" t="e">
        <f aca="false">C21+D21</f>
        <v>#VALUE!</v>
      </c>
      <c r="F21" s="18" t="e">
        <f aca="true">([1]!df,B21-TODAY())</f>
        <v>#VALUE!</v>
      </c>
      <c r="G21" s="19" t="e">
        <f aca="false">E21*F21</f>
        <v>#VALUE!</v>
      </c>
      <c r="I21" s="9"/>
    </row>
    <row r="22" customFormat="false" ht="12.75" hidden="false" customHeight="false" outlineLevel="0" collapsed="false">
      <c r="A22" s="2" t="n">
        <f aca="false">EDATE(A21,3)</f>
        <v>46200</v>
      </c>
      <c r="B22" s="2" t="e">
        <f aca="false">([1]!checkdate,A22,"t",TRUE())</f>
        <v>#VALUE!</v>
      </c>
      <c r="C22" s="19" t="e">
        <f aca="false">(B22-B21)/365*$B$5*$B$12</f>
        <v>#VALUE!</v>
      </c>
      <c r="E22" s="17" t="e">
        <f aca="false">C22+D22</f>
        <v>#VALUE!</v>
      </c>
      <c r="F22" s="18" t="e">
        <f aca="true">([1]!df,B22-TODAY())</f>
        <v>#VALUE!</v>
      </c>
      <c r="G22" s="19" t="e">
        <f aca="false">E22*F22</f>
        <v>#VALUE!</v>
      </c>
      <c r="I22" s="9"/>
    </row>
    <row r="23" customFormat="false" ht="12.75" hidden="false" customHeight="false" outlineLevel="0" collapsed="false">
      <c r="A23" s="2" t="n">
        <f aca="false">DATE(2001,9,27)</f>
        <v>37161</v>
      </c>
      <c r="B23" s="2" t="e">
        <f aca="false">([1]!checkdate,A23,"t",TRUE())</f>
        <v>#VALUE!</v>
      </c>
      <c r="C23" s="20" t="e">
        <f aca="false">(B23-B22)/365*$B$5*$B$12</f>
        <v>#VALUE!</v>
      </c>
      <c r="D23" s="20" t="n">
        <f aca="false">B12</f>
        <v>147400000</v>
      </c>
      <c r="E23" s="21" t="e">
        <f aca="false">C23+D23</f>
        <v>#VALUE!</v>
      </c>
      <c r="F23" s="22" t="e">
        <f aca="true">([1]!df,B23-TODAY())</f>
        <v>#VALUE!</v>
      </c>
      <c r="G23" s="20" t="e">
        <f aca="false">E23*F23</f>
        <v>#VALUE!</v>
      </c>
    </row>
    <row r="24" customFormat="false" ht="12.75" hidden="false" customHeight="false" outlineLevel="0" collapsed="false">
      <c r="B24" s="23"/>
      <c r="C24" s="19"/>
      <c r="D24" s="24"/>
      <c r="E24" s="25" t="e">
        <f aca="false">SUM(E20:E23)</f>
        <v>#VALUE!</v>
      </c>
      <c r="F24" s="18"/>
      <c r="G24" s="19" t="e">
        <f aca="false">SUM(G20:G23)</f>
        <v>#VALUE!</v>
      </c>
    </row>
    <row r="25" customFormat="false" ht="12.75" hidden="false" customHeight="false" outlineLevel="0" collapsed="false">
      <c r="B25" s="23"/>
      <c r="C25" s="19"/>
      <c r="D25" s="24"/>
      <c r="E25" s="25"/>
      <c r="F25" s="18"/>
      <c r="G25" s="19"/>
    </row>
    <row r="26" customFormat="false" ht="12.75" hidden="false" customHeight="false" outlineLevel="0" collapsed="false">
      <c r="B26" s="26"/>
      <c r="C26" s="19"/>
      <c r="D26" s="24"/>
      <c r="E26" s="25"/>
      <c r="F26" s="18"/>
      <c r="G26" s="19"/>
      <c r="H26" s="9"/>
    </row>
    <row r="27" customFormat="false" ht="12.75" hidden="false" customHeight="false" outlineLevel="0" collapsed="false">
      <c r="A27" s="10" t="s">
        <v>21</v>
      </c>
      <c r="B27" s="26"/>
      <c r="C27" s="19"/>
      <c r="D27" s="24"/>
      <c r="E27" s="25"/>
      <c r="F27" s="18"/>
      <c r="G27" s="19"/>
      <c r="H27" s="9"/>
    </row>
    <row r="28" customFormat="false" ht="12.75" hidden="false" customHeight="false" outlineLevel="0" collapsed="false">
      <c r="A28" s="23"/>
      <c r="B28" s="19"/>
      <c r="C28" s="24"/>
      <c r="D28" s="25"/>
      <c r="E28" s="18"/>
      <c r="F28" s="19"/>
      <c r="H28" s="9"/>
    </row>
    <row r="29" customFormat="false" ht="12.75" hidden="false" customHeight="false" outlineLevel="0" collapsed="false">
      <c r="A29" s="0" t="s">
        <v>14</v>
      </c>
      <c r="B29" s="12" t="s">
        <v>15</v>
      </c>
      <c r="C29" s="13" t="s">
        <v>22</v>
      </c>
      <c r="D29" s="14" t="s">
        <v>17</v>
      </c>
      <c r="E29" s="15" t="s">
        <v>18</v>
      </c>
      <c r="F29" s="15" t="s">
        <v>19</v>
      </c>
      <c r="G29" s="15" t="s">
        <v>20</v>
      </c>
      <c r="H29" s="9"/>
    </row>
    <row r="30" customFormat="false" ht="12.75" hidden="false" customHeight="false" outlineLevel="0" collapsed="false">
      <c r="A30" s="2" t="n">
        <f aca="false">B4+1</f>
        <v>45927</v>
      </c>
      <c r="B30" s="2" t="e">
        <f aca="false">([1]!checkdate,A30,"t",TRUE())</f>
        <v>#VALUE!</v>
      </c>
      <c r="C30" s="13"/>
      <c r="D30" s="16" t="n">
        <f aca="false">-B12</f>
        <v>-147400000</v>
      </c>
      <c r="E30" s="17" t="n">
        <f aca="false">C30+D30</f>
        <v>-147400000</v>
      </c>
      <c r="F30" s="18" t="e">
        <f aca="true">([1]!df,B30-TODAY())</f>
        <v>#VALUE!</v>
      </c>
      <c r="G30" s="19" t="e">
        <f aca="false">E30*F30</f>
        <v>#VALUE!</v>
      </c>
      <c r="H30" s="9"/>
    </row>
    <row r="31" customFormat="false" ht="12.75" hidden="false" customHeight="false" outlineLevel="0" collapsed="false">
      <c r="A31" s="2" t="n">
        <f aca="false">EDATE(A30,3)</f>
        <v>46018</v>
      </c>
      <c r="B31" s="2" t="e">
        <f aca="false">([1]!checkdate,A31,"t",TRUE())</f>
        <v>#VALUE!</v>
      </c>
      <c r="C31" s="19" t="n">
        <f aca="false">B14*B11</f>
        <v>2524837.63500035</v>
      </c>
      <c r="D31" s="9"/>
      <c r="E31" s="17" t="n">
        <f aca="false">C31+D31</f>
        <v>2524837.63500035</v>
      </c>
      <c r="F31" s="18" t="e">
        <f aca="true">([1]!df,B31-TODAY())</f>
        <v>#VALUE!</v>
      </c>
      <c r="G31" s="19" t="e">
        <f aca="false">E31*F31</f>
        <v>#VALUE!</v>
      </c>
      <c r="H31" s="27"/>
    </row>
    <row r="32" customFormat="false" ht="12.75" hidden="false" customHeight="false" outlineLevel="0" collapsed="false">
      <c r="A32" s="2" t="n">
        <f aca="false">EDATE(A31,3)</f>
        <v>46108</v>
      </c>
      <c r="B32" s="2" t="e">
        <f aca="false">([1]!checkdate,A32,"t",TRUE())</f>
        <v>#VALUE!</v>
      </c>
      <c r="C32" s="19" t="n">
        <f aca="false">C31</f>
        <v>2524837.63500035</v>
      </c>
      <c r="E32" s="17" t="n">
        <f aca="false">C32+D32</f>
        <v>2524837.63500035</v>
      </c>
      <c r="F32" s="18" t="e">
        <f aca="true">([1]!df,B32-TODAY())</f>
        <v>#VALUE!</v>
      </c>
      <c r="G32" s="19" t="e">
        <f aca="false">E32*F32</f>
        <v>#VALUE!</v>
      </c>
      <c r="H32" s="27"/>
    </row>
    <row r="33" customFormat="false" ht="12.75" hidden="false" customHeight="false" outlineLevel="0" collapsed="false">
      <c r="A33" s="2" t="n">
        <f aca="false">EDATE(A32,3)</f>
        <v>46200</v>
      </c>
      <c r="B33" s="2" t="e">
        <f aca="false">([1]!checkdate,A33,"t",TRUE())</f>
        <v>#VALUE!</v>
      </c>
      <c r="C33" s="19" t="n">
        <f aca="false">C32</f>
        <v>2524837.63500035</v>
      </c>
      <c r="E33" s="17" t="n">
        <f aca="false">C33+D33</f>
        <v>2524837.63500035</v>
      </c>
      <c r="F33" s="18" t="e">
        <f aca="true">([1]!df,B33-TODAY())</f>
        <v>#VALUE!</v>
      </c>
      <c r="G33" s="19" t="e">
        <f aca="false">E33*F33</f>
        <v>#VALUE!</v>
      </c>
      <c r="H33" s="19"/>
    </row>
    <row r="34" customFormat="false" ht="12.75" hidden="false" customHeight="false" outlineLevel="0" collapsed="false">
      <c r="A34" s="2" t="n">
        <f aca="false">DATE(2001,9,27)</f>
        <v>37161</v>
      </c>
      <c r="B34" s="2" t="e">
        <f aca="false">([1]!checkdate,A34,"t",TRUE())</f>
        <v>#VALUE!</v>
      </c>
      <c r="C34" s="20" t="n">
        <f aca="false">C33</f>
        <v>2524837.63500035</v>
      </c>
      <c r="D34" s="20" t="n">
        <f aca="false">B12</f>
        <v>147400000</v>
      </c>
      <c r="E34" s="21" t="n">
        <f aca="false">C34+D34</f>
        <v>149924837.635</v>
      </c>
      <c r="F34" s="22" t="e">
        <f aca="true">([1]!df,B34-TODAY())</f>
        <v>#VALUE!</v>
      </c>
      <c r="G34" s="20" t="e">
        <f aca="false">E34*F34</f>
        <v>#VALUE!</v>
      </c>
    </row>
    <row r="35" customFormat="false" ht="12.75" hidden="false" customHeight="false" outlineLevel="0" collapsed="false">
      <c r="B35" s="23"/>
      <c r="C35" s="19"/>
      <c r="D35" s="24"/>
      <c r="E35" s="25" t="n">
        <f aca="false">SUM(E31:E34)</f>
        <v>157499350.540001</v>
      </c>
      <c r="F35" s="18"/>
      <c r="G35" s="19" t="e">
        <f aca="false">SUM(G31:G34)</f>
        <v>#VALUE!</v>
      </c>
    </row>
    <row r="36" customFormat="false" ht="12.75" hidden="false" customHeight="false" outlineLevel="0" collapsed="false">
      <c r="B36" s="23"/>
      <c r="C36" s="19"/>
      <c r="D36" s="24"/>
      <c r="E36" s="25"/>
      <c r="F36" s="18"/>
      <c r="G36" s="19"/>
    </row>
    <row r="37" customFormat="false" ht="12.75" hidden="false" customHeight="false" outlineLevel="0" collapsed="false">
      <c r="A37" s="10" t="s">
        <v>23</v>
      </c>
      <c r="B37" s="23"/>
      <c r="C37" s="19"/>
      <c r="D37" s="24"/>
      <c r="E37" s="25"/>
      <c r="F37" s="18"/>
      <c r="G37" s="19"/>
    </row>
    <row r="38" customFormat="false" ht="12.75" hidden="false" customHeight="false" outlineLevel="0" collapsed="false">
      <c r="E38" s="11" t="s">
        <v>24</v>
      </c>
    </row>
    <row r="39" customFormat="false" ht="12.75" hidden="false" customHeight="false" outlineLevel="0" collapsed="false">
      <c r="A39" s="12" t="s">
        <v>25</v>
      </c>
      <c r="B39" s="13" t="s">
        <v>26</v>
      </c>
      <c r="C39" s="14" t="s">
        <v>17</v>
      </c>
      <c r="D39" s="15" t="s">
        <v>27</v>
      </c>
      <c r="E39" s="15" t="s">
        <v>19</v>
      </c>
      <c r="F39" s="15" t="s">
        <v>20</v>
      </c>
    </row>
    <row r="40" customFormat="false" ht="12.75" hidden="false" customHeight="false" outlineLevel="0" collapsed="false">
      <c r="A40" s="2" t="n">
        <f aca="false">A31</f>
        <v>46018</v>
      </c>
      <c r="B40" s="19" t="n">
        <v>2524837.63500035</v>
      </c>
      <c r="D40" s="17" t="n">
        <f aca="false">B40+C40</f>
        <v>2524837.63500035</v>
      </c>
      <c r="E40" s="18" t="e">
        <f aca="false">(1+$B$7/4)^(-4*(A40-$B$4)/365)</f>
        <v>#VALUE!</v>
      </c>
      <c r="F40" s="19" t="e">
        <f aca="false">D40*E40</f>
        <v>#VALUE!</v>
      </c>
    </row>
    <row r="41" customFormat="false" ht="12.75" hidden="false" customHeight="false" outlineLevel="0" collapsed="false">
      <c r="A41" s="2" t="n">
        <f aca="false">A32</f>
        <v>46108</v>
      </c>
      <c r="B41" s="19" t="n">
        <f aca="false">B40</f>
        <v>2524837.63500035</v>
      </c>
      <c r="D41" s="17" t="n">
        <f aca="false">B41+C41</f>
        <v>2524837.63500035</v>
      </c>
      <c r="E41" s="18" t="e">
        <f aca="false">(1+$B$7/4)^(-4*(A41-$B$4)/365)</f>
        <v>#VALUE!</v>
      </c>
      <c r="F41" s="19" t="e">
        <f aca="false">D41*E41</f>
        <v>#VALUE!</v>
      </c>
    </row>
    <row r="42" customFormat="false" ht="12.75" hidden="false" customHeight="false" outlineLevel="0" collapsed="false">
      <c r="A42" s="2" t="n">
        <f aca="false">A33</f>
        <v>46200</v>
      </c>
      <c r="B42" s="19" t="n">
        <f aca="false">B41</f>
        <v>2524837.63500035</v>
      </c>
      <c r="D42" s="17" t="n">
        <f aca="false">B42+C42</f>
        <v>2524837.63500035</v>
      </c>
      <c r="E42" s="18" t="e">
        <f aca="false">(1+$B$7/4)^(-4*(A42-$B$4)/365)</f>
        <v>#VALUE!</v>
      </c>
      <c r="F42" s="19" t="e">
        <f aca="false">D42*E42</f>
        <v>#VALUE!</v>
      </c>
    </row>
    <row r="43" customFormat="false" ht="12.75" hidden="false" customHeight="false" outlineLevel="0" collapsed="false">
      <c r="A43" s="2" t="n">
        <f aca="false">A34</f>
        <v>37161</v>
      </c>
      <c r="B43" s="20" t="n">
        <f aca="false">B42</f>
        <v>2524837.63500035</v>
      </c>
      <c r="C43" s="20" t="n">
        <f aca="false">B12</f>
        <v>147400000</v>
      </c>
      <c r="D43" s="21" t="n">
        <f aca="false">B43+C43</f>
        <v>149924837.635</v>
      </c>
      <c r="E43" s="22" t="e">
        <f aca="false">(1+$B$7/4)^(-4*(A43-$B$4)/365)</f>
        <v>#VALUE!</v>
      </c>
      <c r="F43" s="20" t="e">
        <f aca="false">D43*E43</f>
        <v>#VALUE!</v>
      </c>
    </row>
    <row r="44" customFormat="false" ht="12.75" hidden="false" customHeight="false" outlineLevel="0" collapsed="false">
      <c r="A44" s="23"/>
      <c r="B44" s="19"/>
      <c r="C44" s="24"/>
      <c r="D44" s="25" t="n">
        <f aca="false">SUM(D40:D43)</f>
        <v>157499350.540001</v>
      </c>
      <c r="E44" s="18"/>
      <c r="F44" s="19" t="e">
        <f aca="false">SUM(F40:F43)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2000-09-18T12:14:56Z</dcterms:created>
  <dc:creator>Catherine Clark</dc:creator>
  <dc:description/>
  <dc:language>en-US</dc:language>
  <cp:lastModifiedBy>TD Bank</cp:lastModifiedBy>
  <cp:lastPrinted>2000-09-18T13:30:12Z</cp:lastPrinted>
  <cp:revision>0</cp:revision>
  <dc:subject/>
  <dc:title/>
</cp:coreProperties>
</file>