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SCO WKST" sheetId="1" state="visible" r:id="rId3"/>
    <sheet name="CIG  WKST" sheetId="2" state="visible" r:id="rId4"/>
  </sheets>
  <definedNames>
    <definedName function="false" hidden="false" name="CANON" vbProcedure="false">#REF!</definedName>
    <definedName function="false" hidden="false" name="cigwire" vbProcedure="false">#REF!</definedName>
    <definedName function="false" hidden="false" name="cigwkst" vbProcedure="false">'CIG  WKST'!$A$1:$H$105</definedName>
    <definedName function="false" hidden="false" name="PSCO" vbProcedure="false">#REF!</definedName>
    <definedName function="false" hidden="false" name="tiffanywire" vbProcedure="false">#REF!</definedName>
    <definedName function="false" hidden="false" name="TIFWKSHT" vbProcedure="false">'PSCO WKST'!$B$1:$F$92</definedName>
    <definedName function="false" hidden="false" localSheetId="0" name="_Order1" vbProcedure="false">255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8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From PSCo invoice Firm Cap. Chg volume 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6</xdr:row>
                <xdr:rowOff>8</xdr:rowOff>
              </xdr:from>
              <xdr:to>
                <xdr:col>5</xdr:col>
                <xdr:colOff>0</xdr:colOff>
                <xdr:row>9</xdr:row>
                <xdr:rowOff>3</xdr:rowOff>
              </xdr:to>
            </anchor>
          </commentPr>
        </mc:Choice>
        <mc:Fallback/>
      </mc:AlternateContent>
    </comment>
    <comment ref="C28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Verify qty matches PSCo summary for total of Transportation chgs.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6</xdr:colOff>
                <xdr:row>27</xdr:row>
                <xdr:rowOff>10</xdr:rowOff>
              </xdr:from>
              <xdr:to>
                <xdr:col>4</xdr:col>
                <xdr:colOff>29</xdr:colOff>
                <xdr:row>30</xdr:row>
                <xdr:rowOff>14</xdr:rowOff>
              </xdr:to>
            </anchor>
          </commentPr>
        </mc:Choice>
        <mc:Fallback/>
      </mc:AlternateContent>
    </comment>
    <comment ref="D52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Firm bkup chg per tariff
Changed from $2.80 to $2.89 6-Jan-00.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50</xdr:row>
                <xdr:rowOff>1</xdr:rowOff>
              </xdr:from>
              <xdr:to>
                <xdr:col>8</xdr:col>
                <xdr:colOff>30</xdr:colOff>
                <xdr:row>54</xdr:row>
                <xdr:rowOff>4</xdr:rowOff>
              </xdr:to>
            </anchor>
          </commentPr>
        </mc:Choice>
        <mc:Fallback/>
      </mc:AlternateContent>
    </comment>
    <comment ref="F4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In tariff or Summary Qtys report, col.6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28</xdr:colOff>
                <xdr:row>2</xdr:row>
                <xdr:rowOff>17</xdr:rowOff>
              </xdr:from>
              <xdr:to>
                <xdr:col>8</xdr:col>
                <xdr:colOff>3</xdr:colOff>
                <xdr:row>6</xdr:row>
                <xdr:rowOff>12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Change from prior months.  Was 1 each @ $60 = $240.00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5</xdr:colOff>
                <xdr:row>17</xdr:row>
                <xdr:rowOff>9</xdr:rowOff>
              </xdr:from>
              <xdr:to>
                <xdr:col>8</xdr:col>
                <xdr:colOff>44</xdr:colOff>
                <xdr:row>20</xdr:row>
                <xdr:rowOff>1</xdr:rowOff>
              </xdr:to>
            </anchor>
          </commentPr>
        </mc:Choice>
        <mc:Fallback/>
      </mc:AlternateContent>
    </comment>
    <comment ref="F44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Match to PSCo summary inv. Total Transportation Charges total.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41</xdr:colOff>
                <xdr:row>42</xdr:row>
                <xdr:rowOff>9</xdr:rowOff>
              </xdr:from>
              <xdr:to>
                <xdr:col>8</xdr:col>
                <xdr:colOff>55</xdr:colOff>
                <xdr:row>45</xdr:row>
                <xdr:rowOff>12</xdr:rowOff>
              </xdr:to>
            </anchor>
          </commentPr>
        </mc:Choice>
        <mc:Fallback/>
      </mc:AlternateContent>
    </comment>
    <comment ref="F60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Added $0.01 to correct for rounding error.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58</xdr:row>
                <xdr:rowOff>9</xdr:rowOff>
              </xdr:from>
              <xdr:to>
                <xdr:col>7</xdr:col>
                <xdr:colOff>102</xdr:colOff>
                <xdr:row>62</xdr:row>
                <xdr:rowOff>5</xdr:rowOff>
              </xdr:to>
            </anchor>
          </commentPr>
        </mc:Choice>
        <mc:Fallback/>
      </mc:AlternateContent>
    </comment>
    <comment ref="H12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Vol &amp; $ should match PSCo summary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10</xdr:row>
                <xdr:rowOff>13</xdr:rowOff>
              </xdr:from>
              <xdr:to>
                <xdr:col>9</xdr:col>
                <xdr:colOff>-10</xdr:colOff>
                <xdr:row>14</xdr:row>
                <xdr:rowOff>5</xdr:rowOff>
              </xdr:to>
            </anchor>
          </commentPr>
        </mc:Choice>
        <mc:Fallback/>
      </mc:AlternateContent>
    </comment>
    <comment ref="H28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Vol &amp; $ should match PSCo summary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32</xdr:colOff>
                <xdr:row>25</xdr:row>
                <xdr:rowOff>12</xdr:rowOff>
              </xdr:from>
              <xdr:to>
                <xdr:col>9</xdr:col>
                <xdr:colOff>6</xdr:colOff>
                <xdr:row>29</xdr:row>
                <xdr:rowOff>7</xdr:rowOff>
              </xdr:to>
            </anchor>
          </commentPr>
        </mc:Choice>
        <mc:Fallback/>
      </mc:AlternateContent>
    </comment>
    <comment ref="H56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Agreement w/pipeline to pay for 400 MMBtu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44</xdr:colOff>
                <xdr:row>54</xdr:row>
                <xdr:rowOff>10</xdr:rowOff>
              </xdr:from>
              <xdr:to>
                <xdr:col>9</xdr:col>
                <xdr:colOff>19</xdr:colOff>
                <xdr:row>58</xdr:row>
                <xdr:rowOff>6</xdr:rowOff>
              </xdr:to>
            </anchor>
          </commentPr>
        </mc:Choice>
        <mc:Fallback/>
      </mc:AlternateContent>
    </comment>
    <comment ref="H82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Should match PSCo summary invoice Total Amount Due less any late charges and Prev Bal Fwd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80</xdr:row>
                <xdr:rowOff>12</xdr:rowOff>
              </xdr:from>
              <xdr:to>
                <xdr:col>9</xdr:col>
                <xdr:colOff>-10</xdr:colOff>
                <xdr:row>83</xdr:row>
                <xdr:rowOff>4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3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Call Nicole Cortez at ENRON to get vols sched into CIG southern system.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11</xdr:colOff>
                <xdr:row>10</xdr:row>
                <xdr:rowOff>5</xdr:rowOff>
              </xdr:from>
              <xdr:to>
                <xdr:col>14</xdr:col>
                <xdr:colOff>1</xdr:colOff>
                <xdr:row>14</xdr:row>
                <xdr:rowOff>9</xdr:rowOff>
              </xdr:to>
            </anchor>
          </commentPr>
        </mc:Choice>
        <mc:Fallback/>
      </mc:AlternateContent>
    </comment>
    <comment ref="K19" authorId="0">
      <text>
        <r>
          <rPr>
            <b val="true"/>
            <sz val="10"/>
            <color rgb="FF000000"/>
            <rFont val="Tahoma"/>
            <family val="0"/>
          </rPr>
          <t xml:space="preserve">CWLipke:
</t>
        </r>
        <r>
          <rPr>
            <sz val="10"/>
            <color rgb="FF000000"/>
            <rFont val="Tahoma"/>
            <family val="0"/>
          </rPr>
          <t xml:space="preserve">Put in neg. amt to deduct for chgs to Deliv Pts other than WRK &amp; Strorage.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17</xdr:row>
                <xdr:rowOff>7</xdr:rowOff>
              </xdr:from>
              <xdr:to>
                <xdr:col>12</xdr:col>
                <xdr:colOff>56</xdr:colOff>
                <xdr:row>22</xdr:row>
                <xdr:rowOff>1</xdr:rowOff>
              </xdr:to>
            </anchor>
          </commentPr>
        </mc:Choice>
        <mc:Fallback/>
      </mc:AlternateContent>
    </comment>
    <comment ref="K21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This contract does not allow release of unused volumes.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4</xdr:colOff>
                <xdr:row>19</xdr:row>
                <xdr:rowOff>8</xdr:rowOff>
              </xdr:from>
              <xdr:to>
                <xdr:col>12</xdr:col>
                <xdr:colOff>29</xdr:colOff>
                <xdr:row>23</xdr:row>
                <xdr:rowOff>13</xdr:rowOff>
              </xdr:to>
            </anchor>
          </commentPr>
        </mc:Choice>
        <mc:Fallback/>
      </mc:AlternateContent>
    </comment>
    <comment ref="K36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Call Nicole Cortez at ENRON (Denver) to get vols sched into CIG southern system.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67</xdr:colOff>
                <xdr:row>34</xdr:row>
                <xdr:rowOff>12</xdr:rowOff>
              </xdr:from>
              <xdr:to>
                <xdr:col>14</xdr:col>
                <xdr:colOff>57</xdr:colOff>
                <xdr:row>38</xdr:row>
                <xdr:rowOff>13</xdr:rowOff>
              </xdr:to>
            </anchor>
          </commentPr>
        </mc:Choice>
        <mc:Fallback/>
      </mc:AlternateContent>
    </comment>
    <comment ref="K42" authorId="0">
      <text>
        <r>
          <rPr>
            <b val="true"/>
            <sz val="10"/>
            <color rgb="FF000000"/>
            <rFont val="Tahoma"/>
            <family val="0"/>
          </rPr>
          <t xml:space="preserve">CWLipke:
</t>
        </r>
        <r>
          <rPr>
            <sz val="10"/>
            <color rgb="FF000000"/>
            <rFont val="Tahoma"/>
            <family val="0"/>
          </rPr>
          <t xml:space="preserve">Put in whole invoice. Credit for 3rd party shippers taken in K44 which flows to H98.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34</xdr:colOff>
                <xdr:row>41</xdr:row>
                <xdr:rowOff>4</xdr:rowOff>
              </xdr:from>
              <xdr:to>
                <xdr:col>14</xdr:col>
                <xdr:colOff>20</xdr:colOff>
                <xdr:row>45</xdr:row>
                <xdr:rowOff>18</xdr:rowOff>
              </xdr:to>
            </anchor>
          </commentPr>
        </mc:Choice>
        <mc:Fallback/>
      </mc:AlternateContent>
    </comment>
    <comment ref="K44" authorId="0">
      <text>
        <r>
          <rPr>
            <b val="true"/>
            <sz val="10"/>
            <color rgb="FF000000"/>
            <rFont val="Tahoma"/>
            <family val="0"/>
          </rPr>
          <t xml:space="preserve">CWLipke:
</t>
        </r>
        <r>
          <rPr>
            <sz val="10"/>
            <color rgb="FF000000"/>
            <rFont val="Tahoma"/>
            <family val="0"/>
          </rPr>
          <t xml:space="preserve">Put in neg. amt to deduct for chgs to Deliv Pts other than WRK &amp; Strorage.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42</xdr:colOff>
                <xdr:row>42</xdr:row>
                <xdr:rowOff>13</xdr:rowOff>
              </xdr:from>
              <xdr:to>
                <xdr:col>12</xdr:col>
                <xdr:colOff>84</xdr:colOff>
                <xdr:row>47</xdr:row>
                <xdr:rowOff>7</xdr:rowOff>
              </xdr:to>
            </anchor>
          </commentPr>
        </mc:Choice>
        <mc:Fallback/>
      </mc:AlternateContent>
    </comment>
    <comment ref="K65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per current contract, Czn receives a credit of $0.06 /Dth of unused cap. On FT contract #33171000.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86</xdr:colOff>
                <xdr:row>63</xdr:row>
                <xdr:rowOff>7</xdr:rowOff>
              </xdr:from>
              <xdr:to>
                <xdr:col>13</xdr:col>
                <xdr:colOff>19</xdr:colOff>
                <xdr:row>67</xdr:row>
                <xdr:rowOff>13</xdr:rowOff>
              </xdr:to>
            </anchor>
          </commentPr>
        </mc:Choice>
        <mc:Fallback/>
      </mc:AlternateContent>
    </comment>
    <comment ref="K73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Vols  accounted for above in withdrawl from storage.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66</xdr:colOff>
                <xdr:row>70</xdr:row>
                <xdr:rowOff>9</xdr:rowOff>
              </xdr:from>
              <xdr:to>
                <xdr:col>12</xdr:col>
                <xdr:colOff>92</xdr:colOff>
                <xdr:row>74</xdr:row>
                <xdr:rowOff>17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<sst xmlns="http://schemas.openxmlformats.org/spreadsheetml/2006/main" count="237" uniqueCount="114">
  <si>
    <t xml:space="preserve">PSCO</t>
  </si>
  <si>
    <t xml:space="preserve">Month:</t>
  </si>
  <si>
    <t xml:space="preserve">Due:</t>
  </si>
  <si>
    <t xml:space="preserve">IFEPSJ:</t>
  </si>
  <si>
    <t xml:space="preserve">TRANSPORTATION SERVICE</t>
  </si>
  <si>
    <t xml:space="preserve">Fuel Rate:</t>
  </si>
  <si>
    <t xml:space="preserve">FIRM CAPACITY CHARGE</t>
  </si>
  <si>
    <t xml:space="preserve">VOLUME</t>
  </si>
  <si>
    <t xml:space="preserve">RATE</t>
  </si>
  <si>
    <t xml:space="preserve">AMOUNT DUE</t>
  </si>
  <si>
    <t xml:space="preserve">PINE</t>
  </si>
  <si>
    <t xml:space="preserve">BAYFIELD</t>
  </si>
  <si>
    <t xml:space="preserve">PAGOSA SPRINGS</t>
  </si>
  <si>
    <t xml:space="preserve">LaPlata (Airport)</t>
  </si>
  <si>
    <t xml:space="preserve">SERVICE &amp; FACILITY CHARGE</t>
  </si>
  <si>
    <t xml:space="preserve">TRANSPORTATION CHARGE</t>
  </si>
  <si>
    <t xml:space="preserve">ADJUSTMENTS - GRSA</t>
  </si>
  <si>
    <t xml:space="preserve">Total Transp Chgs</t>
  </si>
  <si>
    <t xml:space="preserve">Prior Period Adj:</t>
  </si>
  <si>
    <t xml:space="preserve">    Feb-01</t>
  </si>
  <si>
    <t xml:space="preserve">    Mar-01</t>
  </si>
  <si>
    <t xml:space="preserve">    Apr-02</t>
  </si>
  <si>
    <t xml:space="preserve">    May-02</t>
  </si>
  <si>
    <t xml:space="preserve">TOTAL TRANSPORTATION CHARGES</t>
  </si>
  <si>
    <t xml:space="preserve">BACKUP SALES SERVICE</t>
  </si>
  <si>
    <t xml:space="preserve">FIRM SUPPLY CHARGE</t>
  </si>
  <si>
    <t xml:space="preserve">Dth  </t>
  </si>
  <si>
    <t xml:space="preserve">Rate   </t>
  </si>
  <si>
    <t xml:space="preserve">Ext</t>
  </si>
  <si>
    <t xml:space="preserve">GAS SUPPLY COST ADJ.</t>
  </si>
  <si>
    <t xml:space="preserve">ADJUSTMENTS - GRSA / BALANCE FORWARD</t>
  </si>
  <si>
    <t xml:space="preserve">Total Supply Chgs</t>
  </si>
  <si>
    <t xml:space="preserve"> </t>
  </si>
  <si>
    <t xml:space="preserve">TOTAL SUPPLY CHARGES</t>
  </si>
  <si>
    <t xml:space="preserve">TOTALS</t>
  </si>
  <si>
    <t xml:space="preserve">PINE STATION</t>
  </si>
  <si>
    <t xml:space="preserve">Cashout Credit</t>
  </si>
  <si>
    <t xml:space="preserve">TOTAL TRANSPORTATION SERVICE</t>
  </si>
  <si>
    <t xml:space="preserve">Net Receipts</t>
  </si>
  <si>
    <t xml:space="preserve">TIFFANY receipt</t>
  </si>
  <si>
    <t xml:space="preserve">Prior period Adj:</t>
  </si>
  <si>
    <t xml:space="preserve">Net City Gate Deliv.</t>
  </si>
  <si>
    <t xml:space="preserve">TOTAL AMOUNT DUE</t>
  </si>
  <si>
    <t xml:space="preserve">Date:</t>
  </si>
  <si>
    <t xml:space="preserve">Enron, ENA - C.I.G.</t>
  </si>
  <si>
    <t xml:space="preserve">DUE DATE:</t>
  </si>
  <si>
    <t xml:space="preserve">IFCIGRky</t>
  </si>
  <si>
    <t xml:space="preserve">33175000 TF-1</t>
  </si>
  <si>
    <t xml:space="preserve">Contract</t>
  </si>
  <si>
    <t xml:space="preserve">DELIVERED</t>
  </si>
  <si>
    <t xml:space="preserve">Fuel</t>
  </si>
  <si>
    <t xml:space="preserve">Receipt</t>
  </si>
  <si>
    <t xml:space="preserve">Delivered</t>
  </si>
  <si>
    <t xml:space="preserve">Price</t>
  </si>
  <si>
    <t xml:space="preserve">Amount</t>
  </si>
  <si>
    <t xml:space="preserve">N29</t>
  </si>
  <si>
    <t xml:space="preserve">Total Volume To N29 </t>
  </si>
  <si>
    <t xml:space="preserve">STORAGE</t>
  </si>
  <si>
    <t xml:space="preserve">Total Volume To Storage (TCS)</t>
  </si>
  <si>
    <t xml:space="preserve">OTHERS/WRK</t>
  </si>
  <si>
    <t xml:space="preserve">Total Volume To White Rock (WRK)</t>
  </si>
  <si>
    <t xml:space="preserve">For Others</t>
  </si>
  <si>
    <t xml:space="preserve">FIXED VOLUMES</t>
  </si>
  <si>
    <t xml:space="preserve">NORTH VOLUMES</t>
  </si>
  <si>
    <t xml:space="preserve">SOUTH VOLUMES</t>
  </si>
  <si>
    <t xml:space="preserve">Net Volume To Citizens Utilities</t>
  </si>
  <si>
    <t xml:space="preserve">FIXED PRICING</t>
  </si>
  <si>
    <t xml:space="preserve">Fixed Pricing</t>
  </si>
  <si>
    <t xml:space="preserve">NORTH PRICING Rocky+.01</t>
  </si>
  <si>
    <t xml:space="preserve">North Pricing</t>
  </si>
  <si>
    <t xml:space="preserve">SOUTH PRICING Rocky+.10</t>
  </si>
  <si>
    <t xml:space="preserve">South Pricing</t>
  </si>
  <si>
    <t xml:space="preserve">Shipper Third Party Credit</t>
  </si>
  <si>
    <t xml:space="preserve">INVOICE AMOUNT</t>
  </si>
  <si>
    <t xml:space="preserve">RESERV. VOLUME</t>
  </si>
  <si>
    <t xml:space="preserve">33171000 TF-1</t>
  </si>
  <si>
    <t xml:space="preserve">Total Volume To N29</t>
  </si>
  <si>
    <t xml:space="preserve">ROCKY + .01</t>
  </si>
  <si>
    <t xml:space="preserve">33229000  NNT-1</t>
  </si>
  <si>
    <t xml:space="preserve">EXPIRED - No longer in use.</t>
  </si>
  <si>
    <t xml:space="preserve">NORTH PRICING</t>
  </si>
  <si>
    <t xml:space="preserve">SOUTH PRICING</t>
  </si>
  <si>
    <t xml:space="preserve">Misc.</t>
  </si>
  <si>
    <t xml:space="preserve"># DAYS IN MONTH</t>
  </si>
  <si>
    <t xml:space="preserve">Total All</t>
  </si>
  <si>
    <t xml:space="preserve">CREDIT DUE CUC</t>
  </si>
  <si>
    <t xml:space="preserve">Prior Period Adjust</t>
  </si>
  <si>
    <t xml:space="preserve">Fuel Rate (Transp)</t>
  </si>
  <si>
    <t xml:space="preserve">L &amp; U Rate</t>
  </si>
  <si>
    <t xml:space="preserve">Fuel Rate (Storage)</t>
  </si>
  <si>
    <t xml:space="preserve">31029000 NNT-1</t>
  </si>
  <si>
    <t xml:space="preserve">CIG -NNT</t>
  </si>
  <si>
    <t xml:space="preserve">OverRun Adj May-01</t>
  </si>
  <si>
    <t xml:space="preserve">Net Total</t>
  </si>
  <si>
    <t xml:space="preserve">Storage Summary</t>
  </si>
  <si>
    <t xml:space="preserve">From NNT Contract</t>
  </si>
  <si>
    <t xml:space="preserve">   Beginning Balance</t>
  </si>
  <si>
    <t xml:space="preserve">    Injection Net Qty</t>
  </si>
  <si>
    <t xml:space="preserve">  Withdrawl Net Qty</t>
  </si>
  <si>
    <t xml:space="preserve">    Ending Balance</t>
  </si>
  <si>
    <t xml:space="preserve">    Change</t>
  </si>
  <si>
    <t xml:space="preserve">Total Transportation Invoice</t>
  </si>
  <si>
    <t xml:space="preserve">From TF Contracts</t>
  </si>
  <si>
    <t xml:space="preserve">Total CIG - NNT Invoice</t>
  </si>
  <si>
    <t xml:space="preserve">          Difference</t>
  </si>
  <si>
    <t xml:space="preserve">Total Capacity Available For Release</t>
  </si>
  <si>
    <t xml:space="preserve">Days</t>
  </si>
  <si>
    <t xml:space="preserve">Total Capacity Used To Serve Citizens</t>
  </si>
  <si>
    <t xml:space="preserve">Transportation Credit Due Citizens</t>
  </si>
  <si>
    <t xml:space="preserve">Net</t>
  </si>
  <si>
    <t xml:space="preserve">Adjustments</t>
  </si>
  <si>
    <t xml:space="preserve">Prior Period Adjustments</t>
  </si>
  <si>
    <t xml:space="preserve">Third Party Shipper Credit</t>
  </si>
  <si>
    <t xml:space="preserve">Total Due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</si>
</sst>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mmm\-yy"/>
    <numFmt numFmtId="166" formatCode="dd\-mmm\-yy"/>
    <numFmt numFmtId="167" formatCode="_(\$* #,##0.00_);_(\$* \(#,##0.00\);_(\$* \-??_);_(@_)"/>
    <numFmt numFmtId="168" formatCode="_(\$* #,##0.000_);_(\$* \(#,##0.000\);_(\$* \-??_);_(@_)"/>
    <numFmt numFmtId="169" formatCode="0.00%"/>
    <numFmt numFmtId="170" formatCode="_(* #,##0.00_);_(* \(#,##0.00\);_(* \-??_);_(@_)"/>
    <numFmt numFmtId="171" formatCode="_(* #,##0_);_(* \(#,##0\);_(* \-??_);_(@_)"/>
    <numFmt numFmtId="172" formatCode="0.00"/>
    <numFmt numFmtId="173" formatCode="_(* #,##0.00000000_);_(* \(#,##0.00000000\);_(* \-??_);_(@_)"/>
    <numFmt numFmtId="174" formatCode="0"/>
    <numFmt numFmtId="175" formatCode="mmmm\-yy"/>
    <numFmt numFmtId="176" formatCode="_(* #,##0.0000_);_(* \(#,##0.0000\);_(* \-??_);_(@_)"/>
    <numFmt numFmtId="177" formatCode="_(\$* #,##0.0000_);_(\$* \(#,##0.0000\);_(\$* \-??_);_(@_)"/>
    <numFmt numFmtId="178" formatCode="_(\$* #,##0_);_(\$* \(#,##0\);_(\$* \-??_);_(@_)"/>
    <numFmt numFmtId="179" formatCode="0%"/>
    <numFmt numFmtId="180" formatCode="_(* #,##0_);_(* \(#,##0\);_(* &quot;-0-&quot;??_);_(@_)"/>
    <numFmt numFmtId="181" formatCode="0_);[RED]\(0\)"/>
    <numFmt numFmtId="182" formatCode="0.00_);\(0.00\)"/>
    <numFmt numFmtId="183" formatCode="\$#,##0.00_);&quot;($&quot;#,##0.00\)"/>
    <numFmt numFmtId="184" formatCode="_(* #,##0_);_(* \(#,##0\);_(* \-_);_(@_)"/>
  </numFmts>
  <fonts count="34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b val="true"/>
      <sz val="12"/>
      <color rgb="FF0000FF"/>
      <name val="Arial"/>
      <family val="2"/>
    </font>
    <font>
      <sz val="12"/>
      <color rgb="FF0000FF"/>
      <name val="Arial"/>
      <family val="2"/>
    </font>
    <font>
      <b val="true"/>
      <i val="true"/>
      <u val="single"/>
      <sz val="12"/>
      <name val="Arial"/>
      <family val="2"/>
    </font>
    <font>
      <u val="single"/>
      <sz val="12"/>
      <name val="Arial"/>
      <family val="2"/>
    </font>
    <font>
      <u val="single"/>
      <sz val="12"/>
      <color rgb="FF0000FF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2"/>
      <color rgb="FF800000"/>
      <name val="Arial"/>
      <family val="2"/>
    </font>
    <font>
      <sz val="12"/>
      <color rgb="FF3333CC"/>
      <name val="Arial"/>
      <family val="2"/>
    </font>
    <font>
      <b val="true"/>
      <i val="true"/>
      <u val="single"/>
      <sz val="14"/>
      <name val="Arial"/>
      <family val="2"/>
    </font>
    <font>
      <b val="true"/>
      <u val="single"/>
      <sz val="12"/>
      <name val="Arial"/>
      <family val="2"/>
    </font>
    <font>
      <b val="true"/>
      <i val="true"/>
      <sz val="20"/>
      <name val="Arial"/>
      <family val="2"/>
    </font>
    <font>
      <b val="true"/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6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0"/>
      <color rgb="FFFF00FF"/>
      <name val="Arial"/>
      <family val="2"/>
    </font>
    <font>
      <b val="true"/>
      <sz val="14"/>
      <color rgb="FF000000"/>
      <name val="Courier New"/>
      <family val="3"/>
    </font>
    <font>
      <sz val="10"/>
      <color rgb="FFFF00FF"/>
      <name val="Arial"/>
      <family val="2"/>
    </font>
    <font>
      <b val="true"/>
      <sz val="10"/>
      <color rgb="FF000000"/>
      <name val="Tahoma"/>
      <family val="0"/>
    </font>
    <font>
      <sz val="10"/>
      <color rgb="FF000000"/>
      <name val="Tahoma"/>
      <family val="0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99CCFF"/>
      </patternFill>
    </fill>
    <fill>
      <patternFill patternType="solid">
        <fgColor rgb="FFFFFF99"/>
        <bgColor rgb="FFFFFFCC"/>
      </patternFill>
    </fill>
    <fill>
      <patternFill patternType="solid">
        <fgColor rgb="FFE3E3E3"/>
        <bgColor rgb="FFCC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7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8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9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1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1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6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4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6" fillId="4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6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6" fillId="4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12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3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3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3" fillId="0" borderId="8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1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FMCINV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22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65625" defaultRowHeight="15" customHeight="true" zeroHeight="false" outlineLevelRow="0" outlineLevelCol="0"/>
  <cols>
    <col collapsed="false" customWidth="true" hidden="false" outlineLevel="0" max="1" min="1" style="0" width="5.65"/>
    <col collapsed="false" customWidth="true" hidden="false" outlineLevel="0" max="2" min="2" style="0" width="24.99"/>
    <col collapsed="false" customWidth="true" hidden="false" outlineLevel="0" max="3" min="3" style="0" width="11.99"/>
    <col collapsed="false" customWidth="true" hidden="false" outlineLevel="0" max="4" min="4" style="0" width="11.65"/>
    <col collapsed="false" customWidth="true" hidden="false" outlineLevel="0" max="5" min="5" style="0" width="4.32"/>
    <col collapsed="false" customWidth="true" hidden="false" outlineLevel="0" max="6" min="6" style="0" width="17.43"/>
    <col collapsed="false" customWidth="true" hidden="false" outlineLevel="0" max="7" min="7" style="0" width="4.44"/>
    <col collapsed="false" customWidth="true" hidden="false" outlineLevel="0" max="8" min="8" style="0" width="12.66"/>
    <col collapsed="false" customWidth="true" hidden="false" outlineLevel="0" max="9" min="9" style="0" width="17.11"/>
  </cols>
  <sheetData>
    <row r="1" customFormat="false" ht="26.25" hidden="false" customHeight="false" outlineLevel="0" collapsed="false">
      <c r="B1" s="1" t="s">
        <v>0</v>
      </c>
      <c r="D1" s="2" t="s">
        <v>1</v>
      </c>
      <c r="F1" s="3" t="n">
        <v>37043</v>
      </c>
    </row>
    <row r="2" customFormat="false" ht="15" hidden="false" customHeight="false" outlineLevel="0" collapsed="false">
      <c r="D2" s="2" t="s">
        <v>2</v>
      </c>
      <c r="F2" s="4" t="n">
        <f aca="false">F1+60</f>
        <v>37103</v>
      </c>
    </row>
    <row r="3" customFormat="false" ht="15.75" hidden="false" customHeight="false" outlineLevel="0" collapsed="false">
      <c r="D3" s="2" t="s">
        <v>3</v>
      </c>
      <c r="F3" s="5" t="n">
        <v>3.14</v>
      </c>
    </row>
    <row r="4" customFormat="false" ht="15" hidden="false" customHeight="false" outlineLevel="0" collapsed="false">
      <c r="B4" s="6" t="s">
        <v>4</v>
      </c>
      <c r="D4" s="2" t="s">
        <v>5</v>
      </c>
      <c r="F4" s="7" t="n">
        <v>0.0146</v>
      </c>
    </row>
    <row r="6" customFormat="false" ht="15" hidden="false" customHeight="false" outlineLevel="0" collapsed="false">
      <c r="B6" s="8" t="s">
        <v>6</v>
      </c>
      <c r="C6" s="9" t="s">
        <v>7</v>
      </c>
      <c r="D6" s="9" t="s">
        <v>8</v>
      </c>
      <c r="F6" s="9" t="s">
        <v>9</v>
      </c>
    </row>
    <row r="8" customFormat="false" ht="15" hidden="false" customHeight="false" outlineLevel="0" collapsed="false">
      <c r="B8" s="0" t="s">
        <v>10</v>
      </c>
      <c r="C8" s="10" t="n">
        <v>849</v>
      </c>
      <c r="D8" s="11" t="n">
        <v>4.07</v>
      </c>
      <c r="F8" s="12" t="n">
        <f aca="false">+C8*D8</f>
        <v>3455.43</v>
      </c>
    </row>
    <row r="9" customFormat="false" ht="15" hidden="false" customHeight="false" outlineLevel="0" collapsed="false">
      <c r="B9" s="0" t="s">
        <v>11</v>
      </c>
      <c r="C9" s="10" t="n">
        <v>658</v>
      </c>
      <c r="D9" s="11" t="n">
        <v>4.07</v>
      </c>
      <c r="F9" s="12" t="n">
        <f aca="false">+C9*D9</f>
        <v>2678.06</v>
      </c>
    </row>
    <row r="10" customFormat="false" ht="15" hidden="false" customHeight="false" outlineLevel="0" collapsed="false">
      <c r="B10" s="0" t="s">
        <v>12</v>
      </c>
      <c r="C10" s="10" t="n">
        <v>1302</v>
      </c>
      <c r="D10" s="11" t="n">
        <v>4.07</v>
      </c>
      <c r="F10" s="12" t="n">
        <f aca="false">+C10*D10</f>
        <v>5299.14</v>
      </c>
    </row>
    <row r="11" customFormat="false" ht="17.25" hidden="false" customHeight="false" outlineLevel="0" collapsed="false">
      <c r="B11" s="0" t="s">
        <v>13</v>
      </c>
      <c r="C11" s="13" t="n">
        <v>124</v>
      </c>
      <c r="D11" s="11" t="n">
        <v>4.07</v>
      </c>
      <c r="F11" s="14" t="n">
        <f aca="false">+C11*D11</f>
        <v>504.68</v>
      </c>
    </row>
    <row r="12" customFormat="false" ht="15" hidden="false" customHeight="false" outlineLevel="0" collapsed="false">
      <c r="C12" s="15" t="n">
        <f aca="false">SUM(C8:C11)</f>
        <v>2933</v>
      </c>
      <c r="D12" s="11"/>
      <c r="F12" s="12" t="n">
        <f aca="false">SUM(F8:F11)</f>
        <v>11937.31</v>
      </c>
      <c r="H12" s="16" t="n">
        <f aca="false">+F12</f>
        <v>11937.31</v>
      </c>
    </row>
    <row r="13" customFormat="false" ht="15" hidden="false" customHeight="false" outlineLevel="0" collapsed="false">
      <c r="F13" s="12"/>
    </row>
    <row r="14" customFormat="false" ht="15" hidden="false" customHeight="false" outlineLevel="0" collapsed="false">
      <c r="B14" s="8" t="s">
        <v>14</v>
      </c>
      <c r="F14" s="12"/>
    </row>
    <row r="15" customFormat="false" ht="15" hidden="false" customHeight="false" outlineLevel="0" collapsed="false">
      <c r="F15" s="12"/>
    </row>
    <row r="16" customFormat="false" ht="15" hidden="false" customHeight="false" outlineLevel="0" collapsed="false">
      <c r="B16" s="0" t="s">
        <v>10</v>
      </c>
      <c r="C16" s="10" t="n">
        <v>1</v>
      </c>
      <c r="D16" s="12" t="n">
        <v>60</v>
      </c>
      <c r="F16" s="12" t="n">
        <f aca="false">C16*D16</f>
        <v>60</v>
      </c>
    </row>
    <row r="17" customFormat="false" ht="15" hidden="false" customHeight="false" outlineLevel="0" collapsed="false">
      <c r="B17" s="0" t="s">
        <v>11</v>
      </c>
      <c r="C17" s="10" t="n">
        <v>1</v>
      </c>
      <c r="D17" s="12" t="n">
        <v>60</v>
      </c>
      <c r="F17" s="12" t="n">
        <f aca="false">C17*D17</f>
        <v>60</v>
      </c>
    </row>
    <row r="18" customFormat="false" ht="15" hidden="false" customHeight="false" outlineLevel="0" collapsed="false">
      <c r="B18" s="0" t="s">
        <v>12</v>
      </c>
      <c r="C18" s="10" t="n">
        <v>1</v>
      </c>
      <c r="D18" s="12" t="n">
        <v>60</v>
      </c>
      <c r="F18" s="12" t="n">
        <f aca="false">C18*D18</f>
        <v>60</v>
      </c>
    </row>
    <row r="19" customFormat="false" ht="15" hidden="false" customHeight="false" outlineLevel="0" collapsed="false">
      <c r="B19" s="0" t="s">
        <v>13</v>
      </c>
      <c r="C19" s="17" t="n">
        <v>1</v>
      </c>
      <c r="D19" s="12" t="n">
        <v>60</v>
      </c>
      <c r="F19" s="18" t="n">
        <f aca="false">C19*D19</f>
        <v>60</v>
      </c>
    </row>
    <row r="20" customFormat="false" ht="15" hidden="false" customHeight="false" outlineLevel="0" collapsed="false">
      <c r="C20" s="19" t="n">
        <f aca="false">SUM(C16:C19)</f>
        <v>4</v>
      </c>
      <c r="D20" s="20"/>
      <c r="E20" s="20"/>
      <c r="F20" s="12" t="n">
        <f aca="false">SUM(F16:F19)</f>
        <v>240</v>
      </c>
      <c r="H20" s="16"/>
    </row>
    <row r="21" customFormat="false" ht="15" hidden="false" customHeight="false" outlineLevel="0" collapsed="false">
      <c r="F21" s="12"/>
    </row>
    <row r="22" customFormat="false" ht="15" hidden="false" customHeight="false" outlineLevel="0" collapsed="false">
      <c r="B22" s="8" t="s">
        <v>15</v>
      </c>
      <c r="F22" s="12"/>
    </row>
    <row r="23" customFormat="false" ht="15" hidden="false" customHeight="false" outlineLevel="0" collapsed="false">
      <c r="F23" s="12"/>
    </row>
    <row r="24" customFormat="false" ht="15" hidden="false" customHeight="false" outlineLevel="0" collapsed="false">
      <c r="B24" s="0" t="s">
        <v>10</v>
      </c>
      <c r="C24" s="10" t="n">
        <v>3609</v>
      </c>
      <c r="D24" s="0" t="n">
        <v>0.25</v>
      </c>
      <c r="F24" s="12" t="n">
        <f aca="false">ROUND(+C24*D24,2)</f>
        <v>902.25</v>
      </c>
    </row>
    <row r="25" customFormat="false" ht="15" hidden="false" customHeight="false" outlineLevel="0" collapsed="false">
      <c r="B25" s="0" t="s">
        <v>11</v>
      </c>
      <c r="C25" s="10" t="n">
        <f aca="false">1728+109</f>
        <v>1837</v>
      </c>
      <c r="D25" s="0" t="n">
        <v>0.25</v>
      </c>
      <c r="F25" s="12" t="n">
        <f aca="false">ROUND(+C25*D25,2)</f>
        <v>459.25</v>
      </c>
    </row>
    <row r="26" customFormat="false" ht="15" hidden="false" customHeight="false" outlineLevel="0" collapsed="false">
      <c r="B26" s="0" t="s">
        <v>12</v>
      </c>
      <c r="C26" s="10" t="n">
        <f aca="false">2456+2296</f>
        <v>4752</v>
      </c>
      <c r="D26" s="0" t="n">
        <v>0.25</v>
      </c>
      <c r="F26" s="12" t="n">
        <f aca="false">ROUND(+C26*D26,2)</f>
        <v>1188</v>
      </c>
    </row>
    <row r="27" customFormat="false" ht="15" hidden="false" customHeight="false" outlineLevel="0" collapsed="false">
      <c r="B27" s="0" t="s">
        <v>13</v>
      </c>
      <c r="C27" s="17" t="n">
        <v>13</v>
      </c>
      <c r="D27" s="0" t="n">
        <v>0.25</v>
      </c>
      <c r="F27" s="18" t="n">
        <f aca="false">ROUND(+C27*D27,2)</f>
        <v>3.25</v>
      </c>
    </row>
    <row r="28" customFormat="false" ht="15.75" hidden="false" customHeight="false" outlineLevel="0" collapsed="false">
      <c r="C28" s="21" t="n">
        <f aca="false">SUM(C24:C27)</f>
        <v>10211</v>
      </c>
      <c r="F28" s="12" t="n">
        <f aca="false">SUM(F24:F27)</f>
        <v>2552.75</v>
      </c>
      <c r="H28" s="16" t="n">
        <f aca="false">+F28+F20+F36+F42</f>
        <v>4661.51</v>
      </c>
    </row>
    <row r="29" customFormat="false" ht="15" hidden="false" customHeight="false" outlineLevel="0" collapsed="false">
      <c r="F29" s="12"/>
      <c r="H29" s="16"/>
    </row>
    <row r="30" customFormat="false" ht="15" hidden="false" customHeight="false" outlineLevel="0" collapsed="false">
      <c r="B30" s="8" t="s">
        <v>16</v>
      </c>
      <c r="F30" s="12"/>
    </row>
    <row r="31" customFormat="false" ht="15" hidden="false" customHeight="false" outlineLevel="0" collapsed="false">
      <c r="F31" s="12"/>
      <c r="I31" s="22" t="s">
        <v>17</v>
      </c>
    </row>
    <row r="32" customFormat="false" ht="15" hidden="false" customHeight="false" outlineLevel="0" collapsed="false">
      <c r="B32" s="0" t="s">
        <v>10</v>
      </c>
      <c r="C32" s="15" t="n">
        <f aca="false">C24</f>
        <v>3609</v>
      </c>
      <c r="D32" s="23" t="n">
        <v>0.1249</v>
      </c>
      <c r="F32" s="24" t="n">
        <f aca="false">ROUND(C32*D32,2)</f>
        <v>450.76</v>
      </c>
      <c r="H32" s="16"/>
      <c r="I32" s="16" t="n">
        <f aca="false">F8+F16+F24+F32</f>
        <v>4868.44</v>
      </c>
    </row>
    <row r="33" customFormat="false" ht="15" hidden="false" customHeight="false" outlineLevel="0" collapsed="false">
      <c r="B33" s="0" t="s">
        <v>11</v>
      </c>
      <c r="C33" s="15" t="n">
        <f aca="false">C25</f>
        <v>1837</v>
      </c>
      <c r="D33" s="0" t="n">
        <f aca="false">D32</f>
        <v>0.1249</v>
      </c>
      <c r="F33" s="24" t="n">
        <f aca="false">ROUND(C33*D33,2)</f>
        <v>229.44</v>
      </c>
      <c r="H33" s="16"/>
      <c r="I33" s="25" t="n">
        <f aca="false">F9+F17+F25+F33</f>
        <v>3426.75</v>
      </c>
    </row>
    <row r="34" customFormat="false" ht="15" hidden="false" customHeight="false" outlineLevel="0" collapsed="false">
      <c r="B34" s="0" t="s">
        <v>12</v>
      </c>
      <c r="C34" s="15" t="n">
        <f aca="false">C26</f>
        <v>4752</v>
      </c>
      <c r="D34" s="0" t="n">
        <f aca="false">D33</f>
        <v>0.1249</v>
      </c>
      <c r="F34" s="24" t="n">
        <f aca="false">ROUND(C34*D34,2)</f>
        <v>593.52</v>
      </c>
      <c r="H34" s="16"/>
      <c r="I34" s="25" t="n">
        <f aca="false">F10+F18+F26+F34</f>
        <v>7140.66</v>
      </c>
    </row>
    <row r="35" customFormat="false" ht="15" hidden="false" customHeight="false" outlineLevel="0" collapsed="false">
      <c r="B35" s="0" t="s">
        <v>13</v>
      </c>
      <c r="C35" s="15" t="n">
        <f aca="false">C27</f>
        <v>13</v>
      </c>
      <c r="D35" s="0" t="n">
        <f aca="false">D34</f>
        <v>0.1249</v>
      </c>
      <c r="F35" s="26" t="n">
        <f aca="false">ROUND(C35*D35,2)</f>
        <v>1.62</v>
      </c>
      <c r="H35" s="16"/>
      <c r="I35" s="27" t="n">
        <f aca="false">F11+F19+F27+F35</f>
        <v>569.55</v>
      </c>
    </row>
    <row r="36" customFormat="false" ht="15" hidden="false" customHeight="false" outlineLevel="0" collapsed="false">
      <c r="F36" s="12" t="n">
        <f aca="false">SUM(F31:F35)</f>
        <v>1275.34</v>
      </c>
      <c r="H36" s="16"/>
      <c r="I36" s="12" t="n">
        <f aca="false">SUM(I31:I35)</f>
        <v>16005.4</v>
      </c>
    </row>
    <row r="37" customFormat="false" ht="15" hidden="false" customHeight="false" outlineLevel="0" collapsed="false">
      <c r="B37" s="23" t="s">
        <v>18</v>
      </c>
      <c r="F37" s="12"/>
      <c r="H37" s="16"/>
      <c r="I37" s="12"/>
    </row>
    <row r="38" customFormat="false" ht="15" hidden="false" customHeight="false" outlineLevel="0" collapsed="false">
      <c r="B38" s="23" t="s">
        <v>19</v>
      </c>
      <c r="C38" s="10" t="n">
        <v>1036</v>
      </c>
      <c r="D38" s="0" t="n">
        <f aca="false">0.25+0.0031+0.0118+0.047</f>
        <v>0.3119</v>
      </c>
      <c r="F38" s="12" t="n">
        <f aca="false">ROUND(C38*D38,2)</f>
        <v>323.13</v>
      </c>
      <c r="H38" s="16"/>
      <c r="I38" s="12"/>
    </row>
    <row r="39" customFormat="false" ht="15" hidden="false" customHeight="false" outlineLevel="0" collapsed="false">
      <c r="B39" s="23" t="s">
        <v>20</v>
      </c>
      <c r="C39" s="10" t="n">
        <v>427</v>
      </c>
      <c r="D39" s="0" t="n">
        <f aca="false">0.25+0.0031+0.0118+0.0305+0.047</f>
        <v>0.3424</v>
      </c>
      <c r="F39" s="12" t="n">
        <f aca="false">ROUND(C39*D39,2)</f>
        <v>146.2</v>
      </c>
      <c r="H39" s="16"/>
      <c r="I39" s="12"/>
    </row>
    <row r="40" customFormat="false" ht="15" hidden="false" customHeight="false" outlineLevel="0" collapsed="false">
      <c r="B40" s="23" t="s">
        <v>21</v>
      </c>
      <c r="C40" s="10" t="n">
        <v>224</v>
      </c>
      <c r="D40" s="0" t="n">
        <f aca="false">0.25+0.0031+0.0118+0.063+0.047</f>
        <v>0.3749</v>
      </c>
      <c r="F40" s="12" t="n">
        <f aca="false">ROUND(C40*D40,2)</f>
        <v>83.98</v>
      </c>
      <c r="H40" s="16"/>
      <c r="I40" s="12"/>
    </row>
    <row r="41" customFormat="false" ht="15" hidden="false" customHeight="false" outlineLevel="0" collapsed="false">
      <c r="B41" s="23" t="s">
        <v>22</v>
      </c>
      <c r="C41" s="17" t="n">
        <v>107</v>
      </c>
      <c r="D41" s="0" t="n">
        <f aca="false">0.25+0.0031+0.0118+0.063+0.047</f>
        <v>0.3749</v>
      </c>
      <c r="F41" s="26" t="n">
        <f aca="false">ROUND(C41*D41,2)</f>
        <v>40.11</v>
      </c>
      <c r="H41" s="16"/>
    </row>
    <row r="42" customFormat="false" ht="15" hidden="false" customHeight="false" outlineLevel="0" collapsed="false">
      <c r="B42" s="23"/>
      <c r="C42" s="15" t="n">
        <f aca="false">SUM(C38:C41)</f>
        <v>1794</v>
      </c>
      <c r="F42" s="12" t="n">
        <f aca="false">SUM(F38:F41)</f>
        <v>593.42</v>
      </c>
      <c r="H42" s="16"/>
    </row>
    <row r="43" customFormat="false" ht="15" hidden="false" customHeight="false" outlineLevel="0" collapsed="false">
      <c r="B43" s="23"/>
      <c r="F43" s="12"/>
      <c r="H43" s="16"/>
    </row>
    <row r="44" customFormat="false" ht="16.5" hidden="false" customHeight="false" outlineLevel="0" collapsed="false">
      <c r="B44" s="28" t="s">
        <v>23</v>
      </c>
      <c r="F44" s="29" t="n">
        <f aca="false">F42+F36+F28+F20+F12</f>
        <v>16598.82</v>
      </c>
    </row>
    <row r="45" customFormat="false" ht="15.75" hidden="false" customHeight="false" outlineLevel="0" collapsed="false">
      <c r="F45" s="12"/>
    </row>
    <row r="46" customFormat="false" ht="15" hidden="false" customHeight="false" outlineLevel="0" collapsed="false">
      <c r="F46" s="12"/>
    </row>
    <row r="47" customFormat="false" ht="15" hidden="false" customHeight="false" outlineLevel="0" collapsed="false">
      <c r="F47" s="12"/>
    </row>
    <row r="48" customFormat="false" ht="15" hidden="false" customHeight="false" outlineLevel="0" collapsed="false">
      <c r="B48" s="6" t="s">
        <v>24</v>
      </c>
      <c r="F48" s="12"/>
    </row>
    <row r="49" customFormat="false" ht="15" hidden="false" customHeight="false" outlineLevel="0" collapsed="false">
      <c r="F49" s="12"/>
    </row>
    <row r="50" customFormat="false" ht="17.25" hidden="false" customHeight="false" outlineLevel="0" collapsed="false">
      <c r="B50" s="8" t="s">
        <v>25</v>
      </c>
      <c r="C50" s="30" t="s">
        <v>26</v>
      </c>
      <c r="D50" s="30" t="s">
        <v>27</v>
      </c>
      <c r="F50" s="31" t="s">
        <v>28</v>
      </c>
    </row>
    <row r="51" customFormat="false" ht="15" hidden="false" customHeight="false" outlineLevel="0" collapsed="false">
      <c r="F51" s="12"/>
    </row>
    <row r="52" customFormat="false" ht="15" hidden="false" customHeight="false" outlineLevel="0" collapsed="false">
      <c r="B52" s="0" t="s">
        <v>10</v>
      </c>
      <c r="C52" s="32" t="n">
        <v>142</v>
      </c>
      <c r="D52" s="33" t="n">
        <v>2.89</v>
      </c>
      <c r="F52" s="34" t="n">
        <f aca="false">C52*D52</f>
        <v>410.38</v>
      </c>
    </row>
    <row r="53" customFormat="false" ht="15" hidden="false" customHeight="false" outlineLevel="0" collapsed="false">
      <c r="B53" s="0" t="s">
        <v>11</v>
      </c>
      <c r="C53" s="32" t="n">
        <v>101</v>
      </c>
      <c r="D53" s="33" t="n">
        <v>2.89</v>
      </c>
      <c r="F53" s="35" t="n">
        <f aca="false">C53*D53</f>
        <v>291.89</v>
      </c>
    </row>
    <row r="54" customFormat="false" ht="15" hidden="false" customHeight="false" outlineLevel="0" collapsed="false">
      <c r="B54" s="0" t="s">
        <v>12</v>
      </c>
      <c r="C54" s="32" t="n">
        <v>145</v>
      </c>
      <c r="D54" s="33" t="n">
        <v>2.89</v>
      </c>
      <c r="F54" s="35" t="n">
        <f aca="false">C54*D54</f>
        <v>419.05</v>
      </c>
    </row>
    <row r="55" customFormat="false" ht="15" hidden="false" customHeight="false" outlineLevel="0" collapsed="false">
      <c r="B55" s="0" t="s">
        <v>13</v>
      </c>
      <c r="C55" s="36" t="n">
        <v>12</v>
      </c>
      <c r="D55" s="33" t="n">
        <v>2.89</v>
      </c>
      <c r="F55" s="37" t="n">
        <f aca="false">C55*D55</f>
        <v>34.68</v>
      </c>
    </row>
    <row r="56" customFormat="false" ht="15" hidden="false" customHeight="false" outlineLevel="0" collapsed="false">
      <c r="C56" s="0" t="n">
        <f aca="false">SUM(C52:C55)</f>
        <v>400</v>
      </c>
      <c r="F56" s="12" t="n">
        <f aca="false">SUM(F52:F55)</f>
        <v>1156</v>
      </c>
      <c r="H56" s="16" t="n">
        <f aca="false">+F56+F63+F70</f>
        <v>1156</v>
      </c>
    </row>
    <row r="57" customFormat="false" ht="15" hidden="false" customHeight="false" outlineLevel="0" collapsed="false">
      <c r="B57" s="8" t="s">
        <v>29</v>
      </c>
      <c r="F57" s="12"/>
    </row>
    <row r="58" customFormat="false" ht="15" hidden="false" customHeight="false" outlineLevel="0" collapsed="false">
      <c r="F58" s="12"/>
    </row>
    <row r="59" customFormat="false" ht="15" hidden="false" customHeight="false" outlineLevel="0" collapsed="false">
      <c r="B59" s="0" t="s">
        <v>10</v>
      </c>
      <c r="C59" s="23" t="n">
        <v>0</v>
      </c>
      <c r="D59" s="23" t="n">
        <v>0</v>
      </c>
      <c r="F59" s="12" t="n">
        <f aca="false">ROUND(+C59*D59,2)</f>
        <v>0</v>
      </c>
    </row>
    <row r="60" customFormat="false" ht="15" hidden="false" customHeight="false" outlineLevel="0" collapsed="false">
      <c r="B60" s="0" t="s">
        <v>11</v>
      </c>
      <c r="C60" s="23" t="n">
        <v>0</v>
      </c>
      <c r="D60" s="23" t="n">
        <v>0</v>
      </c>
      <c r="F60" s="38" t="n">
        <f aca="false">ROUND(+C60*D60,2)</f>
        <v>0</v>
      </c>
      <c r="H60" s="16"/>
    </row>
    <row r="61" customFormat="false" ht="15" hidden="false" customHeight="false" outlineLevel="0" collapsed="false">
      <c r="B61" s="0" t="s">
        <v>12</v>
      </c>
      <c r="C61" s="23" t="n">
        <v>0</v>
      </c>
      <c r="D61" s="23" t="n">
        <v>0</v>
      </c>
      <c r="F61" s="25" t="n">
        <f aca="false">ROUND(+C61*D61,2)</f>
        <v>0</v>
      </c>
      <c r="H61" s="16"/>
    </row>
    <row r="62" customFormat="false" ht="15" hidden="false" customHeight="false" outlineLevel="0" collapsed="false">
      <c r="B62" s="0" t="s">
        <v>13</v>
      </c>
      <c r="C62" s="39" t="n">
        <v>0</v>
      </c>
      <c r="D62" s="23" t="n">
        <v>0</v>
      </c>
      <c r="F62" s="27" t="n">
        <f aca="false">+C62*D62</f>
        <v>0</v>
      </c>
      <c r="H62" s="11"/>
    </row>
    <row r="63" customFormat="false" ht="15" hidden="false" customHeight="false" outlineLevel="0" collapsed="false">
      <c r="C63" s="0" t="n">
        <f aca="false">SUM(C59:C62)</f>
        <v>0</v>
      </c>
      <c r="F63" s="12" t="n">
        <f aca="false">SUM(F59:F62)</f>
        <v>0</v>
      </c>
      <c r="H63" s="16"/>
    </row>
    <row r="64" customFormat="false" ht="15" hidden="false" customHeight="false" outlineLevel="0" collapsed="false">
      <c r="F64" s="12"/>
    </row>
    <row r="65" customFormat="false" ht="15" hidden="false" customHeight="false" outlineLevel="0" collapsed="false">
      <c r="B65" s="8" t="s">
        <v>30</v>
      </c>
      <c r="F65" s="12"/>
      <c r="I65" s="40" t="s">
        <v>31</v>
      </c>
    </row>
    <row r="66" customFormat="false" ht="15" hidden="false" customHeight="false" outlineLevel="0" collapsed="false">
      <c r="B66" s="0" t="s">
        <v>10</v>
      </c>
      <c r="F66" s="34" t="n">
        <v>0</v>
      </c>
      <c r="H66" s="16"/>
      <c r="I66" s="16" t="n">
        <f aca="false">F52+F59+F66</f>
        <v>410.38</v>
      </c>
    </row>
    <row r="67" customFormat="false" ht="15" hidden="false" customHeight="false" outlineLevel="0" collapsed="false">
      <c r="B67" s="0" t="s">
        <v>11</v>
      </c>
      <c r="F67" s="35" t="n">
        <v>0</v>
      </c>
      <c r="H67" s="16"/>
      <c r="I67" s="25" t="n">
        <f aca="false">F53+F60+F67</f>
        <v>291.89</v>
      </c>
    </row>
    <row r="68" customFormat="false" ht="15" hidden="false" customHeight="false" outlineLevel="0" collapsed="false">
      <c r="B68" s="0" t="s">
        <v>12</v>
      </c>
      <c r="F68" s="35" t="n">
        <v>0</v>
      </c>
      <c r="H68" s="16"/>
      <c r="I68" s="25" t="n">
        <f aca="false">F54+F61+F68</f>
        <v>419.05</v>
      </c>
    </row>
    <row r="69" customFormat="false" ht="15" hidden="false" customHeight="false" outlineLevel="0" collapsed="false">
      <c r="B69" s="0" t="s">
        <v>13</v>
      </c>
      <c r="F69" s="37" t="n">
        <v>0</v>
      </c>
      <c r="H69" s="16"/>
      <c r="I69" s="27" t="n">
        <f aca="false">F55+F62+F69</f>
        <v>34.68</v>
      </c>
    </row>
    <row r="70" customFormat="false" ht="15" hidden="false" customHeight="false" outlineLevel="0" collapsed="false">
      <c r="C70" s="0" t="s">
        <v>32</v>
      </c>
      <c r="F70" s="16" t="n">
        <f aca="false">SUM(F66:F69)</f>
        <v>0</v>
      </c>
      <c r="H70" s="16"/>
      <c r="I70" s="16" t="n">
        <f aca="false">SUM(I66:I69)</f>
        <v>1156</v>
      </c>
    </row>
    <row r="71" customFormat="false" ht="15" hidden="false" customHeight="false" outlineLevel="0" collapsed="false">
      <c r="F71" s="12"/>
    </row>
    <row r="72" customFormat="false" ht="15.75" hidden="false" customHeight="false" outlineLevel="0" collapsed="false">
      <c r="B72" s="28" t="s">
        <v>33</v>
      </c>
      <c r="F72" s="12" t="n">
        <f aca="false">+F70+F63+F56</f>
        <v>1156</v>
      </c>
      <c r="H72" s="16"/>
    </row>
    <row r="73" customFormat="false" ht="15.75" hidden="false" customHeight="false" outlineLevel="0" collapsed="false">
      <c r="B73" s="28"/>
      <c r="F73" s="12"/>
    </row>
    <row r="74" customFormat="false" ht="15" hidden="false" customHeight="false" outlineLevel="0" collapsed="false">
      <c r="F74" s="41"/>
    </row>
    <row r="75" customFormat="false" ht="15" hidden="false" customHeight="false" outlineLevel="0" collapsed="false">
      <c r="B75" s="6" t="s">
        <v>34</v>
      </c>
      <c r="F75" s="12"/>
    </row>
    <row r="76" customFormat="false" ht="15" hidden="false" customHeight="false" outlineLevel="0" collapsed="false">
      <c r="B76" s="0" t="s">
        <v>35</v>
      </c>
      <c r="F76" s="12" t="n">
        <f aca="false">+F8+F16+F24+F32+F66+F52+F59</f>
        <v>5278.82</v>
      </c>
      <c r="H76" s="16"/>
    </row>
    <row r="77" customFormat="false" ht="15" hidden="false" customHeight="false" outlineLevel="0" collapsed="false">
      <c r="B77" s="0" t="s">
        <v>11</v>
      </c>
      <c r="F77" s="12" t="n">
        <f aca="false">+F9+F17+F25+F33+F67+F53+F60</f>
        <v>3718.64</v>
      </c>
      <c r="H77" s="16"/>
      <c r="I77" s="16"/>
    </row>
    <row r="78" customFormat="false" ht="15" hidden="false" customHeight="false" outlineLevel="0" collapsed="false">
      <c r="B78" s="0" t="s">
        <v>12</v>
      </c>
      <c r="F78" s="12" t="n">
        <f aca="false">+F10+F18+F26+F34+F68+F54+F61</f>
        <v>7559.71</v>
      </c>
      <c r="H78" s="16" t="n">
        <f aca="false">SUM(F76:F78)</f>
        <v>16557.17</v>
      </c>
      <c r="I78" s="16"/>
    </row>
    <row r="79" customFormat="false" ht="15" hidden="false" customHeight="false" outlineLevel="0" collapsed="false">
      <c r="B79" s="0" t="s">
        <v>13</v>
      </c>
      <c r="F79" s="12" t="n">
        <f aca="false">+F11+F19+F27+F35+F69+F55+F62</f>
        <v>604.23</v>
      </c>
      <c r="H79" s="16"/>
    </row>
    <row r="80" customFormat="false" ht="15" hidden="false" customHeight="false" outlineLevel="0" collapsed="false">
      <c r="B80" s="0" t="s">
        <v>36</v>
      </c>
      <c r="F80" s="12" t="n">
        <v>0</v>
      </c>
      <c r="H80" s="16"/>
    </row>
    <row r="81" customFormat="false" ht="15" hidden="false" customHeight="false" outlineLevel="0" collapsed="false">
      <c r="F81" s="12"/>
    </row>
    <row r="82" customFormat="false" ht="19.5" hidden="false" customHeight="false" outlineLevel="0" collapsed="false">
      <c r="C82" s="42" t="s">
        <v>37</v>
      </c>
      <c r="F82" s="12" t="n">
        <f aca="false">SUM(F76:F81)</f>
        <v>17161.4</v>
      </c>
      <c r="H82" s="43" t="n">
        <f aca="false">SUM(H11:H56)</f>
        <v>17754.82</v>
      </c>
      <c r="I82" s="16"/>
    </row>
    <row r="83" customFormat="false" ht="15.75" hidden="false" customHeight="false" outlineLevel="0" collapsed="false">
      <c r="C83" s="44" t="s">
        <v>38</v>
      </c>
      <c r="F83" s="12"/>
    </row>
    <row r="84" customFormat="false" ht="15" hidden="false" customHeight="false" outlineLevel="0" collapsed="false">
      <c r="B84" s="0" t="s">
        <v>39</v>
      </c>
      <c r="C84" s="45" t="n">
        <f aca="false">ROUND(+C28/(1-$F$4),0)</f>
        <v>10362</v>
      </c>
      <c r="D84" s="24" t="n">
        <f aca="false">$F$3-0.25</f>
        <v>2.89</v>
      </c>
      <c r="F84" s="12" t="n">
        <f aca="false">ROUND(+C84*D84,2)</f>
        <v>29946.18</v>
      </c>
    </row>
    <row r="85" customFormat="false" ht="15.75" hidden="false" customHeight="false" outlineLevel="0" collapsed="false">
      <c r="B85" s="23" t="s">
        <v>40</v>
      </c>
      <c r="C85" s="45"/>
      <c r="D85" s="41"/>
      <c r="F85" s="12"/>
      <c r="I85" s="46" t="s">
        <v>41</v>
      </c>
    </row>
    <row r="86" customFormat="false" ht="15" hidden="false" customHeight="false" outlineLevel="0" collapsed="false">
      <c r="B86" s="23" t="s">
        <v>19</v>
      </c>
      <c r="C86" s="10" t="n">
        <f aca="false">ROUND(+I86/(1-$F$4),0)</f>
        <v>1051</v>
      </c>
      <c r="D86" s="34" t="n">
        <f aca="false">$F$3-0.25</f>
        <v>2.89</v>
      </c>
      <c r="E86" s="23"/>
      <c r="F86" s="12" t="n">
        <f aca="false">ROUND(+C86*D86,2)</f>
        <v>3037.39</v>
      </c>
      <c r="I86" s="10" t="n">
        <f aca="false">C38</f>
        <v>1036</v>
      </c>
    </row>
    <row r="87" customFormat="false" ht="15" hidden="false" customHeight="false" outlineLevel="0" collapsed="false">
      <c r="B87" s="23" t="s">
        <v>20</v>
      </c>
      <c r="C87" s="10" t="n">
        <f aca="false">ROUND(+I87/(1-$F$4),0)</f>
        <v>433</v>
      </c>
      <c r="D87" s="34" t="n">
        <f aca="false">$F$3-0.25</f>
        <v>2.89</v>
      </c>
      <c r="E87" s="23"/>
      <c r="F87" s="12" t="n">
        <f aca="false">ROUND(+C87*D87,2)</f>
        <v>1251.37</v>
      </c>
      <c r="I87" s="10" t="n">
        <f aca="false">C39</f>
        <v>427</v>
      </c>
    </row>
    <row r="88" customFormat="false" ht="15" hidden="false" customHeight="false" outlineLevel="0" collapsed="false">
      <c r="B88" s="23" t="s">
        <v>21</v>
      </c>
      <c r="C88" s="10" t="n">
        <f aca="false">ROUND(+I88/(1-$F$4),0)</f>
        <v>227</v>
      </c>
      <c r="D88" s="34" t="n">
        <f aca="false">$F$3-0.25</f>
        <v>2.89</v>
      </c>
      <c r="E88" s="23"/>
      <c r="F88" s="12" t="n">
        <f aca="false">ROUND(+C88*D88,2)</f>
        <v>656.03</v>
      </c>
      <c r="I88" s="10" t="n">
        <f aca="false">C40</f>
        <v>224</v>
      </c>
    </row>
    <row r="89" customFormat="false" ht="15" hidden="false" customHeight="false" outlineLevel="0" collapsed="false">
      <c r="B89" s="23" t="s">
        <v>22</v>
      </c>
      <c r="C89" s="10" t="n">
        <f aca="false">ROUND(+I89/(1-$F$4),0)</f>
        <v>109</v>
      </c>
      <c r="D89" s="34" t="n">
        <f aca="false">$F$3-0.25</f>
        <v>2.89</v>
      </c>
      <c r="E89" s="23"/>
      <c r="F89" s="12" t="n">
        <f aca="false">ROUND(+C89*D89,2)</f>
        <v>315.01</v>
      </c>
      <c r="I89" s="10" t="n">
        <f aca="false">C41</f>
        <v>107</v>
      </c>
    </row>
    <row r="91" customFormat="false" ht="26.25" hidden="false" customHeight="false" outlineLevel="0" collapsed="false">
      <c r="C91" s="47" t="s">
        <v>42</v>
      </c>
      <c r="F91" s="48" t="n">
        <f aca="false">SUM(F82:F89)</f>
        <v>52367.38</v>
      </c>
      <c r="H91" s="16"/>
    </row>
    <row r="92" customFormat="false" ht="15.75" hidden="false" customHeight="false" outlineLevel="0" collapsed="false"/>
    <row r="94" customFormat="false" ht="15" hidden="false" customHeight="false" outlineLevel="0" collapsed="false">
      <c r="A94" s="49"/>
    </row>
    <row r="95" customFormat="false" ht="15" hidden="false" customHeight="false" outlineLevel="0" collapsed="false">
      <c r="A95" s="50"/>
      <c r="B95" s="51"/>
      <c r="C95" s="51"/>
      <c r="E95" s="52" t="s">
        <v>43</v>
      </c>
      <c r="F95" s="51"/>
      <c r="G95" s="49"/>
      <c r="H95" s="49"/>
    </row>
    <row r="96" customFormat="false" ht="15" hidden="false" customHeight="false" outlineLevel="0" collapsed="false">
      <c r="A96" s="50"/>
      <c r="B96" s="53"/>
      <c r="C96" s="53"/>
      <c r="D96" s="53"/>
      <c r="E96" s="53"/>
      <c r="F96" s="53"/>
      <c r="G96" s="49"/>
      <c r="H96" s="49"/>
    </row>
    <row r="97" customFormat="false" ht="15" hidden="false" customHeight="false" outlineLevel="0" collapsed="false">
      <c r="A97" s="50"/>
      <c r="B97" s="53"/>
      <c r="C97" s="53"/>
      <c r="D97" s="53"/>
      <c r="E97" s="53"/>
      <c r="F97" s="53"/>
      <c r="G97" s="49"/>
      <c r="H97" s="49"/>
    </row>
    <row r="98" customFormat="false" ht="15" hidden="false" customHeight="false" outlineLevel="0" collapsed="false">
      <c r="A98" s="50"/>
      <c r="B98" s="53"/>
      <c r="C98" s="53"/>
      <c r="D98" s="53"/>
      <c r="E98" s="53"/>
      <c r="F98" s="53"/>
      <c r="G98" s="49"/>
      <c r="H98" s="49"/>
    </row>
    <row r="99" customFormat="false" ht="15" hidden="false" customHeight="false" outlineLevel="0" collapsed="false">
      <c r="A99" s="49"/>
      <c r="B99" s="49"/>
      <c r="C99" s="49"/>
      <c r="D99" s="49"/>
      <c r="E99" s="49"/>
      <c r="F99" s="49"/>
      <c r="G99" s="49"/>
      <c r="H99" s="49"/>
    </row>
    <row r="100" customFormat="false" ht="15" hidden="false" customHeight="false" outlineLevel="0" collapsed="false">
      <c r="A100" s="49"/>
      <c r="B100" s="49"/>
      <c r="C100" s="49"/>
      <c r="D100" s="49"/>
      <c r="E100" s="49"/>
      <c r="F100" s="49"/>
      <c r="G100" s="49"/>
      <c r="H100" s="49"/>
    </row>
    <row r="101" customFormat="false" ht="15" hidden="false" customHeight="false" outlineLevel="0" collapsed="false">
      <c r="A101" s="49"/>
      <c r="B101" s="49"/>
      <c r="C101" s="49"/>
      <c r="D101" s="49"/>
      <c r="E101" s="49"/>
      <c r="F101" s="49"/>
      <c r="G101" s="49"/>
      <c r="H101" s="49"/>
    </row>
    <row r="102" customFormat="false" ht="15" hidden="false" customHeight="false" outlineLevel="0" collapsed="false">
      <c r="A102" s="49"/>
      <c r="B102" s="49"/>
      <c r="C102" s="49"/>
      <c r="D102" s="49"/>
      <c r="E102" s="49"/>
      <c r="F102" s="49"/>
      <c r="G102" s="49"/>
      <c r="H102" s="49"/>
    </row>
    <row r="103" customFormat="false" ht="15" hidden="false" customHeight="false" outlineLevel="0" collapsed="false">
      <c r="A103" s="49"/>
      <c r="B103" s="49"/>
      <c r="F103" s="49"/>
      <c r="G103" s="49"/>
      <c r="H103" s="49"/>
    </row>
    <row r="104" customFormat="false" ht="15" hidden="false" customHeight="false" outlineLevel="0" collapsed="false">
      <c r="A104" s="49"/>
      <c r="B104" s="49"/>
      <c r="F104" s="49"/>
      <c r="G104" s="49"/>
      <c r="H104" s="49"/>
    </row>
    <row r="105" customFormat="false" ht="15" hidden="false" customHeight="false" outlineLevel="0" collapsed="false">
      <c r="A105" s="49"/>
      <c r="B105" s="49"/>
      <c r="F105" s="49"/>
      <c r="G105" s="49"/>
      <c r="H105" s="49"/>
    </row>
    <row r="106" customFormat="false" ht="15" hidden="false" customHeight="false" outlineLevel="0" collapsed="false">
      <c r="A106" s="49"/>
      <c r="B106" s="49"/>
      <c r="F106" s="49"/>
      <c r="G106" s="49"/>
      <c r="H106" s="49"/>
    </row>
    <row r="107" customFormat="false" ht="15" hidden="false" customHeight="false" outlineLevel="0" collapsed="false">
      <c r="A107" s="49"/>
      <c r="B107" s="49"/>
      <c r="F107" s="49"/>
      <c r="G107" s="49"/>
      <c r="H107" s="49"/>
    </row>
    <row r="108" customFormat="false" ht="15" hidden="false" customHeight="false" outlineLevel="0" collapsed="false">
      <c r="A108" s="49"/>
      <c r="B108" s="49"/>
      <c r="F108" s="49"/>
      <c r="G108" s="49"/>
      <c r="H108" s="49"/>
    </row>
    <row r="109" customFormat="false" ht="15" hidden="false" customHeight="false" outlineLevel="0" collapsed="false">
      <c r="A109" s="49"/>
      <c r="B109" s="49"/>
      <c r="F109" s="49"/>
      <c r="G109" s="49"/>
      <c r="H109" s="49"/>
    </row>
    <row r="110" customFormat="false" ht="15" hidden="false" customHeight="false" outlineLevel="0" collapsed="false">
      <c r="A110" s="49"/>
      <c r="B110" s="49"/>
      <c r="F110" s="49"/>
      <c r="G110" s="49"/>
      <c r="H110" s="49"/>
    </row>
    <row r="111" customFormat="false" ht="15" hidden="false" customHeight="false" outlineLevel="0" collapsed="false">
      <c r="A111" s="49"/>
      <c r="B111" s="49"/>
      <c r="F111" s="49"/>
      <c r="G111" s="49"/>
      <c r="H111" s="49"/>
    </row>
    <row r="112" customFormat="false" ht="15" hidden="false" customHeight="false" outlineLevel="0" collapsed="false">
      <c r="A112" s="49"/>
      <c r="B112" s="49"/>
      <c r="F112" s="49"/>
      <c r="G112" s="49"/>
      <c r="H112" s="49"/>
    </row>
    <row r="113" customFormat="false" ht="15" hidden="false" customHeight="false" outlineLevel="0" collapsed="false">
      <c r="A113" s="49"/>
      <c r="B113" s="49"/>
      <c r="F113" s="49"/>
      <c r="G113" s="49"/>
      <c r="H113" s="49"/>
    </row>
    <row r="114" customFormat="false" ht="15" hidden="false" customHeight="false" outlineLevel="0" collapsed="false">
      <c r="A114" s="49"/>
      <c r="B114" s="49"/>
      <c r="F114" s="49"/>
      <c r="G114" s="49"/>
      <c r="H114" s="49"/>
    </row>
    <row r="115" customFormat="false" ht="15" hidden="false" customHeight="false" outlineLevel="0" collapsed="false">
      <c r="A115" s="49"/>
      <c r="B115" s="49"/>
      <c r="F115" s="49"/>
      <c r="G115" s="49"/>
      <c r="H115" s="49"/>
    </row>
    <row r="116" customFormat="false" ht="15" hidden="false" customHeight="false" outlineLevel="0" collapsed="false">
      <c r="F116" s="49"/>
      <c r="G116" s="49"/>
      <c r="H116" s="49"/>
    </row>
    <row r="117" customFormat="false" ht="15" hidden="false" customHeight="false" outlineLevel="0" collapsed="false">
      <c r="F117" s="49"/>
      <c r="G117" s="49"/>
      <c r="H117" s="49"/>
    </row>
    <row r="118" customFormat="false" ht="15" hidden="false" customHeight="false" outlineLevel="0" collapsed="false">
      <c r="F118" s="49"/>
      <c r="G118" s="49"/>
      <c r="H118" s="49"/>
    </row>
    <row r="119" customFormat="false" ht="15" hidden="false" customHeight="false" outlineLevel="0" collapsed="false">
      <c r="F119" s="49"/>
      <c r="G119" s="49"/>
      <c r="H119" s="49"/>
    </row>
    <row r="120" customFormat="false" ht="15" hidden="false" customHeight="false" outlineLevel="0" collapsed="false">
      <c r="F120" s="49"/>
      <c r="G120" s="49"/>
      <c r="H120" s="49"/>
    </row>
    <row r="121" customFormat="false" ht="15" hidden="false" customHeight="false" outlineLevel="0" collapsed="false">
      <c r="F121" s="49"/>
      <c r="G121" s="49"/>
      <c r="H121" s="49"/>
    </row>
    <row r="122" customFormat="false" ht="15" hidden="false" customHeight="false" outlineLevel="0" collapsed="false">
      <c r="F122" s="49"/>
      <c r="G122" s="49"/>
      <c r="H122" s="49"/>
    </row>
  </sheetData>
  <printOptions headings="false" gridLines="false" gridLinesSet="true" horizontalCentered="true" verticalCentered="true"/>
  <pageMargins left="0.5" right="0.5" top="0.5" bottom="0.2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(&amp;A)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2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K19" activeCellId="0" sqref="K19"/>
    </sheetView>
  </sheetViews>
  <sheetFormatPr defaultColWidth="7.2109375" defaultRowHeight="12.75" customHeight="true" zeroHeight="false" outlineLevelRow="0" outlineLevelCol="0"/>
  <cols>
    <col collapsed="false" customWidth="true" hidden="false" outlineLevel="0" max="1" min="1" style="54" width="26.99"/>
    <col collapsed="false" customWidth="true" hidden="false" outlineLevel="0" max="2" min="2" style="54" width="9.55"/>
    <col collapsed="false" customWidth="true" hidden="false" outlineLevel="0" max="3" min="3" style="54" width="8.44"/>
    <col collapsed="false" customWidth="false" hidden="false" outlineLevel="0" max="4" min="4" style="54" width="7.21"/>
    <col collapsed="false" customWidth="true" hidden="false" outlineLevel="0" max="5" min="5" style="54" width="7.99"/>
    <col collapsed="false" customWidth="true" hidden="false" outlineLevel="0" max="6" min="6" style="54" width="9.21"/>
    <col collapsed="false" customWidth="true" hidden="false" outlineLevel="0" max="7" min="7" style="54" width="7.66"/>
    <col collapsed="false" customWidth="true" hidden="false" outlineLevel="0" max="8" min="8" style="54" width="16.1"/>
    <col collapsed="false" customWidth="true" hidden="false" outlineLevel="0" max="9" min="9" style="54" width="3.32"/>
    <col collapsed="false" customWidth="true" hidden="false" outlineLevel="0" max="10" min="10" style="54" width="20.99"/>
    <col collapsed="false" customWidth="true" hidden="false" outlineLevel="0" max="11" min="11" style="54" width="10.32"/>
    <col collapsed="false" customWidth="true" hidden="false" outlineLevel="0" max="12" min="12" style="54" width="11.44"/>
    <col collapsed="false" customWidth="true" hidden="false" outlineLevel="0" max="13" min="13" style="54" width="10.43"/>
    <col collapsed="false" customWidth="false" hidden="false" outlineLevel="0" max="257" min="14" style="54" width="7.21"/>
  </cols>
  <sheetData>
    <row r="1" customFormat="false" ht="21" hidden="false" customHeight="false" outlineLevel="0" collapsed="false">
      <c r="A1" s="55" t="s">
        <v>44</v>
      </c>
      <c r="J1" s="56" t="n">
        <v>37043</v>
      </c>
      <c r="L1" s="57" t="s">
        <v>45</v>
      </c>
      <c r="M1" s="58" t="n">
        <f aca="false">J1+60</f>
        <v>37103</v>
      </c>
    </row>
    <row r="2" customFormat="false" ht="12.75" hidden="false" customHeight="false" outlineLevel="0" collapsed="false">
      <c r="A2" s="59" t="n">
        <f aca="false">+J1</f>
        <v>37043</v>
      </c>
      <c r="L2" s="60" t="s">
        <v>46</v>
      </c>
      <c r="M2" s="61" t="n">
        <v>2.43</v>
      </c>
    </row>
    <row r="3" customFormat="false" ht="13.5" hidden="false" customHeight="false" outlineLevel="0" collapsed="false">
      <c r="A3" s="62"/>
      <c r="J3" s="63" t="s">
        <v>47</v>
      </c>
    </row>
    <row r="4" customFormat="false" ht="12.75" hidden="false" customHeight="false" outlineLevel="0" collapsed="false">
      <c r="A4" s="64" t="s">
        <v>48</v>
      </c>
      <c r="B4" s="65" t="str">
        <f aca="false">J3</f>
        <v>33175000 TF-1</v>
      </c>
      <c r="C4" s="66"/>
      <c r="D4" s="66"/>
      <c r="E4" s="66"/>
      <c r="F4" s="66"/>
      <c r="G4" s="66"/>
      <c r="H4" s="67"/>
      <c r="K4" s="68" t="s">
        <v>49</v>
      </c>
    </row>
    <row r="5" customFormat="false" ht="12.75" hidden="false" customHeight="false" outlineLevel="0" collapsed="false">
      <c r="A5" s="69"/>
      <c r="B5" s="70"/>
      <c r="C5" s="70"/>
      <c r="D5" s="71" t="s">
        <v>50</v>
      </c>
      <c r="E5" s="71" t="s">
        <v>51</v>
      </c>
      <c r="F5" s="71" t="s">
        <v>52</v>
      </c>
      <c r="G5" s="71" t="s">
        <v>53</v>
      </c>
      <c r="H5" s="72" t="s">
        <v>54</v>
      </c>
      <c r="J5" s="73" t="s">
        <v>55</v>
      </c>
      <c r="K5" s="74" t="n">
        <v>29870</v>
      </c>
    </row>
    <row r="6" customFormat="false" ht="12.75" hidden="false" customHeight="false" outlineLevel="0" collapsed="false">
      <c r="A6" s="75" t="s">
        <v>56</v>
      </c>
      <c r="B6" s="70"/>
      <c r="C6" s="70"/>
      <c r="D6" s="76" t="n">
        <f aca="false">K68</f>
        <v>0.0259</v>
      </c>
      <c r="E6" s="77" t="n">
        <f aca="false">ROUND(F6/(1-D6),0)</f>
        <v>30664</v>
      </c>
      <c r="F6" s="77" t="n">
        <f aca="false">+K5</f>
        <v>29870</v>
      </c>
      <c r="G6" s="78"/>
      <c r="H6" s="79"/>
      <c r="J6" s="73" t="s">
        <v>57</v>
      </c>
      <c r="K6" s="74" t="n">
        <v>35234</v>
      </c>
      <c r="L6" s="80" t="n">
        <f aca="false">+K6+K5</f>
        <v>65104</v>
      </c>
    </row>
    <row r="7" customFormat="false" ht="12.75" hidden="false" customHeight="false" outlineLevel="0" collapsed="false">
      <c r="A7" s="69" t="s">
        <v>58</v>
      </c>
      <c r="B7" s="70"/>
      <c r="C7" s="70"/>
      <c r="D7" s="76" t="n">
        <f aca="false">D$6</f>
        <v>0.0259</v>
      </c>
      <c r="E7" s="81" t="n">
        <f aca="false">ROUND(F7/(1-D7),0)</f>
        <v>36171</v>
      </c>
      <c r="F7" s="81" t="n">
        <f aca="false">+K6</f>
        <v>35234</v>
      </c>
      <c r="G7" s="82"/>
      <c r="H7" s="79"/>
      <c r="J7" s="73" t="s">
        <v>59</v>
      </c>
      <c r="K7" s="74" t="n">
        <v>0</v>
      </c>
    </row>
    <row r="8" customFormat="false" ht="15" hidden="false" customHeight="false" outlineLevel="0" collapsed="false">
      <c r="A8" s="69" t="s">
        <v>60</v>
      </c>
      <c r="B8" s="70" t="s">
        <v>61</v>
      </c>
      <c r="C8" s="70"/>
      <c r="D8" s="76" t="n">
        <f aca="false">D$6</f>
        <v>0.0259</v>
      </c>
      <c r="E8" s="83" t="n">
        <f aca="false">ROUND(F8/(1-D8),0)</f>
        <v>0</v>
      </c>
      <c r="F8" s="83" t="n">
        <f aca="false">+F13</f>
        <v>0</v>
      </c>
      <c r="G8" s="82"/>
      <c r="H8" s="79"/>
      <c r="J8" s="73" t="s">
        <v>59</v>
      </c>
      <c r="K8" s="77"/>
    </row>
    <row r="9" customFormat="false" ht="12.75" hidden="false" customHeight="false" outlineLevel="0" collapsed="false">
      <c r="A9" s="69"/>
      <c r="B9" s="70"/>
      <c r="C9" s="70"/>
      <c r="D9" s="76"/>
      <c r="E9" s="81" t="n">
        <f aca="false">ROUND(SUM(E6:E8),0)</f>
        <v>66835</v>
      </c>
      <c r="F9" s="81" t="n">
        <f aca="false">SUM(F6:F8)</f>
        <v>65104</v>
      </c>
      <c r="G9" s="82"/>
      <c r="H9" s="79"/>
      <c r="J9" s="84" t="s">
        <v>49</v>
      </c>
      <c r="K9" s="77"/>
    </row>
    <row r="10" customFormat="false" ht="12.75" hidden="false" customHeight="false" outlineLevel="0" collapsed="false">
      <c r="A10" s="69"/>
      <c r="B10" s="70"/>
      <c r="C10" s="70"/>
      <c r="D10" s="76"/>
      <c r="E10" s="77"/>
      <c r="F10" s="77"/>
      <c r="G10" s="82"/>
      <c r="H10" s="79"/>
      <c r="J10" s="73" t="s">
        <v>62</v>
      </c>
      <c r="K10" s="77"/>
    </row>
    <row r="11" customFormat="false" ht="12.75" hidden="false" customHeight="false" outlineLevel="0" collapsed="false">
      <c r="A11" s="69" t="s">
        <v>60</v>
      </c>
      <c r="B11" s="70" t="s">
        <v>61</v>
      </c>
      <c r="C11" s="70"/>
      <c r="D11" s="76" t="n">
        <f aca="false">D$6</f>
        <v>0.0259</v>
      </c>
      <c r="E11" s="77" t="n">
        <f aca="false">ROUND(F11/(1-D11),0)</f>
        <v>0</v>
      </c>
      <c r="F11" s="77" t="n">
        <f aca="false">+K7</f>
        <v>0</v>
      </c>
      <c r="G11" s="82"/>
      <c r="H11" s="79"/>
      <c r="J11" s="73" t="s">
        <v>62</v>
      </c>
      <c r="K11" s="77"/>
    </row>
    <row r="12" customFormat="false" ht="15" hidden="false" customHeight="false" outlineLevel="0" collapsed="false">
      <c r="A12" s="69" t="s">
        <v>60</v>
      </c>
      <c r="B12" s="70" t="s">
        <v>61</v>
      </c>
      <c r="C12" s="70"/>
      <c r="D12" s="76" t="n">
        <f aca="false">D$6</f>
        <v>0.0259</v>
      </c>
      <c r="E12" s="83" t="n">
        <f aca="false">ROUND(F12/(1-D12),0)</f>
        <v>0</v>
      </c>
      <c r="F12" s="83" t="n">
        <f aca="false">+K8</f>
        <v>0</v>
      </c>
      <c r="G12" s="82"/>
      <c r="H12" s="79"/>
      <c r="J12" s="73" t="s">
        <v>63</v>
      </c>
      <c r="K12" s="77" t="n">
        <f aca="false">L6-K13</f>
        <v>65104</v>
      </c>
    </row>
    <row r="13" customFormat="false" ht="12.75" hidden="false" customHeight="false" outlineLevel="0" collapsed="false">
      <c r="A13" s="69"/>
      <c r="B13" s="70"/>
      <c r="C13" s="70"/>
      <c r="D13" s="76"/>
      <c r="E13" s="77" t="n">
        <f aca="false">E11+E12</f>
        <v>0</v>
      </c>
      <c r="F13" s="77" t="n">
        <f aca="false">F11+F12</f>
        <v>0</v>
      </c>
      <c r="G13" s="82"/>
      <c r="H13" s="79"/>
      <c r="J13" s="73" t="s">
        <v>64</v>
      </c>
      <c r="K13" s="85" t="n">
        <v>0</v>
      </c>
      <c r="L13" s="80" t="n">
        <f aca="false">+K13+K12</f>
        <v>65104</v>
      </c>
    </row>
    <row r="14" customFormat="false" ht="12.75" hidden="false" customHeight="false" outlineLevel="0" collapsed="false">
      <c r="A14" s="69"/>
      <c r="B14" s="70"/>
      <c r="C14" s="70"/>
      <c r="D14" s="76"/>
      <c r="E14" s="77"/>
      <c r="F14" s="77"/>
      <c r="G14" s="86"/>
      <c r="H14" s="79"/>
      <c r="J14" s="73"/>
      <c r="K14" s="77"/>
    </row>
    <row r="15" customFormat="false" ht="12.75" hidden="false" customHeight="false" outlineLevel="0" collapsed="false">
      <c r="A15" s="69" t="s">
        <v>65</v>
      </c>
      <c r="B15" s="70"/>
      <c r="C15" s="70"/>
      <c r="D15" s="76"/>
      <c r="E15" s="77" t="n">
        <f aca="false">E9-E13</f>
        <v>66835</v>
      </c>
      <c r="F15" s="77" t="n">
        <f aca="false">F9-F13</f>
        <v>65104</v>
      </c>
      <c r="G15" s="82"/>
      <c r="H15" s="79"/>
      <c r="J15" s="73" t="s">
        <v>66</v>
      </c>
      <c r="K15" s="76"/>
    </row>
    <row r="16" customFormat="false" ht="12.75" hidden="false" customHeight="false" outlineLevel="0" collapsed="false">
      <c r="A16" s="75"/>
      <c r="B16" s="70" t="s">
        <v>67</v>
      </c>
      <c r="C16" s="70"/>
      <c r="D16" s="76" t="n">
        <f aca="false">D$6</f>
        <v>0.0259</v>
      </c>
      <c r="E16" s="77" t="n">
        <f aca="false">ROUND(F16/(1-D16),0)</f>
        <v>0</v>
      </c>
      <c r="F16" s="77" t="n">
        <f aca="false">+K10</f>
        <v>0</v>
      </c>
      <c r="G16" s="82" t="n">
        <f aca="false">+K15</f>
        <v>0</v>
      </c>
      <c r="H16" s="79" t="n">
        <f aca="false">ROUND(E16*G16,2)</f>
        <v>0</v>
      </c>
      <c r="J16" s="73" t="s">
        <v>66</v>
      </c>
    </row>
    <row r="17" customFormat="false" ht="12.75" hidden="false" customHeight="false" outlineLevel="0" collapsed="false">
      <c r="A17" s="75"/>
      <c r="B17" s="87" t="s">
        <v>67</v>
      </c>
      <c r="C17" s="88"/>
      <c r="D17" s="89" t="n">
        <f aca="false">D$6</f>
        <v>0.0259</v>
      </c>
      <c r="E17" s="90" t="n">
        <v>0</v>
      </c>
      <c r="F17" s="90" t="n">
        <f aca="false">+K11</f>
        <v>0</v>
      </c>
      <c r="G17" s="91" t="n">
        <v>0</v>
      </c>
      <c r="H17" s="92"/>
      <c r="J17" s="73" t="s">
        <v>68</v>
      </c>
      <c r="K17" s="93" t="n">
        <f aca="false">M2+0.01</f>
        <v>2.44</v>
      </c>
    </row>
    <row r="18" customFormat="false" ht="12.75" hidden="false" customHeight="false" outlineLevel="0" collapsed="false">
      <c r="A18" s="69"/>
      <c r="B18" s="70" t="s">
        <v>69</v>
      </c>
      <c r="C18" s="70"/>
      <c r="D18" s="76" t="n">
        <f aca="false">D$6</f>
        <v>0.0259</v>
      </c>
      <c r="E18" s="81" t="n">
        <f aca="false">ROUND(F18/(1-D18),0)</f>
        <v>66835</v>
      </c>
      <c r="F18" s="77" t="n">
        <f aca="false">+K12</f>
        <v>65104</v>
      </c>
      <c r="G18" s="82" t="n">
        <f aca="false">+K17</f>
        <v>2.44</v>
      </c>
      <c r="H18" s="79" t="n">
        <f aca="false">ROUND(E18*G18,2)</f>
        <v>163077.4</v>
      </c>
      <c r="J18" s="73" t="s">
        <v>70</v>
      </c>
      <c r="K18" s="94" t="n">
        <f aca="false">M2+0.1</f>
        <v>2.53</v>
      </c>
    </row>
    <row r="19" customFormat="false" ht="15" hidden="false" customHeight="false" outlineLevel="0" collapsed="false">
      <c r="A19" s="69"/>
      <c r="B19" s="70" t="s">
        <v>71</v>
      </c>
      <c r="C19" s="70"/>
      <c r="D19" s="76" t="n">
        <f aca="false">D$6</f>
        <v>0.0259</v>
      </c>
      <c r="E19" s="83" t="n">
        <f aca="false">ROUND(F19/(1-D19),0)</f>
        <v>0</v>
      </c>
      <c r="F19" s="83" t="n">
        <f aca="false">+K13</f>
        <v>0</v>
      </c>
      <c r="G19" s="95" t="n">
        <f aca="false">+K18</f>
        <v>2.53</v>
      </c>
      <c r="H19" s="96" t="n">
        <f aca="false">ROUND(E19*G19,2)</f>
        <v>0</v>
      </c>
      <c r="J19" s="60" t="s">
        <v>72</v>
      </c>
      <c r="K19" s="97" t="n">
        <f aca="false">-3.62</f>
        <v>-3.62</v>
      </c>
    </row>
    <row r="20" customFormat="false" ht="13.5" hidden="false" customHeight="false" outlineLevel="0" collapsed="false">
      <c r="A20" s="98"/>
      <c r="B20" s="99"/>
      <c r="C20" s="99"/>
      <c r="D20" s="100"/>
      <c r="E20" s="101" t="n">
        <f aca="false">+E9</f>
        <v>66835</v>
      </c>
      <c r="F20" s="101" t="n">
        <f aca="false">SUM(F16:F19)</f>
        <v>65104</v>
      </c>
      <c r="G20" s="102" t="n">
        <f aca="false">+H20/E20</f>
        <v>2.44</v>
      </c>
      <c r="H20" s="103" t="n">
        <f aca="false">SUM(H16:H19)</f>
        <v>163077.4</v>
      </c>
      <c r="J20" s="73" t="s">
        <v>73</v>
      </c>
      <c r="K20" s="97" t="n">
        <v>2872.8</v>
      </c>
    </row>
    <row r="21" customFormat="false" ht="12.75" hidden="false" customHeight="false" outlineLevel="0" collapsed="false">
      <c r="J21" s="73" t="s">
        <v>74</v>
      </c>
      <c r="K21" s="74" t="n">
        <v>2175</v>
      </c>
    </row>
    <row r="22" customFormat="false" ht="12.75" hidden="false" customHeight="false" outlineLevel="0" collapsed="false">
      <c r="L22" s="104"/>
      <c r="M22" s="105"/>
      <c r="N22" s="73"/>
    </row>
    <row r="23" customFormat="false" ht="12.75" hidden="false" customHeight="false" outlineLevel="0" collapsed="false">
      <c r="L23" s="104"/>
      <c r="M23" s="105"/>
      <c r="N23" s="73"/>
    </row>
    <row r="24" customFormat="false" ht="12.75" hidden="false" customHeight="false" outlineLevel="0" collapsed="false">
      <c r="L24" s="104"/>
      <c r="M24" s="105"/>
      <c r="N24" s="73"/>
    </row>
    <row r="25" customFormat="false" ht="12.75" hidden="false" customHeight="false" outlineLevel="0" collapsed="false">
      <c r="D25" s="76"/>
      <c r="E25" s="77"/>
      <c r="F25" s="77"/>
      <c r="G25" s="82"/>
      <c r="H25" s="106"/>
      <c r="K25" s="77"/>
    </row>
    <row r="26" customFormat="false" ht="13.5" hidden="false" customHeight="false" outlineLevel="0" collapsed="false">
      <c r="D26" s="76"/>
      <c r="E26" s="77"/>
      <c r="F26" s="77"/>
      <c r="G26" s="82"/>
      <c r="H26" s="106"/>
      <c r="J26" s="63" t="s">
        <v>75</v>
      </c>
      <c r="K26" s="77"/>
    </row>
    <row r="27" customFormat="false" ht="12.75" hidden="false" customHeight="false" outlineLevel="0" collapsed="false">
      <c r="A27" s="64" t="s">
        <v>48</v>
      </c>
      <c r="B27" s="65" t="str">
        <f aca="false">J26</f>
        <v>33171000 TF-1</v>
      </c>
      <c r="C27" s="66"/>
      <c r="D27" s="66"/>
      <c r="E27" s="66"/>
      <c r="F27" s="66"/>
      <c r="G27" s="66"/>
      <c r="H27" s="67"/>
      <c r="J27" s="73" t="s">
        <v>55</v>
      </c>
      <c r="K27" s="74" t="n">
        <v>9891</v>
      </c>
    </row>
    <row r="28" customFormat="false" ht="12.75" hidden="false" customHeight="false" outlineLevel="0" collapsed="false">
      <c r="A28" s="69"/>
      <c r="B28" s="70"/>
      <c r="C28" s="70"/>
      <c r="D28" s="71" t="s">
        <v>50</v>
      </c>
      <c r="E28" s="71" t="s">
        <v>51</v>
      </c>
      <c r="F28" s="71" t="s">
        <v>52</v>
      </c>
      <c r="G28" s="71" t="s">
        <v>53</v>
      </c>
      <c r="H28" s="72" t="s">
        <v>54</v>
      </c>
      <c r="J28" s="73" t="s">
        <v>57</v>
      </c>
      <c r="K28" s="107" t="n">
        <v>2466</v>
      </c>
    </row>
    <row r="29" customFormat="false" ht="12.75" hidden="false" customHeight="false" outlineLevel="0" collapsed="false">
      <c r="A29" s="75" t="s">
        <v>76</v>
      </c>
      <c r="B29" s="70"/>
      <c r="C29" s="70"/>
      <c r="D29" s="76" t="n">
        <f aca="false">D$6</f>
        <v>0.0259</v>
      </c>
      <c r="E29" s="77" t="n">
        <f aca="false">ROUND(F29/(1-D29),0)</f>
        <v>10154</v>
      </c>
      <c r="F29" s="77" t="n">
        <f aca="false">+K27</f>
        <v>9891</v>
      </c>
      <c r="G29" s="82"/>
      <c r="H29" s="79"/>
      <c r="J29" s="73" t="s">
        <v>59</v>
      </c>
      <c r="K29" s="77" t="n">
        <v>0</v>
      </c>
    </row>
    <row r="30" customFormat="false" ht="12.75" hidden="false" customHeight="false" outlineLevel="0" collapsed="false">
      <c r="A30" s="69" t="s">
        <v>58</v>
      </c>
      <c r="B30" s="70"/>
      <c r="C30" s="70"/>
      <c r="D30" s="76" t="n">
        <f aca="false">D$6</f>
        <v>0.0259</v>
      </c>
      <c r="E30" s="81" t="n">
        <f aca="false">ROUND(F30/(1-D30),0)</f>
        <v>2532</v>
      </c>
      <c r="F30" s="81" t="n">
        <f aca="false">+K28</f>
        <v>2466</v>
      </c>
      <c r="G30" s="82"/>
      <c r="H30" s="79"/>
      <c r="J30" s="73" t="s">
        <v>59</v>
      </c>
      <c r="K30" s="77" t="n">
        <v>0</v>
      </c>
      <c r="L30" s="108"/>
    </row>
    <row r="31" customFormat="false" ht="15" hidden="false" customHeight="false" outlineLevel="0" collapsed="false">
      <c r="A31" s="69" t="s">
        <v>60</v>
      </c>
      <c r="B31" s="70" t="s">
        <v>61</v>
      </c>
      <c r="C31" s="70"/>
      <c r="D31" s="76" t="n">
        <f aca="false">D$6</f>
        <v>0.0259</v>
      </c>
      <c r="E31" s="83" t="n">
        <f aca="false">ROUND(F31/(1-D31),0)</f>
        <v>0</v>
      </c>
      <c r="F31" s="83" t="n">
        <f aca="false">+F36</f>
        <v>0</v>
      </c>
      <c r="G31" s="82"/>
      <c r="H31" s="79"/>
      <c r="K31" s="77"/>
      <c r="L31" s="80" t="n">
        <f aca="false">SUM(K27:K30)</f>
        <v>12357</v>
      </c>
    </row>
    <row r="32" customFormat="false" ht="12.75" hidden="false" customHeight="false" outlineLevel="0" collapsed="false">
      <c r="A32" s="69"/>
      <c r="B32" s="70"/>
      <c r="C32" s="70"/>
      <c r="D32" s="76"/>
      <c r="E32" s="77" t="n">
        <f aca="false">SUM(E29:E31)</f>
        <v>12686</v>
      </c>
      <c r="F32" s="77" t="n">
        <f aca="false">SUM(F29:F31)</f>
        <v>12357</v>
      </c>
      <c r="G32" s="82"/>
      <c r="H32" s="79"/>
      <c r="J32" s="73" t="s">
        <v>62</v>
      </c>
      <c r="K32" s="77" t="n">
        <v>0</v>
      </c>
      <c r="M32" s="60"/>
    </row>
    <row r="33" customFormat="false" ht="12.75" hidden="false" customHeight="false" outlineLevel="0" collapsed="false">
      <c r="A33" s="69"/>
      <c r="B33" s="70"/>
      <c r="C33" s="70"/>
      <c r="D33" s="76"/>
      <c r="E33" s="77"/>
      <c r="F33" s="77"/>
      <c r="G33" s="82"/>
      <c r="H33" s="79"/>
      <c r="J33" s="73" t="s">
        <v>62</v>
      </c>
      <c r="K33" s="77" t="n">
        <v>0</v>
      </c>
      <c r="M33" s="80" t="n">
        <f aca="false">+K10+K33</f>
        <v>0</v>
      </c>
    </row>
    <row r="34" customFormat="false" ht="12.75" hidden="false" customHeight="false" outlineLevel="0" collapsed="false">
      <c r="A34" s="69" t="s">
        <v>60</v>
      </c>
      <c r="B34" s="70" t="s">
        <v>61</v>
      </c>
      <c r="C34" s="70"/>
      <c r="D34" s="76" t="n">
        <f aca="false">D$6</f>
        <v>0.0259</v>
      </c>
      <c r="E34" s="77" t="n">
        <f aca="false">ROUND(F34/(1-D34),0)</f>
        <v>0</v>
      </c>
      <c r="F34" s="77" t="n">
        <f aca="false">+K29</f>
        <v>0</v>
      </c>
      <c r="G34" s="82"/>
      <c r="H34" s="79"/>
      <c r="J34" s="73" t="s">
        <v>62</v>
      </c>
      <c r="K34" s="77" t="n">
        <v>0</v>
      </c>
      <c r="L34" s="80"/>
      <c r="M34" s="80" t="n">
        <f aca="false">+K33+K34</f>
        <v>0</v>
      </c>
    </row>
    <row r="35" customFormat="false" ht="15" hidden="false" customHeight="false" outlineLevel="0" collapsed="false">
      <c r="A35" s="75"/>
      <c r="B35" s="70" t="s">
        <v>61</v>
      </c>
      <c r="C35" s="70"/>
      <c r="D35" s="76" t="n">
        <f aca="false">D$6</f>
        <v>0.0259</v>
      </c>
      <c r="E35" s="83" t="n">
        <f aca="false">ROUND(F35/(1-D35),0)</f>
        <v>0</v>
      </c>
      <c r="F35" s="83" t="n">
        <f aca="false">+K30</f>
        <v>0</v>
      </c>
      <c r="G35" s="82"/>
      <c r="H35" s="79"/>
      <c r="J35" s="73" t="s">
        <v>63</v>
      </c>
      <c r="K35" s="77" t="n">
        <f aca="false">SUM(K27:K30)</f>
        <v>12357</v>
      </c>
    </row>
    <row r="36" customFormat="false" ht="12.75" hidden="false" customHeight="false" outlineLevel="0" collapsed="false">
      <c r="A36" s="69"/>
      <c r="B36" s="70"/>
      <c r="C36" s="70"/>
      <c r="D36" s="76"/>
      <c r="E36" s="77" t="n">
        <f aca="false">E34+E35</f>
        <v>0</v>
      </c>
      <c r="F36" s="77" t="n">
        <f aca="false">F34+F35</f>
        <v>0</v>
      </c>
      <c r="G36" s="82"/>
      <c r="H36" s="79"/>
      <c r="J36" s="73" t="s">
        <v>64</v>
      </c>
      <c r="K36" s="85" t="n">
        <v>0</v>
      </c>
      <c r="L36" s="60"/>
    </row>
    <row r="37" customFormat="false" ht="12.75" hidden="false" customHeight="false" outlineLevel="0" collapsed="false">
      <c r="A37" s="69"/>
      <c r="B37" s="70"/>
      <c r="C37" s="70"/>
      <c r="D37" s="76"/>
      <c r="E37" s="77"/>
      <c r="F37" s="77"/>
      <c r="G37" s="82"/>
      <c r="H37" s="79"/>
      <c r="K37" s="77"/>
      <c r="L37" s="60"/>
    </row>
    <row r="38" customFormat="false" ht="12.75" hidden="false" customHeight="false" outlineLevel="0" collapsed="false">
      <c r="A38" s="69" t="s">
        <v>65</v>
      </c>
      <c r="B38" s="70"/>
      <c r="C38" s="70"/>
      <c r="D38" s="76"/>
      <c r="E38" s="77" t="n">
        <f aca="false">E32-E36</f>
        <v>12686</v>
      </c>
      <c r="F38" s="77" t="n">
        <f aca="false">F32-F36</f>
        <v>12357</v>
      </c>
      <c r="G38" s="82"/>
      <c r="H38" s="79"/>
      <c r="J38" s="73" t="s">
        <v>66</v>
      </c>
      <c r="K38" s="76"/>
      <c r="L38" s="60"/>
    </row>
    <row r="39" customFormat="false" ht="12.75" hidden="false" customHeight="false" outlineLevel="0" collapsed="false">
      <c r="A39" s="69"/>
      <c r="B39" s="70" t="s">
        <v>67</v>
      </c>
      <c r="C39" s="70"/>
      <c r="D39" s="76" t="n">
        <f aca="false">D$6</f>
        <v>0.0259</v>
      </c>
      <c r="E39" s="77" t="n">
        <f aca="false">ROUND(F39/(1-D39),0)</f>
        <v>0</v>
      </c>
      <c r="F39" s="77" t="n">
        <f aca="false">+K32</f>
        <v>0</v>
      </c>
      <c r="G39" s="82" t="n">
        <f aca="false">+G16</f>
        <v>0</v>
      </c>
      <c r="H39" s="79" t="n">
        <f aca="false">ROUND(E39*G39,2)</f>
        <v>0</v>
      </c>
      <c r="J39" s="73" t="s">
        <v>66</v>
      </c>
      <c r="K39" s="76"/>
      <c r="L39" s="60"/>
    </row>
    <row r="40" customFormat="false" ht="12.75" hidden="false" customHeight="false" outlineLevel="0" collapsed="false">
      <c r="A40" s="69"/>
      <c r="B40" s="70" t="s">
        <v>67</v>
      </c>
      <c r="C40" s="70"/>
      <c r="D40" s="76" t="n">
        <f aca="false">D$6</f>
        <v>0.0259</v>
      </c>
      <c r="E40" s="77" t="n">
        <f aca="false">ROUND(F40/(1-D40),0)</f>
        <v>0</v>
      </c>
      <c r="F40" s="77" t="n">
        <f aca="false">+K33</f>
        <v>0</v>
      </c>
      <c r="G40" s="82" t="n">
        <f aca="false">+K39</f>
        <v>0</v>
      </c>
      <c r="H40" s="79" t="n">
        <f aca="false">ROUND(E40*G40,2)</f>
        <v>0</v>
      </c>
      <c r="J40" s="73" t="s">
        <v>77</v>
      </c>
      <c r="K40" s="94" t="n">
        <f aca="false">+K17</f>
        <v>2.44</v>
      </c>
    </row>
    <row r="41" customFormat="false" ht="12.75" hidden="false" customHeight="false" outlineLevel="0" collapsed="false">
      <c r="A41" s="69"/>
      <c r="B41" s="70" t="s">
        <v>67</v>
      </c>
      <c r="C41" s="70"/>
      <c r="D41" s="76" t="n">
        <f aca="false">D$6</f>
        <v>0.0259</v>
      </c>
      <c r="E41" s="77" t="n">
        <f aca="false">ROUND(F41/(1-D41),0)</f>
        <v>0</v>
      </c>
      <c r="F41" s="77" t="n">
        <f aca="false">+K34</f>
        <v>0</v>
      </c>
      <c r="G41" s="82" t="n">
        <f aca="false">+K40</f>
        <v>2.44</v>
      </c>
      <c r="H41" s="79" t="n">
        <f aca="false">ROUND(E41*G41,2)</f>
        <v>0</v>
      </c>
    </row>
    <row r="42" customFormat="false" ht="12.75" hidden="false" customHeight="false" outlineLevel="0" collapsed="false">
      <c r="A42" s="69"/>
      <c r="B42" s="70" t="s">
        <v>69</v>
      </c>
      <c r="C42" s="70"/>
      <c r="D42" s="76" t="n">
        <f aca="false">D$6</f>
        <v>0.0259</v>
      </c>
      <c r="E42" s="77" t="n">
        <f aca="false">ROUND(F42/(1-D42),0)</f>
        <v>12686</v>
      </c>
      <c r="F42" s="77" t="n">
        <f aca="false">+K35</f>
        <v>12357</v>
      </c>
      <c r="G42" s="82" t="n">
        <f aca="false">+G18</f>
        <v>2.44</v>
      </c>
      <c r="H42" s="79" t="n">
        <f aca="false">ROUND(E42*G42,2)</f>
        <v>30953.84</v>
      </c>
      <c r="J42" s="73" t="s">
        <v>73</v>
      </c>
      <c r="K42" s="97" t="n">
        <v>31799.33</v>
      </c>
    </row>
    <row r="43" customFormat="false" ht="15" hidden="false" customHeight="false" outlineLevel="0" collapsed="false">
      <c r="A43" s="69"/>
      <c r="B43" s="70" t="s">
        <v>71</v>
      </c>
      <c r="C43" s="70"/>
      <c r="D43" s="76" t="n">
        <f aca="false">D$6</f>
        <v>0.0259</v>
      </c>
      <c r="E43" s="83" t="n">
        <f aca="false">ROUND(F43/(1-D43),0)</f>
        <v>0</v>
      </c>
      <c r="F43" s="83" t="n">
        <f aca="false">+K36</f>
        <v>0</v>
      </c>
      <c r="G43" s="95" t="n">
        <f aca="false">+G19</f>
        <v>2.53</v>
      </c>
      <c r="H43" s="96" t="n">
        <f aca="false">ROUND(E43*G43,2)</f>
        <v>0</v>
      </c>
      <c r="J43" s="73" t="s">
        <v>74</v>
      </c>
      <c r="K43" s="74" t="n">
        <v>3130</v>
      </c>
    </row>
    <row r="44" customFormat="false" ht="13.5" hidden="false" customHeight="false" outlineLevel="0" collapsed="false">
      <c r="A44" s="98"/>
      <c r="B44" s="99"/>
      <c r="C44" s="99"/>
      <c r="D44" s="100"/>
      <c r="E44" s="101" t="n">
        <f aca="false">SUM(E39:E43)</f>
        <v>12686</v>
      </c>
      <c r="F44" s="101" t="n">
        <f aca="false">SUM(F39:F43)</f>
        <v>12357</v>
      </c>
      <c r="G44" s="102"/>
      <c r="H44" s="103" t="n">
        <f aca="false">SUM(H39:H43)</f>
        <v>30953.84</v>
      </c>
      <c r="J44" s="60" t="s">
        <v>72</v>
      </c>
      <c r="K44" s="97" t="n">
        <f aca="false">674.54+60.41-2825.55</f>
        <v>-2090.6</v>
      </c>
    </row>
    <row r="45" customFormat="false" ht="12.75" hidden="false" customHeight="false" outlineLevel="0" collapsed="false">
      <c r="A45" s="60"/>
      <c r="D45" s="76"/>
      <c r="E45" s="77"/>
      <c r="F45" s="77"/>
      <c r="G45" s="82"/>
      <c r="H45" s="106"/>
      <c r="J45" s="63" t="s">
        <v>78</v>
      </c>
    </row>
    <row r="46" customFormat="false" ht="13.5" hidden="false" customHeight="false" outlineLevel="0" collapsed="false">
      <c r="D46" s="76"/>
      <c r="E46" s="77"/>
      <c r="F46" s="77"/>
      <c r="G46" s="82"/>
      <c r="H46" s="106"/>
      <c r="J46" s="109" t="s">
        <v>79</v>
      </c>
    </row>
    <row r="47" customFormat="false" ht="12.75" hidden="false" customHeight="false" outlineLevel="0" collapsed="false">
      <c r="A47" s="64" t="s">
        <v>48</v>
      </c>
      <c r="B47" s="65" t="str">
        <f aca="false">J45</f>
        <v>33229000  NNT-1</v>
      </c>
      <c r="C47" s="66"/>
      <c r="D47" s="66"/>
      <c r="E47" s="66"/>
      <c r="F47" s="66"/>
      <c r="G47" s="66"/>
      <c r="H47" s="67"/>
      <c r="J47" s="73" t="s">
        <v>55</v>
      </c>
      <c r="K47" s="77" t="n">
        <v>0</v>
      </c>
    </row>
    <row r="48" customFormat="false" ht="12.75" hidden="false" customHeight="false" outlineLevel="0" collapsed="false">
      <c r="A48" s="69"/>
      <c r="B48" s="70"/>
      <c r="C48" s="70"/>
      <c r="D48" s="71" t="s">
        <v>50</v>
      </c>
      <c r="E48" s="71" t="s">
        <v>51</v>
      </c>
      <c r="F48" s="71" t="s">
        <v>52</v>
      </c>
      <c r="G48" s="71" t="s">
        <v>53</v>
      </c>
      <c r="H48" s="72" t="s">
        <v>54</v>
      </c>
      <c r="J48" s="73" t="s">
        <v>57</v>
      </c>
      <c r="K48" s="77" t="n">
        <v>0</v>
      </c>
    </row>
    <row r="49" customFormat="false" ht="12.75" hidden="false" customHeight="false" outlineLevel="0" collapsed="false">
      <c r="A49" s="75" t="s">
        <v>76</v>
      </c>
      <c r="B49" s="70"/>
      <c r="C49" s="70"/>
      <c r="D49" s="76" t="n">
        <f aca="false">D$6</f>
        <v>0.0259</v>
      </c>
      <c r="E49" s="77" t="n">
        <f aca="false">ROUND(F49/(1-D49),0)</f>
        <v>0</v>
      </c>
      <c r="F49" s="77" t="n">
        <f aca="false">+K47</f>
        <v>0</v>
      </c>
      <c r="G49" s="82"/>
      <c r="H49" s="79"/>
      <c r="J49" s="73" t="s">
        <v>59</v>
      </c>
      <c r="K49" s="77"/>
    </row>
    <row r="50" customFormat="false" ht="12.75" hidden="false" customHeight="false" outlineLevel="0" collapsed="false">
      <c r="A50" s="69" t="s">
        <v>58</v>
      </c>
      <c r="B50" s="70"/>
      <c r="C50" s="70"/>
      <c r="D50" s="76" t="n">
        <f aca="false">D$6</f>
        <v>0.0259</v>
      </c>
      <c r="E50" s="81" t="n">
        <f aca="false">ROUND(F50/(1-D50),0)</f>
        <v>0</v>
      </c>
      <c r="F50" s="81" t="n">
        <f aca="false">+K48</f>
        <v>0</v>
      </c>
      <c r="G50" s="82"/>
      <c r="H50" s="79"/>
      <c r="J50" s="73" t="s">
        <v>59</v>
      </c>
    </row>
    <row r="51" customFormat="false" ht="15" hidden="false" customHeight="false" outlineLevel="0" collapsed="false">
      <c r="A51" s="69" t="s">
        <v>60</v>
      </c>
      <c r="B51" s="70" t="s">
        <v>61</v>
      </c>
      <c r="C51" s="70"/>
      <c r="D51" s="76" t="n">
        <f aca="false">D$6</f>
        <v>0.0259</v>
      </c>
      <c r="E51" s="83" t="n">
        <f aca="false">ROUND(F51/(1-D51),0)</f>
        <v>0</v>
      </c>
      <c r="F51" s="83" t="n">
        <f aca="false">+F56</f>
        <v>0</v>
      </c>
      <c r="G51" s="82"/>
      <c r="H51" s="79"/>
      <c r="J51" s="73"/>
    </row>
    <row r="52" customFormat="false" ht="12.75" hidden="false" customHeight="false" outlineLevel="0" collapsed="false">
      <c r="A52" s="69"/>
      <c r="B52" s="70"/>
      <c r="C52" s="70"/>
      <c r="D52" s="76"/>
      <c r="E52" s="77" t="n">
        <f aca="false">SUM(E49:E51)</f>
        <v>0</v>
      </c>
      <c r="F52" s="77" t="n">
        <f aca="false">SUM(F49:F51)</f>
        <v>0</v>
      </c>
      <c r="G52" s="82"/>
      <c r="H52" s="79"/>
      <c r="J52" s="73" t="s">
        <v>62</v>
      </c>
      <c r="K52" s="94"/>
    </row>
    <row r="53" customFormat="false" ht="12.75" hidden="false" customHeight="false" outlineLevel="0" collapsed="false">
      <c r="A53" s="69"/>
      <c r="B53" s="70"/>
      <c r="C53" s="70"/>
      <c r="D53" s="76"/>
      <c r="E53" s="77"/>
      <c r="F53" s="77"/>
      <c r="G53" s="82"/>
      <c r="H53" s="79"/>
      <c r="J53" s="73" t="s">
        <v>63</v>
      </c>
      <c r="K53" s="77" t="n">
        <f aca="false">+K47</f>
        <v>0</v>
      </c>
    </row>
    <row r="54" customFormat="false" ht="12.75" hidden="false" customHeight="false" outlineLevel="0" collapsed="false">
      <c r="A54" s="69" t="s">
        <v>60</v>
      </c>
      <c r="B54" s="70" t="s">
        <v>61</v>
      </c>
      <c r="C54" s="70"/>
      <c r="D54" s="76" t="n">
        <f aca="false">D$6</f>
        <v>0.0259</v>
      </c>
      <c r="E54" s="77" t="n">
        <f aca="false">ROUND(F54/(1-D54),0)</f>
        <v>0</v>
      </c>
      <c r="F54" s="77" t="n">
        <f aca="false">+K49</f>
        <v>0</v>
      </c>
      <c r="G54" s="82"/>
      <c r="H54" s="79"/>
      <c r="J54" s="73" t="s">
        <v>64</v>
      </c>
    </row>
    <row r="55" customFormat="false" ht="15" hidden="false" customHeight="false" outlineLevel="0" collapsed="false">
      <c r="A55" s="75"/>
      <c r="B55" s="70" t="s">
        <v>61</v>
      </c>
      <c r="C55" s="70"/>
      <c r="D55" s="76" t="n">
        <f aca="false">D$6</f>
        <v>0.0259</v>
      </c>
      <c r="E55" s="83" t="n">
        <f aca="false">ROUND(F55/(1-D55),0)</f>
        <v>0</v>
      </c>
      <c r="F55" s="83" t="n">
        <f aca="false">+K50</f>
        <v>0</v>
      </c>
      <c r="G55" s="82"/>
      <c r="H55" s="79"/>
      <c r="J55" s="73"/>
    </row>
    <row r="56" customFormat="false" ht="12.75" hidden="false" customHeight="false" outlineLevel="0" collapsed="false">
      <c r="A56" s="69"/>
      <c r="B56" s="70"/>
      <c r="C56" s="70"/>
      <c r="D56" s="76"/>
      <c r="E56" s="77" t="n">
        <f aca="false">E54+E55</f>
        <v>0</v>
      </c>
      <c r="F56" s="77" t="n">
        <f aca="false">F54+F55</f>
        <v>0</v>
      </c>
      <c r="G56" s="82"/>
      <c r="H56" s="79"/>
      <c r="J56" s="73" t="s">
        <v>66</v>
      </c>
      <c r="K56" s="110" t="n">
        <v>0</v>
      </c>
      <c r="N56" s="60"/>
    </row>
    <row r="57" customFormat="false" ht="12.75" hidden="false" customHeight="false" outlineLevel="0" collapsed="false">
      <c r="A57" s="69"/>
      <c r="B57" s="70"/>
      <c r="C57" s="70"/>
      <c r="D57" s="76"/>
      <c r="E57" s="77"/>
      <c r="F57" s="77"/>
      <c r="G57" s="82"/>
      <c r="H57" s="79"/>
      <c r="J57" s="73" t="s">
        <v>80</v>
      </c>
      <c r="K57" s="111" t="n">
        <v>0</v>
      </c>
    </row>
    <row r="58" customFormat="false" ht="12.75" hidden="false" customHeight="false" outlineLevel="0" collapsed="false">
      <c r="A58" s="69" t="s">
        <v>65</v>
      </c>
      <c r="B58" s="70"/>
      <c r="C58" s="70"/>
      <c r="D58" s="76"/>
      <c r="E58" s="77" t="n">
        <f aca="false">E52-E56</f>
        <v>0</v>
      </c>
      <c r="F58" s="77" t="n">
        <f aca="false">F52-F56</f>
        <v>0</v>
      </c>
      <c r="G58" s="82"/>
      <c r="H58" s="79"/>
      <c r="J58" s="73" t="s">
        <v>81</v>
      </c>
    </row>
    <row r="59" customFormat="false" ht="12.75" hidden="false" customHeight="false" outlineLevel="0" collapsed="false">
      <c r="A59" s="69"/>
      <c r="B59" s="70" t="s">
        <v>67</v>
      </c>
      <c r="C59" s="70"/>
      <c r="D59" s="76" t="n">
        <f aca="false">D$6</f>
        <v>0.0259</v>
      </c>
      <c r="E59" s="77" t="n">
        <f aca="false">ROUND(F59/(1-D59),0)</f>
        <v>0</v>
      </c>
      <c r="F59" s="77" t="n">
        <f aca="false">+K52</f>
        <v>0</v>
      </c>
      <c r="G59" s="82" t="n">
        <f aca="false">+K56</f>
        <v>0</v>
      </c>
      <c r="H59" s="79" t="n">
        <f aca="false">ROUND(E59*G59,2)</f>
        <v>0</v>
      </c>
    </row>
    <row r="60" customFormat="false" ht="12.75" hidden="false" customHeight="false" outlineLevel="0" collapsed="false">
      <c r="A60" s="69"/>
      <c r="B60" s="70" t="s">
        <v>69</v>
      </c>
      <c r="C60" s="70"/>
      <c r="D60" s="76" t="n">
        <f aca="false">D$6</f>
        <v>0.0259</v>
      </c>
      <c r="E60" s="77" t="n">
        <f aca="false">ROUND(F60/(1-D60),0)</f>
        <v>0</v>
      </c>
      <c r="F60" s="77" t="n">
        <f aca="false">+K53</f>
        <v>0</v>
      </c>
      <c r="G60" s="82" t="n">
        <f aca="false">+K57</f>
        <v>0</v>
      </c>
      <c r="H60" s="79" t="n">
        <f aca="false">ROUND(E60*G60,2)</f>
        <v>0</v>
      </c>
      <c r="J60" s="73" t="s">
        <v>73</v>
      </c>
      <c r="K60" s="54" t="n">
        <v>0</v>
      </c>
    </row>
    <row r="61" customFormat="false" ht="15" hidden="false" customHeight="false" outlineLevel="0" collapsed="false">
      <c r="A61" s="69"/>
      <c r="B61" s="70" t="s">
        <v>71</v>
      </c>
      <c r="C61" s="70"/>
      <c r="D61" s="76" t="n">
        <f aca="false">D$6</f>
        <v>0.0259</v>
      </c>
      <c r="E61" s="83" t="n">
        <f aca="false">ROUND(F61/(1-D61),0)</f>
        <v>0</v>
      </c>
      <c r="F61" s="83" t="n">
        <f aca="false">+K54</f>
        <v>0</v>
      </c>
      <c r="G61" s="95" t="n">
        <f aca="false">+K58</f>
        <v>0</v>
      </c>
      <c r="H61" s="96" t="n">
        <f aca="false">ROUND(E61*G61,2)</f>
        <v>0</v>
      </c>
      <c r="J61" s="73" t="s">
        <v>74</v>
      </c>
      <c r="K61" s="54" t="n">
        <v>0</v>
      </c>
    </row>
    <row r="62" customFormat="false" ht="13.5" hidden="false" customHeight="false" outlineLevel="0" collapsed="false">
      <c r="A62" s="98"/>
      <c r="B62" s="99"/>
      <c r="C62" s="99"/>
      <c r="D62" s="100"/>
      <c r="E62" s="101" t="n">
        <f aca="false">SUM(E59:E61)</f>
        <v>0</v>
      </c>
      <c r="F62" s="101" t="n">
        <f aca="false">SUM(F59:F61)</f>
        <v>0</v>
      </c>
      <c r="G62" s="102"/>
      <c r="H62" s="103" t="n">
        <f aca="false">SUM(H59:H61)</f>
        <v>0</v>
      </c>
    </row>
    <row r="63" customFormat="false" ht="12.75" hidden="false" customHeight="false" outlineLevel="0" collapsed="false">
      <c r="D63" s="76"/>
      <c r="E63" s="77"/>
      <c r="F63" s="77"/>
      <c r="G63" s="82"/>
      <c r="H63" s="106"/>
      <c r="J63" s="63" t="s">
        <v>82</v>
      </c>
    </row>
    <row r="64" customFormat="false" ht="20.25" hidden="false" customHeight="false" outlineLevel="0" collapsed="false">
      <c r="D64" s="76"/>
      <c r="E64" s="77"/>
      <c r="F64" s="77"/>
      <c r="G64" s="82"/>
      <c r="H64" s="106"/>
      <c r="J64" s="73" t="s">
        <v>83</v>
      </c>
      <c r="K64" s="112" t="n">
        <f aca="false">DATE(YEAR(J1+31),MONTH(J1+31),1)-J1</f>
        <v>30</v>
      </c>
    </row>
    <row r="65" customFormat="false" ht="12.75" hidden="false" customHeight="false" outlineLevel="0" collapsed="false">
      <c r="A65" s="64" t="s">
        <v>48</v>
      </c>
      <c r="B65" s="113" t="s">
        <v>84</v>
      </c>
      <c r="C65" s="66"/>
      <c r="D65" s="66"/>
      <c r="E65" s="66"/>
      <c r="F65" s="66"/>
      <c r="G65" s="66"/>
      <c r="H65" s="67"/>
      <c r="J65" s="73" t="s">
        <v>85</v>
      </c>
      <c r="K65" s="97" t="n">
        <v>0.06</v>
      </c>
    </row>
    <row r="66" customFormat="false" ht="12.75" hidden="false" customHeight="false" outlineLevel="0" collapsed="false">
      <c r="A66" s="69"/>
      <c r="B66" s="70"/>
      <c r="C66" s="70"/>
      <c r="D66" s="71"/>
      <c r="E66" s="71" t="s">
        <v>51</v>
      </c>
      <c r="F66" s="71" t="s">
        <v>52</v>
      </c>
      <c r="G66" s="71" t="s">
        <v>53</v>
      </c>
      <c r="H66" s="72" t="s">
        <v>54</v>
      </c>
      <c r="J66" s="73" t="s">
        <v>86</v>
      </c>
      <c r="K66" s="114" t="n">
        <v>0</v>
      </c>
      <c r="L66" s="115"/>
    </row>
    <row r="67" customFormat="false" ht="12.75" hidden="false" customHeight="false" outlineLevel="0" collapsed="false">
      <c r="A67" s="75" t="s">
        <v>76</v>
      </c>
      <c r="B67" s="70"/>
      <c r="C67" s="70"/>
      <c r="D67" s="76"/>
      <c r="E67" s="77" t="n">
        <f aca="false">E6+E29+E49</f>
        <v>40818</v>
      </c>
      <c r="F67" s="77" t="n">
        <f aca="false">F6+F29+F49</f>
        <v>39761</v>
      </c>
      <c r="G67" s="82"/>
      <c r="H67" s="79"/>
      <c r="J67" s="73" t="s">
        <v>86</v>
      </c>
      <c r="K67" s="114" t="n">
        <v>0</v>
      </c>
      <c r="L67" s="116"/>
    </row>
    <row r="68" customFormat="false" ht="12.75" hidden="false" customHeight="false" outlineLevel="0" collapsed="false">
      <c r="A68" s="69" t="s">
        <v>58</v>
      </c>
      <c r="B68" s="70"/>
      <c r="C68" s="70"/>
      <c r="D68" s="76"/>
      <c r="E68" s="77" t="n">
        <f aca="false">E7+E30+E50</f>
        <v>38703</v>
      </c>
      <c r="F68" s="77" t="n">
        <f aca="false">F7+F30+F50</f>
        <v>37700</v>
      </c>
      <c r="G68" s="82"/>
      <c r="H68" s="79"/>
      <c r="J68" s="73" t="s">
        <v>87</v>
      </c>
      <c r="K68" s="117" t="n">
        <v>0.0259</v>
      </c>
      <c r="L68" s="116"/>
    </row>
    <row r="69" customFormat="false" ht="15" hidden="false" customHeight="false" outlineLevel="0" collapsed="false">
      <c r="A69" s="69" t="s">
        <v>60</v>
      </c>
      <c r="B69" s="70" t="s">
        <v>61</v>
      </c>
      <c r="C69" s="70"/>
      <c r="D69" s="76"/>
      <c r="E69" s="83" t="n">
        <f aca="false">E8+E31+E51</f>
        <v>0</v>
      </c>
      <c r="F69" s="83" t="n">
        <f aca="false">F8+F31+F51</f>
        <v>0</v>
      </c>
      <c r="G69" s="82"/>
      <c r="H69" s="79"/>
      <c r="J69" s="73" t="s">
        <v>88</v>
      </c>
      <c r="K69" s="117" t="n">
        <v>0.013</v>
      </c>
      <c r="L69" s="114"/>
    </row>
    <row r="70" customFormat="false" ht="12.75" hidden="false" customHeight="false" outlineLevel="0" collapsed="false">
      <c r="A70" s="69"/>
      <c r="B70" s="70"/>
      <c r="C70" s="70"/>
      <c r="D70" s="76"/>
      <c r="E70" s="77" t="n">
        <f aca="false">SUM(E67:E69)</f>
        <v>79521</v>
      </c>
      <c r="F70" s="77" t="n">
        <f aca="false">SUM(F67:F69)</f>
        <v>77461</v>
      </c>
      <c r="G70" s="82"/>
      <c r="H70" s="79"/>
      <c r="J70" s="73" t="s">
        <v>89</v>
      </c>
      <c r="K70" s="117" t="n">
        <v>0.0131</v>
      </c>
      <c r="L70" s="118"/>
    </row>
    <row r="71" customFormat="false" ht="12.75" hidden="false" customHeight="false" outlineLevel="0" collapsed="false">
      <c r="A71" s="69"/>
      <c r="B71" s="70"/>
      <c r="C71" s="70"/>
      <c r="D71" s="76"/>
      <c r="E71" s="77"/>
      <c r="F71" s="77"/>
      <c r="G71" s="82"/>
      <c r="H71" s="79"/>
      <c r="J71" s="60"/>
      <c r="K71" s="94"/>
      <c r="L71" s="114"/>
    </row>
    <row r="72" customFormat="false" ht="12.75" hidden="false" customHeight="false" outlineLevel="0" collapsed="false">
      <c r="A72" s="69" t="s">
        <v>60</v>
      </c>
      <c r="B72" s="70" t="s">
        <v>61</v>
      </c>
      <c r="C72" s="70"/>
      <c r="D72" s="76"/>
      <c r="E72" s="77" t="n">
        <f aca="false">E11+E34</f>
        <v>0</v>
      </c>
      <c r="F72" s="77" t="n">
        <f aca="false">F11+F34</f>
        <v>0</v>
      </c>
      <c r="G72" s="82"/>
      <c r="H72" s="79"/>
      <c r="J72" s="63" t="s">
        <v>90</v>
      </c>
      <c r="K72" s="77"/>
      <c r="L72" s="114"/>
    </row>
    <row r="73" customFormat="false" ht="15" hidden="false" customHeight="false" outlineLevel="0" collapsed="false">
      <c r="A73" s="69" t="s">
        <v>60</v>
      </c>
      <c r="B73" s="70" t="s">
        <v>61</v>
      </c>
      <c r="C73" s="70"/>
      <c r="D73" s="76"/>
      <c r="E73" s="83" t="n">
        <f aca="false">E12+E35</f>
        <v>0</v>
      </c>
      <c r="F73" s="83" t="n">
        <f aca="false">F12+F35</f>
        <v>0</v>
      </c>
      <c r="G73" s="82"/>
      <c r="H73" s="79"/>
      <c r="J73" s="73" t="s">
        <v>91</v>
      </c>
      <c r="K73" s="97" t="n">
        <v>710.68</v>
      </c>
      <c r="L73" s="114"/>
    </row>
    <row r="74" customFormat="false" ht="12.75" hidden="false" customHeight="false" outlineLevel="0" collapsed="false">
      <c r="A74" s="69"/>
      <c r="B74" s="70"/>
      <c r="C74" s="70"/>
      <c r="D74" s="76"/>
      <c r="E74" s="77" t="n">
        <f aca="false">E72+E73</f>
        <v>0</v>
      </c>
      <c r="F74" s="77" t="n">
        <f aca="false">F72+F73</f>
        <v>0</v>
      </c>
      <c r="G74" s="82"/>
      <c r="H74" s="79"/>
      <c r="J74" s="73" t="s">
        <v>92</v>
      </c>
      <c r="K74" s="119" t="n">
        <v>-99.14</v>
      </c>
      <c r="L74" s="114"/>
    </row>
    <row r="75" customFormat="false" ht="12.75" hidden="false" customHeight="false" outlineLevel="0" collapsed="false">
      <c r="A75" s="69"/>
      <c r="B75" s="70"/>
      <c r="C75" s="70"/>
      <c r="D75" s="76"/>
      <c r="E75" s="77"/>
      <c r="F75" s="77"/>
      <c r="G75" s="82"/>
      <c r="H75" s="79"/>
      <c r="J75" s="73" t="s">
        <v>93</v>
      </c>
      <c r="K75" s="106" t="n">
        <f aca="false">SUM(K73:K74)</f>
        <v>611.54</v>
      </c>
    </row>
    <row r="76" customFormat="false" ht="12.75" hidden="false" customHeight="false" outlineLevel="0" collapsed="false">
      <c r="A76" s="69" t="s">
        <v>65</v>
      </c>
      <c r="B76" s="70"/>
      <c r="C76" s="70"/>
      <c r="D76" s="76"/>
      <c r="E76" s="77" t="n">
        <f aca="false">E15+E38+E58</f>
        <v>79521</v>
      </c>
      <c r="F76" s="77" t="n">
        <f aca="false">F15+F38+F58</f>
        <v>77461</v>
      </c>
      <c r="G76" s="82"/>
      <c r="H76" s="79"/>
    </row>
    <row r="77" customFormat="false" ht="12.75" hidden="false" customHeight="false" outlineLevel="0" collapsed="false">
      <c r="A77" s="120"/>
      <c r="B77" s="70" t="s">
        <v>67</v>
      </c>
      <c r="C77" s="70"/>
      <c r="D77" s="76"/>
      <c r="E77" s="121" t="n">
        <f aca="false">+E16+E39+E59</f>
        <v>0</v>
      </c>
      <c r="F77" s="121" t="n">
        <f aca="false">+F16+F39+F59</f>
        <v>0</v>
      </c>
      <c r="G77" s="82" t="n">
        <f aca="false">+G39</f>
        <v>0</v>
      </c>
      <c r="H77" s="79" t="n">
        <f aca="false">+E77*G77</f>
        <v>0</v>
      </c>
      <c r="J77" s="63" t="s">
        <v>94</v>
      </c>
    </row>
    <row r="78" customFormat="false" ht="12.75" hidden="false" customHeight="false" outlineLevel="0" collapsed="false">
      <c r="A78" s="69"/>
      <c r="B78" s="70" t="s">
        <v>67</v>
      </c>
      <c r="C78" s="70"/>
      <c r="D78" s="76"/>
      <c r="E78" s="121" t="n">
        <f aca="false">+E17+E40</f>
        <v>0</v>
      </c>
      <c r="F78" s="77" t="n">
        <f aca="false">+F17</f>
        <v>0</v>
      </c>
      <c r="G78" s="82" t="n">
        <f aca="false">+K16</f>
        <v>0</v>
      </c>
      <c r="H78" s="79" t="n">
        <f aca="false">+E78*G78</f>
        <v>0</v>
      </c>
      <c r="J78" s="60" t="s">
        <v>95</v>
      </c>
    </row>
    <row r="79" customFormat="false" ht="12.75" hidden="false" customHeight="false" outlineLevel="0" collapsed="false">
      <c r="A79" s="69"/>
      <c r="B79" s="70" t="s">
        <v>67</v>
      </c>
      <c r="C79" s="70"/>
      <c r="D79" s="76"/>
      <c r="E79" s="77" t="n">
        <v>0</v>
      </c>
      <c r="F79" s="77" t="n">
        <v>0</v>
      </c>
      <c r="G79" s="82" t="n">
        <v>0</v>
      </c>
      <c r="H79" s="79" t="n">
        <f aca="false">+H17</f>
        <v>0</v>
      </c>
      <c r="J79" s="60" t="s">
        <v>96</v>
      </c>
      <c r="K79" s="74" t="n">
        <v>27219</v>
      </c>
    </row>
    <row r="80" customFormat="false" ht="12.75" hidden="false" customHeight="false" outlineLevel="0" collapsed="false">
      <c r="A80" s="69"/>
      <c r="B80" s="70" t="s">
        <v>69</v>
      </c>
      <c r="C80" s="70"/>
      <c r="D80" s="77"/>
      <c r="E80" s="77" t="n">
        <f aca="false">E18+E42+E60</f>
        <v>79521</v>
      </c>
      <c r="F80" s="77" t="n">
        <f aca="false">F18+F42+F60</f>
        <v>77461</v>
      </c>
      <c r="G80" s="82" t="n">
        <f aca="false">+G42</f>
        <v>2.44</v>
      </c>
      <c r="H80" s="79" t="n">
        <f aca="false">ROUND(+E80*G80,2)</f>
        <v>194031.24</v>
      </c>
      <c r="J80" s="60" t="s">
        <v>97</v>
      </c>
      <c r="K80" s="74" t="n">
        <v>37209</v>
      </c>
    </row>
    <row r="81" customFormat="false" ht="15" hidden="false" customHeight="false" outlineLevel="0" collapsed="false">
      <c r="A81" s="69"/>
      <c r="B81" s="70" t="s">
        <v>71</v>
      </c>
      <c r="C81" s="70"/>
      <c r="D81" s="76"/>
      <c r="E81" s="83" t="n">
        <f aca="false">E19+E43+E61</f>
        <v>0</v>
      </c>
      <c r="F81" s="83" t="n">
        <f aca="false">F19+F43+F61</f>
        <v>0</v>
      </c>
      <c r="G81" s="95" t="n">
        <f aca="false">+G43</f>
        <v>2.53</v>
      </c>
      <c r="H81" s="96" t="n">
        <f aca="false">+E81*G81</f>
        <v>0</v>
      </c>
      <c r="J81" s="122" t="s">
        <v>98</v>
      </c>
      <c r="K81" s="74" t="n">
        <v>2294</v>
      </c>
    </row>
    <row r="82" customFormat="false" ht="13.5" hidden="false" customHeight="false" outlineLevel="0" collapsed="false">
      <c r="A82" s="98"/>
      <c r="B82" s="99"/>
      <c r="C82" s="99"/>
      <c r="D82" s="100"/>
      <c r="E82" s="101" t="n">
        <f aca="false">SUM(E77:E81)</f>
        <v>79521</v>
      </c>
      <c r="F82" s="101" t="n">
        <f aca="false">SUM(F77:F81)</f>
        <v>77461</v>
      </c>
      <c r="G82" s="102"/>
      <c r="H82" s="103" t="n">
        <f aca="false">SUM(H77:H81)</f>
        <v>194031.24</v>
      </c>
      <c r="J82" s="60" t="s">
        <v>99</v>
      </c>
      <c r="K82" s="74" t="n">
        <v>62134</v>
      </c>
      <c r="L82" s="123" t="str">
        <f aca="false">IF(K79+K80-K81-K82=0,"OK","Qty Mismatch")</f>
        <v>OK</v>
      </c>
    </row>
    <row r="83" customFormat="false" ht="12.75" hidden="false" customHeight="false" outlineLevel="0" collapsed="false">
      <c r="A83" s="70"/>
      <c r="B83" s="70"/>
      <c r="C83" s="70"/>
      <c r="D83" s="76"/>
      <c r="E83" s="77"/>
      <c r="F83" s="77"/>
      <c r="G83" s="82"/>
      <c r="H83" s="106"/>
      <c r="J83" s="60" t="s">
        <v>100</v>
      </c>
      <c r="K83" s="77" t="n">
        <f aca="false">K80-K81</f>
        <v>34915</v>
      </c>
      <c r="L83" s="54" t="str">
        <f aca="false">IF(K83&gt;0,"Net Injection","Net Withdrawl")</f>
        <v>Net Injection</v>
      </c>
    </row>
    <row r="84" customFormat="false" ht="12.75" hidden="false" customHeight="false" outlineLevel="0" collapsed="false">
      <c r="H84" s="106"/>
    </row>
    <row r="85" customFormat="false" ht="12.75" hidden="false" customHeight="false" outlineLevel="0" collapsed="false">
      <c r="B85" s="54" t="s">
        <v>101</v>
      </c>
      <c r="E85" s="124" t="str">
        <f aca="false">B4</f>
        <v>33175000 TF-1</v>
      </c>
      <c r="H85" s="106" t="n">
        <f aca="false">+K20</f>
        <v>2872.8</v>
      </c>
      <c r="J85" s="60" t="s">
        <v>102</v>
      </c>
    </row>
    <row r="86" customFormat="false" ht="12.75" hidden="false" customHeight="false" outlineLevel="0" collapsed="false">
      <c r="B86" s="54" t="s">
        <v>101</v>
      </c>
      <c r="E86" s="124" t="str">
        <f aca="false">B27</f>
        <v>33171000 TF-1</v>
      </c>
      <c r="H86" s="125" t="n">
        <f aca="false">+K42</f>
        <v>31799.33</v>
      </c>
      <c r="J86" s="60" t="s">
        <v>100</v>
      </c>
      <c r="K86" s="77" t="n">
        <f aca="false">K6+K28</f>
        <v>37700</v>
      </c>
      <c r="L86" s="54" t="str">
        <f aca="false">IF(K86&gt;0,"Net Injection","Net Withdrawl")</f>
        <v>Net Injection</v>
      </c>
    </row>
    <row r="87" customFormat="false" ht="12.75" hidden="false" customHeight="false" outlineLevel="0" collapsed="false">
      <c r="B87" s="54" t="s">
        <v>101</v>
      </c>
      <c r="E87" s="124" t="str">
        <f aca="false">J45</f>
        <v>33229000  NNT-1</v>
      </c>
      <c r="H87" s="125" t="n">
        <f aca="false">+K60</f>
        <v>0</v>
      </c>
    </row>
    <row r="88" customFormat="false" ht="15" hidden="false" customHeight="false" outlineLevel="0" collapsed="false">
      <c r="B88" s="60" t="s">
        <v>103</v>
      </c>
      <c r="E88" s="124" t="str">
        <f aca="false">J72</f>
        <v>31029000 NNT-1</v>
      </c>
      <c r="H88" s="126" t="n">
        <f aca="false">K75</f>
        <v>611.54</v>
      </c>
      <c r="J88" s="127" t="s">
        <v>104</v>
      </c>
      <c r="K88" s="80" t="n">
        <f aca="false">K83-K86</f>
        <v>-2785</v>
      </c>
      <c r="L88" s="73" t="str">
        <f aca="false">IF(K83=K86,"OK","Storage Mismatch")</f>
        <v>Storage Mismatch</v>
      </c>
    </row>
    <row r="89" customFormat="false" ht="12.75" hidden="false" customHeight="false" outlineLevel="0" collapsed="false">
      <c r="H89" s="106" t="n">
        <f aca="false">SUM(H85:H88)</f>
        <v>35283.67</v>
      </c>
    </row>
    <row r="90" customFormat="false" ht="12.75" hidden="false" customHeight="false" outlineLevel="0" collapsed="false">
      <c r="H90" s="106"/>
    </row>
    <row r="91" customFormat="false" ht="12.75" hidden="false" customHeight="false" outlineLevel="0" collapsed="false">
      <c r="A91" s="54" t="s">
        <v>105</v>
      </c>
      <c r="B91" s="77" t="n">
        <f aca="false">+K61+K43</f>
        <v>3130</v>
      </c>
      <c r="C91" s="54" t="n">
        <f aca="false">+K64</f>
        <v>30</v>
      </c>
      <c r="D91" s="54" t="s">
        <v>106</v>
      </c>
      <c r="F91" s="77" t="n">
        <f aca="false">ROUND(B91*C91,0)</f>
        <v>93900</v>
      </c>
      <c r="H91" s="106"/>
    </row>
    <row r="92" customFormat="false" ht="15" hidden="false" customHeight="false" outlineLevel="0" collapsed="false">
      <c r="A92" s="54" t="s">
        <v>107</v>
      </c>
      <c r="F92" s="128" t="n">
        <f aca="false">+F62+F44</f>
        <v>12357</v>
      </c>
      <c r="K92" s="77"/>
    </row>
    <row r="93" customFormat="false" ht="12.75" hidden="false" customHeight="false" outlineLevel="0" collapsed="false">
      <c r="A93" s="54" t="s">
        <v>108</v>
      </c>
      <c r="B93" s="77"/>
      <c r="E93" s="129" t="s">
        <v>109</v>
      </c>
      <c r="F93" s="77" t="n">
        <f aca="false">F91-F92</f>
        <v>81543</v>
      </c>
      <c r="G93" s="82" t="n">
        <f aca="false">K65</f>
        <v>0.06</v>
      </c>
      <c r="H93" s="106" t="n">
        <f aca="false">-ROUND(F93*G93,2)</f>
        <v>-4892.58</v>
      </c>
    </row>
    <row r="94" customFormat="false" ht="12.75" hidden="false" customHeight="false" outlineLevel="0" collapsed="false">
      <c r="F94" s="80"/>
      <c r="H94" s="106"/>
    </row>
    <row r="95" customFormat="false" ht="12.75" hidden="false" customHeight="false" outlineLevel="0" collapsed="false">
      <c r="B95" s="62"/>
      <c r="D95" s="76"/>
      <c r="E95" s="77"/>
      <c r="F95" s="77"/>
      <c r="G95" s="82"/>
      <c r="H95" s="106"/>
    </row>
    <row r="96" customFormat="false" ht="12.75" hidden="false" customHeight="false" outlineLevel="0" collapsed="false">
      <c r="B96" s="62"/>
      <c r="D96" s="130" t="s">
        <v>110</v>
      </c>
      <c r="E96" s="77"/>
      <c r="F96" s="77"/>
      <c r="G96" s="131" t="s">
        <v>111</v>
      </c>
      <c r="H96" s="106" t="n">
        <f aca="false">K66</f>
        <v>0</v>
      </c>
    </row>
    <row r="97" customFormat="false" ht="12.75" hidden="false" customHeight="false" outlineLevel="0" collapsed="false">
      <c r="A97" s="132"/>
      <c r="B97" s="133"/>
      <c r="D97" s="76"/>
      <c r="E97" s="77"/>
      <c r="F97" s="77"/>
      <c r="G97" s="131" t="s">
        <v>111</v>
      </c>
      <c r="H97" s="106" t="n">
        <f aca="false">K67</f>
        <v>0</v>
      </c>
    </row>
    <row r="98" customFormat="false" ht="12.75" hidden="false" customHeight="false" outlineLevel="0" collapsed="false">
      <c r="A98" s="132"/>
      <c r="D98" s="76"/>
      <c r="E98" s="77"/>
      <c r="F98" s="77"/>
      <c r="G98" s="131"/>
      <c r="H98" s="106"/>
      <c r="J98" s="60"/>
    </row>
    <row r="99" customFormat="false" ht="15" hidden="false" customHeight="false" outlineLevel="0" collapsed="false">
      <c r="D99" s="76"/>
      <c r="E99" s="77"/>
      <c r="F99" s="77"/>
      <c r="G99" s="134" t="s">
        <v>112</v>
      </c>
      <c r="H99" s="126" t="n">
        <f aca="false">K19+K44</f>
        <v>-2094.22</v>
      </c>
      <c r="J99" s="135"/>
    </row>
    <row r="101" customFormat="false" ht="15" hidden="false" customHeight="false" outlineLevel="0" collapsed="false">
      <c r="A101" s="132"/>
      <c r="D101" s="136" t="s">
        <v>113</v>
      </c>
      <c r="E101" s="136"/>
      <c r="F101" s="136"/>
      <c r="G101" s="136"/>
      <c r="H101" s="126" t="n">
        <f aca="false">SUM(H82,H89:H99)</f>
        <v>222328.11</v>
      </c>
    </row>
    <row r="102" customFormat="false" ht="15" hidden="false" customHeight="false" outlineLevel="0" collapsed="false">
      <c r="A102" s="132"/>
      <c r="D102" s="136"/>
      <c r="E102" s="136"/>
      <c r="F102" s="136"/>
      <c r="G102" s="136"/>
      <c r="H102" s="126"/>
    </row>
    <row r="103" customFormat="false" ht="12.75" hidden="false" customHeight="false" outlineLevel="0" collapsed="false">
      <c r="J103" s="135"/>
    </row>
    <row r="104" customFormat="false" ht="12.75" hidden="false" customHeight="false" outlineLevel="0" collapsed="false">
      <c r="H104" s="137"/>
      <c r="J104" s="137"/>
    </row>
    <row r="105" customFormat="false" ht="12.75" hidden="false" customHeight="false" outlineLevel="0" collapsed="false">
      <c r="H105" s="106"/>
    </row>
    <row r="106" customFormat="false" ht="12.75" hidden="false" customHeight="false" outlineLevel="0" collapsed="false">
      <c r="H106" s="137"/>
    </row>
    <row r="107" customFormat="false" ht="12.75" hidden="false" customHeight="false" outlineLevel="0" collapsed="false">
      <c r="H107" s="106"/>
    </row>
    <row r="108" customFormat="false" ht="12.75" hidden="false" customHeight="false" outlineLevel="0" collapsed="false">
      <c r="H108" s="106"/>
    </row>
    <row r="109" customFormat="false" ht="12.75" hidden="false" customHeight="false" outlineLevel="0" collapsed="false">
      <c r="H109" s="106"/>
    </row>
    <row r="110" customFormat="false" ht="12.75" hidden="false" customHeight="false" outlineLevel="0" collapsed="false">
      <c r="H110" s="106"/>
    </row>
    <row r="111" customFormat="false" ht="12.75" hidden="false" customHeight="false" outlineLevel="0" collapsed="false">
      <c r="H111" s="106"/>
    </row>
    <row r="112" customFormat="false" ht="12.75" hidden="false" customHeight="false" outlineLevel="0" collapsed="false">
      <c r="H112" s="106"/>
    </row>
    <row r="113" customFormat="false" ht="12.75" hidden="false" customHeight="false" outlineLevel="0" collapsed="false">
      <c r="H113" s="106"/>
    </row>
    <row r="114" customFormat="false" ht="12.75" hidden="false" customHeight="false" outlineLevel="0" collapsed="false">
      <c r="H114" s="106"/>
    </row>
    <row r="115" customFormat="false" ht="12.75" hidden="false" customHeight="false" outlineLevel="0" collapsed="false">
      <c r="H115" s="106"/>
    </row>
    <row r="116" customFormat="false" ht="12.75" hidden="false" customHeight="false" outlineLevel="0" collapsed="false">
      <c r="H116" s="106"/>
    </row>
    <row r="117" customFormat="false" ht="12.75" hidden="false" customHeight="false" outlineLevel="0" collapsed="false">
      <c r="H117" s="106"/>
    </row>
    <row r="118" customFormat="false" ht="12.75" hidden="false" customHeight="false" outlineLevel="0" collapsed="false">
      <c r="H118" s="106"/>
    </row>
    <row r="119" customFormat="false" ht="12.75" hidden="false" customHeight="false" outlineLevel="0" collapsed="false">
      <c r="H119" s="106"/>
    </row>
    <row r="120" customFormat="false" ht="12.75" hidden="false" customHeight="false" outlineLevel="0" collapsed="false">
      <c r="H120" s="106"/>
    </row>
    <row r="121" customFormat="false" ht="12.75" hidden="false" customHeight="false" outlineLevel="0" collapsed="false">
      <c r="H121" s="106"/>
    </row>
    <row r="122" customFormat="false" ht="12.75" hidden="false" customHeight="false" outlineLevel="0" collapsed="false">
      <c r="H122" s="106"/>
    </row>
    <row r="123" customFormat="false" ht="12.75" hidden="false" customHeight="false" outlineLevel="0" collapsed="false">
      <c r="H123" s="106"/>
    </row>
    <row r="124" customFormat="false" ht="12.75" hidden="false" customHeight="false" outlineLevel="0" collapsed="false">
      <c r="H124" s="106"/>
    </row>
    <row r="125" customFormat="false" ht="12.75" hidden="false" customHeight="false" outlineLevel="0" collapsed="false">
      <c r="H125" s="106"/>
    </row>
    <row r="126" customFormat="false" ht="12.75" hidden="false" customHeight="false" outlineLevel="0" collapsed="false">
      <c r="H126" s="106"/>
    </row>
    <row r="127" customFormat="false" ht="12.75" hidden="false" customHeight="false" outlineLevel="0" collapsed="false">
      <c r="H127" s="106"/>
    </row>
    <row r="128" customFormat="false" ht="12.75" hidden="false" customHeight="false" outlineLevel="0" collapsed="false">
      <c r="H128" s="106"/>
    </row>
    <row r="129" customFormat="false" ht="12.75" hidden="false" customHeight="false" outlineLevel="0" collapsed="false">
      <c r="H129" s="106"/>
    </row>
    <row r="130" customFormat="false" ht="12.75" hidden="false" customHeight="false" outlineLevel="0" collapsed="false">
      <c r="H130" s="106"/>
    </row>
    <row r="131" customFormat="false" ht="12.75" hidden="false" customHeight="false" outlineLevel="0" collapsed="false">
      <c r="H131" s="106"/>
    </row>
    <row r="132" customFormat="false" ht="12.75" hidden="false" customHeight="false" outlineLevel="0" collapsed="false">
      <c r="H132" s="106"/>
    </row>
    <row r="133" customFormat="false" ht="12.75" hidden="false" customHeight="false" outlineLevel="0" collapsed="false">
      <c r="H133" s="106"/>
    </row>
    <row r="134" customFormat="false" ht="12.75" hidden="false" customHeight="false" outlineLevel="0" collapsed="false">
      <c r="H134" s="106"/>
    </row>
    <row r="135" customFormat="false" ht="12.75" hidden="false" customHeight="false" outlineLevel="0" collapsed="false">
      <c r="H135" s="106"/>
    </row>
    <row r="136" customFormat="false" ht="12.75" hidden="false" customHeight="false" outlineLevel="0" collapsed="false">
      <c r="H136" s="106"/>
    </row>
    <row r="137" customFormat="false" ht="12.75" hidden="false" customHeight="false" outlineLevel="0" collapsed="false">
      <c r="H137" s="106"/>
    </row>
    <row r="138" customFormat="false" ht="12.75" hidden="false" customHeight="false" outlineLevel="0" collapsed="false">
      <c r="H138" s="106"/>
    </row>
    <row r="139" customFormat="false" ht="12.75" hidden="false" customHeight="false" outlineLevel="0" collapsed="false">
      <c r="H139" s="106"/>
    </row>
    <row r="140" customFormat="false" ht="12.75" hidden="false" customHeight="false" outlineLevel="0" collapsed="false">
      <c r="H140" s="106"/>
    </row>
    <row r="141" customFormat="false" ht="12.75" hidden="false" customHeight="false" outlineLevel="0" collapsed="false">
      <c r="H141" s="106"/>
    </row>
    <row r="142" customFormat="false" ht="12.75" hidden="false" customHeight="false" outlineLevel="0" collapsed="false">
      <c r="H142" s="106"/>
    </row>
    <row r="143" customFormat="false" ht="12.75" hidden="false" customHeight="false" outlineLevel="0" collapsed="false">
      <c r="H143" s="106"/>
    </row>
    <row r="144" customFormat="false" ht="12.75" hidden="false" customHeight="false" outlineLevel="0" collapsed="false">
      <c r="H144" s="106"/>
    </row>
    <row r="145" customFormat="false" ht="12.75" hidden="false" customHeight="false" outlineLevel="0" collapsed="false">
      <c r="H145" s="106"/>
    </row>
    <row r="146" customFormat="false" ht="12.75" hidden="false" customHeight="false" outlineLevel="0" collapsed="false">
      <c r="H146" s="106"/>
    </row>
    <row r="147" customFormat="false" ht="12.75" hidden="false" customHeight="false" outlineLevel="0" collapsed="false">
      <c r="H147" s="106"/>
    </row>
    <row r="148" customFormat="false" ht="12.75" hidden="false" customHeight="false" outlineLevel="0" collapsed="false">
      <c r="H148" s="106"/>
    </row>
    <row r="149" customFormat="false" ht="12.75" hidden="false" customHeight="false" outlineLevel="0" collapsed="false">
      <c r="H149" s="106"/>
    </row>
    <row r="150" customFormat="false" ht="12.75" hidden="false" customHeight="false" outlineLevel="0" collapsed="false">
      <c r="H150" s="106"/>
    </row>
    <row r="151" customFormat="false" ht="12.75" hidden="false" customHeight="false" outlineLevel="0" collapsed="false">
      <c r="H151" s="106"/>
    </row>
    <row r="152" customFormat="false" ht="12.75" hidden="false" customHeight="false" outlineLevel="0" collapsed="false">
      <c r="H152" s="106"/>
    </row>
    <row r="153" customFormat="false" ht="12.75" hidden="false" customHeight="false" outlineLevel="0" collapsed="false">
      <c r="H153" s="106"/>
    </row>
    <row r="154" customFormat="false" ht="12.75" hidden="false" customHeight="false" outlineLevel="0" collapsed="false">
      <c r="H154" s="106"/>
    </row>
    <row r="155" customFormat="false" ht="12.75" hidden="false" customHeight="false" outlineLevel="0" collapsed="false">
      <c r="H155" s="106"/>
    </row>
    <row r="156" customFormat="false" ht="12.75" hidden="false" customHeight="false" outlineLevel="0" collapsed="false">
      <c r="H156" s="106"/>
    </row>
    <row r="157" customFormat="false" ht="12.75" hidden="false" customHeight="false" outlineLevel="0" collapsed="false">
      <c r="H157" s="106"/>
    </row>
    <row r="158" customFormat="false" ht="12.75" hidden="false" customHeight="false" outlineLevel="0" collapsed="false">
      <c r="H158" s="106"/>
    </row>
    <row r="159" customFormat="false" ht="12.75" hidden="false" customHeight="false" outlineLevel="0" collapsed="false">
      <c r="H159" s="106"/>
    </row>
    <row r="160" customFormat="false" ht="12.75" hidden="false" customHeight="false" outlineLevel="0" collapsed="false">
      <c r="H160" s="106"/>
    </row>
    <row r="161" customFormat="false" ht="12.75" hidden="false" customHeight="false" outlineLevel="0" collapsed="false">
      <c r="H161" s="106"/>
    </row>
    <row r="162" customFormat="false" ht="12.75" hidden="false" customHeight="false" outlineLevel="0" collapsed="false">
      <c r="H162" s="106"/>
    </row>
    <row r="163" customFormat="false" ht="12.75" hidden="false" customHeight="false" outlineLevel="0" collapsed="false">
      <c r="H163" s="106"/>
    </row>
    <row r="164" customFormat="false" ht="12.75" hidden="false" customHeight="false" outlineLevel="0" collapsed="false">
      <c r="H164" s="106"/>
    </row>
    <row r="165" customFormat="false" ht="12.75" hidden="false" customHeight="false" outlineLevel="0" collapsed="false">
      <c r="H165" s="106"/>
    </row>
    <row r="166" customFormat="false" ht="12.75" hidden="false" customHeight="false" outlineLevel="0" collapsed="false">
      <c r="H166" s="106"/>
    </row>
    <row r="167" customFormat="false" ht="12.75" hidden="false" customHeight="false" outlineLevel="0" collapsed="false">
      <c r="H167" s="106"/>
    </row>
    <row r="168" customFormat="false" ht="12.75" hidden="false" customHeight="false" outlineLevel="0" collapsed="false">
      <c r="H168" s="106"/>
    </row>
    <row r="169" customFormat="false" ht="12.75" hidden="false" customHeight="false" outlineLevel="0" collapsed="false">
      <c r="H169" s="106"/>
    </row>
    <row r="170" customFormat="false" ht="12.75" hidden="false" customHeight="false" outlineLevel="0" collapsed="false">
      <c r="H170" s="106"/>
    </row>
    <row r="171" customFormat="false" ht="12.75" hidden="false" customHeight="false" outlineLevel="0" collapsed="false">
      <c r="H171" s="106"/>
    </row>
    <row r="172" customFormat="false" ht="12.75" hidden="false" customHeight="false" outlineLevel="0" collapsed="false">
      <c r="H172" s="106"/>
    </row>
    <row r="173" customFormat="false" ht="12.75" hidden="false" customHeight="false" outlineLevel="0" collapsed="false">
      <c r="H173" s="106"/>
    </row>
    <row r="174" customFormat="false" ht="12.75" hidden="false" customHeight="false" outlineLevel="0" collapsed="false">
      <c r="H174" s="106"/>
    </row>
    <row r="175" customFormat="false" ht="12.75" hidden="false" customHeight="false" outlineLevel="0" collapsed="false">
      <c r="H175" s="106"/>
    </row>
    <row r="176" customFormat="false" ht="12.75" hidden="false" customHeight="false" outlineLevel="0" collapsed="false">
      <c r="H176" s="106"/>
    </row>
    <row r="177" customFormat="false" ht="12.75" hidden="false" customHeight="false" outlineLevel="0" collapsed="false">
      <c r="H177" s="106"/>
    </row>
    <row r="178" customFormat="false" ht="12.75" hidden="false" customHeight="false" outlineLevel="0" collapsed="false">
      <c r="H178" s="106"/>
    </row>
    <row r="179" customFormat="false" ht="12.75" hidden="false" customHeight="false" outlineLevel="0" collapsed="false">
      <c r="H179" s="106"/>
    </row>
    <row r="180" customFormat="false" ht="12.75" hidden="false" customHeight="false" outlineLevel="0" collapsed="false">
      <c r="H180" s="106"/>
    </row>
    <row r="181" customFormat="false" ht="12.75" hidden="false" customHeight="false" outlineLevel="0" collapsed="false">
      <c r="H181" s="106"/>
    </row>
    <row r="182" customFormat="false" ht="12.75" hidden="false" customHeight="false" outlineLevel="0" collapsed="false">
      <c r="H182" s="106"/>
    </row>
    <row r="183" customFormat="false" ht="12.75" hidden="false" customHeight="false" outlineLevel="0" collapsed="false">
      <c r="H183" s="106"/>
    </row>
    <row r="184" customFormat="false" ht="12.75" hidden="false" customHeight="false" outlineLevel="0" collapsed="false">
      <c r="H184" s="106"/>
    </row>
    <row r="185" customFormat="false" ht="12.75" hidden="false" customHeight="false" outlineLevel="0" collapsed="false">
      <c r="H185" s="106"/>
    </row>
    <row r="186" customFormat="false" ht="12.75" hidden="false" customHeight="false" outlineLevel="0" collapsed="false">
      <c r="H186" s="106"/>
    </row>
    <row r="187" customFormat="false" ht="12.75" hidden="false" customHeight="false" outlineLevel="0" collapsed="false">
      <c r="H187" s="106"/>
    </row>
    <row r="188" customFormat="false" ht="12.75" hidden="false" customHeight="false" outlineLevel="0" collapsed="false">
      <c r="H188" s="106"/>
    </row>
    <row r="189" customFormat="false" ht="12.75" hidden="false" customHeight="false" outlineLevel="0" collapsed="false">
      <c r="H189" s="106"/>
    </row>
    <row r="190" customFormat="false" ht="12.75" hidden="false" customHeight="false" outlineLevel="0" collapsed="false">
      <c r="H190" s="106"/>
    </row>
    <row r="191" customFormat="false" ht="12.75" hidden="false" customHeight="false" outlineLevel="0" collapsed="false">
      <c r="H191" s="106"/>
    </row>
    <row r="192" customFormat="false" ht="12.75" hidden="false" customHeight="false" outlineLevel="0" collapsed="false">
      <c r="H192" s="106"/>
    </row>
    <row r="193" customFormat="false" ht="12.75" hidden="false" customHeight="false" outlineLevel="0" collapsed="false">
      <c r="H193" s="106"/>
    </row>
    <row r="194" customFormat="false" ht="12.75" hidden="false" customHeight="false" outlineLevel="0" collapsed="false">
      <c r="H194" s="106"/>
    </row>
    <row r="195" customFormat="false" ht="12.75" hidden="false" customHeight="false" outlineLevel="0" collapsed="false">
      <c r="H195" s="106"/>
    </row>
    <row r="196" customFormat="false" ht="12.75" hidden="false" customHeight="false" outlineLevel="0" collapsed="false">
      <c r="H196" s="106"/>
    </row>
    <row r="197" customFormat="false" ht="12.75" hidden="false" customHeight="false" outlineLevel="0" collapsed="false">
      <c r="H197" s="106"/>
    </row>
    <row r="198" customFormat="false" ht="12.75" hidden="false" customHeight="false" outlineLevel="0" collapsed="false">
      <c r="H198" s="106"/>
    </row>
    <row r="199" customFormat="false" ht="12.75" hidden="false" customHeight="false" outlineLevel="0" collapsed="false">
      <c r="H199" s="106"/>
    </row>
    <row r="200" customFormat="false" ht="12.75" hidden="false" customHeight="false" outlineLevel="0" collapsed="false">
      <c r="H200" s="106"/>
    </row>
    <row r="201" customFormat="false" ht="12.75" hidden="false" customHeight="false" outlineLevel="0" collapsed="false">
      <c r="H201" s="106"/>
    </row>
    <row r="202" customFormat="false" ht="12.75" hidden="false" customHeight="false" outlineLevel="0" collapsed="false">
      <c r="H202" s="106"/>
    </row>
    <row r="203" customFormat="false" ht="12.75" hidden="false" customHeight="false" outlineLevel="0" collapsed="false">
      <c r="H203" s="106"/>
    </row>
    <row r="204" customFormat="false" ht="12.75" hidden="false" customHeight="false" outlineLevel="0" collapsed="false">
      <c r="H204" s="106"/>
    </row>
    <row r="205" customFormat="false" ht="12.75" hidden="false" customHeight="false" outlineLevel="0" collapsed="false">
      <c r="H205" s="106"/>
    </row>
    <row r="206" customFormat="false" ht="12.75" hidden="false" customHeight="false" outlineLevel="0" collapsed="false">
      <c r="H206" s="106"/>
    </row>
    <row r="207" customFormat="false" ht="12.75" hidden="false" customHeight="false" outlineLevel="0" collapsed="false">
      <c r="H207" s="106"/>
    </row>
    <row r="208" customFormat="false" ht="12.75" hidden="false" customHeight="false" outlineLevel="0" collapsed="false">
      <c r="H208" s="106"/>
    </row>
    <row r="209" customFormat="false" ht="12.75" hidden="false" customHeight="false" outlineLevel="0" collapsed="false">
      <c r="H209" s="106"/>
    </row>
    <row r="210" customFormat="false" ht="12.75" hidden="false" customHeight="false" outlineLevel="0" collapsed="false">
      <c r="H210" s="106"/>
    </row>
    <row r="211" customFormat="false" ht="12.75" hidden="false" customHeight="false" outlineLevel="0" collapsed="false">
      <c r="H211" s="106"/>
    </row>
    <row r="212" customFormat="false" ht="12.75" hidden="false" customHeight="false" outlineLevel="0" collapsed="false">
      <c r="H212" s="106"/>
    </row>
    <row r="213" customFormat="false" ht="12.75" hidden="false" customHeight="false" outlineLevel="0" collapsed="false">
      <c r="H213" s="106"/>
    </row>
    <row r="214" customFormat="false" ht="12.75" hidden="false" customHeight="false" outlineLevel="0" collapsed="false">
      <c r="H214" s="106"/>
    </row>
    <row r="215" customFormat="false" ht="12.75" hidden="false" customHeight="false" outlineLevel="0" collapsed="false">
      <c r="H215" s="106"/>
    </row>
    <row r="216" customFormat="false" ht="12.75" hidden="false" customHeight="false" outlineLevel="0" collapsed="false">
      <c r="H216" s="106"/>
    </row>
    <row r="217" customFormat="false" ht="12.75" hidden="false" customHeight="false" outlineLevel="0" collapsed="false">
      <c r="H217" s="106"/>
    </row>
    <row r="218" customFormat="false" ht="12.75" hidden="false" customHeight="false" outlineLevel="0" collapsed="false">
      <c r="H218" s="106"/>
    </row>
    <row r="219" customFormat="false" ht="12.75" hidden="false" customHeight="false" outlineLevel="0" collapsed="false">
      <c r="H219" s="106"/>
    </row>
    <row r="220" customFormat="false" ht="12.75" hidden="false" customHeight="false" outlineLevel="0" collapsed="false">
      <c r="H220" s="106"/>
    </row>
    <row r="221" customFormat="false" ht="12.75" hidden="false" customHeight="false" outlineLevel="0" collapsed="false">
      <c r="H221" s="106"/>
    </row>
    <row r="222" customFormat="false" ht="12.75" hidden="false" customHeight="false" outlineLevel="0" collapsed="false">
      <c r="H222" s="106"/>
    </row>
    <row r="223" customFormat="false" ht="12.75" hidden="false" customHeight="false" outlineLevel="0" collapsed="false">
      <c r="H223" s="106"/>
    </row>
    <row r="224" customFormat="false" ht="12.75" hidden="false" customHeight="false" outlineLevel="0" collapsed="false">
      <c r="H224" s="106"/>
    </row>
    <row r="225" customFormat="false" ht="12.75" hidden="false" customHeight="false" outlineLevel="0" collapsed="false">
      <c r="H225" s="106"/>
    </row>
    <row r="226" customFormat="false" ht="12.75" hidden="false" customHeight="false" outlineLevel="0" collapsed="false">
      <c r="H226" s="106"/>
    </row>
  </sheetData>
  <printOptions headings="false" gridLines="false" gridLinesSet="true" horizontalCentered="true" verticalCentered="false"/>
  <pageMargins left="0.25" right="0.25" top="0.25" bottom="0.25" header="0.511811023622047" footer="0.220138888888889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(&amp;A)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1999-06-25T13:55:47Z</dcterms:created>
  <dc:creator>Public Services Sector</dc:creator>
  <dc:description/>
  <dc:language>en-US</dc:language>
  <cp:lastModifiedBy>CWLipke</cp:lastModifiedBy>
  <cp:lastPrinted>2001-08-02T23:48:08Z</cp:lastPrinted>
  <dcterms:modified xsi:type="dcterms:W3CDTF">2001-08-02T23:50:50Z</dcterms:modified>
  <cp:revision>0</cp:revision>
  <dc:subject/>
  <dc:title/>
</cp:coreProperties>
</file>