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SCO WKST" sheetId="1" state="visible" r:id="rId3"/>
    <sheet name="CIG  WKST" sheetId="2" state="visible" r:id="rId4"/>
    <sheet name="Enron  Wire" sheetId="3" state="visible" r:id="rId5"/>
    <sheet name="Renegade Invoice" sheetId="4" state="visible" r:id="rId6"/>
    <sheet name="Renegade Check Req" sheetId="5" state="visible" r:id="rId7"/>
  </sheets>
  <definedNames>
    <definedName function="false" hidden="false" localSheetId="4" name="_xlnm.Print_Area" vbProcedure="false">'Renegade Check Req'!$A$1:$K$48</definedName>
    <definedName function="false" hidden="false" localSheetId="3" name="_xlnm.Print_Area" vbProcedure="false">'Renegade Invoice'!$B$8:$K$56</definedName>
    <definedName function="false" hidden="false" name="CANON" vbProcedure="false">#REF!</definedName>
    <definedName function="false" hidden="false" name="cigwire" vbProcedure="false">'Enron  Wire'!$B$1:$G$59</definedName>
    <definedName function="false" hidden="false" name="cigwkst" vbProcedure="false">'CIG  WKST'!$A$1:$H$105</definedName>
    <definedName function="false" hidden="false" name="PSCO" vbProcedure="false">#REF!</definedName>
    <definedName function="false" hidden="false" name="tiffanywire" vbProcedure="false">#REF!</definedName>
    <definedName function="false" hidden="false" name="TIFWKSHT" vbProcedure="false">'PSCO WKST'!$B$1:$F$98</definedName>
    <definedName function="false" hidden="false" localSheetId="0" name="_Order1" vbProcedure="false">255</definedName>
    <definedName function="false" hidden="false" localSheetId="2" name="WIRE" vbProcedure="false">'Enron  Wire'!$A$1:$G$59</definedName>
    <definedName function="false" hidden="false" localSheetId="2" name="_Order1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From PSCo invoice Firm Cap. Chg volume 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0</xdr:rowOff>
              </xdr:from>
              <xdr:to>
                <xdr:col>4</xdr:col>
                <xdr:colOff>29</xdr:colOff>
                <xdr:row>10</xdr:row>
                <xdr:rowOff>15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Verify qty matches PSCo summary for total of Transportation chgs.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29</xdr:row>
                <xdr:rowOff>4</xdr:rowOff>
              </xdr:from>
              <xdr:to>
                <xdr:col>4</xdr:col>
                <xdr:colOff>19</xdr:colOff>
                <xdr:row>32</xdr:row>
                <xdr:rowOff>8</xdr:rowOff>
              </xdr:to>
            </anchor>
          </commentPr>
        </mc:Choice>
        <mc:Fallback/>
      </mc:AlternateContent>
    </comment>
    <comment ref="D5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Firm bkup chg per tariff
Changed from $2.80 to $2.89 6-Jan-00.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</xdr:colOff>
                <xdr:row>51</xdr:row>
                <xdr:rowOff>21</xdr:rowOff>
              </xdr:from>
              <xdr:to>
                <xdr:col>8</xdr:col>
                <xdr:colOff>-40</xdr:colOff>
                <xdr:row>55</xdr:row>
                <xdr:rowOff>15</xdr:rowOff>
              </xdr:to>
            </anchor>
          </commentPr>
        </mc:Choice>
        <mc:Fallback/>
      </mc:AlternateContent>
    </commen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In tariff or Summary Qtys report, col.6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</xdr:row>
                <xdr:rowOff>11</xdr:rowOff>
              </xdr:from>
              <xdr:to>
                <xdr:col>7</xdr:col>
                <xdr:colOff>106</xdr:colOff>
                <xdr:row>8</xdr:row>
                <xdr:rowOff>7</xdr:rowOff>
              </xdr:to>
            </anchor>
          </commentPr>
        </mc:Choice>
        <mc:Fallback/>
      </mc:AlternateContent>
    </comment>
    <comment ref="F4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Match to PSCo summary inv. Total Transportation Charges total.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44</xdr:row>
                <xdr:rowOff>0</xdr:rowOff>
              </xdr:from>
              <xdr:to>
                <xdr:col>8</xdr:col>
                <xdr:colOff>-15</xdr:colOff>
                <xdr:row>46</xdr:row>
                <xdr:rowOff>21</xdr:rowOff>
              </xdr:to>
            </anchor>
          </commentPr>
        </mc:Choice>
        <mc:Fallback/>
      </mc:AlternateContent>
    </comment>
    <comment ref="F6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Added $0.01 to correct for rounding error.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</xdr:colOff>
                <xdr:row>60</xdr:row>
                <xdr:rowOff>0</xdr:rowOff>
              </xdr:from>
              <xdr:to>
                <xdr:col>7</xdr:col>
                <xdr:colOff>93</xdr:colOff>
                <xdr:row>63</xdr:row>
                <xdr:rowOff>16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79</xdr:colOff>
                <xdr:row>14</xdr:row>
                <xdr:rowOff>18</xdr:rowOff>
              </xdr:from>
              <xdr:to>
                <xdr:col>8</xdr:col>
                <xdr:colOff>33</xdr:colOff>
                <xdr:row>18</xdr:row>
                <xdr:rowOff>15</xdr:rowOff>
              </xdr:to>
            </anchor>
          </commentPr>
        </mc:Choice>
        <mc:Fallback/>
      </mc:AlternateContent>
    </comment>
    <comment ref="H3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27</xdr:row>
                <xdr:rowOff>2</xdr:rowOff>
              </xdr:from>
              <xdr:to>
                <xdr:col>9</xdr:col>
                <xdr:colOff>-10</xdr:colOff>
                <xdr:row>30</xdr:row>
                <xdr:rowOff>15</xdr:rowOff>
              </xdr:to>
            </anchor>
          </commentPr>
        </mc:Choice>
        <mc:Fallback/>
      </mc:AlternateContent>
    </comment>
    <comment ref="H5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Agreement w/pipeline to pay for 400 MMBtu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147</xdr:colOff>
                <xdr:row>56</xdr:row>
                <xdr:rowOff>1</xdr:rowOff>
              </xdr:from>
              <xdr:to>
                <xdr:col>8</xdr:col>
                <xdr:colOff>101</xdr:colOff>
                <xdr:row>59</xdr:row>
                <xdr:rowOff>19</xdr:rowOff>
              </xdr:to>
            </anchor>
          </commentPr>
        </mc:Choice>
        <mc:Fallback/>
      </mc:AlternateContent>
    </comment>
    <comment ref="H8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 Total Amount Due less any late charges and Prev Bal Fwd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30</xdr:colOff>
                <xdr:row>77</xdr:row>
                <xdr:rowOff>8</xdr:rowOff>
              </xdr:from>
              <xdr:to>
                <xdr:col>9</xdr:col>
                <xdr:colOff>6</xdr:colOff>
                <xdr:row>82</xdr:row>
                <xdr:rowOff>7</xdr:rowOff>
              </xdr:to>
            </anchor>
          </commentPr>
        </mc:Choice>
        <mc:Fallback/>
      </mc:AlternateContent>
    </comment>
    <comment ref="I3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47</xdr:colOff>
                <xdr:row>38</xdr:row>
                <xdr:rowOff>18</xdr:rowOff>
              </xdr:from>
              <xdr:to>
                <xdr:col>9</xdr:col>
                <xdr:colOff>22</xdr:colOff>
                <xdr:row>41</xdr:row>
                <xdr:rowOff>19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</xdr:colOff>
                <xdr:row>12</xdr:row>
                <xdr:rowOff>5</xdr:rowOff>
              </xdr:from>
              <xdr:to>
                <xdr:col>15</xdr:col>
                <xdr:colOff>22</xdr:colOff>
                <xdr:row>16</xdr:row>
                <xdr:rowOff>12</xdr:rowOff>
              </xdr:to>
            </anchor>
          </commentPr>
        </mc:Choice>
        <mc:Fallback/>
      </mc:AlternateContent>
    </comment>
    <comment ref="K19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41</xdr:colOff>
                <xdr:row>17</xdr:row>
                <xdr:rowOff>3</xdr:rowOff>
              </xdr:from>
              <xdr:to>
                <xdr:col>11</xdr:col>
                <xdr:colOff>93</xdr:colOff>
                <xdr:row>21</xdr:row>
                <xdr:rowOff>14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This contract does not allow release of unused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19</xdr:row>
                <xdr:rowOff>4</xdr:rowOff>
              </xdr:from>
              <xdr:to>
                <xdr:col>11</xdr:col>
                <xdr:colOff>65</xdr:colOff>
                <xdr:row>23</xdr:row>
                <xdr:rowOff>9</xdr:rowOff>
              </xdr:to>
            </anchor>
          </commentPr>
        </mc:Choice>
        <mc:Fallback/>
      </mc:AlternateContent>
    </comment>
    <comment ref="K3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(Denver)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</xdr:colOff>
                <xdr:row>34</xdr:row>
                <xdr:rowOff>8</xdr:rowOff>
              </xdr:from>
              <xdr:to>
                <xdr:col>13</xdr:col>
                <xdr:colOff>56</xdr:colOff>
                <xdr:row>38</xdr:row>
                <xdr:rowOff>9</xdr:rowOff>
              </xdr:to>
            </anchor>
          </commentPr>
        </mc:Choice>
        <mc:Fallback/>
      </mc:AlternateContent>
    </comment>
    <comment ref="K42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whole invoice. Credit for 3rd party shippers taken in K44 which flows to H98.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71</xdr:colOff>
                <xdr:row>41</xdr:row>
                <xdr:rowOff>0</xdr:rowOff>
              </xdr:from>
              <xdr:to>
                <xdr:col>13</xdr:col>
                <xdr:colOff>19</xdr:colOff>
                <xdr:row>45</xdr:row>
                <xdr:rowOff>14</xdr:rowOff>
              </xdr:to>
            </anchor>
          </commentPr>
        </mc:Choice>
        <mc:Fallback/>
      </mc:AlternateContent>
    </comment>
    <comment ref="K44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69</xdr:colOff>
                <xdr:row>42</xdr:row>
                <xdr:rowOff>9</xdr:rowOff>
              </xdr:from>
              <xdr:to>
                <xdr:col>12</xdr:col>
                <xdr:colOff>19</xdr:colOff>
                <xdr:row>47</xdr:row>
                <xdr:rowOff>3</xdr:rowOff>
              </xdr:to>
            </anchor>
          </commentPr>
        </mc:Choice>
        <mc:Fallback/>
      </mc:AlternateContent>
    </comment>
    <comment ref="K65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per current contract, Czn receives a credit of $0.06 /Dth of unused cap. On FT contract #33171000.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19</xdr:colOff>
                <xdr:row>61</xdr:row>
                <xdr:rowOff>5</xdr:rowOff>
              </xdr:from>
              <xdr:to>
                <xdr:col>13</xdr:col>
                <xdr:colOff>53</xdr:colOff>
                <xdr:row>65</xdr:row>
                <xdr:rowOff>10</xdr:rowOff>
              </xdr:to>
            </anchor>
          </commentPr>
        </mc:Choice>
        <mc:Fallback/>
      </mc:AlternateContent>
    </comment>
    <comment ref="K6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CIG Tariff sheet 11A. Can chg quarterly.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27</xdr:colOff>
                <xdr:row>66</xdr:row>
                <xdr:rowOff>7</xdr:rowOff>
              </xdr:from>
              <xdr:to>
                <xdr:col>13</xdr:col>
                <xdr:colOff>58</xdr:colOff>
                <xdr:row>69</xdr:row>
                <xdr:rowOff>7</xdr:rowOff>
              </xdr:to>
            </anchor>
          </commentPr>
        </mc:Choice>
        <mc:Fallback/>
      </mc:AlternateContent>
    </comment>
    <comment ref="K7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Vols  accounted for above in withdrawl from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20</xdr:colOff>
                <xdr:row>70</xdr:row>
                <xdr:rowOff>14</xdr:rowOff>
              </xdr:from>
              <xdr:to>
                <xdr:col>13</xdr:col>
                <xdr:colOff>54</xdr:colOff>
                <xdr:row>75</xdr:row>
                <xdr:rowOff>5</xdr:rowOff>
              </xdr:to>
            </anchor>
          </commentPr>
        </mc:Choice>
        <mc:Fallback/>
      </mc:AlternateContent>
    </comment>
    <comment ref="L5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Enter as a neg dth qty the vols delivered to WRK for Transport cust by Woodward (LGSI).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</xdr:colOff>
                <xdr:row>1</xdr:row>
                <xdr:rowOff>9</xdr:rowOff>
              </xdr:from>
              <xdr:to>
                <xdr:col>15</xdr:col>
                <xdr:colOff>5</xdr:colOff>
                <xdr:row>5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<sst xmlns="http://schemas.openxmlformats.org/spreadsheetml/2006/main" count="434" uniqueCount="275">
  <si>
    <t xml:space="preserve">PSCO</t>
  </si>
  <si>
    <t xml:space="preserve">Month:</t>
  </si>
  <si>
    <t xml:space="preserve"># days:</t>
  </si>
  <si>
    <t xml:space="preserve">IFEPSJ:</t>
  </si>
  <si>
    <t xml:space="preserve">Fixed Daily Qty.</t>
  </si>
  <si>
    <t xml:space="preserve">Fixed Price/Dth</t>
  </si>
  <si>
    <t xml:space="preserve">TRANSPORTATION SERVICE</t>
  </si>
  <si>
    <t xml:space="preserve">Fuel Rate:</t>
  </si>
  <si>
    <t xml:space="preserve">FIRM CAPACITY CHARGE</t>
  </si>
  <si>
    <t xml:space="preserve">VOLUME</t>
  </si>
  <si>
    <t xml:space="preserve">RATE</t>
  </si>
  <si>
    <t xml:space="preserve">AMOUNT DUE</t>
  </si>
  <si>
    <t xml:space="preserve">PINE</t>
  </si>
  <si>
    <t xml:space="preserve">BAYFIELD</t>
  </si>
  <si>
    <t xml:space="preserve">PAGOSA SPRINGS</t>
  </si>
  <si>
    <t xml:space="preserve">LaPlata (Airport)</t>
  </si>
  <si>
    <t xml:space="preserve">SERVICE &amp; FACILITY CHARGE</t>
  </si>
  <si>
    <t xml:space="preserve">TRANSPORTATION CHARGE</t>
  </si>
  <si>
    <t xml:space="preserve">ADJUSTMENTS - GRSA</t>
  </si>
  <si>
    <t xml:space="preserve">Total Transp Chgs</t>
  </si>
  <si>
    <t xml:space="preserve">Prior Period Adj:</t>
  </si>
  <si>
    <t xml:space="preserve">TOTAL TRANSPORTATION CHARGES</t>
  </si>
  <si>
    <t xml:space="preserve">BACKUP SALES SERVICE</t>
  </si>
  <si>
    <t xml:space="preserve">FIRM SUPPLY CHARGE</t>
  </si>
  <si>
    <t xml:space="preserve">Dth  </t>
  </si>
  <si>
    <t xml:space="preserve">Rate   </t>
  </si>
  <si>
    <t xml:space="preserve">Ext</t>
  </si>
  <si>
    <t xml:space="preserve">GAS SUPPLY COST ADJ.</t>
  </si>
  <si>
    <t xml:space="preserve">ADJUSTMENTS - GRSA / BALANCE FORWARD</t>
  </si>
  <si>
    <t xml:space="preserve">Total Supply Chgs</t>
  </si>
  <si>
    <t xml:space="preserve"> </t>
  </si>
  <si>
    <t xml:space="preserve">TOTAL SUPPLY CHARGES</t>
  </si>
  <si>
    <t xml:space="preserve">TOTALS</t>
  </si>
  <si>
    <t xml:space="preserve">PINE STATION</t>
  </si>
  <si>
    <t xml:space="preserve">Prior Period Adjustment</t>
  </si>
  <si>
    <t xml:space="preserve">TOTAL TRANSPORTATION SERVICE</t>
  </si>
  <si>
    <t xml:space="preserve">Gross Receipts</t>
  </si>
  <si>
    <t xml:space="preserve">Dth   </t>
  </si>
  <si>
    <t xml:space="preserve">AMOUNT  </t>
  </si>
  <si>
    <t xml:space="preserve">TIFFANY receipts at Index Price</t>
  </si>
  <si>
    <t xml:space="preserve">TIFFANY receipts at Fixed Price</t>
  </si>
  <si>
    <t xml:space="preserve">    Total Receipts</t>
  </si>
  <si>
    <t xml:space="preserve">Prior period Adj:</t>
  </si>
  <si>
    <t xml:space="preserve">Adj Net City Gate Deliv.</t>
  </si>
  <si>
    <t xml:space="preserve">TOTAL AMOUNT DUE</t>
  </si>
  <si>
    <t xml:space="preserve">Enron, ENA - C.I.G.</t>
  </si>
  <si>
    <t xml:space="preserve">DUE DATE:</t>
  </si>
  <si>
    <t xml:space="preserve">IFCIGRky</t>
  </si>
  <si>
    <t xml:space="preserve">33175000 TF-1</t>
  </si>
  <si>
    <t xml:space="preserve">Contract</t>
  </si>
  <si>
    <t xml:space="preserve">DELIVERED</t>
  </si>
  <si>
    <t xml:space="preserve">Woodward</t>
  </si>
  <si>
    <t xml:space="preserve">Total</t>
  </si>
  <si>
    <t xml:space="preserve">Fuel</t>
  </si>
  <si>
    <t xml:space="preserve">Receipt</t>
  </si>
  <si>
    <t xml:space="preserve">Delivered</t>
  </si>
  <si>
    <t xml:space="preserve">Price</t>
  </si>
  <si>
    <t xml:space="preserve">Amount</t>
  </si>
  <si>
    <t xml:space="preserve">N29 WRK</t>
  </si>
  <si>
    <t xml:space="preserve">Total Volume To N29 </t>
  </si>
  <si>
    <t xml:space="preserve">STORAGE</t>
  </si>
  <si>
    <t xml:space="preserve">Total Volume To Storage (TCS)</t>
  </si>
  <si>
    <t xml:space="preserve">OTHERS/WRK</t>
  </si>
  <si>
    <t xml:space="preserve">Fixed Purchases</t>
  </si>
  <si>
    <t xml:space="preserve">Total Volume To White Rock (WRK)</t>
  </si>
  <si>
    <t xml:space="preserve">For Others</t>
  </si>
  <si>
    <t xml:space="preserve">Per Day</t>
  </si>
  <si>
    <t xml:space="preserve">Deliverd</t>
  </si>
  <si>
    <t xml:space="preserve">NORTH FIXED  VOLS</t>
  </si>
  <si>
    <t xml:space="preserve">SOUTH FIXED  VOLS</t>
  </si>
  <si>
    <t xml:space="preserve">NORTH VOLUMES</t>
  </si>
  <si>
    <t xml:space="preserve">SOUTH VOLUMES</t>
  </si>
  <si>
    <t xml:space="preserve">Net Volume To Citizens Utilities</t>
  </si>
  <si>
    <t xml:space="preserve">NORTH FIXED PRICING</t>
  </si>
  <si>
    <t xml:space="preserve">No. Fixed Price</t>
  </si>
  <si>
    <t xml:space="preserve">SOUTH FIXED PRICING</t>
  </si>
  <si>
    <t xml:space="preserve">So. Fixed Price</t>
  </si>
  <si>
    <t xml:space="preserve">NORTH PRICING (Rocky+.01)</t>
  </si>
  <si>
    <t xml:space="preserve">North Index Price</t>
  </si>
  <si>
    <t xml:space="preserve">SOUTH PRICING (Rocky+.10)</t>
  </si>
  <si>
    <t xml:space="preserve">South Index Price</t>
  </si>
  <si>
    <t xml:space="preserve">SHIPPER THIRD PARTY CREDIT</t>
  </si>
  <si>
    <t xml:space="preserve">INVOICE AMOUNT</t>
  </si>
  <si>
    <t xml:space="preserve">RESERV. VOLUME</t>
  </si>
  <si>
    <t xml:space="preserve">33171000 TF-1</t>
  </si>
  <si>
    <t xml:space="preserve">N29</t>
  </si>
  <si>
    <t xml:space="preserve">Total Volume To N29</t>
  </si>
  <si>
    <t xml:space="preserve">FIXED VOLUMES</t>
  </si>
  <si>
    <t xml:space="preserve">FIXED PRICING</t>
  </si>
  <si>
    <t xml:space="preserve">Fixed Pricing</t>
  </si>
  <si>
    <t xml:space="preserve">ROCKY + .01</t>
  </si>
  <si>
    <t xml:space="preserve">North Pricing</t>
  </si>
  <si>
    <t xml:space="preserve">South Pricing</t>
  </si>
  <si>
    <t xml:space="preserve">Shipper Third Party Credit</t>
  </si>
  <si>
    <t xml:space="preserve">33229000  NNT-1</t>
  </si>
  <si>
    <t xml:space="preserve">EXPIRED - No longer in use.</t>
  </si>
  <si>
    <t xml:space="preserve">NORTH PRICING</t>
  </si>
  <si>
    <t xml:space="preserve">SOUTH PRICING</t>
  </si>
  <si>
    <t xml:space="preserve">Misc.</t>
  </si>
  <si>
    <t xml:space="preserve"># DAYS IN MONTH</t>
  </si>
  <si>
    <t xml:space="preserve">Total All</t>
  </si>
  <si>
    <t xml:space="preserve">CREDIT DUE CUC</t>
  </si>
  <si>
    <t xml:space="preserve">Prior Period Adjust</t>
  </si>
  <si>
    <t xml:space="preserve">Fuel Rate (Transportation)</t>
  </si>
  <si>
    <t xml:space="preserve">L &amp; U Rate</t>
  </si>
  <si>
    <t xml:space="preserve">Fuel Rate (Storage)</t>
  </si>
  <si>
    <t xml:space="preserve">31029000 NNT-1</t>
  </si>
  <si>
    <t xml:space="preserve">OverRun Adj </t>
  </si>
  <si>
    <t xml:space="preserve">Net Total</t>
  </si>
  <si>
    <t xml:space="preserve">Storage Summary</t>
  </si>
  <si>
    <t xml:space="preserve">From NNT Contract:</t>
  </si>
  <si>
    <t xml:space="preserve">   Beginning Balance</t>
  </si>
  <si>
    <t xml:space="preserve">    Injection Gross Qty</t>
  </si>
  <si>
    <t xml:space="preserve">    Injection Fuel Qty</t>
  </si>
  <si>
    <t xml:space="preserve">    Injection Net Qty</t>
  </si>
  <si>
    <t xml:space="preserve">  Withdrawl Net Qty</t>
  </si>
  <si>
    <t xml:space="preserve">    Ending Balance</t>
  </si>
  <si>
    <t xml:space="preserve">Total Transportation Invoice</t>
  </si>
  <si>
    <t xml:space="preserve">    Change</t>
  </si>
  <si>
    <t xml:space="preserve">Net Change</t>
  </si>
  <si>
    <t xml:space="preserve">From TF Contracts:</t>
  </si>
  <si>
    <t xml:space="preserve">Total CIG - NNT Invoice</t>
  </si>
  <si>
    <t xml:space="preserve">Gross Injection</t>
  </si>
  <si>
    <t xml:space="preserve">          Difference</t>
  </si>
  <si>
    <t xml:space="preserve">Total Capacity Available For Release</t>
  </si>
  <si>
    <t xml:space="preserve">Days</t>
  </si>
  <si>
    <t xml:space="preserve">Total Capacity Used To Serve Citizens</t>
  </si>
  <si>
    <t xml:space="preserve">Transportation Credit Due Citizens</t>
  </si>
  <si>
    <t xml:space="preserve">Net</t>
  </si>
  <si>
    <t xml:space="preserve">Adjustments</t>
  </si>
  <si>
    <t xml:space="preserve">Prior Period Adjustments</t>
  </si>
  <si>
    <t xml:space="preserve">Third Party Shipper Credit</t>
  </si>
  <si>
    <t xml:space="preserve">Total Due</t>
  </si>
  <si>
    <t xml:space="preserve">                              CITIZENS UTILITIES</t>
  </si>
  <si>
    <t xml:space="preserve">                                A/P Wire Transfer Request &amp; EFT Entry Form </t>
  </si>
  <si>
    <t xml:space="preserve">   </t>
  </si>
  <si>
    <t xml:space="preserve">DELIVER TO:          LISA GRACE (FAX#7689)</t>
  </si>
  <si>
    <t xml:space="preserve">Location:</t>
  </si>
  <si>
    <t xml:space="preserve">ACCOUNTS PAYABLE  SAO</t>
  </si>
  <si>
    <t xml:space="preserve">Payment Due Date :    </t>
  </si>
  <si>
    <t xml:space="preserve">Date:</t>
  </si>
  <si>
    <t xml:space="preserve">Requested By (Please print) : </t>
  </si>
  <si>
    <t xml:space="preserve">Craig W. Lipke</t>
  </si>
  <si>
    <t xml:space="preserve">CNG</t>
  </si>
  <si>
    <t xml:space="preserve">PAYEE:   </t>
  </si>
  <si>
    <t xml:space="preserve">Enron North America</t>
  </si>
  <si>
    <t xml:space="preserve">PAYEE ADDRESS (If new vendor): </t>
  </si>
  <si>
    <t xml:space="preserve">BANK NAME: *</t>
  </si>
  <si>
    <t xml:space="preserve">Nations Bank, Dallas Texas</t>
  </si>
  <si>
    <t xml:space="preserve">LOCATION:</t>
  </si>
  <si>
    <t xml:space="preserve">DALLAS, TX</t>
  </si>
  <si>
    <t xml:space="preserve">ABA (Bank Routing Number):*</t>
  </si>
  <si>
    <t xml:space="preserve">#111000012</t>
  </si>
  <si>
    <t xml:space="preserve">BANK ACCOUNT NAME:</t>
  </si>
  <si>
    <t xml:space="preserve">BANK ACCOUNT NUMBER:</t>
  </si>
  <si>
    <t xml:space="preserve">#3750494099</t>
  </si>
  <si>
    <t xml:space="preserve">NUMBER OF ITEMS / INVOICES:</t>
  </si>
  <si>
    <t xml:space="preserve">TOTAL AMOUNT:</t>
  </si>
  <si>
    <t xml:space="preserve">WIRE TRF COMMENTS (If any):</t>
  </si>
  <si>
    <t xml:space="preserve">Colorado Gas Cost for </t>
  </si>
  <si>
    <t xml:space="preserve">Name of Approver (Please print)</t>
  </si>
  <si>
    <t xml:space="preserve">Sean Breen</t>
  </si>
  <si>
    <t xml:space="preserve">APPROVAL SIGNATURE:</t>
  </si>
  <si>
    <t xml:space="preserve">DATE:</t>
  </si>
  <si>
    <t xml:space="preserve">NOTES:</t>
  </si>
  <si>
    <t xml:space="preserve">WT Executed  by:  </t>
  </si>
  <si>
    <t xml:space="preserve">EFT Executed  by:  </t>
  </si>
  <si>
    <t xml:space="preserve">Required:</t>
  </si>
  <si>
    <t xml:space="preserve">G/L Acct. Distribution:</t>
  </si>
  <si>
    <t xml:space="preserve">2000-535201-2000620</t>
  </si>
  <si>
    <t xml:space="preserve">TF-1 and NNT</t>
  </si>
  <si>
    <t xml:space="preserve">Amount: </t>
  </si>
  <si>
    <t xml:space="preserve">2000-535201-2000621</t>
  </si>
  <si>
    <t xml:space="preserve">Tiffany and PSCo</t>
  </si>
  <si>
    <t xml:space="preserve">                       TOTAL AMOUNT $</t>
  </si>
  <si>
    <t xml:space="preserve">A/P Use Only:</t>
  </si>
  <si>
    <t xml:space="preserve">A/P WT #</t>
  </si>
  <si>
    <t xml:space="preserve">Vender #</t>
  </si>
  <si>
    <t xml:space="preserve">A/P Inv. Number(s) #</t>
  </si>
  <si>
    <t xml:space="preserve">ENTERED INTO A/P SYSTEM : By:</t>
  </si>
  <si>
    <t xml:space="preserve">*    Not necessary for EFT’s or if repetitive Wire Transfer number is provided </t>
  </si>
  <si>
    <t xml:space="preserve">**  Note: Attach supporting documentation  </t>
  </si>
  <si>
    <t xml:space="preserve">MMBTU</t>
  </si>
  <si>
    <t xml:space="preserve">CO.RKYMOUNT</t>
  </si>
  <si>
    <t xml:space="preserve">MONTH</t>
  </si>
  <si>
    <t xml:space="preserve">FLOW DATES:</t>
  </si>
  <si>
    <t xml:space="preserve">INVOICE REMITTANCE COPY</t>
  </si>
  <si>
    <t xml:space="preserve">*****CAUTION MACROS ARE CONTAINED IN THESE COLUMNS BELOW*****</t>
  </si>
  <si>
    <t xml:space="preserve">Renegade Oil &amp; Gas</t>
  </si>
  <si>
    <t xml:space="preserve">     Month Of:</t>
  </si>
  <si>
    <t xml:space="preserve">P.O. Box 460413</t>
  </si>
  <si>
    <t xml:space="preserve">     Invoice Date:</t>
  </si>
  <si>
    <t xml:space="preserve">Aurora, CO  80046-0413</t>
  </si>
  <si>
    <t xml:space="preserve">     Due Date:</t>
  </si>
  <si>
    <t xml:space="preserve">     Pressure Base:</t>
  </si>
  <si>
    <t xml:space="preserve">14.65 PSIA</t>
  </si>
  <si>
    <t xml:space="preserve">Attention: Mr. JB Condill  </t>
  </si>
  <si>
    <t xml:space="preserve">     Meter Location:</t>
  </si>
  <si>
    <t xml:space="preserve">Oberlander Well #2</t>
  </si>
  <si>
    <t xml:space="preserve">Lamar Field</t>
  </si>
  <si>
    <t xml:space="preserve">CURRENT BILLING ACTIVITY:</t>
  </si>
  <si>
    <t xml:space="preserve">From:</t>
  </si>
  <si>
    <t xml:space="preserve">To:</t>
  </si>
  <si>
    <t xml:space="preserve">Received Volumes for the Month:</t>
  </si>
  <si>
    <t xml:space="preserve">Oberlander Well #2 </t>
  </si>
  <si>
    <t xml:space="preserve">@</t>
  </si>
  <si>
    <t xml:space="preserve">/ MMbtu ............................................................................................</t>
  </si>
  <si>
    <t xml:space="preserve">Current Month Invoice Total ..............................................................................................................</t>
  </si>
  <si>
    <t xml:space="preserve">Direct any inquires to Craig W. Lipke at (520) 226-2243</t>
  </si>
  <si>
    <t xml:space="preserve">\Z</t>
  </si>
  <si>
    <t xml:space="preserve">:DZTQ</t>
  </si>
  <si>
    <t xml:space="preserve">\N</t>
  </si>
  <si>
    <t xml:space="preserve">:DZNQ</t>
  </si>
  <si>
    <t xml:space="preserve">LetterPrint Letter Invoice</t>
  </si>
  <si>
    <t xml:space="preserve">{menubranch aj72}~</t>
  </si>
  <si>
    <t xml:space="preserve">LETTER</t>
  </si>
  <si>
    <t xml:space="preserve">Continue</t>
  </si>
  <si>
    <t xml:space="preserve">Quit</t>
  </si>
  <si>
    <t xml:space="preserve">Print Letter Invoice</t>
  </si>
  <si>
    <t xml:space="preserve">Quit Macros</t>
  </si>
  <si>
    <t xml:space="preserve">{calc}~</t>
  </si>
  <si>
    <t xml:space="preserve">{menubranch aa530}~</t>
  </si>
  <si>
    <t xml:space="preserve">{quit}~</t>
  </si>
  <si>
    <t xml:space="preserve">:pcoPqlcaqrsLETTER~G</t>
  </si>
  <si>
    <t xml:space="preserve">:pcoPqlcaqrsWIRE~G</t>
  </si>
  <si>
    <t xml:space="preserve">TRAVERS RESOURCES, INC.</t>
  </si>
  <si>
    <t xml:space="preserve">Attention:  Mr. Tom Weil</t>
  </si>
  <si>
    <t xml:space="preserve">1111 Bagby, Suite 2121</t>
  </si>
  <si>
    <t xml:space="preserve">Houston, Texas 77002</t>
  </si>
  <si>
    <t xml:space="preserve">Re:</t>
  </si>
  <si>
    <t xml:space="preserve">Production from Cordes-Oberlander #2 and Lamar Field for the month of:</t>
  </si>
  <si>
    <t xml:space="preserve">Volumes:</t>
  </si>
  <si>
    <t xml:space="preserve">Mmbtu Received at Cordes-Oberlander:</t>
  </si>
  <si>
    <t xml:space="preserve">Mmbtu Received at Lamar:</t>
  </si>
  <si>
    <t xml:space="preserve">Total Mmbtu Received:</t>
  </si>
  <si>
    <t xml:space="preserve">Metered Mmbtu to Lewis Bolt &amp; Nut:</t>
  </si>
  <si>
    <t xml:space="preserve">Lost and Unaccounted for Volume:</t>
  </si>
  <si>
    <t xml:space="preserve">Net Mmbtu to Citizens Utilities:</t>
  </si>
  <si>
    <t xml:space="preserve">Billing:</t>
  </si>
  <si>
    <t xml:space="preserve">MMBTU @ Inside Ferc "CIG - Rocky Mountain".</t>
  </si>
  <si>
    <t xml:space="preserve">AMOUNT DUE:</t>
  </si>
  <si>
    <t xml:space="preserve">Sincerely,</t>
  </si>
  <si>
    <t xml:space="preserve">Wayne L. Weidenbacher</t>
  </si>
  <si>
    <t xml:space="preserve">Citizens Utilities Company</t>
  </si>
  <si>
    <t xml:space="preserve">Gas Supply Accountant</t>
  </si>
  <si>
    <t xml:space="preserve">QUIT</t>
  </si>
  <si>
    <t xml:space="preserve">QUIT MACROS</t>
  </si>
  <si>
    <t xml:space="preserve">{QUIT}</t>
  </si>
  <si>
    <t xml:space="preserve">QUIT PRINT MACRO</t>
  </si>
  <si>
    <t xml:space="preserve">SMALL</t>
  </si>
  <si>
    <t xml:space="preserve">PRINT USING SMALL PRINT</t>
  </si>
  <si>
    <t xml:space="preserve">/ppcbr  os{esc}\027&amp;l0o7.27C\027(s0p16.67H~ouqagpq</t>
  </si>
  <si>
    <t xml:space="preserve">/ppcbr  os{esc}\027&amp;l1o5.45C\027(s0p16.67H~ouqagpq</t>
  </si>
  <si>
    <t xml:space="preserve">CITIZENS UTILITIES</t>
  </si>
  <si>
    <t xml:space="preserve">CHECK REQUEST</t>
  </si>
  <si>
    <t xml:space="preserve">TREASURY DEPARTMENT:</t>
  </si>
  <si>
    <t xml:space="preserve">PLEASE PREPARE VOUCHER:</t>
  </si>
  <si>
    <t xml:space="preserve">PAYABLE TO:</t>
  </si>
  <si>
    <t xml:space="preserve">VENDOR #:</t>
  </si>
  <si>
    <t xml:space="preserve">AMOUNT OF:</t>
  </si>
  <si>
    <t xml:space="preserve">FOR:</t>
  </si>
  <si>
    <t xml:space="preserve">INVOICE</t>
  </si>
  <si>
    <t xml:space="preserve">WELL</t>
  </si>
  <si>
    <t xml:space="preserve">Federal Tax ID is</t>
  </si>
  <si>
    <t xml:space="preserve">84-1082538</t>
  </si>
  <si>
    <t xml:space="preserve">*************************************************************************************</t>
  </si>
  <si>
    <t xml:space="preserve">****************</t>
  </si>
  <si>
    <t xml:space="preserve">**********************</t>
  </si>
  <si>
    <t xml:space="preserve">CHARGE TO ACCT. #</t>
  </si>
  <si>
    <t xml:space="preserve">TOTAL CHARGES</t>
  </si>
  <si>
    <t xml:space="preserve">******************</t>
  </si>
  <si>
    <t xml:space="preserve">MAIL CHECK TO:</t>
  </si>
  <si>
    <t xml:space="preserve">The Above Address with Attachments</t>
  </si>
  <si>
    <t xml:space="preserve">REQUESTED BY:</t>
  </si>
  <si>
    <t xml:space="preserve">APPROVED BY: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</si>
</sst>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[$-409]mmm\-yy"/>
    <numFmt numFmtId="166" formatCode="0_);[RED]\(0\)"/>
    <numFmt numFmtId="167" formatCode="_(\$* #,##0.00_);_(\$* \(#,##0.00\);_(\$* \-??_);_(@_)"/>
    <numFmt numFmtId="168" formatCode="_(\$* #,##0.000_);_(\$* \(#,##0.000\);_(\$* \-??_);_(@_)"/>
    <numFmt numFmtId="169" formatCode="_(* #,##0.00_);_(* \(#,##0.00\);_(* \-??_);_(@_)"/>
    <numFmt numFmtId="170" formatCode="_(* #,##0_);_(* \(#,##0\);_(* \-??_);_(@_)"/>
    <numFmt numFmtId="171" formatCode="0.00%"/>
    <numFmt numFmtId="172" formatCode="0.00"/>
    <numFmt numFmtId="173" formatCode="_(* #,##0.00000000_);_(* \(#,##0.00000000\);_(* \-??_);_(@_)"/>
    <numFmt numFmtId="174" formatCode="0"/>
    <numFmt numFmtId="175" formatCode="dd\-mmm\-yy"/>
    <numFmt numFmtId="176" formatCode="mmmm\-yy"/>
    <numFmt numFmtId="177" formatCode="_(\$* #,##0.0000_);_(\$* \(#,##0.0000\);_(\$* \-??_);_(@_)"/>
    <numFmt numFmtId="178" formatCode="_(* #,##0.0000_);_(* \(#,##0.0000\);_(* \-??_);_(@_)"/>
    <numFmt numFmtId="179" formatCode="_(* #,##0_);_(* \(#,##0\);_(* &quot;-0-&quot;??_);_(@_)"/>
    <numFmt numFmtId="180" formatCode="_(\$* #,##0_);_(\$* \(#,##0\);_(\$* \-??_);_(@_)"/>
    <numFmt numFmtId="181" formatCode="_(\$* #,##0.00_);_(\$* \(#,##0.00\);_(\$* &quot;-0-&quot;??_);_(@_)"/>
    <numFmt numFmtId="182" formatCode="0%"/>
    <numFmt numFmtId="183" formatCode="0.00_);\(0.00\)"/>
    <numFmt numFmtId="184" formatCode="\$#,##0.00_);&quot;($&quot;#,##0.00\)"/>
    <numFmt numFmtId="185" formatCode="_(* #,##0_);_(* \(#,##0\);_(* \-_);_(@_)"/>
    <numFmt numFmtId="186" formatCode="mm/dd/yy_)"/>
    <numFmt numFmtId="187" formatCode="[$-409]#,##0.00_);\(#,##0.00\)"/>
    <numFmt numFmtId="188" formatCode="#,##0"/>
    <numFmt numFmtId="189" formatCode="[$-409]m/d/yyyy"/>
    <numFmt numFmtId="190" formatCode="mmm\-yy_)"/>
    <numFmt numFmtId="191" formatCode="\$#,##0.000_);&quot;($&quot;#,##0.000\)"/>
    <numFmt numFmtId="192" formatCode="0.0000_)"/>
    <numFmt numFmtId="193" formatCode="[$-409]#,##0_);\(#,##0\)"/>
    <numFmt numFmtId="194" formatCode="dd\-mmm\-yy_)"/>
    <numFmt numFmtId="195" formatCode="hh:mm:ss_)"/>
  </numFmts>
  <fonts count="58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sz val="20"/>
      <name val="Arial"/>
      <family val="2"/>
    </font>
    <font>
      <b val="true"/>
      <sz val="12"/>
      <color rgb="FF0000FF"/>
      <name val="Arial"/>
      <family val="2"/>
    </font>
    <font>
      <b val="true"/>
      <sz val="14"/>
      <color rgb="FF000000"/>
      <name val="Courier New"/>
      <family val="3"/>
    </font>
    <font>
      <b val="true"/>
      <i val="true"/>
      <u val="single"/>
      <sz val="12"/>
      <name val="Arial"/>
      <family val="2"/>
    </font>
    <font>
      <sz val="12"/>
      <color rgb="FF0000FF"/>
      <name val="Arial"/>
      <family val="2"/>
    </font>
    <font>
      <u val="single"/>
      <sz val="12"/>
      <name val="Arial"/>
      <family val="2"/>
    </font>
    <font>
      <u val="single"/>
      <sz val="12"/>
      <color rgb="FF0000FF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2"/>
      <color rgb="FF800000"/>
      <name val="Arial"/>
      <family val="2"/>
    </font>
    <font>
      <sz val="12"/>
      <color rgb="FF3333CC"/>
      <name val="Arial"/>
      <family val="2"/>
    </font>
    <font>
      <b val="true"/>
      <i val="true"/>
      <u val="single"/>
      <sz val="14"/>
      <name val="Arial"/>
      <family val="2"/>
    </font>
    <font>
      <b val="true"/>
      <sz val="12"/>
      <color rgb="FFFF0000"/>
      <name val="Arial"/>
      <family val="2"/>
    </font>
    <font>
      <b val="true"/>
      <u val="single"/>
      <sz val="12"/>
      <name val="Arial"/>
      <family val="2"/>
    </font>
    <font>
      <b val="true"/>
      <i val="true"/>
      <sz val="20"/>
      <name val="Arial"/>
      <family val="2"/>
    </font>
    <font>
      <b val="true"/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10"/>
      <color rgb="FFFF00FF"/>
      <name val="Arial"/>
      <family val="2"/>
    </font>
    <font>
      <sz val="10"/>
      <color rgb="FFFF00FF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2"/>
      <name val="Arial"/>
      <family val="0"/>
    </font>
    <font>
      <b val="true"/>
      <sz val="24"/>
      <name val="Arial"/>
      <family val="0"/>
    </font>
    <font>
      <b val="true"/>
      <sz val="14"/>
      <name val="Arial"/>
      <family val="0"/>
    </font>
    <font>
      <sz val="12"/>
      <color rgb="FF000000"/>
      <name val="Arial"/>
      <family val="2"/>
    </font>
    <font>
      <b val="true"/>
      <sz val="14"/>
      <name val="Arial"/>
      <family val="2"/>
    </font>
    <font>
      <b val="true"/>
      <sz val="16"/>
      <color rgb="FF0000FF"/>
      <name val="Arial MT"/>
      <family val="0"/>
    </font>
    <font>
      <sz val="14"/>
      <name val="Arial MT"/>
      <family val="0"/>
    </font>
    <font>
      <sz val="12"/>
      <color rgb="FF0000FF"/>
      <name val="Arial MT"/>
      <family val="0"/>
    </font>
    <font>
      <sz val="14"/>
      <color rgb="FF0000FF"/>
      <name val="Arial MT"/>
      <family val="0"/>
    </font>
    <font>
      <b val="true"/>
      <sz val="24"/>
      <name val="Arial MT"/>
      <family val="0"/>
    </font>
    <font>
      <b val="true"/>
      <sz val="18"/>
      <name val="Arial MT"/>
      <family val="0"/>
    </font>
    <font>
      <b val="true"/>
      <sz val="14"/>
      <name val="Arial MT"/>
      <family val="0"/>
    </font>
    <font>
      <b val="true"/>
      <sz val="14"/>
      <color rgb="FF000000"/>
      <name val="Arial MT"/>
      <family val="0"/>
    </font>
    <font>
      <u val="single"/>
      <sz val="14"/>
      <name val="Arial MT"/>
      <family val="0"/>
    </font>
    <font>
      <sz val="14"/>
      <color rgb="FF000000"/>
      <name val="Arial MT"/>
      <family val="0"/>
    </font>
    <font>
      <sz val="12"/>
      <color rgb="FF0000FF"/>
      <name val="Arial"/>
      <family val="0"/>
    </font>
    <font>
      <sz val="10"/>
      <color rgb="FF0000FF"/>
      <name val="Courier New"/>
      <family val="0"/>
    </font>
    <font>
      <b val="true"/>
      <sz val="12"/>
      <name val="Arial MT"/>
      <family val="0"/>
    </font>
    <font>
      <u val="single"/>
      <sz val="12"/>
      <name val="Arial MT"/>
      <family val="0"/>
    </font>
    <font>
      <sz val="16"/>
      <name val="Arial MT"/>
      <family val="0"/>
    </font>
    <font>
      <sz val="14"/>
      <color rgb="FFFF0000"/>
      <name val="Arial MT"/>
      <family val="0"/>
    </font>
    <font>
      <b val="true"/>
      <u val="single"/>
      <sz val="14"/>
      <name val="Arial MT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FFFF99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8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0" fillId="3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2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9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3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6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12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3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3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1" fillId="5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7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5" fontId="4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4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4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8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5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2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8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4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4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4" fontId="4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90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93" fontId="5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46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9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4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95" fontId="42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42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2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0" fillId="0" borderId="2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42" fillId="0" borderId="2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2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2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4" fillId="0" borderId="2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44" fillId="0" borderId="2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44" fillId="0" borderId="2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7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7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2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2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2" fillId="0" borderId="2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2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2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4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HECK REQUEST" xfId="20"/>
    <cellStyle name="Normal_NFMCINV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24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24.99"/>
    <col collapsed="false" customWidth="true" hidden="false" outlineLevel="0" max="3" min="3" style="0" width="11.99"/>
    <col collapsed="false" customWidth="true" hidden="false" outlineLevel="0" max="4" min="4" style="0" width="12.77"/>
    <col collapsed="false" customWidth="true" hidden="false" outlineLevel="0" max="5" min="5" style="0" width="4.32"/>
    <col collapsed="false" customWidth="true" hidden="false" outlineLevel="0" max="6" min="6" style="0" width="17.43"/>
    <col collapsed="false" customWidth="true" hidden="false" outlineLevel="0" max="7" min="7" style="0" width="4.44"/>
    <col collapsed="false" customWidth="true" hidden="false" outlineLevel="0" max="8" min="8" style="0" width="19.44"/>
    <col collapsed="false" customWidth="true" hidden="false" outlineLevel="0" max="9" min="9" style="0" width="16.99"/>
  </cols>
  <sheetData>
    <row r="1" customFormat="false" ht="26.25" hidden="false" customHeight="false" outlineLevel="0" collapsed="false">
      <c r="B1" s="1" t="s">
        <v>0</v>
      </c>
      <c r="D1" s="2" t="s">
        <v>1</v>
      </c>
      <c r="F1" s="3" t="n">
        <v>37104</v>
      </c>
    </row>
    <row r="2" customFormat="false" ht="19.5" hidden="false" customHeight="false" outlineLevel="0" collapsed="false">
      <c r="D2" s="2" t="s">
        <v>2</v>
      </c>
      <c r="F2" s="4" t="n">
        <f aca="false">DATE(YEAR(F1+31),MONTH(F1+31),1)-F1</f>
        <v>31</v>
      </c>
    </row>
    <row r="3" customFormat="false" ht="15.75" hidden="false" customHeight="false" outlineLevel="0" collapsed="false">
      <c r="D3" s="2" t="s">
        <v>3</v>
      </c>
      <c r="F3" s="5" t="n">
        <v>2.46</v>
      </c>
    </row>
    <row r="4" customFormat="false" ht="15.75" hidden="false" customHeight="false" outlineLevel="0" collapsed="false">
      <c r="D4" s="2" t="s">
        <v>4</v>
      </c>
      <c r="F4" s="6" t="n">
        <v>160</v>
      </c>
    </row>
    <row r="5" customFormat="false" ht="15.75" hidden="false" customHeight="false" outlineLevel="0" collapsed="false">
      <c r="D5" s="2" t="s">
        <v>5</v>
      </c>
      <c r="F5" s="5" t="n">
        <v>2.65</v>
      </c>
    </row>
    <row r="6" customFormat="false" ht="15" hidden="false" customHeight="false" outlineLevel="0" collapsed="false">
      <c r="B6" s="7" t="s">
        <v>6</v>
      </c>
      <c r="D6" s="2" t="s">
        <v>7</v>
      </c>
      <c r="F6" s="8" t="n">
        <v>0.0146</v>
      </c>
    </row>
    <row r="8" customFormat="false" ht="15" hidden="false" customHeight="false" outlineLevel="0" collapsed="false">
      <c r="B8" s="9" t="s">
        <v>8</v>
      </c>
      <c r="C8" s="10" t="s">
        <v>9</v>
      </c>
      <c r="D8" s="10" t="s">
        <v>10</v>
      </c>
      <c r="F8" s="10" t="s">
        <v>11</v>
      </c>
    </row>
    <row r="10" customFormat="false" ht="15" hidden="false" customHeight="false" outlineLevel="0" collapsed="false">
      <c r="B10" s="0" t="s">
        <v>12</v>
      </c>
      <c r="C10" s="11" t="n">
        <v>849</v>
      </c>
      <c r="D10" s="12" t="n">
        <v>4.07</v>
      </c>
      <c r="F10" s="13" t="n">
        <f aca="false">+C10*D10</f>
        <v>3455.43</v>
      </c>
    </row>
    <row r="11" customFormat="false" ht="15" hidden="false" customHeight="false" outlineLevel="0" collapsed="false">
      <c r="B11" s="0" t="s">
        <v>13</v>
      </c>
      <c r="C11" s="11" t="n">
        <v>658</v>
      </c>
      <c r="D11" s="12" t="n">
        <v>4.07</v>
      </c>
      <c r="F11" s="13" t="n">
        <f aca="false">+C11*D11</f>
        <v>2678.06</v>
      </c>
    </row>
    <row r="12" customFormat="false" ht="15" hidden="false" customHeight="false" outlineLevel="0" collapsed="false">
      <c r="B12" s="0" t="s">
        <v>14</v>
      </c>
      <c r="C12" s="11" t="n">
        <v>1302</v>
      </c>
      <c r="D12" s="12" t="n">
        <v>4.07</v>
      </c>
      <c r="F12" s="13" t="n">
        <f aca="false">+C12*D12</f>
        <v>5299.14</v>
      </c>
    </row>
    <row r="13" customFormat="false" ht="17.25" hidden="false" customHeight="false" outlineLevel="0" collapsed="false">
      <c r="B13" s="0" t="s">
        <v>15</v>
      </c>
      <c r="C13" s="14" t="n">
        <v>124</v>
      </c>
      <c r="D13" s="12" t="n">
        <v>4.07</v>
      </c>
      <c r="F13" s="15" t="n">
        <f aca="false">+C13*D13</f>
        <v>504.68</v>
      </c>
    </row>
    <row r="14" customFormat="false" ht="15" hidden="false" customHeight="false" outlineLevel="0" collapsed="false">
      <c r="C14" s="16" t="n">
        <f aca="false">SUM(C10:C13)</f>
        <v>2933</v>
      </c>
      <c r="D14" s="12"/>
      <c r="F14" s="13" t="n">
        <f aca="false">SUM(F10:F13)</f>
        <v>11937.31</v>
      </c>
      <c r="H14" s="17" t="n">
        <f aca="false">+F14</f>
        <v>11937.31</v>
      </c>
    </row>
    <row r="15" customFormat="false" ht="15" hidden="false" customHeight="false" outlineLevel="0" collapsed="false">
      <c r="F15" s="13"/>
    </row>
    <row r="16" customFormat="false" ht="15" hidden="false" customHeight="false" outlineLevel="0" collapsed="false">
      <c r="B16" s="9" t="s">
        <v>16</v>
      </c>
      <c r="F16" s="13"/>
    </row>
    <row r="17" customFormat="false" ht="15" hidden="false" customHeight="false" outlineLevel="0" collapsed="false">
      <c r="F17" s="13"/>
    </row>
    <row r="18" customFormat="false" ht="15" hidden="false" customHeight="false" outlineLevel="0" collapsed="false">
      <c r="B18" s="0" t="s">
        <v>12</v>
      </c>
      <c r="C18" s="11" t="n">
        <v>1</v>
      </c>
      <c r="D18" s="13" t="n">
        <v>60</v>
      </c>
      <c r="F18" s="13" t="n">
        <f aca="false">C18*D18</f>
        <v>60</v>
      </c>
    </row>
    <row r="19" customFormat="false" ht="15" hidden="false" customHeight="false" outlineLevel="0" collapsed="false">
      <c r="B19" s="0" t="s">
        <v>13</v>
      </c>
      <c r="C19" s="11" t="n">
        <v>1</v>
      </c>
      <c r="D19" s="13" t="n">
        <v>60</v>
      </c>
      <c r="F19" s="13" t="n">
        <f aca="false">C19*D19</f>
        <v>60</v>
      </c>
    </row>
    <row r="20" customFormat="false" ht="15" hidden="false" customHeight="false" outlineLevel="0" collapsed="false">
      <c r="B20" s="0" t="s">
        <v>14</v>
      </c>
      <c r="C20" s="11" t="n">
        <v>1</v>
      </c>
      <c r="D20" s="13" t="n">
        <v>60</v>
      </c>
      <c r="F20" s="13" t="n">
        <f aca="false">C20*D20</f>
        <v>60</v>
      </c>
    </row>
    <row r="21" customFormat="false" ht="15" hidden="false" customHeight="false" outlineLevel="0" collapsed="false">
      <c r="B21" s="0" t="s">
        <v>15</v>
      </c>
      <c r="C21" s="18" t="n">
        <v>1</v>
      </c>
      <c r="D21" s="13" t="n">
        <v>60</v>
      </c>
      <c r="F21" s="19" t="n">
        <f aca="false">C21*D21</f>
        <v>60</v>
      </c>
    </row>
    <row r="22" customFormat="false" ht="15" hidden="false" customHeight="false" outlineLevel="0" collapsed="false">
      <c r="C22" s="20" t="n">
        <f aca="false">SUM(C18:C21)</f>
        <v>4</v>
      </c>
      <c r="D22" s="21"/>
      <c r="E22" s="21"/>
      <c r="F22" s="13" t="n">
        <f aca="false">SUM(F18:F21)</f>
        <v>240</v>
      </c>
      <c r="H22" s="17"/>
    </row>
    <row r="23" customFormat="false" ht="15" hidden="false" customHeight="false" outlineLevel="0" collapsed="false">
      <c r="F23" s="13"/>
    </row>
    <row r="24" customFormat="false" ht="15" hidden="false" customHeight="false" outlineLevel="0" collapsed="false">
      <c r="B24" s="9" t="s">
        <v>17</v>
      </c>
      <c r="F24" s="13"/>
    </row>
    <row r="25" customFormat="false" ht="15" hidden="false" customHeight="false" outlineLevel="0" collapsed="false">
      <c r="F25" s="13"/>
    </row>
    <row r="26" customFormat="false" ht="15" hidden="false" customHeight="false" outlineLevel="0" collapsed="false">
      <c r="B26" s="0" t="s">
        <v>12</v>
      </c>
      <c r="C26" s="11" t="n">
        <v>3325</v>
      </c>
      <c r="D26" s="0" t="n">
        <v>0.25</v>
      </c>
      <c r="F26" s="13" t="n">
        <f aca="false">ROUND(+C26*D26,2)</f>
        <v>831.25</v>
      </c>
    </row>
    <row r="27" customFormat="false" ht="15" hidden="false" customHeight="false" outlineLevel="0" collapsed="false">
      <c r="B27" s="0" t="s">
        <v>13</v>
      </c>
      <c r="C27" s="11" t="n">
        <f aca="false">1606+62</f>
        <v>1668</v>
      </c>
      <c r="D27" s="0" t="n">
        <v>0.25</v>
      </c>
      <c r="F27" s="13" t="n">
        <f aca="false">ROUND(+C27*D27,2)</f>
        <v>417</v>
      </c>
    </row>
    <row r="28" customFormat="false" ht="15" hidden="false" customHeight="false" outlineLevel="0" collapsed="false">
      <c r="B28" s="0" t="s">
        <v>14</v>
      </c>
      <c r="C28" s="11" t="n">
        <f aca="false">864+2120</f>
        <v>2984</v>
      </c>
      <c r="D28" s="0" t="n">
        <v>0.25</v>
      </c>
      <c r="F28" s="13" t="n">
        <f aca="false">ROUND(+C28*D28,2)</f>
        <v>746</v>
      </c>
    </row>
    <row r="29" customFormat="false" ht="15" hidden="false" customHeight="false" outlineLevel="0" collapsed="false">
      <c r="B29" s="0" t="s">
        <v>15</v>
      </c>
      <c r="C29" s="18" t="n">
        <v>0</v>
      </c>
      <c r="D29" s="0" t="n">
        <v>0.25</v>
      </c>
      <c r="F29" s="19" t="n">
        <f aca="false">ROUND(+C29*D29,2)</f>
        <v>0</v>
      </c>
    </row>
    <row r="30" customFormat="false" ht="15.75" hidden="false" customHeight="false" outlineLevel="0" collapsed="false">
      <c r="C30" s="22" t="n">
        <f aca="false">SUM(C26:C29)</f>
        <v>7977</v>
      </c>
      <c r="F30" s="13" t="n">
        <f aca="false">SUM(F26:F29)</f>
        <v>1994.25</v>
      </c>
      <c r="H30" s="17" t="n">
        <f aca="false">+F30+F22+F38+F44</f>
        <v>3686.2</v>
      </c>
    </row>
    <row r="31" customFormat="false" ht="15" hidden="false" customHeight="false" outlineLevel="0" collapsed="false">
      <c r="F31" s="13"/>
      <c r="H31" s="17"/>
    </row>
    <row r="32" customFormat="false" ht="15" hidden="false" customHeight="false" outlineLevel="0" collapsed="false">
      <c r="B32" s="9" t="s">
        <v>18</v>
      </c>
      <c r="F32" s="13"/>
    </row>
    <row r="33" customFormat="false" ht="15.75" hidden="false" customHeight="false" outlineLevel="0" collapsed="false">
      <c r="F33" s="13"/>
      <c r="I33" s="23" t="s">
        <v>19</v>
      </c>
    </row>
    <row r="34" customFormat="false" ht="15" hidden="false" customHeight="false" outlineLevel="0" collapsed="false">
      <c r="B34" s="0" t="s">
        <v>12</v>
      </c>
      <c r="C34" s="16"/>
      <c r="D34" s="24"/>
      <c r="F34" s="25" t="n">
        <f aca="false">13.47+43.03+273.84+156.28</f>
        <v>486.62</v>
      </c>
      <c r="H34" s="17"/>
      <c r="I34" s="17" t="n">
        <f aca="false">F10+F18+F26+F34+F40</f>
        <v>4833.3</v>
      </c>
      <c r="J34" s="0" t="s">
        <v>12</v>
      </c>
    </row>
    <row r="35" customFormat="false" ht="15" hidden="false" customHeight="false" outlineLevel="0" collapsed="false">
      <c r="B35" s="0" t="s">
        <v>13</v>
      </c>
      <c r="C35" s="16"/>
      <c r="F35" s="25" t="n">
        <f aca="false">9.78+31.24+198.76+78.39</f>
        <v>318.17</v>
      </c>
      <c r="H35" s="17"/>
      <c r="I35" s="26" t="n">
        <f aca="false">F11+F19+F27+F35+F41</f>
        <v>3473.23</v>
      </c>
      <c r="J35" s="0" t="s">
        <v>13</v>
      </c>
    </row>
    <row r="36" customFormat="false" ht="15" hidden="false" customHeight="false" outlineLevel="0" collapsed="false">
      <c r="B36" s="0" t="s">
        <v>14</v>
      </c>
      <c r="C36" s="16"/>
      <c r="F36" s="25" t="n">
        <f aca="false">18.93+60.44+384.63+140.25</f>
        <v>604.25</v>
      </c>
      <c r="H36" s="17"/>
      <c r="I36" s="26" t="n">
        <f aca="false">F12+F20+F28+F36+F42</f>
        <v>6709.39</v>
      </c>
      <c r="J36" s="0" t="s">
        <v>14</v>
      </c>
    </row>
    <row r="37" customFormat="false" ht="15" hidden="false" customHeight="false" outlineLevel="0" collapsed="false">
      <c r="B37" s="0" t="s">
        <v>15</v>
      </c>
      <c r="C37" s="16"/>
      <c r="F37" s="27" t="n">
        <f aca="false">1.75+5.59+35.57</f>
        <v>42.91</v>
      </c>
      <c r="H37" s="17"/>
      <c r="I37" s="28" t="n">
        <f aca="false">F13+F21+F29+F37+F43</f>
        <v>607.59</v>
      </c>
      <c r="J37" s="0" t="s">
        <v>15</v>
      </c>
    </row>
    <row r="38" customFormat="false" ht="15" hidden="false" customHeight="false" outlineLevel="0" collapsed="false">
      <c r="F38" s="13" t="n">
        <f aca="false">SUM(F33:F37)</f>
        <v>1451.95</v>
      </c>
      <c r="H38" s="17"/>
      <c r="I38" s="13" t="n">
        <f aca="false">SUM(I33:I37)</f>
        <v>15623.51</v>
      </c>
    </row>
    <row r="39" customFormat="false" ht="15" hidden="false" customHeight="false" outlineLevel="0" collapsed="false">
      <c r="B39" s="24" t="s">
        <v>20</v>
      </c>
      <c r="F39" s="13"/>
      <c r="H39" s="17"/>
      <c r="I39" s="13"/>
    </row>
    <row r="40" customFormat="false" ht="15" hidden="false" customHeight="false" outlineLevel="0" collapsed="false">
      <c r="B40" s="24"/>
      <c r="C40" s="11" t="n">
        <v>0</v>
      </c>
      <c r="D40" s="29" t="n">
        <v>0</v>
      </c>
      <c r="F40" s="13" t="n">
        <f aca="false">ROUND(C40*D40,2)</f>
        <v>0</v>
      </c>
      <c r="H40" s="17"/>
      <c r="I40" s="13"/>
    </row>
    <row r="41" customFormat="false" ht="15" hidden="false" customHeight="false" outlineLevel="0" collapsed="false">
      <c r="B41" s="24"/>
      <c r="C41" s="11" t="n">
        <v>0</v>
      </c>
      <c r="D41" s="29" t="n">
        <v>0</v>
      </c>
      <c r="F41" s="13" t="n">
        <f aca="false">ROUND(C41*D41,2)</f>
        <v>0</v>
      </c>
      <c r="H41" s="17"/>
      <c r="I41" s="13"/>
    </row>
    <row r="42" customFormat="false" ht="15" hidden="false" customHeight="false" outlineLevel="0" collapsed="false">
      <c r="B42" s="24"/>
      <c r="C42" s="11" t="n">
        <v>0</v>
      </c>
      <c r="D42" s="29" t="n">
        <v>0</v>
      </c>
      <c r="F42" s="13" t="n">
        <f aca="false">ROUND(C42*D42,2)</f>
        <v>0</v>
      </c>
      <c r="H42" s="17"/>
      <c r="I42" s="13"/>
    </row>
    <row r="43" customFormat="false" ht="15" hidden="false" customHeight="false" outlineLevel="0" collapsed="false">
      <c r="B43" s="24"/>
      <c r="C43" s="18" t="n">
        <v>0</v>
      </c>
      <c r="D43" s="29" t="n">
        <v>0</v>
      </c>
      <c r="F43" s="30" t="n">
        <f aca="false">ROUND(C43*D43,2)</f>
        <v>0</v>
      </c>
      <c r="H43" s="17"/>
    </row>
    <row r="44" customFormat="false" ht="15" hidden="false" customHeight="false" outlineLevel="0" collapsed="false">
      <c r="B44" s="24"/>
      <c r="C44" s="16" t="n">
        <f aca="false">SUM(C40:C43)</f>
        <v>0</v>
      </c>
      <c r="F44" s="13" t="n">
        <f aca="false">SUM(F40:F43)</f>
        <v>0</v>
      </c>
      <c r="H44" s="17"/>
    </row>
    <row r="45" customFormat="false" ht="15" hidden="false" customHeight="false" outlineLevel="0" collapsed="false">
      <c r="B45" s="24"/>
      <c r="F45" s="13"/>
      <c r="H45" s="17"/>
    </row>
    <row r="46" customFormat="false" ht="16.5" hidden="false" customHeight="false" outlineLevel="0" collapsed="false">
      <c r="B46" s="31" t="s">
        <v>21</v>
      </c>
      <c r="F46" s="32" t="n">
        <f aca="false">F44+F38+F30+F22+F14</f>
        <v>15623.51</v>
      </c>
    </row>
    <row r="47" customFormat="false" ht="15.75" hidden="false" customHeight="false" outlineLevel="0" collapsed="false">
      <c r="F47" s="13"/>
    </row>
    <row r="48" customFormat="false" ht="15" hidden="false" customHeight="false" outlineLevel="0" collapsed="false">
      <c r="F48" s="13"/>
    </row>
    <row r="49" customFormat="false" ht="15" hidden="false" customHeight="false" outlineLevel="0" collapsed="false">
      <c r="F49" s="13"/>
    </row>
    <row r="50" customFormat="false" ht="15" hidden="false" customHeight="false" outlineLevel="0" collapsed="false">
      <c r="B50" s="7" t="s">
        <v>22</v>
      </c>
      <c r="F50" s="13"/>
    </row>
    <row r="51" customFormat="false" ht="15" hidden="false" customHeight="false" outlineLevel="0" collapsed="false">
      <c r="F51" s="13"/>
    </row>
    <row r="52" customFormat="false" ht="17.25" hidden="false" customHeight="false" outlineLevel="0" collapsed="false">
      <c r="B52" s="9" t="s">
        <v>23</v>
      </c>
      <c r="C52" s="33" t="s">
        <v>24</v>
      </c>
      <c r="D52" s="33" t="s">
        <v>25</v>
      </c>
      <c r="F52" s="34" t="s">
        <v>26</v>
      </c>
    </row>
    <row r="53" customFormat="false" ht="15" hidden="false" customHeight="false" outlineLevel="0" collapsed="false">
      <c r="F53" s="13"/>
    </row>
    <row r="54" customFormat="false" ht="15" hidden="false" customHeight="false" outlineLevel="0" collapsed="false">
      <c r="B54" s="0" t="s">
        <v>12</v>
      </c>
      <c r="C54" s="35" t="n">
        <v>166.73</v>
      </c>
      <c r="D54" s="36" t="n">
        <v>2.89</v>
      </c>
      <c r="F54" s="25" t="n">
        <f aca="false">C54*D54</f>
        <v>481.8497</v>
      </c>
    </row>
    <row r="55" customFormat="false" ht="15" hidden="false" customHeight="false" outlineLevel="0" collapsed="false">
      <c r="B55" s="0" t="s">
        <v>13</v>
      </c>
      <c r="C55" s="35" t="n">
        <v>83.64</v>
      </c>
      <c r="D55" s="36" t="n">
        <f aca="false">$D$54</f>
        <v>2.89</v>
      </c>
      <c r="F55" s="29" t="n">
        <f aca="false">C55*D55</f>
        <v>241.7196</v>
      </c>
    </row>
    <row r="56" customFormat="false" ht="15" hidden="false" customHeight="false" outlineLevel="0" collapsed="false">
      <c r="B56" s="0" t="s">
        <v>14</v>
      </c>
      <c r="C56" s="35" t="n">
        <v>149.63</v>
      </c>
      <c r="D56" s="36" t="n">
        <f aca="false">$D$54</f>
        <v>2.89</v>
      </c>
      <c r="F56" s="29" t="n">
        <f aca="false">C56*D56</f>
        <v>432.4307</v>
      </c>
    </row>
    <row r="57" customFormat="false" ht="15" hidden="false" customHeight="false" outlineLevel="0" collapsed="false">
      <c r="B57" s="0" t="s">
        <v>15</v>
      </c>
      <c r="C57" s="37" t="n">
        <v>0</v>
      </c>
      <c r="D57" s="36" t="n">
        <f aca="false">$D$54</f>
        <v>2.89</v>
      </c>
      <c r="F57" s="38" t="n">
        <f aca="false">C57*D57</f>
        <v>0</v>
      </c>
    </row>
    <row r="58" customFormat="false" ht="15" hidden="false" customHeight="false" outlineLevel="0" collapsed="false">
      <c r="C58" s="0" t="n">
        <f aca="false">SUM(C54:C57)</f>
        <v>400</v>
      </c>
      <c r="F58" s="13" t="n">
        <f aca="false">SUM(F54:F57)</f>
        <v>1156</v>
      </c>
      <c r="H58" s="17" t="n">
        <f aca="false">+F58+F65+F72</f>
        <v>1156</v>
      </c>
    </row>
    <row r="59" customFormat="false" ht="15" hidden="false" customHeight="false" outlineLevel="0" collapsed="false">
      <c r="B59" s="9" t="s">
        <v>27</v>
      </c>
      <c r="F59" s="13"/>
    </row>
    <row r="60" customFormat="false" ht="15" hidden="false" customHeight="false" outlineLevel="0" collapsed="false">
      <c r="F60" s="13"/>
    </row>
    <row r="61" customFormat="false" ht="15" hidden="false" customHeight="false" outlineLevel="0" collapsed="false">
      <c r="B61" s="0" t="s">
        <v>12</v>
      </c>
      <c r="C61" s="24" t="n">
        <v>0</v>
      </c>
      <c r="D61" s="24" t="n">
        <v>4.9242</v>
      </c>
      <c r="F61" s="13" t="n">
        <f aca="false">ROUND(+C61*D61,2)</f>
        <v>0</v>
      </c>
    </row>
    <row r="62" customFormat="false" ht="15" hidden="false" customHeight="false" outlineLevel="0" collapsed="false">
      <c r="B62" s="0" t="s">
        <v>13</v>
      </c>
      <c r="C62" s="24" t="n">
        <v>0</v>
      </c>
      <c r="D62" s="24" t="n">
        <f aca="false">$D$61</f>
        <v>4.9242</v>
      </c>
      <c r="F62" s="39" t="n">
        <f aca="false">ROUND(+C62*D62,2)</f>
        <v>0</v>
      </c>
      <c r="H62" s="17"/>
    </row>
    <row r="63" customFormat="false" ht="15" hidden="false" customHeight="false" outlineLevel="0" collapsed="false">
      <c r="B63" s="0" t="s">
        <v>14</v>
      </c>
      <c r="C63" s="24" t="n">
        <v>0</v>
      </c>
      <c r="D63" s="24" t="n">
        <f aca="false">$D$61</f>
        <v>4.9242</v>
      </c>
      <c r="F63" s="26" t="n">
        <f aca="false">ROUND(+C63*D63,2)</f>
        <v>0</v>
      </c>
      <c r="H63" s="17"/>
    </row>
    <row r="64" customFormat="false" ht="15" hidden="false" customHeight="false" outlineLevel="0" collapsed="false">
      <c r="B64" s="0" t="s">
        <v>15</v>
      </c>
      <c r="C64" s="40" t="n">
        <v>0</v>
      </c>
      <c r="D64" s="24" t="n">
        <f aca="false">$D$61</f>
        <v>4.9242</v>
      </c>
      <c r="F64" s="28" t="n">
        <f aca="false">+C64*D64</f>
        <v>0</v>
      </c>
      <c r="H64" s="12"/>
    </row>
    <row r="65" customFormat="false" ht="15" hidden="false" customHeight="false" outlineLevel="0" collapsed="false">
      <c r="C65" s="0" t="n">
        <f aca="false">SUM(C61:C64)</f>
        <v>0</v>
      </c>
      <c r="F65" s="13" t="n">
        <f aca="false">SUM(F61:F64)</f>
        <v>0</v>
      </c>
      <c r="H65" s="17"/>
    </row>
    <row r="66" customFormat="false" ht="15" hidden="false" customHeight="false" outlineLevel="0" collapsed="false">
      <c r="F66" s="13"/>
    </row>
    <row r="67" customFormat="false" ht="15.75" hidden="false" customHeight="false" outlineLevel="0" collapsed="false">
      <c r="B67" s="9" t="s">
        <v>28</v>
      </c>
      <c r="F67" s="13"/>
      <c r="I67" s="41" t="s">
        <v>29</v>
      </c>
    </row>
    <row r="68" customFormat="false" ht="15" hidden="false" customHeight="false" outlineLevel="0" collapsed="false">
      <c r="B68" s="0" t="s">
        <v>12</v>
      </c>
      <c r="F68" s="25" t="n">
        <v>0</v>
      </c>
      <c r="H68" s="17"/>
      <c r="I68" s="17" t="n">
        <f aca="false">F54+F61+F68</f>
        <v>481.8497</v>
      </c>
      <c r="J68" s="0" t="s">
        <v>12</v>
      </c>
    </row>
    <row r="69" customFormat="false" ht="15" hidden="false" customHeight="false" outlineLevel="0" collapsed="false">
      <c r="B69" s="0" t="s">
        <v>13</v>
      </c>
      <c r="F69" s="29" t="n">
        <v>0</v>
      </c>
      <c r="H69" s="17"/>
      <c r="I69" s="26" t="n">
        <f aca="false">F55+F62+F69</f>
        <v>241.7196</v>
      </c>
      <c r="J69" s="0" t="s">
        <v>13</v>
      </c>
    </row>
    <row r="70" customFormat="false" ht="15" hidden="false" customHeight="false" outlineLevel="0" collapsed="false">
      <c r="B70" s="0" t="s">
        <v>14</v>
      </c>
      <c r="F70" s="29" t="n">
        <v>0</v>
      </c>
      <c r="H70" s="17"/>
      <c r="I70" s="26" t="n">
        <f aca="false">F56+F63+F70</f>
        <v>432.4307</v>
      </c>
      <c r="J70" s="0" t="s">
        <v>14</v>
      </c>
    </row>
    <row r="71" customFormat="false" ht="15" hidden="false" customHeight="false" outlineLevel="0" collapsed="false">
      <c r="B71" s="0" t="s">
        <v>15</v>
      </c>
      <c r="F71" s="38" t="n">
        <v>0</v>
      </c>
      <c r="H71" s="17"/>
      <c r="I71" s="28" t="n">
        <f aca="false">F57+F64+F71</f>
        <v>0</v>
      </c>
      <c r="J71" s="0" t="s">
        <v>15</v>
      </c>
    </row>
    <row r="72" customFormat="false" ht="15" hidden="false" customHeight="false" outlineLevel="0" collapsed="false">
      <c r="C72" s="0" t="s">
        <v>30</v>
      </c>
      <c r="F72" s="17" t="n">
        <f aca="false">SUM(F68:F71)</f>
        <v>0</v>
      </c>
      <c r="H72" s="17"/>
      <c r="I72" s="17" t="n">
        <f aca="false">SUM(I68:I71)</f>
        <v>1156</v>
      </c>
    </row>
    <row r="73" customFormat="false" ht="15" hidden="false" customHeight="false" outlineLevel="0" collapsed="false">
      <c r="F73" s="13"/>
    </row>
    <row r="74" customFormat="false" ht="15.75" hidden="false" customHeight="false" outlineLevel="0" collapsed="false">
      <c r="B74" s="31" t="s">
        <v>31</v>
      </c>
      <c r="F74" s="13" t="n">
        <f aca="false">+F72+F65+F58</f>
        <v>1156</v>
      </c>
      <c r="H74" s="17"/>
    </row>
    <row r="75" customFormat="false" ht="15.75" hidden="false" customHeight="false" outlineLevel="0" collapsed="false">
      <c r="B75" s="31"/>
      <c r="F75" s="13"/>
    </row>
    <row r="76" customFormat="false" ht="15" hidden="false" customHeight="false" outlineLevel="0" collapsed="false">
      <c r="F76" s="42"/>
    </row>
    <row r="77" customFormat="false" ht="15" hidden="false" customHeight="false" outlineLevel="0" collapsed="false">
      <c r="B77" s="7" t="s">
        <v>32</v>
      </c>
      <c r="F77" s="13"/>
    </row>
    <row r="78" customFormat="false" ht="15" hidden="false" customHeight="false" outlineLevel="0" collapsed="false">
      <c r="B78" s="0" t="s">
        <v>33</v>
      </c>
      <c r="F78" s="13" t="n">
        <f aca="false">+F10+F18+F26+F34+F40+F68+F54+F61</f>
        <v>5315.1497</v>
      </c>
      <c r="H78" s="17"/>
    </row>
    <row r="79" customFormat="false" ht="15" hidden="false" customHeight="false" outlineLevel="0" collapsed="false">
      <c r="B79" s="0" t="s">
        <v>13</v>
      </c>
      <c r="F79" s="13" t="n">
        <f aca="false">+F11+F19+F27+F35+F41+F69+F55+F62</f>
        <v>3714.9496</v>
      </c>
      <c r="H79" s="17"/>
      <c r="I79" s="17"/>
    </row>
    <row r="80" customFormat="false" ht="15" hidden="false" customHeight="false" outlineLevel="0" collapsed="false">
      <c r="B80" s="0" t="s">
        <v>14</v>
      </c>
      <c r="F80" s="13" t="n">
        <f aca="false">+F12+F20+F28+F36+F42+F70+F56+F63</f>
        <v>7141.8207</v>
      </c>
      <c r="H80" s="17" t="n">
        <f aca="false">SUM(F78:F82)</f>
        <v>16779.51</v>
      </c>
      <c r="I80" s="17"/>
    </row>
    <row r="81" customFormat="false" ht="15" hidden="false" customHeight="false" outlineLevel="0" collapsed="false">
      <c r="B81" s="0" t="s">
        <v>15</v>
      </c>
      <c r="F81" s="13" t="n">
        <f aca="false">+F13+F21+F29+F37+F43+F71+F57+F64</f>
        <v>607.59</v>
      </c>
      <c r="H81" s="17"/>
    </row>
    <row r="82" customFormat="false" ht="15" hidden="false" customHeight="false" outlineLevel="0" collapsed="false">
      <c r="B82" s="24" t="s">
        <v>34</v>
      </c>
      <c r="F82" s="27" t="n">
        <v>0</v>
      </c>
      <c r="H82" s="17"/>
    </row>
    <row r="83" customFormat="false" ht="15" hidden="false" customHeight="false" outlineLevel="0" collapsed="false">
      <c r="F83" s="13"/>
    </row>
    <row r="84" customFormat="false" ht="18.75" hidden="false" customHeight="false" outlineLevel="0" collapsed="false">
      <c r="C84" s="43" t="s">
        <v>35</v>
      </c>
      <c r="F84" s="13" t="n">
        <f aca="false">SUM(F78:F83)</f>
        <v>16779.51</v>
      </c>
      <c r="H84" s="44" t="n">
        <f aca="false">SUM(H13:H58)</f>
        <v>16779.51</v>
      </c>
      <c r="I84" s="45" t="n">
        <f aca="false">H84-F84</f>
        <v>0</v>
      </c>
    </row>
    <row r="85" customFormat="false" ht="18.75" hidden="false" customHeight="false" outlineLevel="0" collapsed="false">
      <c r="C85" s="43"/>
      <c r="F85" s="13"/>
      <c r="H85" s="46"/>
      <c r="I85" s="17"/>
    </row>
    <row r="86" customFormat="false" ht="15.75" hidden="false" customHeight="false" outlineLevel="0" collapsed="false">
      <c r="B86" s="47" t="s">
        <v>36</v>
      </c>
      <c r="C86" s="33" t="s">
        <v>37</v>
      </c>
      <c r="D86" s="33" t="s">
        <v>10</v>
      </c>
      <c r="E86" s="2"/>
      <c r="F86" s="33" t="s">
        <v>38</v>
      </c>
    </row>
    <row r="87" customFormat="false" ht="15.75" hidden="false" customHeight="false" outlineLevel="0" collapsed="false">
      <c r="B87" s="48" t="s">
        <v>39</v>
      </c>
      <c r="C87" s="49" t="n">
        <f aca="false">C89-C88</f>
        <v>3135</v>
      </c>
      <c r="D87" s="50" t="n">
        <f aca="false">$F$3-0.25</f>
        <v>2.21</v>
      </c>
      <c r="F87" s="13" t="n">
        <f aca="false">ROUND(+C87*D87,2)</f>
        <v>6928.35</v>
      </c>
      <c r="I87" s="45"/>
    </row>
    <row r="88" customFormat="false" ht="15.75" hidden="false" customHeight="false" outlineLevel="0" collapsed="false">
      <c r="B88" s="51" t="s">
        <v>40</v>
      </c>
      <c r="C88" s="52" t="n">
        <f aca="false">ROUND(F4*F2,0)</f>
        <v>4960</v>
      </c>
      <c r="D88" s="19" t="n">
        <f aca="false">F5</f>
        <v>2.65</v>
      </c>
      <c r="F88" s="19" t="n">
        <f aca="false">ROUND(+C88*D88,2)</f>
        <v>13144</v>
      </c>
      <c r="H88" s="17"/>
      <c r="I88" s="45"/>
    </row>
    <row r="89" customFormat="false" ht="15.75" hidden="false" customHeight="false" outlineLevel="0" collapsed="false">
      <c r="B89" s="31" t="s">
        <v>41</v>
      </c>
      <c r="C89" s="22" t="n">
        <f aca="false">ROUND(+C30/(1-$F$6),0)</f>
        <v>8095</v>
      </c>
      <c r="D89" s="50"/>
      <c r="F89" s="13"/>
      <c r="H89" s="44" t="n">
        <f aca="false">SUM(F87:F88)</f>
        <v>20072.35</v>
      </c>
      <c r="I89" s="45"/>
    </row>
    <row r="90" customFormat="false" ht="15" hidden="false" customHeight="false" outlineLevel="0" collapsed="false">
      <c r="C90" s="49"/>
      <c r="D90" s="50"/>
      <c r="F90" s="13"/>
    </row>
    <row r="91" customFormat="false" ht="15" hidden="false" customHeight="false" outlineLevel="0" collapsed="false">
      <c r="B91" s="53" t="s">
        <v>42</v>
      </c>
      <c r="C91" s="49"/>
      <c r="D91" s="42"/>
      <c r="F91" s="13"/>
      <c r="H91" s="9" t="s">
        <v>43</v>
      </c>
    </row>
    <row r="92" customFormat="false" ht="15" hidden="false" customHeight="false" outlineLevel="0" collapsed="false">
      <c r="B92" s="11" t="n">
        <v>0</v>
      </c>
      <c r="C92" s="11" t="n">
        <f aca="false">ROUND(+H92/(1-$F$6),0)</f>
        <v>0</v>
      </c>
      <c r="D92" s="25" t="n">
        <f aca="false">$F$3-0.25</f>
        <v>2.21</v>
      </c>
      <c r="E92" s="24"/>
      <c r="F92" s="13" t="n">
        <f aca="false">ROUND(+C92*D92,2)</f>
        <v>0</v>
      </c>
      <c r="H92" s="11" t="n">
        <f aca="false">C40</f>
        <v>0</v>
      </c>
    </row>
    <row r="93" customFormat="false" ht="15" hidden="false" customHeight="false" outlineLevel="0" collapsed="false">
      <c r="B93" s="11" t="n">
        <v>0</v>
      </c>
      <c r="C93" s="11" t="n">
        <f aca="false">ROUND(+H93/(1-$F$6),0)</f>
        <v>0</v>
      </c>
      <c r="D93" s="25" t="n">
        <f aca="false">$F$3-0.25</f>
        <v>2.21</v>
      </c>
      <c r="E93" s="24"/>
      <c r="F93" s="13" t="n">
        <f aca="false">ROUND(+C93*D93,2)</f>
        <v>0</v>
      </c>
      <c r="H93" s="11" t="n">
        <f aca="false">C41</f>
        <v>0</v>
      </c>
    </row>
    <row r="94" customFormat="false" ht="15" hidden="false" customHeight="false" outlineLevel="0" collapsed="false">
      <c r="B94" s="11" t="n">
        <v>0</v>
      </c>
      <c r="C94" s="11" t="n">
        <f aca="false">ROUND(+H94/(1-$F$6),0)</f>
        <v>0</v>
      </c>
      <c r="D94" s="25" t="n">
        <f aca="false">$F$3-0.25</f>
        <v>2.21</v>
      </c>
      <c r="E94" s="24"/>
      <c r="F94" s="13" t="n">
        <f aca="false">ROUND(+C94*D94,2)</f>
        <v>0</v>
      </c>
      <c r="H94" s="11" t="n">
        <f aca="false">C42</f>
        <v>0</v>
      </c>
    </row>
    <row r="95" customFormat="false" ht="15" hidden="false" customHeight="false" outlineLevel="0" collapsed="false">
      <c r="B95" s="11" t="n">
        <v>0</v>
      </c>
      <c r="C95" s="11" t="n">
        <f aca="false">ROUND(+H95/(1-$F$6),0)</f>
        <v>0</v>
      </c>
      <c r="D95" s="25" t="n">
        <f aca="false">$F$3-0.25</f>
        <v>2.21</v>
      </c>
      <c r="E95" s="24"/>
      <c r="F95" s="13" t="n">
        <f aca="false">ROUND(+C95*D95,2)</f>
        <v>0</v>
      </c>
      <c r="H95" s="11" t="n">
        <f aca="false">C43</f>
        <v>0</v>
      </c>
    </row>
    <row r="97" customFormat="false" ht="26.25" hidden="false" customHeight="false" outlineLevel="0" collapsed="false">
      <c r="C97" s="54" t="s">
        <v>44</v>
      </c>
      <c r="H97" s="17"/>
      <c r="I97" s="55" t="n">
        <f aca="false">SUM(H84,H89,F92:F95)</f>
        <v>36851.86</v>
      </c>
    </row>
    <row r="98" customFormat="false" ht="15.75" hidden="false" customHeight="false" outlineLevel="0" collapsed="false"/>
    <row r="99" customFormat="false" ht="15" hidden="false" customHeight="false" outlineLevel="0" collapsed="false">
      <c r="A99" s="56"/>
      <c r="B99" s="57"/>
      <c r="C99" s="57"/>
      <c r="D99" s="57"/>
      <c r="E99" s="57"/>
      <c r="F99" s="57"/>
      <c r="G99" s="58"/>
      <c r="H99" s="58"/>
    </row>
    <row r="100" customFormat="false" ht="15" hidden="false" customHeight="false" outlineLevel="0" collapsed="false">
      <c r="A100" s="56"/>
      <c r="B100" s="57"/>
      <c r="C100" s="57"/>
      <c r="D100" s="57"/>
      <c r="E100" s="57"/>
      <c r="F100" s="57"/>
      <c r="G100" s="58"/>
      <c r="H100" s="58"/>
    </row>
    <row r="101" customFormat="false" ht="15" hidden="false" customHeight="false" outlineLevel="0" collapsed="false">
      <c r="A101" s="58"/>
      <c r="B101" s="58"/>
      <c r="C101" s="58"/>
      <c r="D101" s="58"/>
      <c r="E101" s="58"/>
      <c r="F101" s="58"/>
      <c r="G101" s="58"/>
      <c r="H101" s="58"/>
    </row>
    <row r="102" customFormat="false" ht="15" hidden="false" customHeight="false" outlineLevel="0" collapsed="false">
      <c r="A102" s="58"/>
      <c r="B102" s="58"/>
      <c r="C102" s="58"/>
      <c r="D102" s="58"/>
      <c r="E102" s="58"/>
      <c r="F102" s="58"/>
      <c r="G102" s="58"/>
      <c r="H102" s="58"/>
    </row>
    <row r="103" customFormat="false" ht="15" hidden="false" customHeight="false" outlineLevel="0" collapsed="false">
      <c r="A103" s="58"/>
      <c r="B103" s="58"/>
      <c r="C103" s="58"/>
      <c r="D103" s="58"/>
      <c r="E103" s="58"/>
      <c r="F103" s="58"/>
      <c r="G103" s="58"/>
      <c r="H103" s="58"/>
    </row>
    <row r="104" customFormat="false" ht="15" hidden="false" customHeight="false" outlineLevel="0" collapsed="false">
      <c r="A104" s="58"/>
      <c r="B104" s="58"/>
      <c r="C104" s="58"/>
      <c r="D104" s="58"/>
      <c r="E104" s="58"/>
      <c r="F104" s="58"/>
      <c r="G104" s="58"/>
      <c r="H104" s="58"/>
    </row>
    <row r="105" customFormat="false" ht="15" hidden="false" customHeight="false" outlineLevel="0" collapsed="false">
      <c r="A105" s="58"/>
      <c r="B105" s="58"/>
      <c r="F105" s="58"/>
      <c r="G105" s="58"/>
      <c r="H105" s="58"/>
    </row>
    <row r="106" customFormat="false" ht="15" hidden="false" customHeight="false" outlineLevel="0" collapsed="false">
      <c r="A106" s="58"/>
      <c r="B106" s="58"/>
      <c r="F106" s="58"/>
      <c r="G106" s="58"/>
      <c r="H106" s="58"/>
    </row>
    <row r="107" customFormat="false" ht="15" hidden="false" customHeight="false" outlineLevel="0" collapsed="false">
      <c r="A107" s="58"/>
      <c r="B107" s="58"/>
      <c r="F107" s="58"/>
      <c r="G107" s="58"/>
      <c r="H107" s="58"/>
    </row>
    <row r="108" customFormat="false" ht="15" hidden="false" customHeight="false" outlineLevel="0" collapsed="false">
      <c r="A108" s="58"/>
      <c r="B108" s="58"/>
      <c r="F108" s="58"/>
      <c r="G108" s="58"/>
      <c r="H108" s="58"/>
    </row>
    <row r="109" customFormat="false" ht="15" hidden="false" customHeight="false" outlineLevel="0" collapsed="false">
      <c r="A109" s="58"/>
      <c r="B109" s="58"/>
      <c r="F109" s="58"/>
      <c r="G109" s="58"/>
      <c r="H109" s="58"/>
    </row>
    <row r="110" customFormat="false" ht="15" hidden="false" customHeight="false" outlineLevel="0" collapsed="false">
      <c r="A110" s="58"/>
      <c r="B110" s="58"/>
      <c r="F110" s="58"/>
      <c r="G110" s="58"/>
      <c r="H110" s="58"/>
    </row>
    <row r="111" customFormat="false" ht="15" hidden="false" customHeight="false" outlineLevel="0" collapsed="false">
      <c r="A111" s="58"/>
      <c r="B111" s="58"/>
      <c r="F111" s="58"/>
      <c r="G111" s="58"/>
      <c r="H111" s="58"/>
    </row>
    <row r="112" customFormat="false" ht="15" hidden="false" customHeight="false" outlineLevel="0" collapsed="false">
      <c r="A112" s="58"/>
      <c r="B112" s="58"/>
      <c r="F112" s="58"/>
      <c r="G112" s="58"/>
      <c r="H112" s="58"/>
    </row>
    <row r="113" customFormat="false" ht="15" hidden="false" customHeight="false" outlineLevel="0" collapsed="false">
      <c r="A113" s="58"/>
      <c r="B113" s="58"/>
      <c r="F113" s="58"/>
      <c r="G113" s="58"/>
      <c r="H113" s="58"/>
    </row>
    <row r="114" customFormat="false" ht="15" hidden="false" customHeight="false" outlineLevel="0" collapsed="false">
      <c r="A114" s="58"/>
      <c r="B114" s="58"/>
      <c r="F114" s="58"/>
      <c r="G114" s="58"/>
      <c r="H114" s="58"/>
    </row>
    <row r="115" customFormat="false" ht="15" hidden="false" customHeight="false" outlineLevel="0" collapsed="false">
      <c r="A115" s="58"/>
      <c r="B115" s="58"/>
      <c r="F115" s="58"/>
      <c r="G115" s="58"/>
      <c r="H115" s="58"/>
    </row>
    <row r="116" customFormat="false" ht="15" hidden="false" customHeight="false" outlineLevel="0" collapsed="false">
      <c r="A116" s="58"/>
      <c r="B116" s="58"/>
      <c r="F116" s="58"/>
      <c r="G116" s="58"/>
      <c r="H116" s="58"/>
    </row>
    <row r="117" customFormat="false" ht="15" hidden="false" customHeight="false" outlineLevel="0" collapsed="false">
      <c r="A117" s="58"/>
      <c r="B117" s="58"/>
      <c r="F117" s="58"/>
      <c r="G117" s="58"/>
      <c r="H117" s="58"/>
    </row>
    <row r="118" customFormat="false" ht="15" hidden="false" customHeight="false" outlineLevel="0" collapsed="false">
      <c r="F118" s="58"/>
      <c r="G118" s="58"/>
      <c r="H118" s="58"/>
    </row>
    <row r="119" customFormat="false" ht="15" hidden="false" customHeight="false" outlineLevel="0" collapsed="false">
      <c r="F119" s="58"/>
      <c r="G119" s="58"/>
      <c r="H119" s="58"/>
    </row>
    <row r="120" customFormat="false" ht="15" hidden="false" customHeight="false" outlineLevel="0" collapsed="false">
      <c r="F120" s="58"/>
      <c r="G120" s="58"/>
      <c r="H120" s="58"/>
    </row>
    <row r="121" customFormat="false" ht="15" hidden="false" customHeight="false" outlineLevel="0" collapsed="false">
      <c r="F121" s="58"/>
      <c r="G121" s="58"/>
      <c r="H121" s="58"/>
    </row>
    <row r="122" customFormat="false" ht="15" hidden="false" customHeight="false" outlineLevel="0" collapsed="false">
      <c r="F122" s="58"/>
      <c r="G122" s="58"/>
      <c r="H122" s="58"/>
    </row>
    <row r="123" customFormat="false" ht="15" hidden="false" customHeight="false" outlineLevel="0" collapsed="false">
      <c r="F123" s="58"/>
      <c r="G123" s="58"/>
      <c r="H123" s="58"/>
    </row>
    <row r="124" customFormat="false" ht="15" hidden="false" customHeight="false" outlineLevel="0" collapsed="false">
      <c r="F124" s="58"/>
      <c r="G124" s="58"/>
      <c r="H124" s="58"/>
    </row>
  </sheetData>
  <sheetProtection sheet="true" objects="true" scenarios="true"/>
  <printOptions headings="false" gridLines="false" gridLinesSet="true" horizontalCentered="true" verticalCentered="true"/>
  <pageMargins left="0.5" right="0.5" top="0.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6"/>
  <sheetViews>
    <sheetView showFormulas="false" showGridLines="true" showRowColHeaders="true" showZeros="true" rightToLeft="false" tabSelected="true" showOutlineSymbols="true" defaultGridColor="true" view="normal" topLeftCell="C70" colorId="64" zoomScale="75" zoomScaleNormal="75" zoomScalePageLayoutView="100" workbookViewId="0">
      <selection pane="topLeft" activeCell="H101" activeCellId="0" sqref="H101"/>
    </sheetView>
  </sheetViews>
  <sheetFormatPr defaultColWidth="7.2109375" defaultRowHeight="12.75" customHeight="true" zeroHeight="false" outlineLevelRow="0" outlineLevelCol="0"/>
  <cols>
    <col collapsed="false" customWidth="true" hidden="false" outlineLevel="0" max="1" min="1" style="59" width="26.99"/>
    <col collapsed="false" customWidth="true" hidden="false" outlineLevel="0" max="2" min="2" style="59" width="10.99"/>
    <col collapsed="false" customWidth="true" hidden="false" outlineLevel="0" max="3" min="3" style="59" width="8.44"/>
    <col collapsed="false" customWidth="false" hidden="false" outlineLevel="0" max="4" min="4" style="59" width="7.21"/>
    <col collapsed="false" customWidth="true" hidden="false" outlineLevel="0" max="5" min="5" style="59" width="7.99"/>
    <col collapsed="false" customWidth="true" hidden="false" outlineLevel="0" max="6" min="6" style="59" width="9.21"/>
    <col collapsed="false" customWidth="true" hidden="false" outlineLevel="0" max="7" min="7" style="59" width="11.44"/>
    <col collapsed="false" customWidth="true" hidden="false" outlineLevel="0" max="8" min="8" style="59" width="16.1"/>
    <col collapsed="false" customWidth="true" hidden="false" outlineLevel="0" max="9" min="9" style="59" width="3.32"/>
    <col collapsed="false" customWidth="true" hidden="false" outlineLevel="0" max="10" min="10" style="59" width="23.1"/>
    <col collapsed="false" customWidth="true" hidden="false" outlineLevel="0" max="11" min="11" style="59" width="10.32"/>
    <col collapsed="false" customWidth="true" hidden="false" outlineLevel="0" max="12" min="12" style="59" width="11.44"/>
    <col collapsed="false" customWidth="true" hidden="false" outlineLevel="0" max="13" min="13" style="59" width="10.43"/>
    <col collapsed="false" customWidth="false" hidden="false" outlineLevel="0" max="257" min="14" style="59" width="7.21"/>
  </cols>
  <sheetData>
    <row r="1" customFormat="false" ht="21" hidden="false" customHeight="false" outlineLevel="0" collapsed="false">
      <c r="A1" s="60" t="s">
        <v>45</v>
      </c>
      <c r="J1" s="61" t="n">
        <f aca="false">'PSCO WKST'!F1</f>
        <v>37104</v>
      </c>
      <c r="L1" s="62" t="s">
        <v>46</v>
      </c>
      <c r="M1" s="63" t="n">
        <f aca="false">J1+60</f>
        <v>37164</v>
      </c>
    </row>
    <row r="2" customFormat="false" ht="15.75" hidden="false" customHeight="false" outlineLevel="0" collapsed="false">
      <c r="A2" s="64" t="n">
        <f aca="false">+J1</f>
        <v>37104</v>
      </c>
      <c r="J2" s="65"/>
      <c r="L2" s="66" t="s">
        <v>47</v>
      </c>
      <c r="M2" s="67" t="n">
        <v>2.03</v>
      </c>
    </row>
    <row r="3" customFormat="false" ht="13.5" hidden="false" customHeight="false" outlineLevel="0" collapsed="false">
      <c r="A3" s="68"/>
      <c r="J3" s="69" t="s">
        <v>48</v>
      </c>
    </row>
    <row r="4" customFormat="false" ht="12.75" hidden="false" customHeight="false" outlineLevel="0" collapsed="false">
      <c r="A4" s="70" t="s">
        <v>49</v>
      </c>
      <c r="B4" s="71" t="str">
        <f aca="false">J3</f>
        <v>33175000 TF-1</v>
      </c>
      <c r="C4" s="72"/>
      <c r="D4" s="72"/>
      <c r="E4" s="72"/>
      <c r="F4" s="72"/>
      <c r="G4" s="72"/>
      <c r="H4" s="73"/>
      <c r="K4" s="74" t="s">
        <v>50</v>
      </c>
      <c r="L4" s="75" t="s">
        <v>51</v>
      </c>
      <c r="M4" s="76" t="s">
        <v>52</v>
      </c>
    </row>
    <row r="5" customFormat="false" ht="12.75" hidden="false" customHeight="false" outlineLevel="0" collapsed="false">
      <c r="A5" s="77"/>
      <c r="B5" s="78"/>
      <c r="C5" s="78"/>
      <c r="D5" s="79" t="s">
        <v>53</v>
      </c>
      <c r="E5" s="79" t="s">
        <v>54</v>
      </c>
      <c r="F5" s="79" t="s">
        <v>55</v>
      </c>
      <c r="G5" s="79" t="s">
        <v>56</v>
      </c>
      <c r="H5" s="80" t="s">
        <v>57</v>
      </c>
      <c r="J5" s="81" t="s">
        <v>58</v>
      </c>
      <c r="K5" s="82" t="n">
        <f aca="false">M5+L5</f>
        <v>34506</v>
      </c>
      <c r="L5" s="83" t="n">
        <v>-5850</v>
      </c>
      <c r="M5" s="84" t="n">
        <v>40356</v>
      </c>
    </row>
    <row r="6" customFormat="false" ht="12.75" hidden="false" customHeight="false" outlineLevel="0" collapsed="false">
      <c r="A6" s="85" t="s">
        <v>59</v>
      </c>
      <c r="B6" s="78"/>
      <c r="C6" s="78"/>
      <c r="D6" s="86" t="n">
        <f aca="false">$K$68+$K$69</f>
        <v>0.0389</v>
      </c>
      <c r="E6" s="87" t="n">
        <f aca="false">ROUND(F6/(1-D6),0)</f>
        <v>35903</v>
      </c>
      <c r="F6" s="87" t="n">
        <f aca="false">+K5</f>
        <v>34506</v>
      </c>
      <c r="G6" s="88"/>
      <c r="H6" s="89"/>
      <c r="J6" s="81" t="s">
        <v>60</v>
      </c>
      <c r="K6" s="90" t="n">
        <v>18586</v>
      </c>
      <c r="L6" s="91" t="n">
        <f aca="false">+K6+K5</f>
        <v>53092</v>
      </c>
    </row>
    <row r="7" customFormat="false" ht="12.75" hidden="false" customHeight="false" outlineLevel="0" collapsed="false">
      <c r="A7" s="77" t="s">
        <v>61</v>
      </c>
      <c r="B7" s="78"/>
      <c r="C7" s="78"/>
      <c r="D7" s="86" t="n">
        <f aca="false">$K$68+$K$69</f>
        <v>0.0389</v>
      </c>
      <c r="E7" s="92" t="n">
        <f aca="false">ROUND(F7/(1-D7),0)</f>
        <v>19338</v>
      </c>
      <c r="F7" s="92" t="n">
        <f aca="false">+K6</f>
        <v>18586</v>
      </c>
      <c r="G7" s="93"/>
      <c r="H7" s="89"/>
      <c r="J7" s="81" t="s">
        <v>62</v>
      </c>
      <c r="K7" s="90"/>
      <c r="M7" s="94" t="s">
        <v>63</v>
      </c>
      <c r="N7" s="94"/>
    </row>
    <row r="8" customFormat="false" ht="15" hidden="false" customHeight="false" outlineLevel="0" collapsed="false">
      <c r="A8" s="77" t="s">
        <v>64</v>
      </c>
      <c r="B8" s="78" t="s">
        <v>65</v>
      </c>
      <c r="C8" s="78"/>
      <c r="D8" s="86" t="n">
        <f aca="false">$K$68+$K$69</f>
        <v>0.0389</v>
      </c>
      <c r="E8" s="95" t="n">
        <f aca="false">ROUND(F8/(1-D8),0)</f>
        <v>0</v>
      </c>
      <c r="F8" s="95" t="n">
        <f aca="false">+F13</f>
        <v>0</v>
      </c>
      <c r="G8" s="93"/>
      <c r="H8" s="89"/>
      <c r="J8" s="81" t="s">
        <v>62</v>
      </c>
      <c r="K8" s="87"/>
      <c r="M8" s="96" t="s">
        <v>52</v>
      </c>
      <c r="N8" s="97" t="s">
        <v>66</v>
      </c>
    </row>
    <row r="9" customFormat="false" ht="12.75" hidden="false" customHeight="false" outlineLevel="0" collapsed="false">
      <c r="A9" s="77"/>
      <c r="B9" s="78"/>
      <c r="C9" s="78"/>
      <c r="D9" s="86"/>
      <c r="E9" s="92" t="n">
        <f aca="false">ROUND(SUM(E6:E8),0)</f>
        <v>55241</v>
      </c>
      <c r="F9" s="92" t="n">
        <f aca="false">SUM(F6:F8)</f>
        <v>53092</v>
      </c>
      <c r="G9" s="93"/>
      <c r="H9" s="89"/>
      <c r="J9" s="98"/>
      <c r="K9" s="99" t="s">
        <v>67</v>
      </c>
      <c r="L9" s="100" t="s">
        <v>54</v>
      </c>
      <c r="M9" s="90" t="n">
        <f aca="false">ROUND(N9*K64,0)</f>
        <v>46500</v>
      </c>
      <c r="N9" s="101" t="n">
        <v>1500</v>
      </c>
    </row>
    <row r="10" customFormat="false" ht="12.75" hidden="false" customHeight="false" outlineLevel="0" collapsed="false">
      <c r="A10" s="77"/>
      <c r="B10" s="78"/>
      <c r="C10" s="78"/>
      <c r="D10" s="86"/>
      <c r="E10" s="87"/>
      <c r="F10" s="87"/>
      <c r="G10" s="93"/>
      <c r="H10" s="89"/>
      <c r="J10" s="81" t="s">
        <v>68</v>
      </c>
      <c r="K10" s="102" t="n">
        <f aca="false">IF(K12&gt;M10,M10,K12)</f>
        <v>36755</v>
      </c>
      <c r="L10" s="103" t="n">
        <f aca="false">ROUND(K10/(1-($K$68+$K$69)),0)</f>
        <v>38243</v>
      </c>
      <c r="M10" s="104" t="n">
        <f aca="false">ROUND(M9*(1-($K$68+$K$69)),0)</f>
        <v>44691</v>
      </c>
      <c r="N10" s="105" t="s">
        <v>55</v>
      </c>
    </row>
    <row r="11" customFormat="false" ht="12.75" hidden="false" customHeight="false" outlineLevel="0" collapsed="false">
      <c r="A11" s="77" t="s">
        <v>64</v>
      </c>
      <c r="B11" s="78" t="s">
        <v>65</v>
      </c>
      <c r="C11" s="78"/>
      <c r="D11" s="86" t="n">
        <f aca="false">$K$68+$K$69</f>
        <v>0.0389</v>
      </c>
      <c r="E11" s="87" t="n">
        <f aca="false">ROUND(F11/(1-D11),0)</f>
        <v>0</v>
      </c>
      <c r="F11" s="87" t="n">
        <f aca="false">+K7</f>
        <v>0</v>
      </c>
      <c r="G11" s="93"/>
      <c r="H11" s="89"/>
      <c r="J11" s="81" t="s">
        <v>69</v>
      </c>
      <c r="K11" s="102" t="n">
        <f aca="false">M10-K10</f>
        <v>7936</v>
      </c>
      <c r="L11" s="103" t="n">
        <f aca="false">M9-L10</f>
        <v>8257</v>
      </c>
      <c r="M11" s="87"/>
      <c r="N11" s="106"/>
    </row>
    <row r="12" customFormat="false" ht="15" hidden="false" customHeight="false" outlineLevel="0" collapsed="false">
      <c r="A12" s="77" t="s">
        <v>64</v>
      </c>
      <c r="B12" s="78" t="s">
        <v>65</v>
      </c>
      <c r="C12" s="78"/>
      <c r="D12" s="86" t="n">
        <f aca="false">$K$68+$K$69</f>
        <v>0.0389</v>
      </c>
      <c r="E12" s="95" t="n">
        <f aca="false">ROUND(F12/(1-D12),0)</f>
        <v>0</v>
      </c>
      <c r="F12" s="95" t="n">
        <f aca="false">+K8</f>
        <v>0</v>
      </c>
      <c r="G12" s="93"/>
      <c r="H12" s="89"/>
      <c r="J12" s="81" t="s">
        <v>70</v>
      </c>
      <c r="K12" s="102" t="n">
        <f aca="false">L6-K13</f>
        <v>36755</v>
      </c>
      <c r="L12" s="107"/>
    </row>
    <row r="13" customFormat="false" ht="12.75" hidden="false" customHeight="false" outlineLevel="0" collapsed="false">
      <c r="A13" s="77"/>
      <c r="B13" s="78"/>
      <c r="C13" s="78"/>
      <c r="D13" s="86"/>
      <c r="E13" s="87" t="n">
        <f aca="false">E11+E12</f>
        <v>0</v>
      </c>
      <c r="F13" s="87" t="n">
        <f aca="false">F11+F12</f>
        <v>0</v>
      </c>
      <c r="G13" s="93"/>
      <c r="H13" s="89"/>
      <c r="J13" s="81" t="s">
        <v>71</v>
      </c>
      <c r="K13" s="108" t="n">
        <f aca="false">16337</f>
        <v>16337</v>
      </c>
      <c r="L13" s="109" t="n">
        <f aca="false">+K13+K12</f>
        <v>53092</v>
      </c>
    </row>
    <row r="14" customFormat="false" ht="12.75" hidden="false" customHeight="false" outlineLevel="0" collapsed="false">
      <c r="A14" s="77"/>
      <c r="B14" s="78"/>
      <c r="C14" s="78"/>
      <c r="D14" s="86"/>
      <c r="E14" s="87"/>
      <c r="F14" s="87"/>
      <c r="G14" s="110"/>
      <c r="H14" s="89"/>
      <c r="J14" s="111" t="str">
        <f aca="false">IF(K5+K6=F20,"","Volume Error!")</f>
        <v/>
      </c>
      <c r="K14" s="87"/>
    </row>
    <row r="15" customFormat="false" ht="12.75" hidden="false" customHeight="false" outlineLevel="0" collapsed="false">
      <c r="A15" s="77" t="s">
        <v>72</v>
      </c>
      <c r="B15" s="78"/>
      <c r="C15" s="78"/>
      <c r="D15" s="86"/>
      <c r="E15" s="112" t="n">
        <f aca="false">E9-E13</f>
        <v>55241</v>
      </c>
      <c r="F15" s="112" t="n">
        <f aca="false">F9-F13</f>
        <v>53092</v>
      </c>
      <c r="G15" s="93"/>
      <c r="H15" s="89"/>
      <c r="J15" s="81" t="s">
        <v>73</v>
      </c>
      <c r="K15" s="113" t="n">
        <f aca="false">2.245</f>
        <v>2.245</v>
      </c>
    </row>
    <row r="16" customFormat="false" ht="12.75" hidden="false" customHeight="false" outlineLevel="0" collapsed="false">
      <c r="A16" s="85"/>
      <c r="B16" s="106" t="s">
        <v>74</v>
      </c>
      <c r="C16" s="78"/>
      <c r="D16" s="86" t="n">
        <f aca="false">$K$68+$K$69</f>
        <v>0.0389</v>
      </c>
      <c r="E16" s="87" t="n">
        <f aca="false">L10</f>
        <v>38243</v>
      </c>
      <c r="F16" s="87" t="n">
        <f aca="false">K10</f>
        <v>36755</v>
      </c>
      <c r="G16" s="93" t="n">
        <f aca="false">+K15</f>
        <v>2.245</v>
      </c>
      <c r="H16" s="89" t="n">
        <f aca="false">ROUND(E16*G16,2)</f>
        <v>85855.54</v>
      </c>
      <c r="J16" s="81" t="s">
        <v>75</v>
      </c>
      <c r="K16" s="113" t="n">
        <f aca="false">2.245</f>
        <v>2.245</v>
      </c>
    </row>
    <row r="17" customFormat="false" ht="12.75" hidden="false" customHeight="false" outlineLevel="0" collapsed="false">
      <c r="A17" s="85"/>
      <c r="B17" s="114" t="s">
        <v>76</v>
      </c>
      <c r="C17" s="115"/>
      <c r="D17" s="86" t="n">
        <f aca="false">$K$68+$K$69</f>
        <v>0.0389</v>
      </c>
      <c r="E17" s="87" t="n">
        <f aca="false">L11</f>
        <v>8257</v>
      </c>
      <c r="F17" s="92" t="n">
        <f aca="false">K11</f>
        <v>7936</v>
      </c>
      <c r="G17" s="116" t="n">
        <f aca="false">K16</f>
        <v>2.245</v>
      </c>
      <c r="H17" s="89" t="n">
        <f aca="false">ROUND(E17*G17,2)</f>
        <v>18536.97</v>
      </c>
      <c r="J17" s="81" t="s">
        <v>77</v>
      </c>
      <c r="K17" s="116" t="n">
        <f aca="false">M2+0.01</f>
        <v>2.04</v>
      </c>
    </row>
    <row r="18" customFormat="false" ht="12.75" hidden="false" customHeight="false" outlineLevel="0" collapsed="false">
      <c r="A18" s="77"/>
      <c r="B18" s="106" t="s">
        <v>78</v>
      </c>
      <c r="C18" s="78"/>
      <c r="D18" s="86" t="n">
        <f aca="false">$K$68+$K$69</f>
        <v>0.0389</v>
      </c>
      <c r="E18" s="92" t="n">
        <f aca="false">ROUND(F18/(1-D18),0)</f>
        <v>0</v>
      </c>
      <c r="F18" s="87" t="n">
        <f aca="false">K12-F16</f>
        <v>0</v>
      </c>
      <c r="G18" s="93" t="n">
        <f aca="false">+K17</f>
        <v>2.04</v>
      </c>
      <c r="H18" s="89" t="n">
        <f aca="false">ROUND(E18*G18,2)</f>
        <v>0</v>
      </c>
      <c r="J18" s="81" t="s">
        <v>79</v>
      </c>
      <c r="K18" s="93" t="n">
        <f aca="false">M2+0.1</f>
        <v>2.13</v>
      </c>
    </row>
    <row r="19" customFormat="false" ht="15" hidden="false" customHeight="false" outlineLevel="0" collapsed="false">
      <c r="A19" s="77"/>
      <c r="B19" s="106" t="s">
        <v>80</v>
      </c>
      <c r="C19" s="78"/>
      <c r="D19" s="86" t="n">
        <f aca="false">$K$68+$K$69</f>
        <v>0.0389</v>
      </c>
      <c r="E19" s="95" t="n">
        <f aca="false">ROUND(F19/(1-D19),0)</f>
        <v>8741</v>
      </c>
      <c r="F19" s="95" t="n">
        <f aca="false">K13-F17</f>
        <v>8401</v>
      </c>
      <c r="G19" s="117" t="n">
        <f aca="false">+K18</f>
        <v>2.13</v>
      </c>
      <c r="H19" s="118" t="n">
        <f aca="false">ROUND(E19*G19,2)</f>
        <v>18618.33</v>
      </c>
      <c r="J19" s="81" t="s">
        <v>81</v>
      </c>
      <c r="K19" s="119" t="n">
        <v>-175.87</v>
      </c>
    </row>
    <row r="20" customFormat="false" ht="13.5" hidden="false" customHeight="false" outlineLevel="0" collapsed="false">
      <c r="A20" s="120"/>
      <c r="B20" s="121"/>
      <c r="C20" s="121"/>
      <c r="D20" s="122"/>
      <c r="E20" s="123" t="n">
        <f aca="false">SUM(E16:E19)</f>
        <v>55241</v>
      </c>
      <c r="F20" s="123" t="n">
        <f aca="false">SUM(F16:F19)</f>
        <v>53092</v>
      </c>
      <c r="G20" s="124" t="n">
        <f aca="false">+H20/E20</f>
        <v>2.22680328017234</v>
      </c>
      <c r="H20" s="125" t="n">
        <f aca="false">SUM(H16:H19)</f>
        <v>123010.84</v>
      </c>
      <c r="J20" s="81" t="s">
        <v>82</v>
      </c>
      <c r="K20" s="126" t="n">
        <v>5179.85</v>
      </c>
    </row>
    <row r="21" customFormat="false" ht="12.75" hidden="false" customHeight="false" outlineLevel="0" collapsed="false">
      <c r="J21" s="81" t="s">
        <v>83</v>
      </c>
      <c r="K21" s="90" t="n">
        <v>2175</v>
      </c>
    </row>
    <row r="22" customFormat="false" ht="12.75" hidden="false" customHeight="false" outlineLevel="0" collapsed="false">
      <c r="E22" s="91"/>
      <c r="L22" s="127"/>
      <c r="M22" s="128"/>
      <c r="N22" s="81"/>
    </row>
    <row r="23" customFormat="false" ht="12.75" hidden="false" customHeight="false" outlineLevel="0" collapsed="false">
      <c r="L23" s="127"/>
      <c r="M23" s="128"/>
      <c r="N23" s="81"/>
    </row>
    <row r="24" customFormat="false" ht="12.75" hidden="false" customHeight="false" outlineLevel="0" collapsed="false">
      <c r="L24" s="127"/>
      <c r="M24" s="128"/>
      <c r="N24" s="81"/>
    </row>
    <row r="25" customFormat="false" ht="12.75" hidden="false" customHeight="false" outlineLevel="0" collapsed="false">
      <c r="D25" s="86"/>
      <c r="E25" s="87"/>
      <c r="F25" s="87"/>
      <c r="G25" s="93"/>
      <c r="H25" s="129"/>
      <c r="K25" s="87"/>
    </row>
    <row r="26" customFormat="false" ht="13.5" hidden="false" customHeight="false" outlineLevel="0" collapsed="false">
      <c r="D26" s="86"/>
      <c r="E26" s="87"/>
      <c r="F26" s="87"/>
      <c r="G26" s="93"/>
      <c r="H26" s="129"/>
      <c r="J26" s="69" t="s">
        <v>84</v>
      </c>
      <c r="K26" s="87"/>
    </row>
    <row r="27" customFormat="false" ht="12.75" hidden="false" customHeight="false" outlineLevel="0" collapsed="false">
      <c r="A27" s="70" t="s">
        <v>49</v>
      </c>
      <c r="B27" s="71" t="str">
        <f aca="false">J26</f>
        <v>33171000 TF-1</v>
      </c>
      <c r="C27" s="72"/>
      <c r="D27" s="72"/>
      <c r="E27" s="72"/>
      <c r="F27" s="72"/>
      <c r="G27" s="72"/>
      <c r="H27" s="73"/>
      <c r="J27" s="81" t="s">
        <v>85</v>
      </c>
      <c r="K27" s="130" t="n">
        <v>0</v>
      </c>
    </row>
    <row r="28" customFormat="false" ht="12.75" hidden="false" customHeight="false" outlineLevel="0" collapsed="false">
      <c r="A28" s="77"/>
      <c r="B28" s="78"/>
      <c r="C28" s="78"/>
      <c r="D28" s="79" t="s">
        <v>53</v>
      </c>
      <c r="E28" s="79" t="s">
        <v>54</v>
      </c>
      <c r="F28" s="79" t="s">
        <v>55</v>
      </c>
      <c r="G28" s="79" t="s">
        <v>56</v>
      </c>
      <c r="H28" s="80" t="s">
        <v>57</v>
      </c>
      <c r="J28" s="81" t="s">
        <v>60</v>
      </c>
      <c r="K28" s="130" t="n">
        <v>0</v>
      </c>
    </row>
    <row r="29" customFormat="false" ht="12.75" hidden="false" customHeight="false" outlineLevel="0" collapsed="false">
      <c r="A29" s="85" t="s">
        <v>86</v>
      </c>
      <c r="B29" s="78"/>
      <c r="C29" s="78"/>
      <c r="D29" s="86" t="n">
        <f aca="false">$K$68+$K$69</f>
        <v>0.0389</v>
      </c>
      <c r="E29" s="87" t="n">
        <f aca="false">ROUND(F29/(1-D29),0)</f>
        <v>0</v>
      </c>
      <c r="F29" s="87" t="n">
        <f aca="false">+K27</f>
        <v>0</v>
      </c>
      <c r="G29" s="93"/>
      <c r="H29" s="89"/>
      <c r="J29" s="81" t="s">
        <v>62</v>
      </c>
      <c r="K29" s="87" t="n">
        <v>0</v>
      </c>
    </row>
    <row r="30" customFormat="false" ht="12.75" hidden="false" customHeight="false" outlineLevel="0" collapsed="false">
      <c r="A30" s="77" t="s">
        <v>61</v>
      </c>
      <c r="B30" s="78"/>
      <c r="C30" s="78"/>
      <c r="D30" s="86" t="n">
        <f aca="false">$K$68+$K$69</f>
        <v>0.0389</v>
      </c>
      <c r="E30" s="92" t="n">
        <f aca="false">ROUND(F30/(1-D30),0)</f>
        <v>0</v>
      </c>
      <c r="F30" s="92" t="n">
        <f aca="false">+K28</f>
        <v>0</v>
      </c>
      <c r="G30" s="93"/>
      <c r="H30" s="89"/>
      <c r="J30" s="81" t="s">
        <v>62</v>
      </c>
      <c r="K30" s="87" t="n">
        <v>0</v>
      </c>
      <c r="L30" s="131"/>
    </row>
    <row r="31" customFormat="false" ht="15" hidden="false" customHeight="false" outlineLevel="0" collapsed="false">
      <c r="A31" s="77" t="s">
        <v>64</v>
      </c>
      <c r="B31" s="78" t="s">
        <v>65</v>
      </c>
      <c r="C31" s="78"/>
      <c r="D31" s="86" t="n">
        <f aca="false">$K$68+$K$69</f>
        <v>0.0389</v>
      </c>
      <c r="E31" s="95" t="n">
        <f aca="false">ROUND(F31/(1-D31),0)</f>
        <v>0</v>
      </c>
      <c r="F31" s="95" t="n">
        <f aca="false">+F36</f>
        <v>0</v>
      </c>
      <c r="G31" s="93"/>
      <c r="H31" s="89"/>
      <c r="K31" s="87"/>
      <c r="L31" s="91" t="n">
        <f aca="false">SUM(K27:K30)</f>
        <v>0</v>
      </c>
    </row>
    <row r="32" customFormat="false" ht="12.75" hidden="false" customHeight="false" outlineLevel="0" collapsed="false">
      <c r="A32" s="77"/>
      <c r="B32" s="78"/>
      <c r="C32" s="78"/>
      <c r="D32" s="86"/>
      <c r="E32" s="87" t="n">
        <f aca="false">SUM(E29:E31)</f>
        <v>0</v>
      </c>
      <c r="F32" s="87" t="n">
        <f aca="false">SUM(F29:F31)</f>
        <v>0</v>
      </c>
      <c r="G32" s="93"/>
      <c r="H32" s="89"/>
      <c r="J32" s="81" t="s">
        <v>87</v>
      </c>
      <c r="K32" s="87" t="n">
        <v>0</v>
      </c>
      <c r="M32" s="66"/>
    </row>
    <row r="33" customFormat="false" ht="12.75" hidden="false" customHeight="false" outlineLevel="0" collapsed="false">
      <c r="A33" s="77"/>
      <c r="B33" s="78"/>
      <c r="C33" s="78"/>
      <c r="D33" s="86"/>
      <c r="E33" s="87"/>
      <c r="F33" s="87"/>
      <c r="G33" s="93"/>
      <c r="H33" s="89"/>
      <c r="J33" s="81" t="s">
        <v>87</v>
      </c>
      <c r="K33" s="87" t="n">
        <v>0</v>
      </c>
      <c r="M33" s="91" t="n">
        <f aca="false">+K10+K33</f>
        <v>36755</v>
      </c>
    </row>
    <row r="34" customFormat="false" ht="12.75" hidden="false" customHeight="false" outlineLevel="0" collapsed="false">
      <c r="A34" s="77" t="s">
        <v>64</v>
      </c>
      <c r="B34" s="78" t="s">
        <v>65</v>
      </c>
      <c r="C34" s="78"/>
      <c r="D34" s="86" t="n">
        <f aca="false">$K$68+$K$69</f>
        <v>0.0389</v>
      </c>
      <c r="E34" s="87" t="n">
        <f aca="false">ROUND(F34/(1-D34),0)</f>
        <v>0</v>
      </c>
      <c r="F34" s="87" t="n">
        <f aca="false">+K29</f>
        <v>0</v>
      </c>
      <c r="G34" s="93"/>
      <c r="H34" s="89"/>
      <c r="J34" s="81" t="s">
        <v>87</v>
      </c>
      <c r="K34" s="87" t="n">
        <v>0</v>
      </c>
      <c r="L34" s="91"/>
      <c r="M34" s="91" t="n">
        <f aca="false">+K33+K34</f>
        <v>0</v>
      </c>
    </row>
    <row r="35" customFormat="false" ht="15" hidden="false" customHeight="false" outlineLevel="0" collapsed="false">
      <c r="A35" s="85"/>
      <c r="B35" s="78" t="s">
        <v>65</v>
      </c>
      <c r="C35" s="78"/>
      <c r="D35" s="86" t="n">
        <f aca="false">$K$68+$K$69</f>
        <v>0.0389</v>
      </c>
      <c r="E35" s="95" t="n">
        <f aca="false">ROUND(F35/(1-D35),0)</f>
        <v>0</v>
      </c>
      <c r="F35" s="95" t="n">
        <f aca="false">+K30</f>
        <v>0</v>
      </c>
      <c r="G35" s="93"/>
      <c r="H35" s="89"/>
      <c r="J35" s="81" t="s">
        <v>70</v>
      </c>
      <c r="K35" s="87" t="n">
        <f aca="false">SUM(K27:K30)</f>
        <v>0</v>
      </c>
    </row>
    <row r="36" customFormat="false" ht="12.75" hidden="false" customHeight="false" outlineLevel="0" collapsed="false">
      <c r="A36" s="77"/>
      <c r="B36" s="78"/>
      <c r="C36" s="78"/>
      <c r="D36" s="86"/>
      <c r="E36" s="87" t="n">
        <f aca="false">E34+E35</f>
        <v>0</v>
      </c>
      <c r="F36" s="87" t="n">
        <f aca="false">F34+F35</f>
        <v>0</v>
      </c>
      <c r="G36" s="93"/>
      <c r="H36" s="89"/>
      <c r="J36" s="81" t="s">
        <v>71</v>
      </c>
      <c r="K36" s="132" t="n">
        <v>0</v>
      </c>
      <c r="L36" s="66"/>
    </row>
    <row r="37" customFormat="false" ht="12.75" hidden="false" customHeight="false" outlineLevel="0" collapsed="false">
      <c r="A37" s="77"/>
      <c r="B37" s="78"/>
      <c r="C37" s="78"/>
      <c r="D37" s="86"/>
      <c r="E37" s="87"/>
      <c r="F37" s="87"/>
      <c r="G37" s="93"/>
      <c r="H37" s="89"/>
      <c r="K37" s="87"/>
      <c r="L37" s="66"/>
    </row>
    <row r="38" customFormat="false" ht="12.75" hidden="false" customHeight="false" outlineLevel="0" collapsed="false">
      <c r="A38" s="77" t="s">
        <v>72</v>
      </c>
      <c r="B38" s="78"/>
      <c r="C38" s="78"/>
      <c r="D38" s="86"/>
      <c r="E38" s="87" t="n">
        <f aca="false">E32-E36</f>
        <v>0</v>
      </c>
      <c r="F38" s="87" t="n">
        <f aca="false">F32-F36</f>
        <v>0</v>
      </c>
      <c r="G38" s="93"/>
      <c r="H38" s="89"/>
      <c r="J38" s="81" t="s">
        <v>88</v>
      </c>
      <c r="K38" s="86"/>
      <c r="L38" s="66"/>
    </row>
    <row r="39" customFormat="false" ht="12.75" hidden="false" customHeight="false" outlineLevel="0" collapsed="false">
      <c r="A39" s="77"/>
      <c r="B39" s="78" t="s">
        <v>89</v>
      </c>
      <c r="C39" s="78"/>
      <c r="D39" s="86" t="n">
        <f aca="false">$K$68+$K$69</f>
        <v>0.0389</v>
      </c>
      <c r="E39" s="87" t="n">
        <f aca="false">ROUND(F39/(1-D39),0)</f>
        <v>0</v>
      </c>
      <c r="F39" s="87" t="n">
        <f aca="false">+K32</f>
        <v>0</v>
      </c>
      <c r="G39" s="93" t="n">
        <f aca="false">+G16</f>
        <v>2.245</v>
      </c>
      <c r="H39" s="89" t="n">
        <f aca="false">ROUND(E39*G39,2)</f>
        <v>0</v>
      </c>
      <c r="J39" s="81" t="s">
        <v>88</v>
      </c>
      <c r="K39" s="86"/>
      <c r="L39" s="66"/>
    </row>
    <row r="40" customFormat="false" ht="12.75" hidden="false" customHeight="false" outlineLevel="0" collapsed="false">
      <c r="A40" s="77"/>
      <c r="B40" s="78" t="s">
        <v>89</v>
      </c>
      <c r="C40" s="78"/>
      <c r="D40" s="86" t="n">
        <f aca="false">$K$68+$K$69</f>
        <v>0.0389</v>
      </c>
      <c r="E40" s="87" t="n">
        <f aca="false">ROUND(F40/(1-D40),0)</f>
        <v>0</v>
      </c>
      <c r="F40" s="87" t="n">
        <f aca="false">+K33</f>
        <v>0</v>
      </c>
      <c r="G40" s="93" t="n">
        <f aca="false">+K39</f>
        <v>0</v>
      </c>
      <c r="H40" s="89" t="n">
        <f aca="false">ROUND(E40*G40,2)</f>
        <v>0</v>
      </c>
      <c r="J40" s="81" t="s">
        <v>90</v>
      </c>
      <c r="K40" s="93" t="n">
        <f aca="false">+K17</f>
        <v>2.04</v>
      </c>
    </row>
    <row r="41" customFormat="false" ht="12.75" hidden="false" customHeight="false" outlineLevel="0" collapsed="false">
      <c r="A41" s="77"/>
      <c r="B41" s="78" t="s">
        <v>89</v>
      </c>
      <c r="C41" s="78"/>
      <c r="D41" s="86" t="n">
        <f aca="false">$K$68+$K$69</f>
        <v>0.0389</v>
      </c>
      <c r="E41" s="87" t="n">
        <f aca="false">ROUND(F41/(1-D41),0)</f>
        <v>0</v>
      </c>
      <c r="F41" s="87" t="n">
        <f aca="false">+K34</f>
        <v>0</v>
      </c>
      <c r="G41" s="93" t="n">
        <f aca="false">+K40</f>
        <v>2.04</v>
      </c>
      <c r="H41" s="89" t="n">
        <f aca="false">ROUND(E41*G41,2)</f>
        <v>0</v>
      </c>
    </row>
    <row r="42" customFormat="false" ht="12.75" hidden="false" customHeight="false" outlineLevel="0" collapsed="false">
      <c r="A42" s="77"/>
      <c r="B42" s="78" t="s">
        <v>91</v>
      </c>
      <c r="C42" s="78"/>
      <c r="D42" s="86" t="n">
        <f aca="false">$K$68+$K$69</f>
        <v>0.0389</v>
      </c>
      <c r="E42" s="87" t="n">
        <f aca="false">ROUND(F42/(1-D42),0)</f>
        <v>0</v>
      </c>
      <c r="F42" s="87" t="n">
        <f aca="false">+K35</f>
        <v>0</v>
      </c>
      <c r="G42" s="93" t="n">
        <f aca="false">+G18</f>
        <v>2.04</v>
      </c>
      <c r="H42" s="89" t="n">
        <f aca="false">ROUND(E42*G42,2)</f>
        <v>0</v>
      </c>
      <c r="J42" s="81" t="s">
        <v>82</v>
      </c>
      <c r="K42" s="126" t="n">
        <v>30548.44</v>
      </c>
    </row>
    <row r="43" customFormat="false" ht="15" hidden="false" customHeight="false" outlineLevel="0" collapsed="false">
      <c r="A43" s="77"/>
      <c r="B43" s="78" t="s">
        <v>92</v>
      </c>
      <c r="C43" s="78"/>
      <c r="D43" s="86" t="n">
        <f aca="false">$K$68+$K$69</f>
        <v>0.0389</v>
      </c>
      <c r="E43" s="95" t="n">
        <f aca="false">ROUND(F43/(1-D43),0)</f>
        <v>0</v>
      </c>
      <c r="F43" s="95" t="n">
        <f aca="false">+K36</f>
        <v>0</v>
      </c>
      <c r="G43" s="117" t="n">
        <f aca="false">+G19</f>
        <v>2.13</v>
      </c>
      <c r="H43" s="118" t="n">
        <f aca="false">ROUND(E43*G43,2)</f>
        <v>0</v>
      </c>
      <c r="J43" s="81" t="s">
        <v>83</v>
      </c>
      <c r="K43" s="90" t="n">
        <v>3130</v>
      </c>
    </row>
    <row r="44" customFormat="false" ht="13.5" hidden="false" customHeight="false" outlineLevel="0" collapsed="false">
      <c r="A44" s="120"/>
      <c r="B44" s="121"/>
      <c r="C44" s="121"/>
      <c r="D44" s="122"/>
      <c r="E44" s="123" t="n">
        <f aca="false">SUM(E39:E43)</f>
        <v>0</v>
      </c>
      <c r="F44" s="123" t="n">
        <f aca="false">SUM(F39:F43)</f>
        <v>0</v>
      </c>
      <c r="G44" s="124"/>
      <c r="H44" s="125" t="n">
        <f aca="false">SUM(H39:H43)</f>
        <v>0</v>
      </c>
      <c r="J44" s="66" t="s">
        <v>93</v>
      </c>
      <c r="K44" s="126" t="n">
        <v>-1574.66</v>
      </c>
    </row>
    <row r="45" customFormat="false" ht="12.75" hidden="false" customHeight="false" outlineLevel="0" collapsed="false">
      <c r="A45" s="66"/>
      <c r="D45" s="86"/>
      <c r="E45" s="87"/>
      <c r="F45" s="87"/>
      <c r="G45" s="93"/>
      <c r="H45" s="129"/>
      <c r="J45" s="69" t="s">
        <v>94</v>
      </c>
    </row>
    <row r="46" customFormat="false" ht="13.5" hidden="false" customHeight="false" outlineLevel="0" collapsed="false">
      <c r="D46" s="86"/>
      <c r="E46" s="87"/>
      <c r="F46" s="87"/>
      <c r="G46" s="93"/>
      <c r="H46" s="129"/>
      <c r="J46" s="133" t="s">
        <v>95</v>
      </c>
    </row>
    <row r="47" customFormat="false" ht="12.75" hidden="false" customHeight="false" outlineLevel="0" collapsed="false">
      <c r="A47" s="70" t="s">
        <v>49</v>
      </c>
      <c r="B47" s="71" t="str">
        <f aca="false">J45</f>
        <v>33229000  NNT-1</v>
      </c>
      <c r="C47" s="72"/>
      <c r="D47" s="72"/>
      <c r="E47" s="72"/>
      <c r="F47" s="72"/>
      <c r="G47" s="72"/>
      <c r="H47" s="73"/>
      <c r="J47" s="81" t="s">
        <v>85</v>
      </c>
      <c r="K47" s="87" t="n">
        <v>0</v>
      </c>
    </row>
    <row r="48" customFormat="false" ht="12.75" hidden="false" customHeight="false" outlineLevel="0" collapsed="false">
      <c r="A48" s="77"/>
      <c r="B48" s="78"/>
      <c r="C48" s="78"/>
      <c r="D48" s="79" t="s">
        <v>53</v>
      </c>
      <c r="E48" s="79" t="s">
        <v>54</v>
      </c>
      <c r="F48" s="79" t="s">
        <v>55</v>
      </c>
      <c r="G48" s="79" t="s">
        <v>56</v>
      </c>
      <c r="H48" s="80" t="s">
        <v>57</v>
      </c>
      <c r="J48" s="81" t="s">
        <v>60</v>
      </c>
      <c r="K48" s="87" t="n">
        <v>0</v>
      </c>
    </row>
    <row r="49" customFormat="false" ht="12.75" hidden="false" customHeight="false" outlineLevel="0" collapsed="false">
      <c r="A49" s="85" t="s">
        <v>86</v>
      </c>
      <c r="B49" s="78"/>
      <c r="C49" s="78"/>
      <c r="D49" s="86" t="n">
        <f aca="false">$K$68+$K$69</f>
        <v>0.0389</v>
      </c>
      <c r="E49" s="87" t="n">
        <f aca="false">ROUND(F49/(1-D49),0)</f>
        <v>0</v>
      </c>
      <c r="F49" s="87" t="n">
        <f aca="false">+K47</f>
        <v>0</v>
      </c>
      <c r="G49" s="93"/>
      <c r="H49" s="89"/>
      <c r="J49" s="81" t="s">
        <v>62</v>
      </c>
      <c r="K49" s="87"/>
    </row>
    <row r="50" customFormat="false" ht="12.75" hidden="false" customHeight="false" outlineLevel="0" collapsed="false">
      <c r="A50" s="77" t="s">
        <v>61</v>
      </c>
      <c r="B50" s="78"/>
      <c r="C50" s="78"/>
      <c r="D50" s="86" t="n">
        <f aca="false">$K$68+$K$69</f>
        <v>0.0389</v>
      </c>
      <c r="E50" s="92" t="n">
        <f aca="false">ROUND(F50/(1-D50),0)</f>
        <v>0</v>
      </c>
      <c r="F50" s="92" t="n">
        <f aca="false">+K48</f>
        <v>0</v>
      </c>
      <c r="G50" s="93"/>
      <c r="H50" s="89"/>
      <c r="J50" s="81" t="s">
        <v>62</v>
      </c>
    </row>
    <row r="51" customFormat="false" ht="15" hidden="false" customHeight="false" outlineLevel="0" collapsed="false">
      <c r="A51" s="77" t="s">
        <v>64</v>
      </c>
      <c r="B51" s="78" t="s">
        <v>65</v>
      </c>
      <c r="C51" s="78"/>
      <c r="D51" s="86" t="n">
        <f aca="false">$K$68+$K$69</f>
        <v>0.0389</v>
      </c>
      <c r="E51" s="95" t="n">
        <f aca="false">ROUND(F51/(1-D51),0)</f>
        <v>0</v>
      </c>
      <c r="F51" s="95" t="n">
        <f aca="false">+F56</f>
        <v>0</v>
      </c>
      <c r="G51" s="93"/>
      <c r="H51" s="89"/>
      <c r="J51" s="81"/>
    </row>
    <row r="52" customFormat="false" ht="12.75" hidden="false" customHeight="false" outlineLevel="0" collapsed="false">
      <c r="A52" s="77"/>
      <c r="B52" s="78"/>
      <c r="C52" s="78"/>
      <c r="D52" s="86"/>
      <c r="E52" s="87" t="n">
        <f aca="false">SUM(E49:E51)</f>
        <v>0</v>
      </c>
      <c r="F52" s="87" t="n">
        <f aca="false">SUM(F49:F51)</f>
        <v>0</v>
      </c>
      <c r="G52" s="93"/>
      <c r="H52" s="89"/>
      <c r="J52" s="81" t="s">
        <v>87</v>
      </c>
      <c r="K52" s="134"/>
    </row>
    <row r="53" customFormat="false" ht="12.75" hidden="false" customHeight="false" outlineLevel="0" collapsed="false">
      <c r="A53" s="77"/>
      <c r="B53" s="78"/>
      <c r="C53" s="78"/>
      <c r="D53" s="86"/>
      <c r="E53" s="87"/>
      <c r="F53" s="87"/>
      <c r="G53" s="93"/>
      <c r="H53" s="89"/>
      <c r="J53" s="81" t="s">
        <v>70</v>
      </c>
      <c r="K53" s="87" t="n">
        <f aca="false">+K47</f>
        <v>0</v>
      </c>
    </row>
    <row r="54" customFormat="false" ht="12.75" hidden="false" customHeight="false" outlineLevel="0" collapsed="false">
      <c r="A54" s="77" t="s">
        <v>64</v>
      </c>
      <c r="B54" s="78" t="s">
        <v>65</v>
      </c>
      <c r="C54" s="78"/>
      <c r="D54" s="86" t="n">
        <f aca="false">$K$68+$K$69</f>
        <v>0.0389</v>
      </c>
      <c r="E54" s="87" t="n">
        <f aca="false">ROUND(F54/(1-D54),0)</f>
        <v>0</v>
      </c>
      <c r="F54" s="87" t="n">
        <f aca="false">+K49</f>
        <v>0</v>
      </c>
      <c r="G54" s="93"/>
      <c r="H54" s="89"/>
      <c r="J54" s="81" t="s">
        <v>71</v>
      </c>
    </row>
    <row r="55" customFormat="false" ht="15" hidden="false" customHeight="false" outlineLevel="0" collapsed="false">
      <c r="A55" s="85"/>
      <c r="B55" s="78" t="s">
        <v>65</v>
      </c>
      <c r="C55" s="78"/>
      <c r="D55" s="86" t="n">
        <f aca="false">$K$68+$K$69</f>
        <v>0.0389</v>
      </c>
      <c r="E55" s="95" t="n">
        <f aca="false">ROUND(F55/(1-D55),0)</f>
        <v>0</v>
      </c>
      <c r="F55" s="95" t="n">
        <f aca="false">+K50</f>
        <v>0</v>
      </c>
      <c r="G55" s="93"/>
      <c r="H55" s="89"/>
      <c r="J55" s="81"/>
    </row>
    <row r="56" customFormat="false" ht="12.75" hidden="false" customHeight="false" outlineLevel="0" collapsed="false">
      <c r="A56" s="77"/>
      <c r="B56" s="78"/>
      <c r="C56" s="78"/>
      <c r="D56" s="86"/>
      <c r="E56" s="87" t="n">
        <f aca="false">E54+E55</f>
        <v>0</v>
      </c>
      <c r="F56" s="87" t="n">
        <f aca="false">F54+F55</f>
        <v>0</v>
      </c>
      <c r="G56" s="93"/>
      <c r="H56" s="89"/>
      <c r="J56" s="81" t="s">
        <v>88</v>
      </c>
      <c r="K56" s="135" t="n">
        <v>0</v>
      </c>
      <c r="N56" s="66"/>
    </row>
    <row r="57" customFormat="false" ht="12.75" hidden="false" customHeight="false" outlineLevel="0" collapsed="false">
      <c r="A57" s="77"/>
      <c r="B57" s="78"/>
      <c r="C57" s="78"/>
      <c r="D57" s="86"/>
      <c r="E57" s="87"/>
      <c r="F57" s="87"/>
      <c r="G57" s="93"/>
      <c r="H57" s="89"/>
      <c r="J57" s="81" t="s">
        <v>96</v>
      </c>
      <c r="K57" s="136" t="n">
        <v>0</v>
      </c>
    </row>
    <row r="58" customFormat="false" ht="12.75" hidden="false" customHeight="false" outlineLevel="0" collapsed="false">
      <c r="A58" s="77" t="s">
        <v>72</v>
      </c>
      <c r="B58" s="78"/>
      <c r="C58" s="78"/>
      <c r="D58" s="86"/>
      <c r="E58" s="87" t="n">
        <f aca="false">E52-E56</f>
        <v>0</v>
      </c>
      <c r="F58" s="87" t="n">
        <f aca="false">F52-F56</f>
        <v>0</v>
      </c>
      <c r="G58" s="93"/>
      <c r="H58" s="89"/>
      <c r="J58" s="81" t="s">
        <v>97</v>
      </c>
    </row>
    <row r="59" customFormat="false" ht="12.75" hidden="false" customHeight="false" outlineLevel="0" collapsed="false">
      <c r="A59" s="77"/>
      <c r="B59" s="78" t="s">
        <v>89</v>
      </c>
      <c r="C59" s="78"/>
      <c r="D59" s="86" t="n">
        <f aca="false">$K$68+$K$69</f>
        <v>0.0389</v>
      </c>
      <c r="E59" s="87" t="n">
        <f aca="false">ROUND(F59/(1-D59),0)</f>
        <v>0</v>
      </c>
      <c r="F59" s="87" t="n">
        <f aca="false">+K52</f>
        <v>0</v>
      </c>
      <c r="G59" s="93" t="n">
        <f aca="false">+K56</f>
        <v>0</v>
      </c>
      <c r="H59" s="89" t="n">
        <f aca="false">ROUND(E59*G59,2)</f>
        <v>0</v>
      </c>
    </row>
    <row r="60" customFormat="false" ht="12.75" hidden="false" customHeight="false" outlineLevel="0" collapsed="false">
      <c r="A60" s="77"/>
      <c r="B60" s="78" t="s">
        <v>91</v>
      </c>
      <c r="C60" s="78"/>
      <c r="D60" s="86" t="n">
        <f aca="false">$K$68+$K$69</f>
        <v>0.0389</v>
      </c>
      <c r="E60" s="87" t="n">
        <f aca="false">ROUND(F60/(1-D60),0)</f>
        <v>0</v>
      </c>
      <c r="F60" s="87" t="n">
        <f aca="false">+K53</f>
        <v>0</v>
      </c>
      <c r="G60" s="93" t="n">
        <f aca="false">+K57</f>
        <v>0</v>
      </c>
      <c r="H60" s="89" t="n">
        <f aca="false">ROUND(E60*G60,2)</f>
        <v>0</v>
      </c>
      <c r="J60" s="81" t="s">
        <v>82</v>
      </c>
      <c r="K60" s="59" t="n">
        <v>0</v>
      </c>
    </row>
    <row r="61" customFormat="false" ht="15" hidden="false" customHeight="false" outlineLevel="0" collapsed="false">
      <c r="A61" s="77"/>
      <c r="B61" s="78" t="s">
        <v>92</v>
      </c>
      <c r="C61" s="78"/>
      <c r="D61" s="86" t="n">
        <f aca="false">$K$68+$K$69</f>
        <v>0.0389</v>
      </c>
      <c r="E61" s="95" t="n">
        <f aca="false">ROUND(F61/(1-D61),0)</f>
        <v>0</v>
      </c>
      <c r="F61" s="95" t="n">
        <f aca="false">+K54</f>
        <v>0</v>
      </c>
      <c r="G61" s="117" t="n">
        <f aca="false">+K58</f>
        <v>0</v>
      </c>
      <c r="H61" s="118" t="n">
        <f aca="false">ROUND(E61*G61,2)</f>
        <v>0</v>
      </c>
      <c r="J61" s="81" t="s">
        <v>83</v>
      </c>
      <c r="K61" s="59" t="n">
        <v>0</v>
      </c>
    </row>
    <row r="62" customFormat="false" ht="13.5" hidden="false" customHeight="false" outlineLevel="0" collapsed="false">
      <c r="A62" s="120"/>
      <c r="B62" s="121"/>
      <c r="C62" s="121"/>
      <c r="D62" s="122"/>
      <c r="E62" s="123" t="n">
        <f aca="false">SUM(E59:E61)</f>
        <v>0</v>
      </c>
      <c r="F62" s="123" t="n">
        <f aca="false">SUM(F59:F61)</f>
        <v>0</v>
      </c>
      <c r="G62" s="124"/>
      <c r="H62" s="125" t="n">
        <f aca="false">SUM(H59:H61)</f>
        <v>0</v>
      </c>
    </row>
    <row r="63" customFormat="false" ht="12.75" hidden="false" customHeight="false" outlineLevel="0" collapsed="false">
      <c r="D63" s="86"/>
      <c r="E63" s="87"/>
      <c r="F63" s="87"/>
      <c r="G63" s="93"/>
      <c r="H63" s="129"/>
      <c r="J63" s="69" t="s">
        <v>98</v>
      </c>
    </row>
    <row r="64" customFormat="false" ht="20.25" hidden="false" customHeight="false" outlineLevel="0" collapsed="false">
      <c r="D64" s="86"/>
      <c r="E64" s="87"/>
      <c r="F64" s="87"/>
      <c r="G64" s="93"/>
      <c r="H64" s="129"/>
      <c r="J64" s="81" t="s">
        <v>99</v>
      </c>
      <c r="K64" s="4" t="n">
        <f aca="false">DATE(YEAR(J1+31),MONTH(J1+31),1)-J1</f>
        <v>31</v>
      </c>
    </row>
    <row r="65" customFormat="false" ht="12.75" hidden="false" customHeight="false" outlineLevel="0" collapsed="false">
      <c r="A65" s="70" t="s">
        <v>49</v>
      </c>
      <c r="B65" s="137" t="s">
        <v>100</v>
      </c>
      <c r="C65" s="72"/>
      <c r="D65" s="72"/>
      <c r="E65" s="72"/>
      <c r="F65" s="72"/>
      <c r="G65" s="72"/>
      <c r="H65" s="73"/>
      <c r="J65" s="81" t="s">
        <v>101</v>
      </c>
      <c r="K65" s="126" t="n">
        <v>0.06</v>
      </c>
    </row>
    <row r="66" customFormat="false" ht="12.75" hidden="false" customHeight="false" outlineLevel="0" collapsed="false">
      <c r="A66" s="77"/>
      <c r="B66" s="78"/>
      <c r="C66" s="78"/>
      <c r="D66" s="79"/>
      <c r="E66" s="79" t="s">
        <v>54</v>
      </c>
      <c r="F66" s="79" t="s">
        <v>55</v>
      </c>
      <c r="G66" s="79" t="s">
        <v>56</v>
      </c>
      <c r="H66" s="80" t="s">
        <v>57</v>
      </c>
      <c r="J66" s="81" t="s">
        <v>102</v>
      </c>
      <c r="K66" s="138" t="n">
        <v>0</v>
      </c>
      <c r="L66" s="139"/>
    </row>
    <row r="67" customFormat="false" ht="12.75" hidden="false" customHeight="false" outlineLevel="0" collapsed="false">
      <c r="A67" s="85" t="s">
        <v>86</v>
      </c>
      <c r="B67" s="78"/>
      <c r="C67" s="78"/>
      <c r="D67" s="86"/>
      <c r="E67" s="87" t="n">
        <f aca="false">E6+E29+E49</f>
        <v>35903</v>
      </c>
      <c r="F67" s="87" t="n">
        <f aca="false">F6+F29+F49</f>
        <v>34506</v>
      </c>
      <c r="G67" s="93"/>
      <c r="H67" s="89"/>
      <c r="J67" s="81" t="s">
        <v>102</v>
      </c>
      <c r="K67" s="140" t="n">
        <v>0</v>
      </c>
      <c r="L67" s="141"/>
    </row>
    <row r="68" customFormat="false" ht="12.75" hidden="false" customHeight="false" outlineLevel="0" collapsed="false">
      <c r="A68" s="77" t="s">
        <v>61</v>
      </c>
      <c r="B68" s="78"/>
      <c r="C68" s="78"/>
      <c r="D68" s="86"/>
      <c r="E68" s="87" t="n">
        <f aca="false">E7+E30+E50</f>
        <v>19338</v>
      </c>
      <c r="F68" s="87" t="n">
        <f aca="false">F7+F30+F50</f>
        <v>18586</v>
      </c>
      <c r="G68" s="93"/>
      <c r="H68" s="89"/>
      <c r="J68" s="81" t="s">
        <v>103</v>
      </c>
      <c r="K68" s="142" t="n">
        <v>0.0259</v>
      </c>
      <c r="L68" s="141"/>
    </row>
    <row r="69" customFormat="false" ht="15" hidden="false" customHeight="false" outlineLevel="0" collapsed="false">
      <c r="A69" s="77" t="s">
        <v>64</v>
      </c>
      <c r="B69" s="78" t="s">
        <v>65</v>
      </c>
      <c r="C69" s="78"/>
      <c r="D69" s="86"/>
      <c r="E69" s="95" t="n">
        <f aca="false">E8+E31+E51</f>
        <v>0</v>
      </c>
      <c r="F69" s="95" t="n">
        <f aca="false">F8+F31+F51</f>
        <v>0</v>
      </c>
      <c r="G69" s="93"/>
      <c r="H69" s="89"/>
      <c r="J69" s="81" t="s">
        <v>104</v>
      </c>
      <c r="K69" s="142" t="n">
        <v>0.013</v>
      </c>
      <c r="L69" s="140"/>
    </row>
    <row r="70" customFormat="false" ht="12.75" hidden="false" customHeight="false" outlineLevel="0" collapsed="false">
      <c r="A70" s="77"/>
      <c r="B70" s="78"/>
      <c r="C70" s="78"/>
      <c r="D70" s="86"/>
      <c r="E70" s="87" t="n">
        <f aca="false">SUM(E67:E69)</f>
        <v>55241</v>
      </c>
      <c r="F70" s="87" t="n">
        <f aca="false">SUM(F67:F69)</f>
        <v>53092</v>
      </c>
      <c r="G70" s="93"/>
      <c r="H70" s="89"/>
      <c r="J70" s="81" t="s">
        <v>105</v>
      </c>
      <c r="K70" s="142" t="n">
        <v>0.0131</v>
      </c>
      <c r="L70" s="143"/>
    </row>
    <row r="71" customFormat="false" ht="12.75" hidden="false" customHeight="false" outlineLevel="0" collapsed="false">
      <c r="A71" s="77"/>
      <c r="B71" s="78"/>
      <c r="C71" s="78"/>
      <c r="D71" s="86"/>
      <c r="E71" s="87"/>
      <c r="F71" s="87"/>
      <c r="G71" s="93"/>
      <c r="H71" s="89"/>
      <c r="J71" s="66"/>
      <c r="K71" s="134"/>
      <c r="L71" s="140"/>
    </row>
    <row r="72" customFormat="false" ht="12.75" hidden="false" customHeight="false" outlineLevel="0" collapsed="false">
      <c r="A72" s="77" t="s">
        <v>64</v>
      </c>
      <c r="B72" s="78" t="s">
        <v>65</v>
      </c>
      <c r="C72" s="78"/>
      <c r="D72" s="86"/>
      <c r="E72" s="87" t="n">
        <f aca="false">E11+E34</f>
        <v>0</v>
      </c>
      <c r="F72" s="87" t="n">
        <f aca="false">F11+F34</f>
        <v>0</v>
      </c>
      <c r="G72" s="93"/>
      <c r="H72" s="89"/>
      <c r="J72" s="69" t="s">
        <v>106</v>
      </c>
      <c r="K72" s="87"/>
      <c r="L72" s="140"/>
    </row>
    <row r="73" customFormat="false" ht="15" hidden="false" customHeight="false" outlineLevel="0" collapsed="false">
      <c r="A73" s="77" t="s">
        <v>64</v>
      </c>
      <c r="B73" s="78" t="s">
        <v>65</v>
      </c>
      <c r="C73" s="78"/>
      <c r="D73" s="86"/>
      <c r="E73" s="95" t="n">
        <f aca="false">E12+E35</f>
        <v>0</v>
      </c>
      <c r="F73" s="95" t="n">
        <f aca="false">F12+F35</f>
        <v>0</v>
      </c>
      <c r="G73" s="93"/>
      <c r="H73" s="89"/>
      <c r="J73" s="81" t="s">
        <v>82</v>
      </c>
      <c r="K73" s="126" t="n">
        <v>706.13</v>
      </c>
      <c r="L73" s="140"/>
    </row>
    <row r="74" customFormat="false" ht="12.75" hidden="false" customHeight="false" outlineLevel="0" collapsed="false">
      <c r="A74" s="77"/>
      <c r="B74" s="78"/>
      <c r="C74" s="78"/>
      <c r="D74" s="86"/>
      <c r="E74" s="87" t="n">
        <f aca="false">E72+E73</f>
        <v>0</v>
      </c>
      <c r="F74" s="87" t="n">
        <f aca="false">F72+F73</f>
        <v>0</v>
      </c>
      <c r="G74" s="93"/>
      <c r="H74" s="89"/>
      <c r="J74" s="81" t="s">
        <v>107</v>
      </c>
      <c r="K74" s="144" t="n">
        <v>-208.29</v>
      </c>
      <c r="L74" s="140"/>
    </row>
    <row r="75" customFormat="false" ht="12.75" hidden="false" customHeight="false" outlineLevel="0" collapsed="false">
      <c r="A75" s="77"/>
      <c r="B75" s="78"/>
      <c r="C75" s="78"/>
      <c r="D75" s="86"/>
      <c r="E75" s="87"/>
      <c r="F75" s="87"/>
      <c r="G75" s="93"/>
      <c r="H75" s="89"/>
      <c r="J75" s="81" t="s">
        <v>108</v>
      </c>
      <c r="K75" s="129" t="n">
        <f aca="false">SUM(K73:K74)</f>
        <v>497.84</v>
      </c>
    </row>
    <row r="76" customFormat="false" ht="12.75" hidden="false" customHeight="false" outlineLevel="0" collapsed="false">
      <c r="A76" s="77" t="s">
        <v>72</v>
      </c>
      <c r="B76" s="78"/>
      <c r="C76" s="78"/>
      <c r="D76" s="86"/>
      <c r="E76" s="87" t="n">
        <f aca="false">E15+E38+E58</f>
        <v>55241</v>
      </c>
      <c r="F76" s="87" t="n">
        <f aca="false">F15+F38+F58</f>
        <v>53092</v>
      </c>
      <c r="G76" s="93"/>
      <c r="H76" s="89"/>
    </row>
    <row r="77" customFormat="false" ht="12.75" hidden="false" customHeight="false" outlineLevel="0" collapsed="false">
      <c r="A77" s="145"/>
      <c r="B77" s="78" t="str">
        <f aca="false">B16</f>
        <v>No. Fixed Price</v>
      </c>
      <c r="C77" s="78"/>
      <c r="D77" s="86"/>
      <c r="E77" s="146" t="n">
        <f aca="false">+E16+E39+E59</f>
        <v>38243</v>
      </c>
      <c r="F77" s="146" t="n">
        <f aca="false">+F16+F39+F59</f>
        <v>36755</v>
      </c>
      <c r="G77" s="93" t="n">
        <f aca="false">+G39</f>
        <v>2.245</v>
      </c>
      <c r="H77" s="89" t="n">
        <f aca="false">+E77*G77</f>
        <v>85855.535</v>
      </c>
      <c r="J77" s="69" t="s">
        <v>109</v>
      </c>
    </row>
    <row r="78" customFormat="false" ht="12.75" hidden="false" customHeight="false" outlineLevel="0" collapsed="false">
      <c r="A78" s="77"/>
      <c r="B78" s="78" t="str">
        <f aca="false">B17</f>
        <v>So. Fixed Price</v>
      </c>
      <c r="C78" s="78"/>
      <c r="D78" s="86"/>
      <c r="E78" s="146" t="n">
        <f aca="false">+E17+E40</f>
        <v>8257</v>
      </c>
      <c r="F78" s="87" t="n">
        <f aca="false">+F17</f>
        <v>7936</v>
      </c>
      <c r="G78" s="93" t="n">
        <f aca="false">+K16</f>
        <v>2.245</v>
      </c>
      <c r="H78" s="89" t="n">
        <f aca="false">+E78*G78</f>
        <v>18536.965</v>
      </c>
      <c r="J78" s="66" t="s">
        <v>110</v>
      </c>
    </row>
    <row r="79" customFormat="false" ht="12.75" hidden="false" customHeight="false" outlineLevel="0" collapsed="false">
      <c r="A79" s="77"/>
      <c r="B79" s="78"/>
      <c r="C79" s="78"/>
      <c r="D79" s="86"/>
      <c r="E79" s="87"/>
      <c r="F79" s="87"/>
      <c r="G79" s="93"/>
      <c r="H79" s="89"/>
      <c r="J79" s="66" t="s">
        <v>111</v>
      </c>
      <c r="K79" s="90" t="n">
        <v>80082</v>
      </c>
    </row>
    <row r="80" customFormat="false" ht="12.75" hidden="false" customHeight="false" outlineLevel="0" collapsed="false">
      <c r="A80" s="77"/>
      <c r="B80" s="78" t="str">
        <f aca="false">B18</f>
        <v>North Index Price</v>
      </c>
      <c r="C80" s="78"/>
      <c r="D80" s="87"/>
      <c r="E80" s="87" t="n">
        <f aca="false">E18+E42+E60</f>
        <v>0</v>
      </c>
      <c r="F80" s="87" t="n">
        <f aca="false">F18+F42+F60</f>
        <v>0</v>
      </c>
      <c r="G80" s="93" t="n">
        <f aca="false">+G42</f>
        <v>2.04</v>
      </c>
      <c r="H80" s="89" t="n">
        <f aca="false">ROUND(+E80*G80,2)</f>
        <v>0</v>
      </c>
      <c r="J80" s="66" t="s">
        <v>112</v>
      </c>
      <c r="K80" s="90" t="n">
        <v>18586</v>
      </c>
    </row>
    <row r="81" customFormat="false" ht="15" hidden="false" customHeight="false" outlineLevel="0" collapsed="false">
      <c r="A81" s="77"/>
      <c r="B81" s="78" t="str">
        <f aca="false">B19</f>
        <v>South Index Price</v>
      </c>
      <c r="C81" s="78"/>
      <c r="D81" s="86"/>
      <c r="E81" s="95" t="n">
        <f aca="false">E19+E43+E61</f>
        <v>8741</v>
      </c>
      <c r="F81" s="95" t="n">
        <f aca="false">F19+F43+F61</f>
        <v>8401</v>
      </c>
      <c r="G81" s="117" t="n">
        <f aca="false">+G43</f>
        <v>2.13</v>
      </c>
      <c r="H81" s="118" t="n">
        <f aca="false">+E81*G81</f>
        <v>18618.33</v>
      </c>
      <c r="J81" s="66" t="s">
        <v>113</v>
      </c>
      <c r="K81" s="90" t="n">
        <v>244</v>
      </c>
    </row>
    <row r="82" customFormat="false" ht="13.5" hidden="false" customHeight="false" outlineLevel="0" collapsed="false">
      <c r="A82" s="120"/>
      <c r="B82" s="121"/>
      <c r="C82" s="121"/>
      <c r="D82" s="122"/>
      <c r="E82" s="123" t="n">
        <f aca="false">SUM(E77:E81)</f>
        <v>55241</v>
      </c>
      <c r="F82" s="123" t="n">
        <f aca="false">SUM(F77:F81)</f>
        <v>53092</v>
      </c>
      <c r="G82" s="124"/>
      <c r="H82" s="147" t="n">
        <f aca="false">SUM(H77:H81)</f>
        <v>123010.83</v>
      </c>
      <c r="J82" s="66" t="s">
        <v>114</v>
      </c>
      <c r="K82" s="90" t="n">
        <v>18342</v>
      </c>
      <c r="L82" s="148" t="str">
        <f aca="false">IF(K80-K81=K82,"OK","Inj Qty Mismatch")</f>
        <v>OK</v>
      </c>
    </row>
    <row r="83" customFormat="false" ht="12.75" hidden="false" customHeight="false" outlineLevel="0" collapsed="false">
      <c r="A83" s="78"/>
      <c r="B83" s="78"/>
      <c r="C83" s="78"/>
      <c r="D83" s="86"/>
      <c r="E83" s="87"/>
      <c r="F83" s="87"/>
      <c r="G83" s="93"/>
      <c r="H83" s="129"/>
      <c r="J83" s="149" t="s">
        <v>115</v>
      </c>
      <c r="K83" s="90" t="n">
        <v>5726</v>
      </c>
    </row>
    <row r="84" customFormat="false" ht="12.75" hidden="false" customHeight="false" outlineLevel="0" collapsed="false">
      <c r="H84" s="129"/>
      <c r="J84" s="66" t="s">
        <v>116</v>
      </c>
      <c r="K84" s="90" t="n">
        <v>92698</v>
      </c>
      <c r="L84" s="148" t="str">
        <f aca="false">IF(K79+K80-K81-K83-K84=0,"OK","Qty Mismatch")</f>
        <v>OK</v>
      </c>
    </row>
    <row r="85" customFormat="false" ht="12.75" hidden="false" customHeight="false" outlineLevel="0" collapsed="false">
      <c r="B85" s="59" t="s">
        <v>117</v>
      </c>
      <c r="E85" s="150" t="str">
        <f aca="false">B4</f>
        <v>33175000 TF-1</v>
      </c>
      <c r="H85" s="129" t="n">
        <f aca="false">+K20</f>
        <v>5179.85</v>
      </c>
      <c r="J85" s="66" t="s">
        <v>118</v>
      </c>
      <c r="K85" s="87" t="n">
        <f aca="false">K82-K83</f>
        <v>12616</v>
      </c>
      <c r="L85" s="66" t="s">
        <v>119</v>
      </c>
    </row>
    <row r="86" customFormat="false" ht="12.75" hidden="false" customHeight="false" outlineLevel="0" collapsed="false">
      <c r="B86" s="59" t="s">
        <v>117</v>
      </c>
      <c r="E86" s="150" t="str">
        <f aca="false">B27</f>
        <v>33171000 TF-1</v>
      </c>
      <c r="H86" s="151" t="n">
        <f aca="false">+K42</f>
        <v>30548.44</v>
      </c>
    </row>
    <row r="87" customFormat="false" ht="12.75" hidden="false" customHeight="false" outlineLevel="0" collapsed="false">
      <c r="B87" s="59" t="s">
        <v>117</v>
      </c>
      <c r="E87" s="150" t="str">
        <f aca="false">J45</f>
        <v>33229000  NNT-1</v>
      </c>
      <c r="H87" s="151" t="n">
        <f aca="false">+K60</f>
        <v>0</v>
      </c>
      <c r="J87" s="66" t="s">
        <v>120</v>
      </c>
    </row>
    <row r="88" customFormat="false" ht="15" hidden="false" customHeight="false" outlineLevel="0" collapsed="false">
      <c r="B88" s="66" t="s">
        <v>121</v>
      </c>
      <c r="E88" s="150" t="str">
        <f aca="false">J72</f>
        <v>31029000 NNT-1</v>
      </c>
      <c r="H88" s="152" t="n">
        <f aca="false">K75</f>
        <v>497.84</v>
      </c>
      <c r="J88" s="66" t="s">
        <v>118</v>
      </c>
      <c r="K88" s="87" t="n">
        <f aca="false">K6+K28</f>
        <v>18586</v>
      </c>
      <c r="L88" s="66" t="s">
        <v>122</v>
      </c>
    </row>
    <row r="89" customFormat="false" ht="12.75" hidden="false" customHeight="false" outlineLevel="0" collapsed="false">
      <c r="H89" s="153" t="n">
        <f aca="false">SUM(H85:H88)</f>
        <v>36226.13</v>
      </c>
      <c r="J89" s="154" t="s">
        <v>123</v>
      </c>
      <c r="K89" s="91" t="n">
        <f aca="false">K80-K88</f>
        <v>0</v>
      </c>
      <c r="L89" s="81" t="str">
        <f aca="false">IF(K80=K88,"OK","Storage Mismatch")</f>
        <v>OK</v>
      </c>
    </row>
    <row r="90" customFormat="false" ht="12.75" hidden="false" customHeight="false" outlineLevel="0" collapsed="false">
      <c r="H90" s="129"/>
    </row>
    <row r="91" customFormat="false" ht="12.75" hidden="false" customHeight="false" outlineLevel="0" collapsed="false">
      <c r="A91" s="59" t="s">
        <v>124</v>
      </c>
      <c r="B91" s="87" t="n">
        <f aca="false">+K61+K43</f>
        <v>3130</v>
      </c>
      <c r="C91" s="59" t="n">
        <f aca="false">+K64</f>
        <v>31</v>
      </c>
      <c r="D91" s="59" t="s">
        <v>125</v>
      </c>
      <c r="F91" s="87" t="n">
        <f aca="false">ROUND(B91*C91,0)</f>
        <v>97030</v>
      </c>
      <c r="H91" s="129"/>
    </row>
    <row r="92" customFormat="false" ht="15" hidden="false" customHeight="false" outlineLevel="0" collapsed="false">
      <c r="A92" s="59" t="s">
        <v>126</v>
      </c>
      <c r="F92" s="155" t="n">
        <f aca="false">+F62+F44</f>
        <v>0</v>
      </c>
      <c r="K92" s="87"/>
    </row>
    <row r="93" customFormat="false" ht="12.75" hidden="false" customHeight="false" outlineLevel="0" collapsed="false">
      <c r="A93" s="59" t="s">
        <v>127</v>
      </c>
      <c r="B93" s="87"/>
      <c r="E93" s="156" t="s">
        <v>128</v>
      </c>
      <c r="F93" s="87" t="n">
        <f aca="false">F91-F92</f>
        <v>97030</v>
      </c>
      <c r="G93" s="93" t="n">
        <f aca="false">K65</f>
        <v>0.06</v>
      </c>
      <c r="H93" s="129" t="n">
        <f aca="false">-ROUND(F93*G93,2)</f>
        <v>-5821.8</v>
      </c>
    </row>
    <row r="94" customFormat="false" ht="12.75" hidden="false" customHeight="false" outlineLevel="0" collapsed="false">
      <c r="F94" s="91"/>
      <c r="H94" s="129"/>
    </row>
    <row r="95" customFormat="false" ht="12.75" hidden="false" customHeight="false" outlineLevel="0" collapsed="false">
      <c r="B95" s="68"/>
      <c r="D95" s="86"/>
      <c r="E95" s="87"/>
      <c r="F95" s="87"/>
      <c r="G95" s="93"/>
      <c r="H95" s="129"/>
    </row>
    <row r="96" customFormat="false" ht="12.75" hidden="false" customHeight="false" outlineLevel="0" collapsed="false">
      <c r="B96" s="68"/>
      <c r="C96" s="157" t="s">
        <v>129</v>
      </c>
      <c r="E96" s="87"/>
      <c r="F96" s="158" t="s">
        <v>130</v>
      </c>
      <c r="G96" s="159"/>
      <c r="H96" s="129" t="n">
        <f aca="false">K66</f>
        <v>0</v>
      </c>
    </row>
    <row r="97" customFormat="false" ht="12.75" hidden="false" customHeight="false" outlineLevel="0" collapsed="false">
      <c r="A97" s="160"/>
      <c r="B97" s="161"/>
      <c r="D97" s="86"/>
      <c r="E97" s="87"/>
      <c r="F97" s="158" t="s">
        <v>130</v>
      </c>
      <c r="H97" s="129" t="n">
        <f aca="false">K67</f>
        <v>0</v>
      </c>
    </row>
    <row r="98" customFormat="false" ht="12.75" hidden="false" customHeight="false" outlineLevel="0" collapsed="false">
      <c r="A98" s="160"/>
      <c r="D98" s="86"/>
      <c r="E98" s="87"/>
      <c r="F98" s="87"/>
      <c r="G98" s="159"/>
      <c r="H98" s="129"/>
      <c r="J98" s="66"/>
    </row>
    <row r="99" customFormat="false" ht="15" hidden="false" customHeight="false" outlineLevel="0" collapsed="false">
      <c r="D99" s="86"/>
      <c r="E99" s="87"/>
      <c r="F99" s="87"/>
      <c r="G99" s="162" t="s">
        <v>131</v>
      </c>
      <c r="H99" s="152" t="n">
        <f aca="false">K19+K44</f>
        <v>-1750.53</v>
      </c>
      <c r="J99" s="163"/>
    </row>
    <row r="101" customFormat="false" ht="15" hidden="false" customHeight="false" outlineLevel="0" collapsed="false">
      <c r="A101" s="160"/>
      <c r="D101" s="164" t="s">
        <v>132</v>
      </c>
      <c r="E101" s="164"/>
      <c r="F101" s="164"/>
      <c r="G101" s="164"/>
      <c r="H101" s="165" t="n">
        <f aca="false">SUM(H82,H89:H99)</f>
        <v>151664.63</v>
      </c>
    </row>
    <row r="102" customFormat="false" ht="15" hidden="false" customHeight="false" outlineLevel="0" collapsed="false">
      <c r="A102" s="160"/>
      <c r="D102" s="164"/>
      <c r="E102" s="164"/>
      <c r="F102" s="164"/>
      <c r="G102" s="164"/>
      <c r="H102" s="152"/>
    </row>
    <row r="103" customFormat="false" ht="12.75" hidden="false" customHeight="false" outlineLevel="0" collapsed="false">
      <c r="J103" s="163"/>
    </row>
    <row r="104" customFormat="false" ht="12.75" hidden="false" customHeight="false" outlineLevel="0" collapsed="false">
      <c r="H104" s="166"/>
      <c r="J104" s="166"/>
    </row>
    <row r="105" customFormat="false" ht="12.75" hidden="false" customHeight="false" outlineLevel="0" collapsed="false">
      <c r="H105" s="129"/>
    </row>
    <row r="106" customFormat="false" ht="12.75" hidden="false" customHeight="false" outlineLevel="0" collapsed="false">
      <c r="H106" s="166"/>
    </row>
    <row r="107" customFormat="false" ht="12.75" hidden="false" customHeight="false" outlineLevel="0" collapsed="false">
      <c r="H107" s="129"/>
    </row>
    <row r="108" customFormat="false" ht="12.75" hidden="false" customHeight="false" outlineLevel="0" collapsed="false">
      <c r="H108" s="129"/>
    </row>
    <row r="109" customFormat="false" ht="12.75" hidden="false" customHeight="false" outlineLevel="0" collapsed="false">
      <c r="H109" s="129"/>
    </row>
    <row r="110" customFormat="false" ht="12.75" hidden="false" customHeight="false" outlineLevel="0" collapsed="false">
      <c r="H110" s="129"/>
    </row>
    <row r="111" customFormat="false" ht="12.75" hidden="false" customHeight="false" outlineLevel="0" collapsed="false">
      <c r="H111" s="129"/>
    </row>
    <row r="112" customFormat="false" ht="12.75" hidden="false" customHeight="false" outlineLevel="0" collapsed="false">
      <c r="H112" s="129"/>
    </row>
    <row r="113" customFormat="false" ht="12.75" hidden="false" customHeight="false" outlineLevel="0" collapsed="false">
      <c r="H113" s="129"/>
    </row>
    <row r="114" customFormat="false" ht="12.75" hidden="false" customHeight="false" outlineLevel="0" collapsed="false">
      <c r="H114" s="129"/>
    </row>
    <row r="115" customFormat="false" ht="12.75" hidden="false" customHeight="false" outlineLevel="0" collapsed="false">
      <c r="H115" s="129"/>
    </row>
    <row r="116" customFormat="false" ht="12.75" hidden="false" customHeight="false" outlineLevel="0" collapsed="false">
      <c r="H116" s="129"/>
    </row>
    <row r="117" customFormat="false" ht="12.75" hidden="false" customHeight="false" outlineLevel="0" collapsed="false">
      <c r="H117" s="129"/>
    </row>
    <row r="118" customFormat="false" ht="12.75" hidden="false" customHeight="false" outlineLevel="0" collapsed="false">
      <c r="H118" s="129"/>
    </row>
    <row r="119" customFormat="false" ht="12.75" hidden="false" customHeight="false" outlineLevel="0" collapsed="false">
      <c r="H119" s="129"/>
    </row>
    <row r="120" customFormat="false" ht="12.75" hidden="false" customHeight="false" outlineLevel="0" collapsed="false">
      <c r="H120" s="129"/>
    </row>
    <row r="121" customFormat="false" ht="12.75" hidden="false" customHeight="false" outlineLevel="0" collapsed="false">
      <c r="H121" s="129"/>
    </row>
    <row r="122" customFormat="false" ht="12.75" hidden="false" customHeight="false" outlineLevel="0" collapsed="false">
      <c r="H122" s="129"/>
    </row>
    <row r="123" customFormat="false" ht="12.75" hidden="false" customHeight="false" outlineLevel="0" collapsed="false">
      <c r="H123" s="129"/>
    </row>
    <row r="124" customFormat="false" ht="12.75" hidden="false" customHeight="false" outlineLevel="0" collapsed="false">
      <c r="H124" s="129"/>
    </row>
    <row r="125" customFormat="false" ht="12.75" hidden="false" customHeight="false" outlineLevel="0" collapsed="false">
      <c r="H125" s="129"/>
    </row>
    <row r="126" customFormat="false" ht="12.75" hidden="false" customHeight="false" outlineLevel="0" collapsed="false">
      <c r="H126" s="129"/>
    </row>
    <row r="127" customFormat="false" ht="12.75" hidden="false" customHeight="false" outlineLevel="0" collapsed="false">
      <c r="H127" s="129"/>
    </row>
    <row r="128" customFormat="false" ht="12.75" hidden="false" customHeight="false" outlineLevel="0" collapsed="false">
      <c r="H128" s="129"/>
    </row>
    <row r="129" customFormat="false" ht="12.75" hidden="false" customHeight="false" outlineLevel="0" collapsed="false">
      <c r="H129" s="129"/>
    </row>
    <row r="130" customFormat="false" ht="12.75" hidden="false" customHeight="false" outlineLevel="0" collapsed="false">
      <c r="H130" s="129"/>
    </row>
    <row r="131" customFormat="false" ht="12.75" hidden="false" customHeight="false" outlineLevel="0" collapsed="false">
      <c r="H131" s="129"/>
    </row>
    <row r="132" customFormat="false" ht="12.75" hidden="false" customHeight="false" outlineLevel="0" collapsed="false">
      <c r="H132" s="129"/>
    </row>
    <row r="133" customFormat="false" ht="12.75" hidden="false" customHeight="false" outlineLevel="0" collapsed="false">
      <c r="H133" s="129"/>
    </row>
    <row r="134" customFormat="false" ht="12.75" hidden="false" customHeight="false" outlineLevel="0" collapsed="false">
      <c r="H134" s="129"/>
    </row>
    <row r="135" customFormat="false" ht="12.75" hidden="false" customHeight="false" outlineLevel="0" collapsed="false">
      <c r="H135" s="129"/>
    </row>
    <row r="136" customFormat="false" ht="12.75" hidden="false" customHeight="false" outlineLevel="0" collapsed="false">
      <c r="H136" s="129"/>
    </row>
    <row r="137" customFormat="false" ht="12.75" hidden="false" customHeight="false" outlineLevel="0" collapsed="false">
      <c r="H137" s="129"/>
    </row>
    <row r="138" customFormat="false" ht="12.75" hidden="false" customHeight="false" outlineLevel="0" collapsed="false">
      <c r="H138" s="129"/>
    </row>
    <row r="139" customFormat="false" ht="12.75" hidden="false" customHeight="false" outlineLevel="0" collapsed="false">
      <c r="H139" s="129"/>
    </row>
    <row r="140" customFormat="false" ht="12.75" hidden="false" customHeight="false" outlineLevel="0" collapsed="false">
      <c r="H140" s="129"/>
    </row>
    <row r="141" customFormat="false" ht="12.75" hidden="false" customHeight="false" outlineLevel="0" collapsed="false">
      <c r="H141" s="129"/>
    </row>
    <row r="142" customFormat="false" ht="12.75" hidden="false" customHeight="false" outlineLevel="0" collapsed="false">
      <c r="H142" s="129"/>
    </row>
    <row r="143" customFormat="false" ht="12.75" hidden="false" customHeight="false" outlineLevel="0" collapsed="false">
      <c r="H143" s="129"/>
    </row>
    <row r="144" customFormat="false" ht="12.75" hidden="false" customHeight="false" outlineLevel="0" collapsed="false">
      <c r="H144" s="129"/>
    </row>
    <row r="145" customFormat="false" ht="12.75" hidden="false" customHeight="false" outlineLevel="0" collapsed="false">
      <c r="H145" s="129"/>
    </row>
    <row r="146" customFormat="false" ht="12.75" hidden="false" customHeight="false" outlineLevel="0" collapsed="false">
      <c r="H146" s="129"/>
    </row>
    <row r="147" customFormat="false" ht="12.75" hidden="false" customHeight="false" outlineLevel="0" collapsed="false">
      <c r="H147" s="129"/>
    </row>
    <row r="148" customFormat="false" ht="12.75" hidden="false" customHeight="false" outlineLevel="0" collapsed="false">
      <c r="H148" s="129"/>
    </row>
    <row r="149" customFormat="false" ht="12.75" hidden="false" customHeight="false" outlineLevel="0" collapsed="false">
      <c r="H149" s="129"/>
    </row>
    <row r="150" customFormat="false" ht="12.75" hidden="false" customHeight="false" outlineLevel="0" collapsed="false">
      <c r="H150" s="129"/>
    </row>
    <row r="151" customFormat="false" ht="12.75" hidden="false" customHeight="false" outlineLevel="0" collapsed="false">
      <c r="H151" s="129"/>
    </row>
    <row r="152" customFormat="false" ht="12.75" hidden="false" customHeight="false" outlineLevel="0" collapsed="false">
      <c r="H152" s="129"/>
    </row>
    <row r="153" customFormat="false" ht="12.75" hidden="false" customHeight="false" outlineLevel="0" collapsed="false">
      <c r="H153" s="129"/>
    </row>
    <row r="154" customFormat="false" ht="12.75" hidden="false" customHeight="false" outlineLevel="0" collapsed="false">
      <c r="H154" s="129"/>
    </row>
    <row r="155" customFormat="false" ht="12.75" hidden="false" customHeight="false" outlineLevel="0" collapsed="false">
      <c r="H155" s="129"/>
    </row>
    <row r="156" customFormat="false" ht="12.75" hidden="false" customHeight="false" outlineLevel="0" collapsed="false">
      <c r="H156" s="129"/>
    </row>
    <row r="157" customFormat="false" ht="12.75" hidden="false" customHeight="false" outlineLevel="0" collapsed="false">
      <c r="H157" s="129"/>
    </row>
    <row r="158" customFormat="false" ht="12.75" hidden="false" customHeight="false" outlineLevel="0" collapsed="false">
      <c r="H158" s="129"/>
    </row>
    <row r="159" customFormat="false" ht="12.75" hidden="false" customHeight="false" outlineLevel="0" collapsed="false">
      <c r="H159" s="129"/>
    </row>
    <row r="160" customFormat="false" ht="12.75" hidden="false" customHeight="false" outlineLevel="0" collapsed="false">
      <c r="H160" s="129"/>
    </row>
    <row r="161" customFormat="false" ht="12.75" hidden="false" customHeight="false" outlineLevel="0" collapsed="false">
      <c r="H161" s="129"/>
    </row>
    <row r="162" customFormat="false" ht="12.75" hidden="false" customHeight="false" outlineLevel="0" collapsed="false">
      <c r="H162" s="129"/>
    </row>
    <row r="163" customFormat="false" ht="12.75" hidden="false" customHeight="false" outlineLevel="0" collapsed="false">
      <c r="H163" s="129"/>
    </row>
    <row r="164" customFormat="false" ht="12.75" hidden="false" customHeight="false" outlineLevel="0" collapsed="false">
      <c r="H164" s="129"/>
    </row>
    <row r="165" customFormat="false" ht="12.75" hidden="false" customHeight="false" outlineLevel="0" collapsed="false">
      <c r="H165" s="129"/>
    </row>
    <row r="166" customFormat="false" ht="12.75" hidden="false" customHeight="false" outlineLevel="0" collapsed="false">
      <c r="H166" s="129"/>
    </row>
    <row r="167" customFormat="false" ht="12.75" hidden="false" customHeight="false" outlineLevel="0" collapsed="false">
      <c r="H167" s="129"/>
    </row>
    <row r="168" customFormat="false" ht="12.75" hidden="false" customHeight="false" outlineLevel="0" collapsed="false">
      <c r="H168" s="129"/>
    </row>
    <row r="169" customFormat="false" ht="12.75" hidden="false" customHeight="false" outlineLevel="0" collapsed="false">
      <c r="H169" s="129"/>
    </row>
    <row r="170" customFormat="false" ht="12.75" hidden="false" customHeight="false" outlineLevel="0" collapsed="false">
      <c r="H170" s="129"/>
    </row>
    <row r="171" customFormat="false" ht="12.75" hidden="false" customHeight="false" outlineLevel="0" collapsed="false">
      <c r="H171" s="129"/>
    </row>
    <row r="172" customFormat="false" ht="12.75" hidden="false" customHeight="false" outlineLevel="0" collapsed="false">
      <c r="H172" s="129"/>
    </row>
    <row r="173" customFormat="false" ht="12.75" hidden="false" customHeight="false" outlineLevel="0" collapsed="false">
      <c r="H173" s="129"/>
    </row>
    <row r="174" customFormat="false" ht="12.75" hidden="false" customHeight="false" outlineLevel="0" collapsed="false">
      <c r="H174" s="129"/>
    </row>
    <row r="175" customFormat="false" ht="12.75" hidden="false" customHeight="false" outlineLevel="0" collapsed="false">
      <c r="H175" s="129"/>
    </row>
    <row r="176" customFormat="false" ht="12.75" hidden="false" customHeight="false" outlineLevel="0" collapsed="false">
      <c r="H176" s="129"/>
    </row>
    <row r="177" customFormat="false" ht="12.75" hidden="false" customHeight="false" outlineLevel="0" collapsed="false">
      <c r="H177" s="129"/>
    </row>
    <row r="178" customFormat="false" ht="12.75" hidden="false" customHeight="false" outlineLevel="0" collapsed="false">
      <c r="H178" s="129"/>
    </row>
    <row r="179" customFormat="false" ht="12.75" hidden="false" customHeight="false" outlineLevel="0" collapsed="false">
      <c r="H179" s="129"/>
    </row>
    <row r="180" customFormat="false" ht="12.75" hidden="false" customHeight="false" outlineLevel="0" collapsed="false">
      <c r="H180" s="129"/>
    </row>
    <row r="181" customFormat="false" ht="12.75" hidden="false" customHeight="false" outlineLevel="0" collapsed="false">
      <c r="H181" s="129"/>
    </row>
    <row r="182" customFormat="false" ht="12.75" hidden="false" customHeight="false" outlineLevel="0" collapsed="false">
      <c r="H182" s="129"/>
    </row>
    <row r="183" customFormat="false" ht="12.75" hidden="false" customHeight="false" outlineLevel="0" collapsed="false">
      <c r="H183" s="129"/>
    </row>
    <row r="184" customFormat="false" ht="12.75" hidden="false" customHeight="false" outlineLevel="0" collapsed="false">
      <c r="H184" s="129"/>
    </row>
    <row r="185" customFormat="false" ht="12.75" hidden="false" customHeight="false" outlineLevel="0" collapsed="false">
      <c r="H185" s="129"/>
    </row>
    <row r="186" customFormat="false" ht="12.75" hidden="false" customHeight="false" outlineLevel="0" collapsed="false">
      <c r="H186" s="129"/>
    </row>
    <row r="187" customFormat="false" ht="12.75" hidden="false" customHeight="false" outlineLevel="0" collapsed="false">
      <c r="H187" s="129"/>
    </row>
    <row r="188" customFormat="false" ht="12.75" hidden="false" customHeight="false" outlineLevel="0" collapsed="false">
      <c r="H188" s="129"/>
    </row>
    <row r="189" customFormat="false" ht="12.75" hidden="false" customHeight="false" outlineLevel="0" collapsed="false">
      <c r="H189" s="129"/>
    </row>
    <row r="190" customFormat="false" ht="12.75" hidden="false" customHeight="false" outlineLevel="0" collapsed="false">
      <c r="H190" s="129"/>
    </row>
    <row r="191" customFormat="false" ht="12.75" hidden="false" customHeight="false" outlineLevel="0" collapsed="false">
      <c r="H191" s="129"/>
    </row>
    <row r="192" customFormat="false" ht="12.75" hidden="false" customHeight="false" outlineLevel="0" collapsed="false">
      <c r="H192" s="129"/>
    </row>
    <row r="193" customFormat="false" ht="12.75" hidden="false" customHeight="false" outlineLevel="0" collapsed="false">
      <c r="H193" s="129"/>
    </row>
    <row r="194" customFormat="false" ht="12.75" hidden="false" customHeight="false" outlineLevel="0" collapsed="false">
      <c r="H194" s="129"/>
    </row>
    <row r="195" customFormat="false" ht="12.75" hidden="false" customHeight="false" outlineLevel="0" collapsed="false">
      <c r="H195" s="129"/>
    </row>
    <row r="196" customFormat="false" ht="12.75" hidden="false" customHeight="false" outlineLevel="0" collapsed="false">
      <c r="H196" s="129"/>
    </row>
    <row r="197" customFormat="false" ht="12.75" hidden="false" customHeight="false" outlineLevel="0" collapsed="false">
      <c r="H197" s="129"/>
    </row>
    <row r="198" customFormat="false" ht="12.75" hidden="false" customHeight="false" outlineLevel="0" collapsed="false">
      <c r="H198" s="129"/>
    </row>
    <row r="199" customFormat="false" ht="12.75" hidden="false" customHeight="false" outlineLevel="0" collapsed="false">
      <c r="H199" s="129"/>
    </row>
    <row r="200" customFormat="false" ht="12.75" hidden="false" customHeight="false" outlineLevel="0" collapsed="false">
      <c r="H200" s="129"/>
    </row>
    <row r="201" customFormat="false" ht="12.75" hidden="false" customHeight="false" outlineLevel="0" collapsed="false">
      <c r="H201" s="129"/>
    </row>
    <row r="202" customFormat="false" ht="12.75" hidden="false" customHeight="false" outlineLevel="0" collapsed="false">
      <c r="H202" s="129"/>
    </row>
    <row r="203" customFormat="false" ht="12.75" hidden="false" customHeight="false" outlineLevel="0" collapsed="false">
      <c r="H203" s="129"/>
    </row>
    <row r="204" customFormat="false" ht="12.75" hidden="false" customHeight="false" outlineLevel="0" collapsed="false">
      <c r="H204" s="129"/>
    </row>
    <row r="205" customFormat="false" ht="12.75" hidden="false" customHeight="false" outlineLevel="0" collapsed="false">
      <c r="H205" s="129"/>
    </row>
    <row r="206" customFormat="false" ht="12.75" hidden="false" customHeight="false" outlineLevel="0" collapsed="false">
      <c r="H206" s="129"/>
    </row>
    <row r="207" customFormat="false" ht="12.75" hidden="false" customHeight="false" outlineLevel="0" collapsed="false">
      <c r="H207" s="129"/>
    </row>
    <row r="208" customFormat="false" ht="12.75" hidden="false" customHeight="false" outlineLevel="0" collapsed="false">
      <c r="H208" s="129"/>
    </row>
    <row r="209" customFormat="false" ht="12.75" hidden="false" customHeight="false" outlineLevel="0" collapsed="false">
      <c r="H209" s="129"/>
    </row>
    <row r="210" customFormat="false" ht="12.75" hidden="false" customHeight="false" outlineLevel="0" collapsed="false">
      <c r="H210" s="129"/>
    </row>
    <row r="211" customFormat="false" ht="12.75" hidden="false" customHeight="false" outlineLevel="0" collapsed="false">
      <c r="H211" s="129"/>
    </row>
    <row r="212" customFormat="false" ht="12.75" hidden="false" customHeight="false" outlineLevel="0" collapsed="false">
      <c r="H212" s="129"/>
    </row>
    <row r="213" customFormat="false" ht="12.75" hidden="false" customHeight="false" outlineLevel="0" collapsed="false">
      <c r="H213" s="129"/>
    </row>
    <row r="214" customFormat="false" ht="12.75" hidden="false" customHeight="false" outlineLevel="0" collapsed="false">
      <c r="H214" s="129"/>
    </row>
    <row r="215" customFormat="false" ht="12.75" hidden="false" customHeight="false" outlineLevel="0" collapsed="false">
      <c r="H215" s="129"/>
    </row>
    <row r="216" customFormat="false" ht="12.75" hidden="false" customHeight="false" outlineLevel="0" collapsed="false">
      <c r="H216" s="129"/>
    </row>
    <row r="217" customFormat="false" ht="12.75" hidden="false" customHeight="false" outlineLevel="0" collapsed="false">
      <c r="H217" s="129"/>
    </row>
    <row r="218" customFormat="false" ht="12.75" hidden="false" customHeight="false" outlineLevel="0" collapsed="false">
      <c r="H218" s="129"/>
    </row>
    <row r="219" customFormat="false" ht="12.75" hidden="false" customHeight="false" outlineLevel="0" collapsed="false">
      <c r="H219" s="129"/>
    </row>
    <row r="220" customFormat="false" ht="12.75" hidden="false" customHeight="false" outlineLevel="0" collapsed="false">
      <c r="H220" s="129"/>
    </row>
    <row r="221" customFormat="false" ht="12.75" hidden="false" customHeight="false" outlineLevel="0" collapsed="false">
      <c r="H221" s="129"/>
    </row>
    <row r="222" customFormat="false" ht="12.75" hidden="false" customHeight="false" outlineLevel="0" collapsed="false">
      <c r="H222" s="129"/>
    </row>
    <row r="223" customFormat="false" ht="12.75" hidden="false" customHeight="false" outlineLevel="0" collapsed="false">
      <c r="H223" s="129"/>
    </row>
    <row r="224" customFormat="false" ht="12.75" hidden="false" customHeight="false" outlineLevel="0" collapsed="false">
      <c r="H224" s="129"/>
    </row>
    <row r="225" customFormat="false" ht="12.75" hidden="false" customHeight="false" outlineLevel="0" collapsed="false">
      <c r="H225" s="129"/>
    </row>
    <row r="226" customFormat="false" ht="12.75" hidden="false" customHeight="false" outlineLevel="0" collapsed="false">
      <c r="H226" s="129"/>
    </row>
  </sheetData>
  <mergeCells count="1">
    <mergeCell ref="M7:N7"/>
  </mergeCells>
  <printOptions headings="false" gridLines="false" gridLinesSet="true" horizontalCentered="true" verticalCentered="false"/>
  <pageMargins left="0.25" right="0.25" top="0.25" bottom="0.25" header="0.511811023622047" footer="0.220138888888889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99"/>
  <sheetViews>
    <sheetView showFormulas="false" showGridLines="true" showRowColHeaders="true" showZeros="true" rightToLeft="false" tabSelected="false" showOutlineSymbols="true" defaultGridColor="false" view="normal" topLeftCell="A13" colorId="22" zoomScale="77" zoomScaleNormal="77" zoomScalePageLayoutView="100" workbookViewId="0">
      <selection pane="topLeft" activeCell="D23" activeCellId="0" sqref="D23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31.65"/>
    <col collapsed="false" customWidth="true" hidden="false" outlineLevel="0" max="3" min="3" style="0" width="19.11"/>
    <col collapsed="false" customWidth="true" hidden="false" outlineLevel="0" max="4" min="4" style="0" width="16.65"/>
    <col collapsed="false" customWidth="true" hidden="false" outlineLevel="0" max="5" min="5" style="0" width="15.65"/>
    <col collapsed="false" customWidth="true" hidden="false" outlineLevel="0" max="7" min="7" style="0" width="14.65"/>
    <col collapsed="false" customWidth="true" hidden="false" outlineLevel="0" max="8" min="8" style="0" width="4.44"/>
  </cols>
  <sheetData>
    <row r="1" customFormat="false" ht="15" hidden="false" customHeight="false" outlineLevel="0" collapsed="false">
      <c r="A1" s="167"/>
      <c r="B1" s="168"/>
      <c r="C1" s="168"/>
      <c r="D1" s="168"/>
      <c r="E1" s="168"/>
      <c r="F1" s="168"/>
      <c r="G1" s="168"/>
      <c r="H1" s="169"/>
    </row>
    <row r="2" customFormat="false" ht="30" hidden="false" customHeight="false" outlineLevel="0" collapsed="false">
      <c r="A2" s="170"/>
      <c r="B2" s="171"/>
      <c r="C2" s="172" t="s">
        <v>133</v>
      </c>
      <c r="D2" s="56"/>
      <c r="E2" s="56"/>
      <c r="F2" s="56"/>
      <c r="G2" s="56"/>
      <c r="H2" s="173"/>
    </row>
    <row r="3" customFormat="false" ht="30.75" hidden="false" customHeight="false" outlineLevel="0" collapsed="false">
      <c r="A3" s="170"/>
      <c r="B3" s="174"/>
      <c r="C3" s="175" t="s">
        <v>134</v>
      </c>
      <c r="D3" s="174"/>
      <c r="E3" s="174"/>
      <c r="F3" s="174"/>
      <c r="G3" s="174"/>
      <c r="H3" s="173"/>
    </row>
    <row r="4" customFormat="false" ht="15" hidden="false" customHeight="false" outlineLevel="0" collapsed="false">
      <c r="A4" s="170"/>
      <c r="B4" s="56"/>
      <c r="C4" s="56"/>
      <c r="D4" s="56"/>
      <c r="E4" s="56"/>
      <c r="F4" s="56"/>
      <c r="G4" s="56" t="s">
        <v>135</v>
      </c>
      <c r="H4" s="173"/>
    </row>
    <row r="5" customFormat="false" ht="18" hidden="false" customHeight="false" outlineLevel="0" collapsed="false">
      <c r="A5" s="170"/>
      <c r="B5" s="176" t="s">
        <v>136</v>
      </c>
      <c r="C5" s="56"/>
      <c r="D5" s="56"/>
      <c r="E5" s="177" t="s">
        <v>137</v>
      </c>
      <c r="F5" s="56" t="s">
        <v>138</v>
      </c>
      <c r="G5" s="56"/>
      <c r="H5" s="173"/>
    </row>
    <row r="6" customFormat="false" ht="15" hidden="false" customHeight="false" outlineLevel="0" collapsed="false">
      <c r="A6" s="170"/>
      <c r="B6" s="56"/>
      <c r="C6" s="56"/>
      <c r="D6" s="56"/>
      <c r="E6" s="56"/>
      <c r="F6" s="56"/>
      <c r="G6" s="56"/>
      <c r="H6" s="173"/>
    </row>
    <row r="7" customFormat="false" ht="15.75" hidden="false" customHeight="false" outlineLevel="0" collapsed="false">
      <c r="A7" s="170"/>
      <c r="B7" s="178" t="s">
        <v>139</v>
      </c>
      <c r="C7" s="179" t="n">
        <f aca="false">+'CIG  WKST'!M1</f>
        <v>37164</v>
      </c>
      <c r="D7" s="57"/>
      <c r="E7" s="180" t="s">
        <v>140</v>
      </c>
      <c r="F7" s="179" t="n">
        <f aca="true">TODAY()</f>
        <v>45926</v>
      </c>
      <c r="G7" s="57"/>
      <c r="H7" s="173"/>
    </row>
    <row r="8" customFormat="false" ht="15.75" hidden="false" customHeight="false" outlineLevel="0" collapsed="false">
      <c r="A8" s="170"/>
      <c r="B8" s="178"/>
      <c r="C8" s="180"/>
      <c r="D8" s="180"/>
      <c r="E8" s="180"/>
      <c r="F8" s="180"/>
      <c r="G8" s="180"/>
      <c r="H8" s="173"/>
    </row>
    <row r="9" customFormat="false" ht="15.75" hidden="false" customHeight="false" outlineLevel="0" collapsed="false">
      <c r="A9" s="170"/>
      <c r="B9" s="178" t="s">
        <v>141</v>
      </c>
      <c r="C9" s="181" t="s">
        <v>142</v>
      </c>
      <c r="D9" s="57"/>
      <c r="E9" s="180" t="s">
        <v>137</v>
      </c>
      <c r="F9" s="57" t="s">
        <v>143</v>
      </c>
      <c r="G9" s="57"/>
      <c r="H9" s="173"/>
    </row>
    <row r="10" customFormat="false" ht="15.75" hidden="false" customHeight="false" outlineLevel="0" collapsed="false">
      <c r="A10" s="170"/>
      <c r="B10" s="180"/>
      <c r="C10" s="180"/>
      <c r="D10" s="180"/>
      <c r="E10" s="180"/>
      <c r="F10" s="180"/>
      <c r="G10" s="180"/>
      <c r="H10" s="173"/>
    </row>
    <row r="11" customFormat="false" ht="18" hidden="false" customHeight="false" outlineLevel="0" collapsed="false">
      <c r="A11" s="170"/>
      <c r="B11" s="180" t="s">
        <v>144</v>
      </c>
      <c r="C11" s="182" t="s">
        <v>145</v>
      </c>
      <c r="D11" s="180"/>
      <c r="E11" s="180"/>
      <c r="F11" s="180"/>
      <c r="G11" s="180"/>
      <c r="H11" s="173"/>
    </row>
    <row r="12" customFormat="false" ht="15.75" hidden="false" customHeight="false" outlineLevel="0" collapsed="false">
      <c r="A12" s="170"/>
      <c r="B12" s="180"/>
      <c r="C12" s="57"/>
      <c r="D12" s="180"/>
      <c r="E12" s="180"/>
      <c r="F12" s="180"/>
      <c r="G12" s="180"/>
      <c r="H12" s="173"/>
    </row>
    <row r="13" customFormat="false" ht="15.75" hidden="false" customHeight="false" outlineLevel="0" collapsed="false">
      <c r="A13" s="170"/>
      <c r="B13" s="180" t="s">
        <v>146</v>
      </c>
      <c r="C13" s="180"/>
      <c r="D13" s="180"/>
      <c r="E13" s="180"/>
      <c r="F13" s="180"/>
      <c r="G13" s="180"/>
      <c r="H13" s="173"/>
    </row>
    <row r="14" customFormat="false" ht="15.75" hidden="false" customHeight="false" outlineLevel="0" collapsed="false">
      <c r="A14" s="170"/>
      <c r="B14" s="180"/>
      <c r="C14" s="180"/>
      <c r="D14" s="180"/>
      <c r="E14" s="180"/>
      <c r="F14" s="180"/>
      <c r="G14" s="180"/>
      <c r="H14" s="173"/>
    </row>
    <row r="15" customFormat="false" ht="15.75" hidden="false" customHeight="false" outlineLevel="0" collapsed="false">
      <c r="A15" s="170"/>
      <c r="B15" s="180" t="s">
        <v>147</v>
      </c>
      <c r="C15" s="181" t="s">
        <v>148</v>
      </c>
      <c r="D15" s="180"/>
      <c r="E15" s="180" t="s">
        <v>149</v>
      </c>
      <c r="F15" s="57" t="s">
        <v>150</v>
      </c>
      <c r="G15" s="57"/>
      <c r="H15" s="173"/>
    </row>
    <row r="16" customFormat="false" ht="15.75" hidden="false" customHeight="false" outlineLevel="0" collapsed="false">
      <c r="A16" s="170"/>
      <c r="B16" s="180"/>
      <c r="C16" s="178"/>
      <c r="D16" s="180"/>
      <c r="E16" s="180"/>
      <c r="F16" s="180"/>
      <c r="G16" s="180"/>
      <c r="H16" s="173"/>
    </row>
    <row r="17" customFormat="false" ht="15.75" hidden="false" customHeight="false" outlineLevel="0" collapsed="false">
      <c r="A17" s="170"/>
      <c r="B17" s="180" t="s">
        <v>151</v>
      </c>
      <c r="C17" s="181" t="s">
        <v>152</v>
      </c>
      <c r="D17" s="57"/>
      <c r="E17" s="180" t="s">
        <v>153</v>
      </c>
      <c r="F17" s="180"/>
      <c r="G17" s="57"/>
      <c r="H17" s="173"/>
    </row>
    <row r="18" customFormat="false" ht="15.75" hidden="false" customHeight="false" outlineLevel="0" collapsed="false">
      <c r="A18" s="170"/>
      <c r="B18" s="180"/>
      <c r="C18" s="178"/>
      <c r="D18" s="57"/>
      <c r="E18" s="180"/>
      <c r="F18" s="180"/>
      <c r="G18" s="180"/>
      <c r="H18" s="173"/>
    </row>
    <row r="19" customFormat="false" ht="15.75" hidden="false" customHeight="false" outlineLevel="0" collapsed="false">
      <c r="A19" s="170"/>
      <c r="B19" s="180" t="s">
        <v>154</v>
      </c>
      <c r="C19" s="181" t="s">
        <v>155</v>
      </c>
      <c r="D19" s="57"/>
      <c r="E19" s="180"/>
      <c r="F19" s="180"/>
      <c r="G19" s="180"/>
      <c r="H19" s="173"/>
    </row>
    <row r="20" customFormat="false" ht="15.75" hidden="false" customHeight="false" outlineLevel="0" collapsed="false">
      <c r="A20" s="170"/>
      <c r="B20" s="180"/>
      <c r="C20" s="178"/>
      <c r="D20" s="183"/>
      <c r="E20" s="180"/>
      <c r="F20" s="180"/>
      <c r="G20" s="180"/>
      <c r="H20" s="173"/>
    </row>
    <row r="21" customFormat="false" ht="16.5" hidden="false" customHeight="false" outlineLevel="0" collapsed="false">
      <c r="A21" s="170"/>
      <c r="B21" s="180" t="s">
        <v>156</v>
      </c>
      <c r="C21" s="184" t="n">
        <v>2</v>
      </c>
      <c r="D21" s="57"/>
      <c r="E21" s="180" t="s">
        <v>157</v>
      </c>
      <c r="F21" s="180"/>
      <c r="G21" s="185" t="n">
        <f aca="false">G47</f>
        <v>188516.49</v>
      </c>
      <c r="H21" s="173"/>
    </row>
    <row r="22" customFormat="false" ht="16.5" hidden="false" customHeight="false" outlineLevel="0" collapsed="false">
      <c r="A22" s="170"/>
      <c r="B22" s="180"/>
      <c r="C22" s="178"/>
      <c r="D22" s="186"/>
      <c r="E22" s="180"/>
      <c r="F22" s="180"/>
      <c r="G22" s="187"/>
      <c r="H22" s="173"/>
    </row>
    <row r="23" customFormat="false" ht="15.75" hidden="false" customHeight="false" outlineLevel="0" collapsed="false">
      <c r="A23" s="170"/>
      <c r="B23" s="178" t="s">
        <v>158</v>
      </c>
      <c r="C23" s="188" t="s">
        <v>159</v>
      </c>
      <c r="D23" s="189" t="n">
        <f aca="false">'CIG  WKST'!$A$2</f>
        <v>37104</v>
      </c>
      <c r="E23" s="180"/>
      <c r="F23" s="57"/>
      <c r="G23" s="180"/>
      <c r="H23" s="173"/>
    </row>
    <row r="24" customFormat="false" ht="15.75" hidden="false" customHeight="false" outlineLevel="0" collapsed="false">
      <c r="A24" s="170"/>
      <c r="B24" s="180"/>
      <c r="C24" s="178"/>
      <c r="D24" s="180"/>
      <c r="E24" s="180"/>
      <c r="F24" s="180"/>
      <c r="G24" s="57"/>
      <c r="H24" s="173"/>
    </row>
    <row r="25" customFormat="false" ht="18" hidden="false" customHeight="false" outlineLevel="0" collapsed="false">
      <c r="A25" s="170"/>
      <c r="B25" s="180" t="s">
        <v>160</v>
      </c>
      <c r="C25" s="190" t="s">
        <v>161</v>
      </c>
      <c r="D25" s="191"/>
      <c r="E25" s="191"/>
      <c r="F25" s="191"/>
      <c r="G25" s="191"/>
      <c r="H25" s="173"/>
    </row>
    <row r="26" customFormat="false" ht="15.75" hidden="false" customHeight="false" outlineLevel="0" collapsed="false">
      <c r="A26" s="170"/>
      <c r="B26" s="180"/>
      <c r="C26" s="180"/>
      <c r="D26" s="180"/>
      <c r="E26" s="180"/>
      <c r="F26" s="180"/>
      <c r="G26" s="180"/>
      <c r="H26" s="173"/>
    </row>
    <row r="27" customFormat="false" ht="15.75" hidden="false" customHeight="false" outlineLevel="0" collapsed="false">
      <c r="A27" s="170"/>
      <c r="B27" s="180" t="s">
        <v>162</v>
      </c>
      <c r="C27" s="191"/>
      <c r="D27" s="191"/>
      <c r="E27" s="191"/>
      <c r="F27" s="192" t="s">
        <v>163</v>
      </c>
      <c r="G27" s="191"/>
      <c r="H27" s="173"/>
    </row>
    <row r="28" customFormat="false" ht="15.75" hidden="false" customHeight="false" outlineLevel="0" collapsed="false">
      <c r="A28" s="170"/>
      <c r="B28" s="180"/>
      <c r="C28" s="180"/>
      <c r="D28" s="180"/>
      <c r="E28" s="180"/>
      <c r="F28" s="180"/>
      <c r="G28" s="180"/>
      <c r="H28" s="173"/>
    </row>
    <row r="29" customFormat="false" ht="15.75" hidden="false" customHeight="false" outlineLevel="0" collapsed="false">
      <c r="A29" s="170"/>
      <c r="B29" s="180" t="s">
        <v>164</v>
      </c>
      <c r="C29" s="191"/>
      <c r="D29" s="191"/>
      <c r="E29" s="191"/>
      <c r="F29" s="191"/>
      <c r="G29" s="191"/>
      <c r="H29" s="173"/>
    </row>
    <row r="30" customFormat="false" ht="15.75" hidden="false" customHeight="false" outlineLevel="0" collapsed="false">
      <c r="A30" s="170"/>
      <c r="B30" s="180"/>
      <c r="C30" s="180"/>
      <c r="D30" s="180"/>
      <c r="E30" s="180"/>
      <c r="F30" s="180"/>
      <c r="G30" s="180"/>
      <c r="H30" s="173"/>
    </row>
    <row r="31" customFormat="false" ht="15.75" hidden="false" customHeight="false" outlineLevel="0" collapsed="false">
      <c r="A31" s="170"/>
      <c r="B31" s="193" t="s">
        <v>165</v>
      </c>
      <c r="C31" s="193" t="s">
        <v>140</v>
      </c>
      <c r="D31" s="193" t="s">
        <v>166</v>
      </c>
      <c r="E31" s="194"/>
      <c r="F31" s="193"/>
      <c r="G31" s="193" t="s">
        <v>140</v>
      </c>
      <c r="H31" s="173"/>
    </row>
    <row r="32" customFormat="false" ht="15.75" hidden="false" customHeight="false" outlineLevel="0" collapsed="false">
      <c r="A32" s="170"/>
      <c r="B32" s="57"/>
      <c r="C32" s="180"/>
      <c r="D32" s="180"/>
      <c r="E32" s="180"/>
      <c r="F32" s="180"/>
      <c r="G32" s="180"/>
      <c r="H32" s="173"/>
    </row>
    <row r="33" customFormat="false" ht="16.5" hidden="false" customHeight="false" outlineLevel="0" collapsed="false">
      <c r="A33" s="170"/>
      <c r="B33" s="195"/>
      <c r="C33" s="196"/>
      <c r="D33" s="196"/>
      <c r="E33" s="196"/>
      <c r="F33" s="196"/>
      <c r="G33" s="196"/>
      <c r="H33" s="173"/>
    </row>
    <row r="34" customFormat="false" ht="15.75" hidden="false" customHeight="false" outlineLevel="0" collapsed="false">
      <c r="A34" s="170"/>
      <c r="B34" s="178" t="s">
        <v>167</v>
      </c>
      <c r="C34" s="180"/>
      <c r="D34" s="180"/>
      <c r="E34" s="180"/>
      <c r="F34" s="180"/>
      <c r="G34" s="180"/>
      <c r="H34" s="173"/>
    </row>
    <row r="35" customFormat="false" ht="15.75" hidden="false" customHeight="false" outlineLevel="0" collapsed="false">
      <c r="A35" s="170"/>
      <c r="B35" s="180" t="s">
        <v>168</v>
      </c>
      <c r="C35" s="194" t="s">
        <v>169</v>
      </c>
      <c r="D35" s="194" t="s">
        <v>170</v>
      </c>
      <c r="E35" s="197" t="n">
        <f aca="false">'CIG  WKST'!$A$2</f>
        <v>37104</v>
      </c>
      <c r="F35" s="193" t="s">
        <v>171</v>
      </c>
      <c r="G35" s="198" t="n">
        <f aca="false">+'CIG  WKST'!H101</f>
        <v>151664.63</v>
      </c>
      <c r="H35" s="173"/>
    </row>
    <row r="36" customFormat="false" ht="15.75" hidden="false" customHeight="false" outlineLevel="0" collapsed="false">
      <c r="A36" s="170"/>
      <c r="B36" s="180"/>
      <c r="C36" s="180"/>
      <c r="D36" s="199"/>
      <c r="E36" s="189"/>
      <c r="F36" s="180"/>
      <c r="G36" s="180"/>
      <c r="H36" s="173"/>
    </row>
    <row r="37" customFormat="false" ht="15.75" hidden="false" customHeight="false" outlineLevel="0" collapsed="false">
      <c r="A37" s="170"/>
      <c r="B37" s="180" t="s">
        <v>168</v>
      </c>
      <c r="C37" s="194" t="s">
        <v>172</v>
      </c>
      <c r="D37" s="194" t="s">
        <v>173</v>
      </c>
      <c r="E37" s="197" t="n">
        <f aca="false">'CIG  WKST'!$A$2</f>
        <v>37104</v>
      </c>
      <c r="F37" s="193"/>
      <c r="G37" s="198" t="n">
        <f aca="false">+'PSCO WKST'!I97</f>
        <v>36851.86</v>
      </c>
      <c r="H37" s="173"/>
    </row>
    <row r="38" customFormat="false" ht="15.75" hidden="false" customHeight="false" outlineLevel="0" collapsed="false">
      <c r="A38" s="170"/>
      <c r="B38" s="180"/>
      <c r="C38" s="200"/>
      <c r="D38" s="201"/>
      <c r="E38" s="180"/>
      <c r="F38" s="180"/>
      <c r="G38" s="202"/>
      <c r="H38" s="173"/>
    </row>
    <row r="39" customFormat="false" ht="15.75" hidden="false" customHeight="false" outlineLevel="0" collapsed="false">
      <c r="A39" s="170"/>
      <c r="B39" s="180" t="s">
        <v>168</v>
      </c>
      <c r="C39" s="194"/>
      <c r="D39" s="193"/>
      <c r="E39" s="203"/>
      <c r="F39" s="193"/>
      <c r="G39" s="204"/>
      <c r="H39" s="173"/>
    </row>
    <row r="40" customFormat="false" ht="15.75" hidden="false" customHeight="false" outlineLevel="0" collapsed="false">
      <c r="A40" s="170"/>
      <c r="B40" s="180"/>
      <c r="C40" s="180"/>
      <c r="D40" s="180"/>
      <c r="E40" s="180"/>
      <c r="F40" s="180"/>
      <c r="G40" s="202"/>
      <c r="H40" s="173"/>
    </row>
    <row r="41" customFormat="false" ht="15.75" hidden="false" customHeight="false" outlineLevel="0" collapsed="false">
      <c r="A41" s="170"/>
      <c r="B41" s="180" t="s">
        <v>168</v>
      </c>
      <c r="C41" s="194"/>
      <c r="D41" s="193"/>
      <c r="E41" s="203"/>
      <c r="F41" s="193"/>
      <c r="G41" s="204"/>
      <c r="H41" s="173"/>
    </row>
    <row r="42" customFormat="false" ht="15.75" hidden="false" customHeight="false" outlineLevel="0" collapsed="false">
      <c r="A42" s="170"/>
      <c r="B42" s="180"/>
      <c r="C42" s="180"/>
      <c r="D42" s="180"/>
      <c r="E42" s="180"/>
      <c r="F42" s="180"/>
      <c r="G42" s="202"/>
      <c r="H42" s="173"/>
    </row>
    <row r="43" customFormat="false" ht="15.75" hidden="false" customHeight="false" outlineLevel="0" collapsed="false">
      <c r="A43" s="170"/>
      <c r="B43" s="180" t="s">
        <v>168</v>
      </c>
      <c r="C43" s="194"/>
      <c r="D43" s="193"/>
      <c r="E43" s="203"/>
      <c r="F43" s="193"/>
      <c r="G43" s="204"/>
      <c r="H43" s="173"/>
    </row>
    <row r="44" customFormat="false" ht="15.75" hidden="false" customHeight="false" outlineLevel="0" collapsed="false">
      <c r="A44" s="170"/>
      <c r="B44" s="180"/>
      <c r="C44" s="180"/>
      <c r="D44" s="180"/>
      <c r="E44" s="180"/>
      <c r="F44" s="180"/>
      <c r="G44" s="202"/>
      <c r="H44" s="173"/>
    </row>
    <row r="45" customFormat="false" ht="15.75" hidden="false" customHeight="false" outlineLevel="0" collapsed="false">
      <c r="A45" s="170"/>
      <c r="B45" s="180" t="s">
        <v>168</v>
      </c>
      <c r="C45" s="194"/>
      <c r="D45" s="193"/>
      <c r="E45" s="193"/>
      <c r="F45" s="193"/>
      <c r="G45" s="204"/>
      <c r="H45" s="173"/>
    </row>
    <row r="46" customFormat="false" ht="15" hidden="false" customHeight="false" outlineLevel="0" collapsed="false">
      <c r="A46" s="170"/>
      <c r="B46" s="57"/>
      <c r="C46" s="57"/>
      <c r="D46" s="57"/>
      <c r="E46" s="57"/>
      <c r="F46" s="57"/>
      <c r="G46" s="57"/>
      <c r="H46" s="173"/>
    </row>
    <row r="47" customFormat="false" ht="16.5" hidden="false" customHeight="false" outlineLevel="0" collapsed="false">
      <c r="A47" s="170"/>
      <c r="B47" s="57"/>
      <c r="C47" s="57"/>
      <c r="D47" s="180" t="s">
        <v>174</v>
      </c>
      <c r="E47" s="57"/>
      <c r="F47" s="57"/>
      <c r="G47" s="185" t="n">
        <f aca="false">SUM(G35:G43)</f>
        <v>188516.49</v>
      </c>
      <c r="H47" s="173"/>
    </row>
    <row r="48" customFormat="false" ht="15.75" hidden="false" customHeight="false" outlineLevel="0" collapsed="false">
      <c r="A48" s="170"/>
      <c r="B48" s="57"/>
      <c r="C48" s="57"/>
      <c r="D48" s="57"/>
      <c r="E48" s="57"/>
      <c r="F48" s="57"/>
      <c r="G48" s="57"/>
      <c r="H48" s="173"/>
    </row>
    <row r="49" customFormat="false" ht="16.5" hidden="false" customHeight="false" outlineLevel="0" collapsed="false">
      <c r="A49" s="170"/>
      <c r="B49" s="195"/>
      <c r="C49" s="196"/>
      <c r="D49" s="196"/>
      <c r="E49" s="196"/>
      <c r="F49" s="196"/>
      <c r="G49" s="196"/>
      <c r="H49" s="173"/>
    </row>
    <row r="50" customFormat="false" ht="15" hidden="false" customHeight="false" outlineLevel="0" collapsed="false">
      <c r="A50" s="170"/>
      <c r="B50" s="57"/>
      <c r="C50" s="57"/>
      <c r="D50" s="57"/>
      <c r="E50" s="57"/>
      <c r="F50" s="57"/>
      <c r="G50" s="57"/>
      <c r="H50" s="173"/>
    </row>
    <row r="51" customFormat="false" ht="15" hidden="false" customHeight="false" outlineLevel="0" collapsed="false">
      <c r="A51" s="170"/>
      <c r="B51" s="57" t="s">
        <v>175</v>
      </c>
      <c r="C51" s="57"/>
      <c r="D51" s="57"/>
      <c r="E51" s="57"/>
      <c r="F51" s="57"/>
      <c r="G51" s="57"/>
      <c r="H51" s="173"/>
    </row>
    <row r="52" customFormat="false" ht="15" hidden="false" customHeight="false" outlineLevel="0" collapsed="false">
      <c r="A52" s="170"/>
      <c r="B52" s="57"/>
      <c r="C52" s="57"/>
      <c r="D52" s="57"/>
      <c r="E52" s="57"/>
      <c r="F52" s="57"/>
      <c r="G52" s="57"/>
      <c r="H52" s="173"/>
    </row>
    <row r="53" customFormat="false" ht="15" hidden="false" customHeight="false" outlineLevel="0" collapsed="false">
      <c r="A53" s="170"/>
      <c r="B53" s="57" t="s">
        <v>176</v>
      </c>
      <c r="C53" s="205" t="s">
        <v>177</v>
      </c>
      <c r="D53" s="194"/>
      <c r="E53" s="57" t="s">
        <v>178</v>
      </c>
      <c r="F53" s="57"/>
      <c r="G53" s="194"/>
      <c r="H53" s="173"/>
    </row>
    <row r="54" customFormat="false" ht="15" hidden="false" customHeight="false" outlineLevel="0" collapsed="false">
      <c r="A54" s="170"/>
      <c r="B54" s="57"/>
      <c r="C54" s="57"/>
      <c r="D54" s="57"/>
      <c r="E54" s="57"/>
      <c r="F54" s="57"/>
      <c r="G54" s="57"/>
      <c r="H54" s="173"/>
    </row>
    <row r="55" customFormat="false" ht="15" hidden="false" customHeight="false" outlineLevel="0" collapsed="false">
      <c r="A55" s="170"/>
      <c r="B55" s="181" t="s">
        <v>179</v>
      </c>
      <c r="C55" s="194"/>
      <c r="D55" s="194"/>
      <c r="E55" s="205" t="s">
        <v>140</v>
      </c>
      <c r="F55" s="194"/>
      <c r="G55" s="57"/>
      <c r="H55" s="173"/>
    </row>
    <row r="56" customFormat="false" ht="15" hidden="false" customHeight="false" outlineLevel="0" collapsed="false">
      <c r="A56" s="170"/>
      <c r="B56" s="57"/>
      <c r="C56" s="57"/>
      <c r="D56" s="57"/>
      <c r="E56" s="57"/>
      <c r="F56" s="57"/>
      <c r="G56" s="57"/>
      <c r="H56" s="173"/>
    </row>
    <row r="57" customFormat="false" ht="15" hidden="false" customHeight="false" outlineLevel="0" collapsed="false">
      <c r="A57" s="170"/>
      <c r="B57" s="181" t="s">
        <v>180</v>
      </c>
      <c r="C57" s="57"/>
      <c r="D57" s="57"/>
      <c r="E57" s="57"/>
      <c r="F57" s="57"/>
      <c r="G57" s="57"/>
      <c r="H57" s="173"/>
    </row>
    <row r="58" customFormat="false" ht="15" hidden="false" customHeight="false" outlineLevel="0" collapsed="false">
      <c r="A58" s="170"/>
      <c r="B58" s="181" t="s">
        <v>181</v>
      </c>
      <c r="C58" s="57"/>
      <c r="D58" s="57"/>
      <c r="E58" s="57"/>
      <c r="F58" s="57"/>
      <c r="G58" s="57"/>
      <c r="H58" s="173"/>
    </row>
    <row r="59" customFormat="false" ht="15.75" hidden="false" customHeight="false" outlineLevel="0" collapsed="false">
      <c r="A59" s="206"/>
      <c r="B59" s="207"/>
      <c r="C59" s="207"/>
      <c r="D59" s="207"/>
      <c r="E59" s="207"/>
      <c r="F59" s="207"/>
      <c r="G59" s="207"/>
      <c r="H59" s="208"/>
    </row>
    <row r="60" customFormat="false" ht="15" hidden="false" customHeight="false" outlineLevel="0" collapsed="false">
      <c r="A60" s="58"/>
      <c r="G60" s="58"/>
      <c r="H60" s="209"/>
    </row>
    <row r="61" customFormat="false" ht="15" hidden="false" customHeight="false" outlineLevel="0" collapsed="false">
      <c r="A61" s="58"/>
      <c r="G61" s="58"/>
      <c r="H61" s="58"/>
      <c r="I61" s="58"/>
    </row>
    <row r="62" customFormat="false" ht="15" hidden="false" customHeight="false" outlineLevel="0" collapsed="false">
      <c r="A62" s="58"/>
      <c r="G62" s="58"/>
      <c r="H62" s="58"/>
      <c r="I62" s="58"/>
    </row>
    <row r="63" customFormat="false" ht="15" hidden="false" customHeight="false" outlineLevel="0" collapsed="false">
      <c r="A63" s="58"/>
      <c r="G63" s="58"/>
      <c r="H63" s="58"/>
      <c r="I63" s="58"/>
    </row>
    <row r="64" customFormat="false" ht="15" hidden="false" customHeight="false" outlineLevel="0" collapsed="false">
      <c r="A64" s="58"/>
      <c r="G64" s="58"/>
      <c r="H64" s="58"/>
      <c r="I64" s="58"/>
    </row>
    <row r="65" customFormat="false" ht="15" hidden="false" customHeight="false" outlineLevel="0" collapsed="false">
      <c r="A65" s="58"/>
      <c r="G65" s="58"/>
      <c r="H65" s="58"/>
      <c r="I65" s="58"/>
    </row>
    <row r="66" customFormat="false" ht="15" hidden="false" customHeight="false" outlineLevel="0" collapsed="false">
      <c r="A66" s="58"/>
      <c r="G66" s="58"/>
      <c r="H66" s="58"/>
      <c r="I66" s="58"/>
    </row>
    <row r="67" customFormat="false" ht="15" hidden="false" customHeight="false" outlineLevel="0" collapsed="false">
      <c r="A67" s="58"/>
      <c r="G67" s="58"/>
      <c r="H67" s="58"/>
      <c r="I67" s="58"/>
    </row>
    <row r="68" customFormat="false" ht="15" hidden="false" customHeight="false" outlineLevel="0" collapsed="false">
      <c r="A68" s="58"/>
      <c r="G68" s="58"/>
      <c r="H68" s="58"/>
      <c r="I68" s="58"/>
    </row>
    <row r="69" customFormat="false" ht="15" hidden="false" customHeight="false" outlineLevel="0" collapsed="false">
      <c r="A69" s="58"/>
      <c r="G69" s="58"/>
      <c r="H69" s="58"/>
      <c r="I69" s="58"/>
    </row>
    <row r="70" customFormat="false" ht="15" hidden="false" customHeight="false" outlineLevel="0" collapsed="false">
      <c r="A70" s="58"/>
      <c r="G70" s="58"/>
      <c r="H70" s="58"/>
      <c r="I70" s="58"/>
    </row>
    <row r="71" customFormat="false" ht="15" hidden="false" customHeight="false" outlineLevel="0" collapsed="false">
      <c r="G71" s="58"/>
      <c r="H71" s="58"/>
      <c r="I71" s="58"/>
    </row>
    <row r="72" customFormat="false" ht="15" hidden="false" customHeight="false" outlineLevel="0" collapsed="false">
      <c r="G72" s="58"/>
      <c r="H72" s="58"/>
      <c r="I72" s="58"/>
    </row>
    <row r="73" customFormat="false" ht="15" hidden="false" customHeight="false" outlineLevel="0" collapsed="false">
      <c r="G73" s="58"/>
      <c r="H73" s="58"/>
      <c r="I73" s="58"/>
    </row>
    <row r="74" customFormat="false" ht="15" hidden="false" customHeight="false" outlineLevel="0" collapsed="false">
      <c r="G74" s="58"/>
      <c r="H74" s="58"/>
      <c r="I74" s="58"/>
    </row>
    <row r="75" customFormat="false" ht="15" hidden="false" customHeight="false" outlineLevel="0" collapsed="false">
      <c r="G75" s="58"/>
      <c r="H75" s="58"/>
      <c r="I75" s="58"/>
    </row>
    <row r="76" customFormat="false" ht="15" hidden="false" customHeight="false" outlineLevel="0" collapsed="false">
      <c r="G76" s="58"/>
      <c r="H76" s="58"/>
      <c r="I76" s="58"/>
    </row>
    <row r="77" customFormat="false" ht="15" hidden="false" customHeight="false" outlineLevel="0" collapsed="false">
      <c r="G77" s="58"/>
      <c r="H77" s="58"/>
      <c r="I77" s="58"/>
    </row>
    <row r="78" customFormat="false" ht="15" hidden="false" customHeight="false" outlineLevel="0" collapsed="false">
      <c r="G78" s="58"/>
      <c r="H78" s="58"/>
      <c r="I78" s="58"/>
    </row>
    <row r="79" customFormat="false" ht="15" hidden="false" customHeight="false" outlineLevel="0" collapsed="false">
      <c r="G79" s="58"/>
      <c r="H79" s="58"/>
      <c r="I79" s="58"/>
    </row>
    <row r="80" customFormat="false" ht="15" hidden="false" customHeight="false" outlineLevel="0" collapsed="false">
      <c r="G80" s="58"/>
      <c r="H80" s="58"/>
      <c r="I80" s="58"/>
    </row>
    <row r="81" customFormat="false" ht="15" hidden="false" customHeight="false" outlineLevel="0" collapsed="false">
      <c r="G81" s="58"/>
      <c r="H81" s="58"/>
      <c r="I81" s="58"/>
    </row>
    <row r="82" customFormat="false" ht="15" hidden="false" customHeight="false" outlineLevel="0" collapsed="false">
      <c r="G82" s="58"/>
      <c r="H82" s="58"/>
      <c r="I82" s="58"/>
    </row>
    <row r="83" customFormat="false" ht="15" hidden="false" customHeight="false" outlineLevel="0" collapsed="false">
      <c r="G83" s="58"/>
      <c r="H83" s="58"/>
      <c r="I83" s="58"/>
    </row>
    <row r="84" customFormat="false" ht="15" hidden="false" customHeight="false" outlineLevel="0" collapsed="false">
      <c r="G84" s="58"/>
      <c r="H84" s="58"/>
      <c r="I84" s="58"/>
    </row>
    <row r="85" customFormat="false" ht="15" hidden="false" customHeight="false" outlineLevel="0" collapsed="false">
      <c r="G85" s="58"/>
      <c r="H85" s="58"/>
      <c r="I85" s="58"/>
    </row>
    <row r="86" customFormat="false" ht="15" hidden="false" customHeight="false" outlineLevel="0" collapsed="false">
      <c r="G86" s="58"/>
      <c r="H86" s="58"/>
      <c r="I86" s="58"/>
    </row>
    <row r="87" customFormat="false" ht="15" hidden="false" customHeight="false" outlineLevel="0" collapsed="false">
      <c r="G87" s="58"/>
      <c r="H87" s="58"/>
      <c r="I87" s="58"/>
    </row>
    <row r="88" customFormat="false" ht="15" hidden="false" customHeight="false" outlineLevel="0" collapsed="false">
      <c r="G88" s="58"/>
      <c r="H88" s="58"/>
      <c r="I88" s="58"/>
    </row>
    <row r="89" customFormat="false" ht="15" hidden="false" customHeight="false" outlineLevel="0" collapsed="false">
      <c r="G89" s="58"/>
      <c r="H89" s="58"/>
      <c r="I89" s="58"/>
    </row>
    <row r="90" customFormat="false" ht="15" hidden="false" customHeight="false" outlineLevel="0" collapsed="false">
      <c r="G90" s="58"/>
      <c r="H90" s="58"/>
      <c r="I90" s="58"/>
    </row>
    <row r="91" customFormat="false" ht="15" hidden="false" customHeight="false" outlineLevel="0" collapsed="false">
      <c r="G91" s="58"/>
      <c r="H91" s="58"/>
      <c r="I91" s="58"/>
    </row>
    <row r="92" customFormat="false" ht="15" hidden="false" customHeight="false" outlineLevel="0" collapsed="false">
      <c r="G92" s="58"/>
      <c r="H92" s="58"/>
      <c r="I92" s="58"/>
    </row>
    <row r="93" customFormat="false" ht="15" hidden="false" customHeight="false" outlineLevel="0" collapsed="false">
      <c r="G93" s="58"/>
      <c r="H93" s="58"/>
      <c r="I93" s="58"/>
    </row>
    <row r="94" customFormat="false" ht="15" hidden="false" customHeight="false" outlineLevel="0" collapsed="false">
      <c r="G94" s="58"/>
      <c r="H94" s="58"/>
      <c r="I94" s="58"/>
    </row>
    <row r="95" customFormat="false" ht="15" hidden="false" customHeight="false" outlineLevel="0" collapsed="false">
      <c r="G95" s="58"/>
      <c r="H95" s="58"/>
      <c r="I95" s="58"/>
    </row>
    <row r="96" customFormat="false" ht="15" hidden="false" customHeight="false" outlineLevel="0" collapsed="false">
      <c r="G96" s="58"/>
      <c r="H96" s="58"/>
      <c r="I96" s="58"/>
    </row>
    <row r="97" customFormat="false" ht="15" hidden="false" customHeight="false" outlineLevel="0" collapsed="false">
      <c r="G97" s="58"/>
      <c r="H97" s="58"/>
      <c r="I97" s="58"/>
    </row>
    <row r="98" customFormat="false" ht="15" hidden="false" customHeight="false" outlineLevel="0" collapsed="false">
      <c r="G98" s="58"/>
      <c r="H98" s="58"/>
      <c r="I98" s="58"/>
    </row>
    <row r="99" customFormat="false" ht="15" hidden="false" customHeight="false" outlineLevel="0" collapsed="false">
      <c r="G99" s="58"/>
      <c r="H99" s="58"/>
      <c r="I99" s="58"/>
    </row>
  </sheetData>
  <sheetProtection sheet="true" objects="true" scenarios="true"/>
  <printOptions headings="false" gridLines="false" gridLinesSet="true" horizontalCentered="true" verticalCentered="true"/>
  <pageMargins left="0.25" right="0.25" top="0.25" bottom="0.3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551"/>
  <sheetViews>
    <sheetView showFormulas="false" showGridLines="true" showRowColHeaders="true" showZeros="true" rightToLeft="false" tabSelected="false" showOutlineSymbols="true" defaultGridColor="true" view="normal" topLeftCell="A10" colorId="64" zoomScale="50" zoomScaleNormal="50" zoomScalePageLayoutView="100" workbookViewId="0">
      <selection pane="topLeft" activeCell="A12" activeCellId="0" sqref="A12"/>
    </sheetView>
  </sheetViews>
  <sheetFormatPr defaultColWidth="18.99609375" defaultRowHeight="15" customHeight="true" zeroHeight="false" outlineLevelRow="0" outlineLevelCol="0"/>
  <cols>
    <col collapsed="false" customWidth="true" hidden="false" outlineLevel="0" max="1" min="1" style="0" width="14.21"/>
    <col collapsed="false" customWidth="true" hidden="false" outlineLevel="0" max="2" min="2" style="0" width="2.66"/>
    <col collapsed="false" customWidth="true" hidden="false" outlineLevel="0" max="3" min="3" style="0" width="11.65"/>
    <col collapsed="false" customWidth="true" hidden="false" outlineLevel="0" max="4" min="4" style="0" width="13.65"/>
    <col collapsed="false" customWidth="true" hidden="false" outlineLevel="0" max="5" min="5" style="0" width="9.65"/>
    <col collapsed="false" customWidth="true" hidden="false" outlineLevel="0" max="6" min="6" style="0" width="2.66"/>
    <col collapsed="false" customWidth="true" hidden="false" outlineLevel="0" max="7" min="7" style="0" width="8.65"/>
    <col collapsed="false" customWidth="true" hidden="false" outlineLevel="0" max="8" min="8" style="0" width="11.65"/>
    <col collapsed="false" customWidth="true" hidden="false" outlineLevel="0" max="9" min="9" style="0" width="15.65"/>
    <col collapsed="false" customWidth="true" hidden="false" outlineLevel="0" max="10" min="10" style="0" width="11.55"/>
    <col collapsed="false" customWidth="true" hidden="false" outlineLevel="0" max="11" min="11" style="0" width="22.99"/>
    <col collapsed="false" customWidth="true" hidden="false" outlineLevel="0" max="12" min="12" style="0" width="12.66"/>
    <col collapsed="false" customWidth="true" hidden="false" outlineLevel="0" max="14" min="14" style="0" width="13.65"/>
  </cols>
  <sheetData>
    <row r="1" customFormat="false" ht="15" hidden="false" customHeight="false" outlineLevel="0" collapsed="false">
      <c r="A1" s="0" t="s">
        <v>182</v>
      </c>
    </row>
    <row r="2" customFormat="false" ht="20.25" hidden="false" customHeight="false" outlineLevel="0" collapsed="false">
      <c r="A2" s="210" t="n">
        <v>4646</v>
      </c>
    </row>
    <row r="3" customFormat="false" ht="15" hidden="false" customHeight="false" outlineLevel="0" collapsed="false">
      <c r="A3" s="0" t="s">
        <v>183</v>
      </c>
    </row>
    <row r="4" customFormat="false" ht="15" hidden="false" customHeight="false" outlineLevel="0" collapsed="false">
      <c r="A4" s="211" t="n">
        <f aca="false">'CIG  WKST'!M2</f>
        <v>2.03</v>
      </c>
    </row>
    <row r="5" customFormat="false" ht="15" hidden="false" customHeight="false" outlineLevel="0" collapsed="false">
      <c r="A5" s="0" t="s">
        <v>184</v>
      </c>
    </row>
    <row r="6" customFormat="false" ht="15" hidden="false" customHeight="false" outlineLevel="0" collapsed="false">
      <c r="A6" s="212" t="n">
        <f aca="false">'PSCO WKST'!F1</f>
        <v>37104</v>
      </c>
    </row>
    <row r="8" customFormat="false" ht="15" hidden="false" customHeight="false" outlineLevel="0" collapsed="false">
      <c r="A8" s="0" t="s">
        <v>46</v>
      </c>
    </row>
    <row r="9" customFormat="false" ht="15" hidden="false" customHeight="false" outlineLevel="0" collapsed="false">
      <c r="A9" s="213" t="n">
        <f aca="false">DATE(YEAR($A$6+31),MONTH($A$6+62),1)-1</f>
        <v>37164</v>
      </c>
    </row>
    <row r="10" customFormat="false" ht="18" hidden="false" customHeight="false" outlineLevel="0" collapsed="false">
      <c r="A10" s="0" t="s">
        <v>185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</row>
    <row r="11" customFormat="false" ht="18" hidden="false" customHeight="false" outlineLevel="0" collapsed="false">
      <c r="A11" s="213" t="n">
        <f aca="false">A6</f>
        <v>37104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</row>
    <row r="12" customFormat="false" ht="18" hidden="false" customHeight="false" outlineLevel="0" collapsed="false">
      <c r="A12" s="213" t="n">
        <f aca="false">DATE(YEAR($A$6+31),MONTH($A$6+31),1)-1</f>
        <v>37134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</row>
    <row r="13" customFormat="false" ht="18" hidden="false" customHeight="false" outlineLevel="0" collapsed="false">
      <c r="A13" s="215"/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Format="false" ht="30" hidden="false" customHeight="false" outlineLevel="0" collapsed="false">
      <c r="B14" s="214"/>
      <c r="C14" s="214"/>
      <c r="D14" s="214"/>
      <c r="E14" s="216"/>
      <c r="H14" s="217" t="s">
        <v>186</v>
      </c>
      <c r="I14" s="214"/>
      <c r="J14" s="214"/>
      <c r="K14" s="214"/>
    </row>
    <row r="15" customFormat="false" ht="30" hidden="false" customHeight="false" outlineLevel="0" collapsed="false">
      <c r="B15" s="214"/>
      <c r="C15" s="214"/>
      <c r="D15" s="214"/>
      <c r="E15" s="216"/>
      <c r="H15" s="217"/>
      <c r="I15" s="214"/>
      <c r="J15" s="214"/>
      <c r="K15" s="214"/>
    </row>
    <row r="16" customFormat="false" ht="30" hidden="false" customHeight="false" outlineLevel="0" collapsed="false">
      <c r="B16" s="214"/>
      <c r="C16" s="214"/>
      <c r="D16" s="214"/>
      <c r="E16" s="216"/>
      <c r="H16" s="217"/>
      <c r="I16" s="214"/>
      <c r="J16" s="214"/>
      <c r="K16" s="214"/>
    </row>
    <row r="17" customFormat="false" ht="30" hidden="false" customHeight="false" outlineLevel="0" collapsed="false">
      <c r="B17" s="214"/>
      <c r="C17" s="214"/>
      <c r="D17" s="214"/>
      <c r="E17" s="216"/>
      <c r="H17" s="217"/>
      <c r="I17" s="214"/>
      <c r="J17" s="214"/>
      <c r="K17" s="214"/>
    </row>
    <row r="18" customFormat="false" ht="18" hidden="false" customHeight="false" outlineLevel="0" collapsed="false">
      <c r="B18" s="214"/>
      <c r="C18" s="214"/>
      <c r="D18" s="214"/>
      <c r="E18" s="214"/>
      <c r="F18" s="214"/>
      <c r="G18" s="214"/>
      <c r="H18" s="214"/>
      <c r="I18" s="214"/>
      <c r="J18" s="214"/>
      <c r="K18" s="214"/>
    </row>
    <row r="19" customFormat="false" ht="18" hidden="false" customHeight="false" outlineLevel="0" collapsed="false">
      <c r="A19" s="218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S19" s="0" t="s">
        <v>187</v>
      </c>
    </row>
    <row r="20" customFormat="false" ht="18" hidden="false" customHeight="false" outlineLevel="0" collapsed="false">
      <c r="A20" s="218"/>
      <c r="B20" s="214"/>
      <c r="C20" s="214"/>
      <c r="D20" s="214"/>
      <c r="E20" s="214"/>
      <c r="F20" s="214"/>
      <c r="G20" s="214"/>
      <c r="H20" s="214"/>
    </row>
    <row r="21" customFormat="false" ht="23.25" hidden="false" customHeight="false" outlineLevel="0" collapsed="false">
      <c r="B21" s="214"/>
      <c r="C21" s="219" t="s">
        <v>188</v>
      </c>
      <c r="D21" s="214"/>
      <c r="E21" s="214"/>
      <c r="F21" s="214"/>
      <c r="G21" s="214"/>
      <c r="H21" s="214"/>
      <c r="I21" s="220" t="s">
        <v>189</v>
      </c>
      <c r="J21" s="221"/>
      <c r="K21" s="222" t="n">
        <f aca="false">A6</f>
        <v>37104</v>
      </c>
    </row>
    <row r="22" customFormat="false" ht="23.25" hidden="false" customHeight="false" outlineLevel="0" collapsed="false">
      <c r="B22" s="214"/>
      <c r="C22" s="219" t="s">
        <v>190</v>
      </c>
      <c r="D22" s="214"/>
      <c r="E22" s="214"/>
      <c r="F22" s="214"/>
      <c r="G22" s="214"/>
      <c r="H22" s="214"/>
      <c r="I22" s="220" t="s">
        <v>191</v>
      </c>
      <c r="J22" s="221"/>
      <c r="K22" s="223" t="n">
        <f aca="false">A9-2</f>
        <v>37162</v>
      </c>
    </row>
    <row r="23" customFormat="false" ht="23.25" hidden="false" customHeight="false" outlineLevel="0" collapsed="false">
      <c r="B23" s="214"/>
      <c r="C23" s="219" t="s">
        <v>192</v>
      </c>
      <c r="D23" s="214"/>
      <c r="E23" s="214"/>
      <c r="F23" s="214"/>
      <c r="G23" s="214"/>
      <c r="H23" s="214"/>
      <c r="I23" s="220" t="s">
        <v>193</v>
      </c>
      <c r="J23" s="221"/>
      <c r="K23" s="223" t="n">
        <f aca="false">A9</f>
        <v>37164</v>
      </c>
    </row>
    <row r="24" customFormat="false" ht="23.25" hidden="false" customHeight="false" outlineLevel="0" collapsed="false">
      <c r="B24" s="214"/>
      <c r="C24" s="219"/>
      <c r="D24" s="214"/>
      <c r="E24" s="214"/>
      <c r="F24" s="214"/>
      <c r="G24" s="214"/>
      <c r="H24" s="214"/>
      <c r="I24" s="220" t="s">
        <v>194</v>
      </c>
      <c r="J24" s="221"/>
      <c r="K24" s="221" t="s">
        <v>195</v>
      </c>
    </row>
    <row r="25" customFormat="false" ht="23.25" hidden="false" customHeight="false" outlineLevel="0" collapsed="false">
      <c r="B25" s="214"/>
      <c r="C25" s="219" t="s">
        <v>196</v>
      </c>
      <c r="D25" s="214"/>
      <c r="E25" s="214"/>
      <c r="F25" s="214"/>
      <c r="G25" s="214"/>
      <c r="H25" s="214"/>
      <c r="I25" s="220" t="s">
        <v>197</v>
      </c>
      <c r="J25" s="221"/>
      <c r="K25" s="221" t="s">
        <v>198</v>
      </c>
    </row>
    <row r="26" customFormat="false" ht="18" hidden="false" customHeight="false" outlineLevel="0" collapsed="false">
      <c r="B26" s="214"/>
      <c r="C26" s="214"/>
      <c r="D26" s="214"/>
      <c r="E26" s="214"/>
      <c r="F26" s="214"/>
      <c r="G26" s="214"/>
      <c r="H26" s="214"/>
      <c r="J26" s="221"/>
      <c r="K26" s="221" t="s">
        <v>199</v>
      </c>
    </row>
    <row r="27" customFormat="false" ht="18.75" hidden="false" customHeight="false" outlineLevel="0" collapsed="false">
      <c r="B27" s="224"/>
      <c r="C27" s="225"/>
      <c r="D27" s="224"/>
      <c r="E27" s="224"/>
      <c r="F27" s="224"/>
      <c r="G27" s="224"/>
      <c r="H27" s="224"/>
      <c r="I27" s="224"/>
      <c r="J27" s="224"/>
      <c r="K27" s="224"/>
    </row>
    <row r="28" customFormat="false" ht="18.75" hidden="false" customHeight="false" outlineLevel="0" collapsed="false">
      <c r="B28" s="214"/>
      <c r="C28" s="214"/>
      <c r="D28" s="214"/>
      <c r="E28" s="214"/>
      <c r="F28" s="214"/>
      <c r="G28" s="214"/>
      <c r="H28" s="214"/>
      <c r="I28" s="214"/>
      <c r="J28" s="214"/>
      <c r="K28" s="214"/>
    </row>
    <row r="29" customFormat="false" ht="23.25" hidden="false" customHeight="false" outlineLevel="0" collapsed="false">
      <c r="C29" s="219" t="s">
        <v>200</v>
      </c>
      <c r="D29" s="214"/>
      <c r="E29" s="214"/>
      <c r="F29" s="214"/>
      <c r="G29" s="214"/>
      <c r="H29" s="226" t="s">
        <v>201</v>
      </c>
      <c r="I29" s="223" t="n">
        <f aca="false">A11</f>
        <v>37104</v>
      </c>
      <c r="J29" s="227" t="s">
        <v>202</v>
      </c>
      <c r="K29" s="223" t="n">
        <f aca="false">A12</f>
        <v>37134</v>
      </c>
    </row>
    <row r="30" customFormat="false" ht="18" hidden="false" customHeight="false" outlineLevel="0" collapsed="false">
      <c r="B30" s="214"/>
      <c r="C30" s="214"/>
      <c r="D30" s="214"/>
      <c r="E30" s="214"/>
      <c r="F30" s="214"/>
      <c r="G30" s="214"/>
      <c r="H30" s="214"/>
      <c r="I30" s="214"/>
      <c r="J30" s="214"/>
      <c r="K30" s="228"/>
    </row>
    <row r="31" customFormat="false" ht="18" hidden="false" customHeight="false" outlineLevel="0" collapsed="false">
      <c r="B31" s="214"/>
      <c r="C31" s="214"/>
      <c r="D31" s="214"/>
      <c r="E31" s="214"/>
      <c r="F31" s="214"/>
      <c r="G31" s="214"/>
      <c r="H31" s="214"/>
      <c r="I31" s="214"/>
      <c r="J31" s="214"/>
      <c r="K31" s="214"/>
    </row>
    <row r="32" customFormat="false" ht="18" hidden="false" customHeight="false" outlineLevel="0" collapsed="false">
      <c r="C32" s="221" t="s">
        <v>203</v>
      </c>
      <c r="D32" s="214"/>
      <c r="E32" s="214"/>
      <c r="F32" s="214"/>
      <c r="G32" s="229"/>
      <c r="H32" s="214"/>
      <c r="I32" s="214"/>
      <c r="J32" s="214"/>
      <c r="K32" s="214"/>
    </row>
    <row r="33" customFormat="false" ht="18" hidden="false" customHeight="false" outlineLevel="0" collapsed="false">
      <c r="B33" s="221"/>
      <c r="C33" s="214"/>
      <c r="D33" s="214"/>
      <c r="E33" s="214"/>
      <c r="F33" s="214"/>
      <c r="G33" s="229"/>
      <c r="H33" s="214"/>
      <c r="I33" s="214"/>
      <c r="J33" s="214"/>
      <c r="K33" s="214"/>
    </row>
    <row r="34" customFormat="false" ht="18" hidden="false" customHeight="false" outlineLevel="0" collapsed="false">
      <c r="B34" s="221"/>
      <c r="F34" s="214"/>
      <c r="G34" s="229"/>
      <c r="H34" s="214"/>
      <c r="I34" s="214"/>
      <c r="J34" s="214"/>
      <c r="K34" s="214"/>
    </row>
    <row r="35" customFormat="false" ht="18" hidden="false" customHeight="false" outlineLevel="0" collapsed="false">
      <c r="B35" s="221"/>
      <c r="C35" s="214"/>
      <c r="D35" s="214"/>
      <c r="E35" s="214"/>
      <c r="F35" s="214"/>
      <c r="G35" s="229"/>
      <c r="H35" s="214"/>
      <c r="I35" s="214"/>
      <c r="J35" s="214"/>
      <c r="K35" s="214"/>
    </row>
    <row r="36" customFormat="false" ht="18" hidden="false" customHeight="false" outlineLevel="0" collapsed="false">
      <c r="B36" s="221"/>
      <c r="C36" s="214"/>
      <c r="D36" s="214"/>
      <c r="E36" s="230"/>
      <c r="F36" s="214"/>
      <c r="G36" s="229"/>
      <c r="H36" s="214"/>
      <c r="I36" s="214"/>
      <c r="J36" s="214"/>
      <c r="K36" s="214"/>
    </row>
    <row r="37" customFormat="false" ht="18" hidden="false" customHeight="false" outlineLevel="0" collapsed="false">
      <c r="B37" s="214"/>
      <c r="C37" s="214"/>
      <c r="D37" s="214"/>
      <c r="E37" s="214"/>
      <c r="F37" s="214"/>
      <c r="G37" s="214"/>
      <c r="H37" s="214"/>
      <c r="I37" s="214"/>
      <c r="J37" s="214"/>
      <c r="K37" s="214"/>
    </row>
    <row r="38" customFormat="false" ht="18" hidden="false" customHeight="false" outlineLevel="0" collapsed="false">
      <c r="C38" s="214" t="s">
        <v>204</v>
      </c>
      <c r="D38" s="214"/>
      <c r="E38" s="231" t="n">
        <f aca="false">A6</f>
        <v>37104</v>
      </c>
      <c r="G38" s="229" t="n">
        <f aca="false">A2</f>
        <v>4646</v>
      </c>
      <c r="H38" s="232" t="s">
        <v>205</v>
      </c>
      <c r="I38" s="233" t="n">
        <f aca="false">A4</f>
        <v>2.03</v>
      </c>
      <c r="J38" s="214" t="s">
        <v>206</v>
      </c>
      <c r="K38" s="234" t="n">
        <f aca="false">G38*I38</f>
        <v>9431.38</v>
      </c>
    </row>
    <row r="39" customFormat="false" ht="18" hidden="false" customHeight="false" outlineLevel="0" collapsed="false">
      <c r="B39" s="214"/>
      <c r="C39" s="214"/>
      <c r="D39" s="214"/>
      <c r="E39" s="235"/>
      <c r="F39" s="214"/>
      <c r="G39" s="214"/>
      <c r="H39" s="214"/>
      <c r="I39" s="234"/>
      <c r="J39" s="214"/>
    </row>
    <row r="40" customFormat="false" ht="18" hidden="false" customHeight="false" outlineLevel="0" collapsed="false">
      <c r="B40" s="214"/>
      <c r="C40" s="216" t="s">
        <v>204</v>
      </c>
      <c r="D40" s="216"/>
      <c r="E40" s="236"/>
      <c r="F40" s="237"/>
      <c r="G40" s="238"/>
      <c r="H40" s="239" t="s">
        <v>205</v>
      </c>
      <c r="I40" s="240"/>
      <c r="J40" s="216" t="s">
        <v>206</v>
      </c>
      <c r="K40" s="241" t="n">
        <f aca="false">G40*I40</f>
        <v>0</v>
      </c>
    </row>
    <row r="43" customFormat="false" ht="18" hidden="false" customHeight="false" outlineLevel="0" collapsed="false">
      <c r="B43" s="214"/>
      <c r="C43" s="214"/>
      <c r="D43" s="214"/>
      <c r="E43" s="214"/>
      <c r="F43" s="214"/>
      <c r="G43" s="214"/>
      <c r="H43" s="214"/>
      <c r="I43" s="214"/>
      <c r="J43" s="214"/>
    </row>
    <row r="44" customFormat="false" ht="18" hidden="false" customHeight="false" outlineLevel="0" collapsed="false">
      <c r="C44" s="214"/>
      <c r="D44" s="214"/>
      <c r="E44" s="214"/>
      <c r="F44" s="214"/>
      <c r="G44" s="214"/>
      <c r="H44" s="214"/>
      <c r="J44" s="214"/>
      <c r="K44" s="242"/>
    </row>
    <row r="45" customFormat="false" ht="18" hidden="false" customHeight="false" outlineLevel="0" collapsed="false">
      <c r="B45" s="214"/>
      <c r="C45" s="243"/>
      <c r="D45" s="214"/>
      <c r="E45" s="244"/>
      <c r="F45" s="214"/>
      <c r="G45" s="214"/>
      <c r="H45" s="243"/>
      <c r="J45" s="214"/>
      <c r="K45" s="234"/>
    </row>
    <row r="46" customFormat="false" ht="23.25" hidden="false" customHeight="false" outlineLevel="0" collapsed="false">
      <c r="C46" s="219" t="s">
        <v>207</v>
      </c>
      <c r="D46" s="214"/>
      <c r="F46" s="214"/>
      <c r="G46" s="214"/>
      <c r="H46" s="214"/>
      <c r="J46" s="214"/>
      <c r="K46" s="245" t="n">
        <f aca="false">SUM(K37:K44)</f>
        <v>9431.38</v>
      </c>
    </row>
    <row r="47" customFormat="false" ht="18" hidden="false" customHeight="false" outlineLevel="0" collapsed="false">
      <c r="B47" s="214"/>
      <c r="C47" s="214"/>
      <c r="D47" s="214"/>
      <c r="E47" s="214"/>
      <c r="F47" s="214"/>
      <c r="G47" s="214"/>
      <c r="H47" s="214"/>
      <c r="I47" s="214"/>
      <c r="J47" s="214"/>
    </row>
    <row r="49" customFormat="false" ht="15" hidden="false" customHeight="false" outlineLevel="0" collapsed="false">
      <c r="S49" s="0" t="s">
        <v>187</v>
      </c>
    </row>
    <row r="52" customFormat="false" ht="18" hidden="false" customHeight="false" outlineLevel="0" collapsed="false">
      <c r="B52" s="214"/>
      <c r="C52" s="214"/>
      <c r="D52" s="214"/>
      <c r="E52" s="214"/>
      <c r="F52" s="214"/>
      <c r="G52" s="214"/>
      <c r="H52" s="214"/>
      <c r="I52" s="214"/>
      <c r="J52" s="214"/>
      <c r="K52" s="214"/>
    </row>
    <row r="53" customFormat="false" ht="18" hidden="false" customHeight="false" outlineLevel="0" collapsed="false">
      <c r="B53" s="214"/>
      <c r="C53" s="214"/>
      <c r="D53" s="214"/>
      <c r="E53" s="214"/>
      <c r="F53" s="214"/>
      <c r="G53" s="214"/>
      <c r="H53" s="214"/>
      <c r="I53" s="214"/>
      <c r="J53" s="214"/>
      <c r="K53" s="214"/>
    </row>
    <row r="54" customFormat="false" ht="18" hidden="false" customHeight="false" outlineLevel="0" collapsed="false">
      <c r="C54" s="214"/>
      <c r="D54" s="214"/>
      <c r="G54" s="214"/>
      <c r="H54" s="232" t="s">
        <v>208</v>
      </c>
    </row>
    <row r="56" customFormat="false" ht="18" hidden="false" customHeight="false" outlineLevel="0" collapsed="false"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R56" s="2" t="s">
        <v>209</v>
      </c>
      <c r="S56" s="0" t="s">
        <v>210</v>
      </c>
      <c r="T56" s="2" t="s">
        <v>211</v>
      </c>
      <c r="U56" s="0" t="s">
        <v>212</v>
      </c>
    </row>
    <row r="57" customFormat="false" ht="18" hidden="false" customHeight="false" outlineLevel="0" collapsed="false">
      <c r="B57" s="214"/>
      <c r="C57" s="214"/>
      <c r="D57" s="214"/>
      <c r="E57" s="243"/>
      <c r="F57" s="214"/>
      <c r="G57" s="214"/>
      <c r="H57" s="214"/>
      <c r="I57" s="214"/>
      <c r="J57" s="214"/>
      <c r="K57" s="214"/>
    </row>
    <row r="58" customFormat="false" ht="18" hidden="false" customHeight="false" outlineLevel="0" collapsed="false">
      <c r="B58" s="214"/>
      <c r="C58" s="214"/>
      <c r="D58" s="214"/>
      <c r="E58" s="243"/>
      <c r="F58" s="214"/>
      <c r="G58" s="214"/>
      <c r="H58" s="214"/>
      <c r="I58" s="214"/>
      <c r="J58" s="214"/>
      <c r="K58" s="214"/>
    </row>
    <row r="62" customFormat="false" ht="18" hidden="false" customHeight="false" outlineLevel="0" collapsed="false">
      <c r="B62" s="214"/>
      <c r="C62" s="214"/>
      <c r="D62" s="214"/>
      <c r="E62" s="243"/>
      <c r="F62" s="214"/>
      <c r="G62" s="214"/>
      <c r="H62" s="214"/>
      <c r="I62" s="214"/>
      <c r="J62" s="214"/>
      <c r="K62" s="214"/>
    </row>
    <row r="63" customFormat="false" ht="18" hidden="false" customHeight="false" outlineLevel="0" collapsed="false">
      <c r="B63" s="214"/>
      <c r="C63" s="214"/>
      <c r="D63" s="214"/>
      <c r="E63" s="243"/>
      <c r="F63" s="214"/>
      <c r="G63" s="214"/>
      <c r="H63" s="214"/>
      <c r="I63" s="214"/>
      <c r="J63" s="214"/>
      <c r="K63" s="214"/>
    </row>
    <row r="64" customFormat="false" ht="18" hidden="false" customHeight="false" outlineLevel="0" collapsed="false">
      <c r="B64" s="214"/>
      <c r="C64" s="214"/>
      <c r="D64" s="214"/>
      <c r="E64" s="243"/>
      <c r="F64" s="214"/>
      <c r="G64" s="214"/>
      <c r="H64" s="214"/>
      <c r="I64" s="214"/>
      <c r="J64" s="214"/>
      <c r="K64" s="214"/>
      <c r="AC64" s="246"/>
    </row>
    <row r="65" customFormat="false" ht="18" hidden="false" customHeight="false" outlineLevel="0" collapsed="false">
      <c r="B65" s="214"/>
      <c r="C65" s="214"/>
      <c r="D65" s="214"/>
      <c r="E65" s="243"/>
      <c r="F65" s="214"/>
      <c r="G65" s="214"/>
      <c r="H65" s="214"/>
      <c r="I65" s="214"/>
      <c r="J65" s="214"/>
      <c r="K65" s="214"/>
    </row>
    <row r="66" customFormat="false" ht="18" hidden="false" customHeight="false" outlineLevel="0" collapsed="false">
      <c r="I66" s="214"/>
      <c r="J66" s="214"/>
      <c r="K66" s="214"/>
      <c r="L66" s="214"/>
      <c r="M66" s="214"/>
      <c r="N66" s="214"/>
      <c r="O66" s="214"/>
    </row>
    <row r="67" customFormat="false" ht="18" hidden="false" customHeight="false" outlineLevel="0" collapsed="false">
      <c r="I67" s="214"/>
      <c r="J67" s="214"/>
      <c r="K67" s="214"/>
      <c r="L67" s="214"/>
      <c r="M67" s="214"/>
      <c r="N67" s="214"/>
      <c r="O67" s="214"/>
    </row>
    <row r="68" customFormat="false" ht="18" hidden="false" customHeight="false" outlineLevel="0" collapsed="false">
      <c r="I68" s="214"/>
      <c r="J68" s="214"/>
      <c r="K68" s="214"/>
      <c r="L68" s="214"/>
      <c r="M68" s="214"/>
      <c r="N68" s="214"/>
      <c r="O68" s="234"/>
    </row>
    <row r="69" customFormat="false" ht="18" hidden="false" customHeight="false" outlineLevel="0" collapsed="false">
      <c r="I69" s="214"/>
      <c r="J69" s="214"/>
      <c r="K69" s="214"/>
      <c r="L69" s="214"/>
      <c r="M69" s="214"/>
      <c r="N69" s="214"/>
      <c r="O69" s="214"/>
    </row>
    <row r="70" customFormat="false" ht="18" hidden="false" customHeight="false" outlineLevel="0" collapsed="false">
      <c r="I70" s="214"/>
      <c r="J70" s="214"/>
      <c r="K70" s="214"/>
      <c r="L70" s="214"/>
      <c r="M70" s="214"/>
      <c r="N70" s="214"/>
      <c r="O70" s="247"/>
      <c r="S70" s="0" t="s">
        <v>213</v>
      </c>
    </row>
    <row r="71" customFormat="false" ht="18" hidden="false" customHeight="false" outlineLevel="0" collapsed="false">
      <c r="I71" s="214"/>
      <c r="J71" s="214"/>
      <c r="K71" s="214"/>
      <c r="L71" s="214"/>
      <c r="M71" s="214"/>
      <c r="N71" s="214"/>
      <c r="O71" s="214"/>
      <c r="S71" s="0" t="s">
        <v>214</v>
      </c>
    </row>
    <row r="72" customFormat="false" ht="18" hidden="false" customHeight="false" outlineLevel="0" collapsed="false">
      <c r="I72" s="214"/>
      <c r="J72" s="214"/>
      <c r="K72" s="214"/>
      <c r="L72" s="214"/>
      <c r="M72" s="214"/>
      <c r="N72" s="214"/>
      <c r="O72" s="214"/>
    </row>
    <row r="73" customFormat="false" ht="18" hidden="false" customHeight="false" outlineLevel="0" collapsed="false">
      <c r="I73" s="214"/>
      <c r="J73" s="214"/>
      <c r="K73" s="214"/>
      <c r="L73" s="214"/>
      <c r="M73" s="214"/>
      <c r="N73" s="214"/>
      <c r="O73" s="214"/>
      <c r="AD73" s="246"/>
    </row>
    <row r="74" customFormat="false" ht="18" hidden="false" customHeight="false" outlineLevel="0" collapsed="false">
      <c r="I74" s="221"/>
      <c r="J74" s="214"/>
      <c r="K74" s="214"/>
      <c r="L74" s="214"/>
      <c r="M74" s="214"/>
      <c r="N74" s="214"/>
      <c r="O74" s="214"/>
    </row>
    <row r="75" customFormat="false" ht="18" hidden="false" customHeight="false" outlineLevel="0" collapsed="false">
      <c r="I75" s="214"/>
      <c r="J75" s="214"/>
      <c r="K75" s="214"/>
      <c r="L75" s="214"/>
      <c r="M75" s="214"/>
      <c r="N75" s="214"/>
      <c r="O75" s="214"/>
    </row>
    <row r="76" customFormat="false" ht="18" hidden="false" customHeight="false" outlineLevel="0" collapsed="false">
      <c r="I76" s="214"/>
      <c r="J76" s="214"/>
      <c r="K76" s="214"/>
      <c r="L76" s="214"/>
      <c r="M76" s="214"/>
      <c r="N76" s="214"/>
      <c r="O76" s="214"/>
    </row>
    <row r="77" customFormat="false" ht="18" hidden="false" customHeight="false" outlineLevel="0" collapsed="false">
      <c r="I77" s="214"/>
      <c r="J77" s="214"/>
      <c r="K77" s="214"/>
      <c r="L77" s="214"/>
      <c r="M77" s="214"/>
      <c r="N77" s="214"/>
      <c r="O77" s="228"/>
    </row>
    <row r="78" customFormat="false" ht="18" hidden="false" customHeight="false" outlineLevel="0" collapsed="false">
      <c r="I78" s="216"/>
      <c r="J78" s="214"/>
      <c r="K78" s="214"/>
      <c r="L78" s="214"/>
      <c r="M78" s="214"/>
      <c r="N78" s="214"/>
      <c r="O78" s="214"/>
    </row>
    <row r="79" customFormat="false" ht="18" hidden="false" customHeight="false" outlineLevel="0" collapsed="false">
      <c r="I79" s="214"/>
      <c r="J79" s="214"/>
      <c r="K79" s="214"/>
      <c r="L79" s="214"/>
      <c r="M79" s="214"/>
      <c r="N79" s="214"/>
      <c r="O79" s="214"/>
    </row>
    <row r="80" customFormat="false" ht="18" hidden="false" customHeight="false" outlineLevel="0" collapsed="false">
      <c r="I80" s="214"/>
      <c r="J80" s="214"/>
      <c r="K80" s="214"/>
      <c r="L80" s="214"/>
      <c r="M80" s="214"/>
      <c r="N80" s="214"/>
      <c r="O80" s="247"/>
      <c r="S80" s="248"/>
    </row>
    <row r="81" customFormat="false" ht="18" hidden="false" customHeight="false" outlineLevel="0" collapsed="false">
      <c r="I81" s="214"/>
      <c r="J81" s="214"/>
      <c r="K81" s="214"/>
      <c r="L81" s="214"/>
      <c r="M81" s="214"/>
      <c r="N81" s="214"/>
      <c r="O81" s="214"/>
      <c r="S81" s="0" t="s">
        <v>215</v>
      </c>
      <c r="X81" s="2" t="s">
        <v>216</v>
      </c>
      <c r="Y81" s="2" t="s">
        <v>217</v>
      </c>
    </row>
    <row r="82" customFormat="false" ht="18" hidden="false" customHeight="false" outlineLevel="0" collapsed="false">
      <c r="I82" s="214"/>
      <c r="J82" s="214"/>
      <c r="K82" s="214"/>
      <c r="L82" s="214"/>
      <c r="M82" s="214"/>
      <c r="N82" s="214"/>
      <c r="O82" s="214"/>
      <c r="S82" s="0" t="s">
        <v>218</v>
      </c>
      <c r="X82" s="0" t="s">
        <v>213</v>
      </c>
      <c r="Y82" s="0" t="s">
        <v>219</v>
      </c>
    </row>
    <row r="83" customFormat="false" ht="18" hidden="false" customHeight="false" outlineLevel="0" collapsed="false">
      <c r="I83" s="214"/>
      <c r="J83" s="214"/>
      <c r="K83" s="214"/>
      <c r="L83" s="214"/>
      <c r="M83" s="214"/>
      <c r="N83" s="214"/>
      <c r="O83" s="214"/>
      <c r="S83" s="0" t="s">
        <v>220</v>
      </c>
      <c r="X83" s="0" t="s">
        <v>221</v>
      </c>
      <c r="Y83" s="0" t="s">
        <v>222</v>
      </c>
    </row>
    <row r="84" customFormat="false" ht="18" hidden="false" customHeight="false" outlineLevel="0" collapsed="false">
      <c r="I84" s="221"/>
      <c r="J84" s="214"/>
      <c r="K84" s="214"/>
      <c r="L84" s="214"/>
      <c r="M84" s="214"/>
      <c r="N84" s="214"/>
      <c r="O84" s="247"/>
      <c r="S84" s="246" t="s">
        <v>223</v>
      </c>
      <c r="T84" s="246"/>
      <c r="U84" s="246"/>
      <c r="V84" s="246"/>
      <c r="W84" s="246"/>
    </row>
    <row r="85" customFormat="false" ht="18" hidden="false" customHeight="false" outlineLevel="0" collapsed="false">
      <c r="I85" s="214"/>
      <c r="J85" s="214"/>
      <c r="K85" s="214"/>
      <c r="L85" s="214"/>
      <c r="M85" s="214"/>
      <c r="N85" s="214"/>
      <c r="O85" s="214"/>
      <c r="S85" s="246" t="s">
        <v>224</v>
      </c>
      <c r="T85" s="246"/>
      <c r="U85" s="246"/>
      <c r="V85" s="246"/>
      <c r="W85" s="246"/>
    </row>
    <row r="86" customFormat="false" ht="18" hidden="false" customHeight="false" outlineLevel="0" collapsed="false">
      <c r="I86" s="214"/>
      <c r="J86" s="214"/>
      <c r="K86" s="214"/>
      <c r="L86" s="214"/>
      <c r="M86" s="247"/>
      <c r="N86" s="214"/>
      <c r="O86" s="214"/>
      <c r="U86" s="246"/>
      <c r="V86" s="246"/>
      <c r="W86" s="246"/>
    </row>
    <row r="87" customFormat="false" ht="18" hidden="false" customHeight="false" outlineLevel="0" collapsed="false">
      <c r="I87" s="214"/>
      <c r="J87" s="214"/>
      <c r="K87" s="214"/>
      <c r="L87" s="214"/>
      <c r="M87" s="247"/>
      <c r="N87" s="214"/>
      <c r="O87" s="214"/>
    </row>
    <row r="88" customFormat="false" ht="18" hidden="false" customHeight="false" outlineLevel="0" collapsed="false">
      <c r="I88" s="214"/>
      <c r="J88" s="214"/>
      <c r="K88" s="214"/>
      <c r="L88" s="214"/>
      <c r="M88" s="214"/>
      <c r="N88" s="214"/>
      <c r="O88" s="214"/>
    </row>
    <row r="89" customFormat="false" ht="18" hidden="false" customHeight="false" outlineLevel="0" collapsed="false">
      <c r="I89" s="214"/>
      <c r="J89" s="214"/>
      <c r="K89" s="214"/>
      <c r="L89" s="214"/>
      <c r="M89" s="214"/>
      <c r="N89" s="214"/>
      <c r="O89" s="214"/>
    </row>
    <row r="90" customFormat="false" ht="18" hidden="false" customHeight="false" outlineLevel="0" collapsed="false">
      <c r="I90" s="214"/>
      <c r="J90" s="214"/>
      <c r="K90" s="214"/>
      <c r="L90" s="214"/>
      <c r="M90" s="214"/>
      <c r="N90" s="214"/>
      <c r="O90" s="214"/>
    </row>
    <row r="91" customFormat="false" ht="18" hidden="false" customHeight="false" outlineLevel="0" collapsed="false">
      <c r="I91" s="214"/>
      <c r="J91" s="214"/>
      <c r="K91" s="214"/>
      <c r="L91" s="214"/>
      <c r="M91" s="214"/>
      <c r="N91" s="214"/>
      <c r="O91" s="214"/>
      <c r="X91" s="2"/>
    </row>
    <row r="92" customFormat="false" ht="18" hidden="false" customHeight="false" outlineLevel="0" collapsed="false">
      <c r="I92" s="232"/>
      <c r="J92" s="232"/>
      <c r="K92" s="232"/>
      <c r="L92" s="232"/>
      <c r="M92" s="232"/>
      <c r="N92" s="232"/>
      <c r="O92" s="232"/>
    </row>
    <row r="93" customFormat="false" ht="18" hidden="false" customHeight="false" outlineLevel="0" collapsed="false">
      <c r="I93" s="232"/>
      <c r="J93" s="232"/>
      <c r="K93" s="232"/>
      <c r="L93" s="232"/>
      <c r="M93" s="232"/>
      <c r="N93" s="232"/>
      <c r="O93" s="232"/>
      <c r="AC93" s="246"/>
      <c r="AD93" s="246"/>
      <c r="AE93" s="246"/>
    </row>
    <row r="94" customFormat="false" ht="18" hidden="false" customHeight="false" outlineLevel="0" collapsed="false">
      <c r="I94" s="232"/>
      <c r="J94" s="232"/>
      <c r="K94" s="232"/>
      <c r="L94" s="232"/>
      <c r="M94" s="232"/>
      <c r="N94" s="232"/>
      <c r="O94" s="232"/>
      <c r="S94" s="246"/>
      <c r="T94" s="246"/>
      <c r="U94" s="246"/>
      <c r="V94" s="246"/>
      <c r="W94" s="246"/>
      <c r="X94" s="246"/>
    </row>
    <row r="95" customFormat="false" ht="18" hidden="false" customHeight="false" outlineLevel="0" collapsed="false">
      <c r="I95" s="232"/>
      <c r="J95" s="232"/>
      <c r="K95" s="232"/>
      <c r="L95" s="232"/>
      <c r="M95" s="232"/>
      <c r="N95" s="232"/>
      <c r="O95" s="232"/>
      <c r="S95" s="246"/>
      <c r="U95" s="246"/>
      <c r="V95" s="246"/>
      <c r="X95" s="246"/>
    </row>
    <row r="96" customFormat="false" ht="18" hidden="false" customHeight="false" outlineLevel="0" collapsed="false">
      <c r="I96" s="232"/>
      <c r="J96" s="232"/>
      <c r="K96" s="232"/>
      <c r="L96" s="232"/>
      <c r="M96" s="232"/>
      <c r="N96" s="232"/>
      <c r="O96" s="232"/>
      <c r="V96" s="246"/>
      <c r="X96" s="246"/>
    </row>
    <row r="97" customFormat="false" ht="18" hidden="false" customHeight="false" outlineLevel="0" collapsed="false">
      <c r="I97" s="232"/>
      <c r="J97" s="232"/>
      <c r="K97" s="232"/>
      <c r="L97" s="232"/>
      <c r="M97" s="232"/>
      <c r="N97" s="232"/>
      <c r="O97" s="232"/>
    </row>
    <row r="98" customFormat="false" ht="18" hidden="false" customHeight="false" outlineLevel="0" collapsed="false">
      <c r="I98" s="214"/>
      <c r="J98" s="214"/>
      <c r="K98" s="214"/>
      <c r="L98" s="214"/>
      <c r="M98" s="214"/>
      <c r="N98" s="214"/>
      <c r="O98" s="214"/>
    </row>
    <row r="99" customFormat="false" ht="18" hidden="false" customHeight="false" outlineLevel="0" collapsed="false">
      <c r="I99" s="214"/>
      <c r="K99" s="214"/>
      <c r="L99" s="214"/>
      <c r="M99" s="214"/>
      <c r="N99" s="214"/>
      <c r="O99" s="214"/>
    </row>
    <row r="100" customFormat="false" ht="18" hidden="false" customHeight="false" outlineLevel="0" collapsed="false">
      <c r="D100" s="249" t="s">
        <v>225</v>
      </c>
      <c r="I100" s="214"/>
      <c r="J100" s="232"/>
      <c r="K100" s="214"/>
      <c r="L100" s="214"/>
      <c r="M100" s="214"/>
      <c r="N100" s="214"/>
      <c r="O100" s="214"/>
    </row>
    <row r="101" customFormat="false" ht="18" hidden="false" customHeight="false" outlineLevel="0" collapsed="false">
      <c r="D101" s="249" t="s">
        <v>226</v>
      </c>
      <c r="I101" s="214"/>
      <c r="J101" s="214"/>
      <c r="K101" s="214"/>
      <c r="L101" s="214"/>
      <c r="M101" s="214"/>
      <c r="N101" s="214"/>
      <c r="O101" s="214"/>
    </row>
    <row r="102" customFormat="false" ht="18" hidden="false" customHeight="false" outlineLevel="0" collapsed="false">
      <c r="D102" s="249" t="s">
        <v>227</v>
      </c>
      <c r="I102" s="214"/>
      <c r="J102" s="214"/>
      <c r="K102" s="214"/>
      <c r="L102" s="214"/>
      <c r="M102" s="214"/>
      <c r="N102" s="214"/>
      <c r="O102" s="214"/>
    </row>
    <row r="103" customFormat="false" ht="15.75" hidden="false" customHeight="false" outlineLevel="0" collapsed="false">
      <c r="D103" s="249" t="s">
        <v>228</v>
      </c>
      <c r="AC103" s="246"/>
      <c r="AD103" s="246"/>
      <c r="AE103" s="246"/>
    </row>
    <row r="104" customFormat="false" ht="15.75" hidden="false" customHeight="false" outlineLevel="0" collapsed="false">
      <c r="D104" s="249"/>
      <c r="S104" s="246"/>
      <c r="T104" s="246"/>
      <c r="U104" s="246"/>
      <c r="W104" s="246"/>
    </row>
    <row r="105" customFormat="false" ht="15" hidden="false" customHeight="false" outlineLevel="0" collapsed="false">
      <c r="S105" s="246"/>
    </row>
    <row r="106" customFormat="false" ht="15" hidden="false" customHeight="false" outlineLevel="0" collapsed="false">
      <c r="D106" s="0" t="s">
        <v>140</v>
      </c>
      <c r="E106" s="250" t="n">
        <f aca="true">TRUNC(NOW())</f>
        <v>45926</v>
      </c>
      <c r="S106" s="246"/>
    </row>
    <row r="108" customFormat="false" ht="15.75" hidden="false" customHeight="false" outlineLevel="0" collapsed="false">
      <c r="D108" s="0" t="s">
        <v>229</v>
      </c>
      <c r="E108" s="0" t="s">
        <v>230</v>
      </c>
      <c r="H108" s="251" t="e">
        <f aca="false">#REF!</f>
        <v>#REF!</v>
      </c>
    </row>
    <row r="111" customFormat="false" ht="15.75" hidden="false" customHeight="false" outlineLevel="0" collapsed="false">
      <c r="D111" s="249" t="s">
        <v>231</v>
      </c>
    </row>
    <row r="112" customFormat="false" ht="15" hidden="false" customHeight="false" outlineLevel="0" collapsed="false">
      <c r="H112" s="252"/>
    </row>
    <row r="113" customFormat="false" ht="15" hidden="false" customHeight="false" outlineLevel="0" collapsed="false">
      <c r="E113" s="0" t="s">
        <v>232</v>
      </c>
      <c r="H113" s="252" t="e">
        <f aca="false">ROUND(+#REF!,0)</f>
        <v>#REF!</v>
      </c>
    </row>
    <row r="114" customFormat="false" ht="15" hidden="false" customHeight="false" outlineLevel="0" collapsed="false">
      <c r="H114" s="252"/>
      <c r="T114" s="246"/>
      <c r="U114" s="246"/>
      <c r="V114" s="246"/>
      <c r="W114" s="246"/>
      <c r="X114" s="246"/>
      <c r="Y114" s="246"/>
    </row>
    <row r="115" customFormat="false" ht="15" hidden="false" customHeight="false" outlineLevel="0" collapsed="false">
      <c r="E115" s="0" t="s">
        <v>233</v>
      </c>
      <c r="H115" s="253" t="e">
        <f aca="false">#REF!</f>
        <v>#REF!</v>
      </c>
      <c r="W115" s="246"/>
      <c r="X115" s="246"/>
    </row>
    <row r="116" customFormat="false" ht="15" hidden="false" customHeight="false" outlineLevel="0" collapsed="false">
      <c r="W116" s="246"/>
      <c r="X116" s="246"/>
    </row>
    <row r="117" customFormat="false" ht="15" hidden="false" customHeight="false" outlineLevel="0" collapsed="false">
      <c r="E117" s="0" t="s">
        <v>234</v>
      </c>
      <c r="H117" s="252" t="e">
        <f aca="false">SUM(H113+H115)</f>
        <v>#REF!</v>
      </c>
      <c r="W117" s="246"/>
      <c r="X117" s="246"/>
    </row>
    <row r="118" customFormat="false" ht="15" hidden="false" customHeight="false" outlineLevel="0" collapsed="false">
      <c r="H118" s="252"/>
      <c r="W118" s="246"/>
      <c r="X118" s="246"/>
    </row>
    <row r="119" customFormat="false" ht="15" hidden="false" customHeight="false" outlineLevel="0" collapsed="false">
      <c r="E119" s="0" t="s">
        <v>235</v>
      </c>
      <c r="H119" s="252" t="e">
        <f aca="false">ROUND(#REF!*-#REF!,0)</f>
        <v>#REF!</v>
      </c>
      <c r="W119" s="246"/>
    </row>
    <row r="120" customFormat="false" ht="15" hidden="false" customHeight="false" outlineLevel="0" collapsed="false">
      <c r="H120" s="252"/>
      <c r="W120" s="246"/>
    </row>
    <row r="121" customFormat="false" ht="15" hidden="false" customHeight="false" outlineLevel="0" collapsed="false">
      <c r="E121" s="0" t="s">
        <v>236</v>
      </c>
      <c r="H121" s="252" t="e">
        <f aca="false">ROUND((#REF!/0.966)-#REF!,0)</f>
        <v>#REF!</v>
      </c>
      <c r="W121" s="246"/>
    </row>
    <row r="122" customFormat="false" ht="15" hidden="false" customHeight="false" outlineLevel="0" collapsed="false">
      <c r="H122" s="254"/>
      <c r="W122" s="246"/>
    </row>
    <row r="123" customFormat="false" ht="15.75" hidden="false" customHeight="false" outlineLevel="0" collapsed="false">
      <c r="E123" s="0" t="s">
        <v>237</v>
      </c>
      <c r="H123" s="255" t="e">
        <f aca="false">H117+H119-H121</f>
        <v>#REF!</v>
      </c>
      <c r="W123" s="246"/>
    </row>
    <row r="124" customFormat="false" ht="15" hidden="false" customHeight="false" outlineLevel="0" collapsed="false">
      <c r="H124" s="252"/>
      <c r="W124" s="246"/>
    </row>
    <row r="125" customFormat="false" ht="15.75" hidden="false" customHeight="false" outlineLevel="0" collapsed="false">
      <c r="D125" s="249" t="s">
        <v>238</v>
      </c>
      <c r="W125" s="246"/>
    </row>
    <row r="126" customFormat="false" ht="15" hidden="false" customHeight="false" outlineLevel="0" collapsed="false">
      <c r="H126" s="252"/>
      <c r="W126" s="246"/>
    </row>
    <row r="127" customFormat="false" ht="15.75" hidden="false" customHeight="false" outlineLevel="0" collapsed="false">
      <c r="E127" s="0" t="s">
        <v>239</v>
      </c>
      <c r="G127" s="256" t="e">
        <f aca="false">#REF!</f>
        <v>#REF!</v>
      </c>
      <c r="H127" s="257" t="e">
        <f aca="false">SUM(H123*G127)</f>
        <v>#REF!</v>
      </c>
      <c r="W127" s="246"/>
    </row>
    <row r="128" customFormat="false" ht="15" hidden="false" customHeight="false" outlineLevel="0" collapsed="false">
      <c r="H128" s="252"/>
      <c r="W128" s="246"/>
    </row>
    <row r="129" customFormat="false" ht="15" hidden="false" customHeight="false" outlineLevel="0" collapsed="false">
      <c r="W129" s="246"/>
    </row>
    <row r="130" customFormat="false" ht="15" hidden="false" customHeight="false" outlineLevel="0" collapsed="false">
      <c r="W130" s="246"/>
    </row>
    <row r="131" customFormat="false" ht="24" hidden="false" customHeight="false" outlineLevel="0" collapsed="false">
      <c r="E131" s="219" t="s">
        <v>240</v>
      </c>
      <c r="H131" s="258" t="e">
        <f aca="false">H127</f>
        <v>#REF!</v>
      </c>
      <c r="W131" s="246"/>
    </row>
    <row r="132" customFormat="false" ht="15.75" hidden="false" customHeight="false" outlineLevel="0" collapsed="false">
      <c r="W132" s="246"/>
    </row>
    <row r="133" customFormat="false" ht="15" hidden="false" customHeight="false" outlineLevel="0" collapsed="false">
      <c r="W133" s="246"/>
    </row>
    <row r="134" customFormat="false" ht="15" hidden="false" customHeight="false" outlineLevel="0" collapsed="false">
      <c r="W134" s="246"/>
    </row>
    <row r="135" customFormat="false" ht="15" hidden="false" customHeight="false" outlineLevel="0" collapsed="false">
      <c r="D135" s="0" t="s">
        <v>241</v>
      </c>
      <c r="W135" s="246"/>
    </row>
    <row r="136" customFormat="false" ht="15" hidden="false" customHeight="false" outlineLevel="0" collapsed="false">
      <c r="W136" s="246"/>
    </row>
    <row r="137" customFormat="false" ht="15" hidden="false" customHeight="false" outlineLevel="0" collapsed="false">
      <c r="W137" s="246"/>
    </row>
    <row r="138" customFormat="false" ht="15" hidden="false" customHeight="false" outlineLevel="0" collapsed="false">
      <c r="W138" s="246"/>
    </row>
    <row r="139" customFormat="false" ht="15" hidden="false" customHeight="false" outlineLevel="0" collapsed="false">
      <c r="D139" s="0" t="s">
        <v>242</v>
      </c>
      <c r="W139" s="246"/>
    </row>
    <row r="140" customFormat="false" ht="15" hidden="false" customHeight="false" outlineLevel="0" collapsed="false">
      <c r="D140" s="0" t="s">
        <v>243</v>
      </c>
    </row>
    <row r="141" customFormat="false" ht="15" hidden="false" customHeight="false" outlineLevel="0" collapsed="false">
      <c r="D141" s="0" t="s">
        <v>244</v>
      </c>
    </row>
    <row r="510" customFormat="false" ht="15" hidden="false" customHeight="false" outlineLevel="0" collapsed="false">
      <c r="L510" s="0" t="s">
        <v>245</v>
      </c>
    </row>
    <row r="511" customFormat="false" ht="15" hidden="false" customHeight="false" outlineLevel="0" collapsed="false">
      <c r="L511" s="0" t="s">
        <v>246</v>
      </c>
    </row>
    <row r="512" customFormat="false" ht="15" hidden="false" customHeight="false" outlineLevel="0" collapsed="false">
      <c r="L512" s="0" t="s">
        <v>247</v>
      </c>
    </row>
    <row r="519" customFormat="false" ht="15" hidden="false" customHeight="false" outlineLevel="0" collapsed="false">
      <c r="L519" s="0" t="s">
        <v>245</v>
      </c>
    </row>
    <row r="520" customFormat="false" ht="15" hidden="false" customHeight="false" outlineLevel="0" collapsed="false">
      <c r="L520" s="0" t="s">
        <v>246</v>
      </c>
    </row>
    <row r="521" customFormat="false" ht="15" hidden="false" customHeight="false" outlineLevel="0" collapsed="false">
      <c r="L521" s="0" t="s">
        <v>247</v>
      </c>
    </row>
    <row r="529" customFormat="false" ht="15" hidden="false" customHeight="false" outlineLevel="0" collapsed="false">
      <c r="L529" s="0" t="s">
        <v>245</v>
      </c>
    </row>
    <row r="530" customFormat="false" ht="15" hidden="false" customHeight="false" outlineLevel="0" collapsed="false">
      <c r="L530" s="0" t="s">
        <v>248</v>
      </c>
    </row>
    <row r="531" customFormat="false" ht="15" hidden="false" customHeight="false" outlineLevel="0" collapsed="false">
      <c r="L531" s="0" t="s">
        <v>247</v>
      </c>
    </row>
    <row r="539" customFormat="false" ht="15" hidden="false" customHeight="false" outlineLevel="0" collapsed="false">
      <c r="L539" s="0" t="s">
        <v>249</v>
      </c>
      <c r="M539" s="0" t="s">
        <v>245</v>
      </c>
    </row>
    <row r="540" customFormat="false" ht="15" hidden="false" customHeight="false" outlineLevel="0" collapsed="false">
      <c r="L540" s="0" t="s">
        <v>250</v>
      </c>
      <c r="M540" s="0" t="s">
        <v>248</v>
      </c>
    </row>
    <row r="541" customFormat="false" ht="15" hidden="false" customHeight="false" outlineLevel="0" collapsed="false">
      <c r="L541" s="246" t="s">
        <v>251</v>
      </c>
      <c r="M541" s="0" t="s">
        <v>247</v>
      </c>
    </row>
    <row r="549" customFormat="false" ht="15" hidden="false" customHeight="false" outlineLevel="0" collapsed="false">
      <c r="L549" s="0" t="s">
        <v>249</v>
      </c>
      <c r="M549" s="0" t="s">
        <v>245</v>
      </c>
    </row>
    <row r="550" customFormat="false" ht="15" hidden="false" customHeight="false" outlineLevel="0" collapsed="false">
      <c r="L550" s="0" t="s">
        <v>250</v>
      </c>
      <c r="M550" s="0" t="s">
        <v>248</v>
      </c>
    </row>
    <row r="551" customFormat="false" ht="15" hidden="false" customHeight="false" outlineLevel="0" collapsed="false">
      <c r="L551" s="246" t="s">
        <v>252</v>
      </c>
      <c r="M551" s="0" t="s">
        <v>247</v>
      </c>
    </row>
  </sheetData>
  <sheetProtection sheet="true" objects="true" scenarios="true"/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8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9" activeCellId="0" sqref="I9"/>
    </sheetView>
  </sheetViews>
  <sheetFormatPr defaultColWidth="9.10546875" defaultRowHeight="15" customHeight="true" zeroHeight="false" outlineLevelRow="0" outlineLevelCol="0"/>
  <cols>
    <col collapsed="false" customWidth="true" hidden="false" outlineLevel="0" max="1" min="1" style="259" width="3.44"/>
    <col collapsed="false" customWidth="true" hidden="false" outlineLevel="0" max="2" min="2" style="259" width="5.32"/>
    <col collapsed="false" customWidth="true" hidden="false" outlineLevel="0" max="3" min="3" style="259" width="7.21"/>
    <col collapsed="false" customWidth="false" hidden="false" outlineLevel="0" max="4" min="4" style="259" width="9.1"/>
    <col collapsed="false" customWidth="true" hidden="false" outlineLevel="0" max="5" min="5" style="259" width="19.77"/>
    <col collapsed="false" customWidth="true" hidden="false" outlineLevel="0" max="6" min="6" style="259" width="20.55"/>
    <col collapsed="false" customWidth="true" hidden="false" outlineLevel="0" max="7" min="7" style="259" width="13.88"/>
    <col collapsed="false" customWidth="true" hidden="false" outlineLevel="0" max="8" min="8" style="259" width="6.44"/>
    <col collapsed="false" customWidth="true" hidden="false" outlineLevel="0" max="9" min="9" style="259" width="12.99"/>
    <col collapsed="false" customWidth="true" hidden="false" outlineLevel="0" max="10" min="10" style="259" width="5.32"/>
    <col collapsed="false" customWidth="true" hidden="false" outlineLevel="0" max="11" min="11" style="259" width="3.44"/>
    <col collapsed="false" customWidth="false" hidden="false" outlineLevel="0" max="257" min="12" style="259" width="9.1"/>
  </cols>
  <sheetData>
    <row r="2" customFormat="false" ht="15.75" hidden="false" customHeight="false" outlineLevel="0" collapsed="false"/>
    <row r="3" customFormat="false" ht="18" hidden="false" customHeight="false" outlineLevel="0" collapsed="false">
      <c r="A3" s="260"/>
      <c r="B3" s="261"/>
      <c r="C3" s="262"/>
      <c r="D3" s="262"/>
      <c r="E3" s="262"/>
      <c r="F3" s="262"/>
      <c r="G3" s="262"/>
      <c r="H3" s="262"/>
      <c r="I3" s="262"/>
      <c r="J3" s="263"/>
      <c r="K3" s="260"/>
    </row>
    <row r="4" customFormat="false" ht="17.65" hidden="false" customHeight="true" outlineLevel="0" collapsed="false">
      <c r="A4" s="260"/>
      <c r="B4" s="264"/>
      <c r="C4" s="265"/>
      <c r="D4" s="265"/>
      <c r="E4" s="265"/>
      <c r="F4" s="266" t="s">
        <v>253</v>
      </c>
      <c r="G4" s="265"/>
      <c r="H4" s="265"/>
      <c r="I4" s="265"/>
      <c r="J4" s="267"/>
      <c r="K4" s="260"/>
    </row>
    <row r="5" customFormat="false" ht="17.65" hidden="false" customHeight="true" outlineLevel="0" collapsed="false">
      <c r="A5" s="260"/>
      <c r="B5" s="264"/>
      <c r="C5" s="268"/>
      <c r="D5" s="268"/>
      <c r="E5" s="268"/>
      <c r="F5" s="266"/>
      <c r="G5" s="265"/>
      <c r="H5" s="265"/>
      <c r="I5" s="265"/>
      <c r="J5" s="267"/>
      <c r="K5" s="260"/>
    </row>
    <row r="6" customFormat="false" ht="17.65" hidden="false" customHeight="true" outlineLevel="0" collapsed="false">
      <c r="A6" s="260"/>
      <c r="B6" s="264"/>
      <c r="C6" s="268"/>
      <c r="D6" s="268"/>
      <c r="E6" s="268"/>
      <c r="F6" s="266"/>
      <c r="G6" s="265"/>
      <c r="H6" s="265"/>
      <c r="I6" s="265"/>
      <c r="J6" s="267"/>
      <c r="K6" s="260"/>
    </row>
    <row r="7" customFormat="false" ht="17.65" hidden="false" customHeight="true" outlineLevel="0" collapsed="false">
      <c r="A7" s="260"/>
      <c r="B7" s="264"/>
      <c r="C7" s="265"/>
      <c r="D7" s="265"/>
      <c r="E7" s="265"/>
      <c r="F7" s="266" t="s">
        <v>254</v>
      </c>
      <c r="G7" s="265"/>
      <c r="H7" s="265"/>
      <c r="I7" s="265"/>
      <c r="J7" s="267"/>
      <c r="K7" s="260"/>
    </row>
    <row r="8" customFormat="false" ht="17.65" hidden="false" customHeight="true" outlineLevel="0" collapsed="false">
      <c r="A8" s="260"/>
      <c r="B8" s="264"/>
      <c r="C8" s="265"/>
      <c r="D8" s="265"/>
      <c r="E8" s="265"/>
      <c r="F8" s="265"/>
      <c r="G8" s="265"/>
      <c r="H8" s="265"/>
      <c r="I8" s="265"/>
      <c r="J8" s="267"/>
      <c r="K8" s="260"/>
    </row>
    <row r="9" customFormat="false" ht="17.65" hidden="false" customHeight="true" outlineLevel="0" collapsed="false">
      <c r="A9" s="260"/>
      <c r="B9" s="264"/>
      <c r="C9" s="265"/>
      <c r="D9" s="269"/>
      <c r="E9" s="265"/>
      <c r="F9" s="265"/>
      <c r="G9" s="265"/>
      <c r="H9" s="265" t="s">
        <v>163</v>
      </c>
      <c r="I9" s="270" t="n">
        <f aca="false">'Renegade Invoice'!A9</f>
        <v>37164</v>
      </c>
      <c r="J9" s="271"/>
      <c r="K9" s="260"/>
      <c r="L9" s="272"/>
    </row>
    <row r="10" customFormat="false" ht="17.65" hidden="false" customHeight="true" outlineLevel="0" collapsed="false">
      <c r="A10" s="260"/>
      <c r="B10" s="264"/>
      <c r="C10" s="265"/>
      <c r="D10" s="265"/>
      <c r="E10" s="265"/>
      <c r="F10" s="265"/>
      <c r="G10" s="265"/>
      <c r="H10" s="265" t="s">
        <v>30</v>
      </c>
      <c r="I10" s="273" t="s">
        <v>30</v>
      </c>
      <c r="J10" s="274"/>
      <c r="K10" s="260"/>
    </row>
    <row r="11" customFormat="false" ht="17.65" hidden="false" customHeight="true" outlineLevel="0" collapsed="false">
      <c r="A11" s="260"/>
      <c r="B11" s="264"/>
      <c r="C11" s="265"/>
      <c r="D11" s="265"/>
      <c r="E11" s="265"/>
      <c r="F11" s="265"/>
      <c r="G11" s="265"/>
      <c r="H11" s="265"/>
      <c r="I11" s="265"/>
      <c r="J11" s="267"/>
      <c r="K11" s="260"/>
    </row>
    <row r="12" customFormat="false" ht="17.65" hidden="false" customHeight="true" outlineLevel="0" collapsed="false">
      <c r="A12" s="260"/>
      <c r="B12" s="264"/>
      <c r="C12" s="265" t="s">
        <v>255</v>
      </c>
      <c r="D12" s="265"/>
      <c r="E12" s="265"/>
      <c r="F12" s="265"/>
      <c r="G12" s="265"/>
      <c r="H12" s="265"/>
      <c r="I12" s="265"/>
      <c r="J12" s="267"/>
      <c r="K12" s="260"/>
    </row>
    <row r="13" customFormat="false" ht="17.65" hidden="false" customHeight="true" outlineLevel="0" collapsed="false">
      <c r="A13" s="260"/>
      <c r="B13" s="264"/>
      <c r="C13" s="265"/>
      <c r="D13" s="265"/>
      <c r="E13" s="265"/>
      <c r="F13" s="265"/>
      <c r="G13" s="265"/>
      <c r="H13" s="265"/>
      <c r="I13" s="265"/>
      <c r="J13" s="267"/>
      <c r="K13" s="260"/>
    </row>
    <row r="14" customFormat="false" ht="17.65" hidden="false" customHeight="true" outlineLevel="0" collapsed="false">
      <c r="A14" s="260"/>
      <c r="B14" s="264"/>
      <c r="C14" s="265" t="s">
        <v>256</v>
      </c>
      <c r="D14" s="265"/>
      <c r="E14" s="265"/>
      <c r="F14" s="265"/>
      <c r="G14" s="265"/>
      <c r="H14" s="265"/>
      <c r="I14" s="265"/>
      <c r="J14" s="267"/>
      <c r="K14" s="260"/>
    </row>
    <row r="15" customFormat="false" ht="17.65" hidden="false" customHeight="true" outlineLevel="0" collapsed="false">
      <c r="A15" s="260"/>
      <c r="B15" s="264"/>
      <c r="C15" s="265"/>
      <c r="D15" s="265"/>
      <c r="E15" s="265"/>
      <c r="F15" s="265"/>
      <c r="G15" s="265"/>
      <c r="H15" s="265"/>
      <c r="I15" s="265"/>
      <c r="J15" s="267"/>
      <c r="K15" s="260"/>
    </row>
    <row r="16" customFormat="false" ht="19.9" hidden="false" customHeight="true" outlineLevel="0" collapsed="false">
      <c r="A16" s="260"/>
      <c r="B16" s="264"/>
      <c r="C16" s="265" t="s">
        <v>257</v>
      </c>
      <c r="D16" s="265"/>
      <c r="E16" s="275" t="s">
        <v>188</v>
      </c>
      <c r="F16" s="275"/>
      <c r="G16" s="275"/>
      <c r="H16" s="269"/>
      <c r="I16" s="265"/>
      <c r="J16" s="267"/>
      <c r="K16" s="260"/>
    </row>
    <row r="17" customFormat="false" ht="19.9" hidden="false" customHeight="true" outlineLevel="0" collapsed="false">
      <c r="A17" s="260"/>
      <c r="B17" s="264"/>
      <c r="C17" s="265"/>
      <c r="D17" s="265"/>
      <c r="E17" s="275" t="s">
        <v>190</v>
      </c>
      <c r="F17" s="275"/>
      <c r="G17" s="275"/>
      <c r="H17" s="265"/>
      <c r="I17" s="265"/>
      <c r="J17" s="267"/>
      <c r="K17" s="260"/>
    </row>
    <row r="18" customFormat="false" ht="19.9" hidden="false" customHeight="true" outlineLevel="0" collapsed="false">
      <c r="A18" s="260"/>
      <c r="B18" s="264"/>
      <c r="C18" s="265"/>
      <c r="D18" s="265"/>
      <c r="E18" s="276" t="s">
        <v>192</v>
      </c>
      <c r="F18" s="275"/>
      <c r="G18" s="275"/>
      <c r="H18" s="265"/>
      <c r="I18" s="265"/>
      <c r="J18" s="267"/>
      <c r="K18" s="260"/>
    </row>
    <row r="19" customFormat="false" ht="17.65" hidden="false" customHeight="true" outlineLevel="0" collapsed="false">
      <c r="A19" s="260"/>
      <c r="B19" s="264"/>
      <c r="C19" s="265"/>
      <c r="D19" s="265"/>
      <c r="E19" s="265"/>
      <c r="F19" s="265"/>
      <c r="G19" s="265"/>
      <c r="H19" s="265"/>
      <c r="I19" s="265"/>
      <c r="J19" s="267"/>
      <c r="K19" s="260"/>
    </row>
    <row r="20" customFormat="false" ht="17.65" hidden="false" customHeight="true" outlineLevel="0" collapsed="false">
      <c r="A20" s="260"/>
      <c r="B20" s="264"/>
      <c r="C20" s="265" t="s">
        <v>258</v>
      </c>
      <c r="D20" s="265"/>
      <c r="E20" s="265"/>
      <c r="F20" s="265"/>
      <c r="G20" s="265"/>
      <c r="H20" s="265"/>
      <c r="I20" s="265"/>
      <c r="J20" s="267"/>
      <c r="K20" s="260"/>
    </row>
    <row r="21" customFormat="false" ht="17.65" hidden="false" customHeight="true" outlineLevel="0" collapsed="false">
      <c r="A21" s="260"/>
      <c r="B21" s="264"/>
      <c r="C21" s="265"/>
      <c r="D21" s="265"/>
      <c r="E21" s="265"/>
      <c r="F21" s="265"/>
      <c r="G21" s="265"/>
      <c r="H21" s="265"/>
      <c r="I21" s="265"/>
      <c r="J21" s="267"/>
      <c r="K21" s="260"/>
    </row>
    <row r="22" customFormat="false" ht="17.65" hidden="false" customHeight="true" outlineLevel="0" collapsed="false">
      <c r="A22" s="260"/>
      <c r="B22" s="264"/>
      <c r="C22" s="265" t="s">
        <v>259</v>
      </c>
      <c r="D22" s="265"/>
      <c r="E22" s="277" t="n">
        <f aca="false">'Renegade Invoice'!K46</f>
        <v>9431.38</v>
      </c>
      <c r="F22" s="265"/>
      <c r="G22" s="265"/>
      <c r="H22" s="265"/>
      <c r="I22" s="265"/>
      <c r="J22" s="267"/>
      <c r="K22" s="260"/>
    </row>
    <row r="23" customFormat="false" ht="17.65" hidden="false" customHeight="true" outlineLevel="0" collapsed="false">
      <c r="A23" s="260"/>
      <c r="B23" s="264"/>
      <c r="C23" s="265"/>
      <c r="D23" s="265"/>
      <c r="E23" s="278"/>
      <c r="F23" s="265"/>
      <c r="G23" s="265"/>
      <c r="H23" s="265"/>
      <c r="I23" s="265"/>
      <c r="J23" s="267"/>
      <c r="K23" s="260"/>
    </row>
    <row r="24" customFormat="false" ht="17.65" hidden="false" customHeight="true" outlineLevel="0" collapsed="false">
      <c r="A24" s="260"/>
      <c r="B24" s="264"/>
      <c r="C24" s="265" t="s">
        <v>260</v>
      </c>
      <c r="D24" s="265"/>
      <c r="E24" s="279" t="s">
        <v>261</v>
      </c>
      <c r="F24" s="280" t="n">
        <f aca="false">'Renegade Invoice'!A6</f>
        <v>37104</v>
      </c>
      <c r="G24" s="275"/>
      <c r="H24" s="275"/>
      <c r="I24" s="275"/>
      <c r="J24" s="281"/>
      <c r="K24" s="260"/>
    </row>
    <row r="25" customFormat="false" ht="17.65" hidden="false" customHeight="true" outlineLevel="0" collapsed="false">
      <c r="A25" s="260"/>
      <c r="B25" s="264"/>
      <c r="C25" s="265"/>
      <c r="D25" s="265"/>
      <c r="E25" s="279" t="s">
        <v>262</v>
      </c>
      <c r="F25" s="275" t="s">
        <v>198</v>
      </c>
      <c r="G25" s="282"/>
      <c r="H25" s="275"/>
      <c r="I25" s="283"/>
      <c r="J25" s="284"/>
      <c r="K25" s="260"/>
    </row>
    <row r="26" customFormat="false" ht="19.9" hidden="false" customHeight="true" outlineLevel="0" collapsed="false">
      <c r="A26" s="260"/>
      <c r="B26" s="264"/>
      <c r="C26" s="265"/>
      <c r="D26" s="265"/>
      <c r="E26" s="275"/>
      <c r="F26" s="285"/>
      <c r="G26" s="275"/>
      <c r="H26" s="275"/>
      <c r="I26" s="286"/>
      <c r="J26" s="287"/>
      <c r="K26" s="260"/>
    </row>
    <row r="27" customFormat="false" ht="19.9" hidden="false" customHeight="true" outlineLevel="0" collapsed="false">
      <c r="A27" s="260"/>
      <c r="B27" s="264"/>
      <c r="C27" s="265"/>
      <c r="D27" s="265"/>
      <c r="E27" s="288"/>
      <c r="F27" s="285"/>
      <c r="G27" s="289"/>
      <c r="H27" s="275"/>
      <c r="I27" s="290"/>
      <c r="J27" s="291"/>
      <c r="K27" s="260"/>
    </row>
    <row r="28" customFormat="false" ht="19.9" hidden="false" customHeight="true" outlineLevel="0" collapsed="false">
      <c r="A28" s="260"/>
      <c r="B28" s="264"/>
      <c r="C28" s="265"/>
      <c r="D28" s="265"/>
      <c r="E28" s="275" t="s">
        <v>263</v>
      </c>
      <c r="F28" s="276" t="s">
        <v>264</v>
      </c>
      <c r="G28" s="282"/>
      <c r="H28" s="275"/>
      <c r="I28" s="283"/>
      <c r="J28" s="284"/>
      <c r="K28" s="260"/>
    </row>
    <row r="29" customFormat="false" ht="17.65" hidden="false" customHeight="true" outlineLevel="0" collapsed="false">
      <c r="A29" s="260"/>
      <c r="B29" s="264"/>
      <c r="C29" s="265"/>
      <c r="D29" s="265"/>
      <c r="G29" s="278"/>
      <c r="H29" s="265"/>
      <c r="I29" s="292"/>
      <c r="J29" s="293"/>
      <c r="K29" s="260"/>
    </row>
    <row r="30" customFormat="false" ht="17.65" hidden="false" customHeight="true" outlineLevel="0" collapsed="false">
      <c r="A30" s="260"/>
      <c r="B30" s="264"/>
      <c r="C30" s="265"/>
      <c r="D30" s="265"/>
      <c r="E30" s="265"/>
      <c r="F30" s="265"/>
      <c r="G30" s="278"/>
      <c r="H30" s="265"/>
      <c r="I30" s="294"/>
      <c r="J30" s="295"/>
      <c r="K30" s="260"/>
    </row>
    <row r="31" customFormat="false" ht="17.65" hidden="false" customHeight="true" outlineLevel="0" collapsed="false">
      <c r="A31" s="260"/>
      <c r="B31" s="264"/>
      <c r="C31" s="265" t="s">
        <v>265</v>
      </c>
      <c r="D31" s="265"/>
      <c r="E31" s="265"/>
      <c r="F31" s="265"/>
      <c r="G31" s="265" t="s">
        <v>266</v>
      </c>
      <c r="H31" s="265" t="s">
        <v>267</v>
      </c>
      <c r="I31" s="296"/>
      <c r="J31" s="297"/>
      <c r="K31" s="260"/>
    </row>
    <row r="32" customFormat="false" ht="17.65" hidden="false" customHeight="true" outlineLevel="0" collapsed="false">
      <c r="A32" s="260"/>
      <c r="B32" s="264"/>
      <c r="C32" s="265"/>
      <c r="D32" s="265"/>
      <c r="E32" s="265"/>
      <c r="F32" s="265"/>
      <c r="G32" s="265"/>
      <c r="H32" s="265"/>
      <c r="I32" s="296"/>
      <c r="J32" s="297"/>
      <c r="K32" s="260"/>
    </row>
    <row r="33" customFormat="false" ht="19.9" hidden="false" customHeight="true" outlineLevel="0" collapsed="false">
      <c r="A33" s="260"/>
      <c r="B33" s="264"/>
      <c r="C33" s="265"/>
      <c r="D33" s="265" t="s">
        <v>268</v>
      </c>
      <c r="E33" s="265"/>
      <c r="F33" s="275" t="s">
        <v>169</v>
      </c>
      <c r="G33" s="275"/>
      <c r="H33" s="275"/>
      <c r="I33" s="298" t="n">
        <f aca="false">E22</f>
        <v>9431.38</v>
      </c>
      <c r="J33" s="299"/>
      <c r="K33" s="260"/>
    </row>
    <row r="34" customFormat="false" ht="19.9" hidden="false" customHeight="true" outlineLevel="0" collapsed="false">
      <c r="A34" s="260"/>
      <c r="B34" s="264"/>
      <c r="C34" s="265"/>
      <c r="D34" s="265"/>
      <c r="E34" s="265"/>
      <c r="F34" s="275"/>
      <c r="G34" s="275"/>
      <c r="H34" s="275"/>
      <c r="I34" s="283"/>
      <c r="J34" s="284"/>
      <c r="K34" s="260"/>
    </row>
    <row r="35" customFormat="false" ht="19.9" hidden="false" customHeight="true" outlineLevel="0" collapsed="false">
      <c r="A35" s="260"/>
      <c r="B35" s="264"/>
      <c r="C35" s="265"/>
      <c r="D35" s="265"/>
      <c r="E35" s="265"/>
      <c r="F35" s="275"/>
      <c r="G35" s="275"/>
      <c r="H35" s="275"/>
      <c r="I35" s="283" t="s">
        <v>30</v>
      </c>
      <c r="J35" s="284"/>
      <c r="K35" s="260"/>
    </row>
    <row r="36" customFormat="false" ht="19.9" hidden="false" customHeight="true" outlineLevel="0" collapsed="false">
      <c r="A36" s="260"/>
      <c r="B36" s="264"/>
      <c r="C36" s="265"/>
      <c r="D36" s="265"/>
      <c r="E36" s="265"/>
      <c r="F36" s="265"/>
      <c r="G36" s="265" t="s">
        <v>269</v>
      </c>
      <c r="H36" s="265"/>
      <c r="I36" s="300" t="n">
        <f aca="false">SUM(I33:I35)</f>
        <v>9431.38</v>
      </c>
      <c r="J36" s="301"/>
      <c r="K36" s="260"/>
      <c r="M36" s="259" t="n">
        <f aca="false">E22-I36</f>
        <v>0</v>
      </c>
    </row>
    <row r="37" customFormat="false" ht="17.65" hidden="false" customHeight="true" outlineLevel="0" collapsed="false">
      <c r="A37" s="260"/>
      <c r="B37" s="264"/>
      <c r="C37" s="265"/>
      <c r="D37" s="265"/>
      <c r="E37" s="265"/>
      <c r="F37" s="265"/>
      <c r="G37" s="265"/>
      <c r="H37" s="265"/>
      <c r="I37" s="296"/>
      <c r="J37" s="297"/>
      <c r="K37" s="260"/>
    </row>
    <row r="38" customFormat="false" ht="17.65" hidden="false" customHeight="true" outlineLevel="0" collapsed="false">
      <c r="A38" s="260"/>
      <c r="B38" s="264"/>
      <c r="C38" s="265" t="s">
        <v>265</v>
      </c>
      <c r="D38" s="265"/>
      <c r="E38" s="265"/>
      <c r="F38" s="265"/>
      <c r="G38" s="265" t="s">
        <v>270</v>
      </c>
      <c r="H38" s="265" t="s">
        <v>267</v>
      </c>
      <c r="I38" s="296"/>
      <c r="J38" s="297"/>
      <c r="K38" s="260"/>
    </row>
    <row r="39" customFormat="false" ht="17.65" hidden="false" customHeight="true" outlineLevel="0" collapsed="false">
      <c r="A39" s="260"/>
      <c r="B39" s="264"/>
      <c r="C39" s="265"/>
      <c r="D39" s="265"/>
      <c r="E39" s="265"/>
      <c r="F39" s="265"/>
      <c r="G39" s="265"/>
      <c r="H39" s="265"/>
      <c r="I39" s="296"/>
      <c r="J39" s="297"/>
      <c r="K39" s="260"/>
    </row>
    <row r="40" customFormat="false" ht="25.15" hidden="false" customHeight="true" outlineLevel="0" collapsed="false">
      <c r="A40" s="260"/>
      <c r="B40" s="264"/>
      <c r="C40" s="265" t="s">
        <v>271</v>
      </c>
      <c r="D40" s="265"/>
      <c r="E40" s="302" t="s">
        <v>272</v>
      </c>
      <c r="F40" s="302"/>
      <c r="G40" s="275"/>
      <c r="H40" s="275"/>
      <c r="I40" s="296"/>
      <c r="J40" s="297"/>
      <c r="K40" s="260"/>
    </row>
    <row r="41" customFormat="false" ht="30" hidden="false" customHeight="true" outlineLevel="0" collapsed="false">
      <c r="A41" s="260"/>
      <c r="B41" s="264"/>
      <c r="C41" s="265" t="s">
        <v>273</v>
      </c>
      <c r="D41" s="265"/>
      <c r="E41" s="275" t="s">
        <v>142</v>
      </c>
      <c r="F41" s="275"/>
      <c r="G41" s="275"/>
      <c r="H41" s="275"/>
      <c r="I41" s="265"/>
      <c r="J41" s="267"/>
      <c r="K41" s="260"/>
    </row>
    <row r="42" customFormat="false" ht="30" hidden="false" customHeight="true" outlineLevel="0" collapsed="false">
      <c r="A42" s="260"/>
      <c r="B42" s="264"/>
      <c r="C42" s="265" t="s">
        <v>274</v>
      </c>
      <c r="D42" s="265"/>
      <c r="E42" s="275" t="s">
        <v>161</v>
      </c>
      <c r="F42" s="275"/>
      <c r="G42" s="275"/>
      <c r="H42" s="275"/>
      <c r="I42" s="265"/>
      <c r="J42" s="267"/>
      <c r="K42" s="260"/>
    </row>
    <row r="43" customFormat="false" ht="30" hidden="false" customHeight="true" outlineLevel="0" collapsed="false">
      <c r="A43" s="260"/>
      <c r="B43" s="264"/>
      <c r="C43" s="265" t="s">
        <v>274</v>
      </c>
      <c r="D43" s="265"/>
      <c r="E43" s="275"/>
      <c r="F43" s="275"/>
      <c r="G43" s="275"/>
      <c r="H43" s="275"/>
      <c r="I43" s="265"/>
      <c r="J43" s="267"/>
      <c r="K43" s="260"/>
    </row>
    <row r="44" customFormat="false" ht="17.65" hidden="false" customHeight="true" outlineLevel="0" collapsed="false">
      <c r="A44" s="260"/>
      <c r="B44" s="264"/>
      <c r="C44" s="265"/>
      <c r="D44" s="265"/>
      <c r="E44" s="265"/>
      <c r="F44" s="265"/>
      <c r="G44" s="265"/>
      <c r="H44" s="265"/>
      <c r="I44" s="265"/>
      <c r="J44" s="267"/>
      <c r="K44" s="260"/>
    </row>
    <row r="45" customFormat="false" ht="18.75" hidden="false" customHeight="false" outlineLevel="0" collapsed="false">
      <c r="A45" s="260"/>
      <c r="B45" s="303"/>
      <c r="C45" s="275"/>
      <c r="D45" s="275"/>
      <c r="E45" s="275"/>
      <c r="F45" s="275"/>
      <c r="G45" s="275"/>
      <c r="H45" s="275"/>
      <c r="I45" s="275"/>
      <c r="J45" s="281"/>
      <c r="K45" s="260"/>
    </row>
    <row r="46" customFormat="false" ht="15" hidden="false" customHeight="false" outlineLevel="0" collapsed="false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</row>
    <row r="47" customFormat="false" ht="15" hidden="false" customHeight="false" outlineLevel="0" collapsed="false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</row>
    <row r="48" customFormat="false" ht="15" hidden="false" customHeight="false" outlineLevel="0" collapsed="false">
      <c r="A48" s="260"/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customFormat="false" ht="15" hidden="false" customHeight="false" outlineLevel="0" collapsed="false">
      <c r="A49" s="260"/>
      <c r="B49" s="260"/>
      <c r="C49" s="260"/>
      <c r="D49" s="260"/>
      <c r="E49" s="260"/>
      <c r="F49" s="260"/>
      <c r="G49" s="260"/>
      <c r="H49" s="260"/>
      <c r="I49" s="260"/>
      <c r="J49" s="260"/>
      <c r="K49" s="260"/>
    </row>
    <row r="50" customFormat="false" ht="15" hidden="false" customHeight="false" outlineLevel="0" collapsed="false">
      <c r="A50" s="260"/>
      <c r="B50" s="260"/>
      <c r="C50" s="260"/>
      <c r="D50" s="260"/>
      <c r="E50" s="260"/>
      <c r="F50" s="260"/>
      <c r="G50" s="260"/>
      <c r="H50" s="260"/>
      <c r="I50" s="260"/>
      <c r="J50" s="260"/>
      <c r="K50" s="260"/>
    </row>
    <row r="51" customFormat="false" ht="15" hidden="false" customHeight="false" outlineLevel="0" collapsed="false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customFormat="false" ht="15" hidden="false" customHeight="false" outlineLevel="0" collapsed="false">
      <c r="A52" s="260"/>
      <c r="B52" s="260"/>
      <c r="C52" s="260"/>
      <c r="D52" s="260"/>
      <c r="E52" s="260"/>
      <c r="F52" s="260"/>
      <c r="G52" s="260"/>
      <c r="H52" s="260"/>
      <c r="I52" s="260"/>
      <c r="J52" s="260"/>
      <c r="K52" s="260"/>
    </row>
    <row r="53" customFormat="false" ht="15" hidden="false" customHeight="false" outlineLevel="0" collapsed="false">
      <c r="A53" s="260"/>
      <c r="B53" s="260"/>
      <c r="C53" s="260"/>
      <c r="D53" s="260"/>
      <c r="E53" s="260"/>
      <c r="F53" s="260"/>
      <c r="G53" s="260"/>
      <c r="H53" s="260"/>
      <c r="I53" s="260"/>
      <c r="J53" s="260"/>
      <c r="K53" s="260"/>
    </row>
    <row r="54" customFormat="false" ht="15" hidden="false" customHeight="false" outlineLevel="0" collapsed="false">
      <c r="A54" s="260"/>
      <c r="B54" s="260"/>
      <c r="C54" s="260"/>
      <c r="D54" s="260"/>
      <c r="E54" s="260"/>
      <c r="F54" s="260"/>
      <c r="G54" s="260"/>
      <c r="H54" s="260"/>
      <c r="I54" s="304"/>
      <c r="J54" s="304"/>
      <c r="K54" s="260"/>
    </row>
    <row r="55" customFormat="false" ht="15" hidden="false" customHeight="false" outlineLevel="0" collapsed="false">
      <c r="A55" s="260"/>
      <c r="B55" s="260"/>
      <c r="C55" s="260"/>
      <c r="D55" s="260"/>
      <c r="E55" s="260"/>
      <c r="F55" s="260"/>
      <c r="G55" s="260"/>
      <c r="H55" s="260"/>
      <c r="I55" s="305"/>
      <c r="J55" s="305"/>
      <c r="K55" s="260"/>
    </row>
    <row r="56" customFormat="false" ht="15" hidden="false" customHeight="false" outlineLevel="0" collapsed="false">
      <c r="A56" s="260"/>
      <c r="B56" s="260"/>
      <c r="C56" s="260"/>
      <c r="D56" s="260"/>
      <c r="E56" s="260"/>
      <c r="F56" s="260"/>
      <c r="G56" s="260"/>
      <c r="H56" s="260"/>
      <c r="I56" s="305"/>
      <c r="J56" s="305"/>
      <c r="K56" s="260"/>
    </row>
    <row r="57" customFormat="false" ht="15" hidden="false" customHeight="false" outlineLevel="0" collapsed="false">
      <c r="A57" s="260"/>
      <c r="B57" s="260"/>
      <c r="C57" s="260"/>
      <c r="D57" s="260"/>
      <c r="E57" s="260"/>
      <c r="F57" s="260"/>
      <c r="G57" s="260"/>
      <c r="H57" s="260"/>
      <c r="I57" s="305"/>
      <c r="J57" s="305"/>
      <c r="K57" s="260"/>
    </row>
    <row r="58" customFormat="false" ht="15" hidden="false" customHeight="false" outlineLevel="0" collapsed="false">
      <c r="A58" s="260"/>
      <c r="B58" s="260"/>
      <c r="C58" s="260"/>
      <c r="D58" s="260"/>
      <c r="E58" s="260"/>
      <c r="F58" s="260"/>
      <c r="G58" s="260"/>
      <c r="H58" s="260"/>
      <c r="I58" s="305"/>
      <c r="J58" s="305"/>
      <c r="K58" s="260"/>
    </row>
    <row r="59" customFormat="false" ht="15" hidden="false" customHeight="false" outlineLevel="0" collapsed="false">
      <c r="A59" s="260"/>
      <c r="B59" s="260"/>
      <c r="C59" s="260"/>
      <c r="D59" s="260"/>
      <c r="E59" s="260"/>
      <c r="F59" s="260"/>
      <c r="G59" s="260"/>
      <c r="H59" s="260"/>
      <c r="I59" s="305"/>
      <c r="J59" s="305"/>
      <c r="K59" s="260"/>
    </row>
    <row r="60" customFormat="false" ht="15" hidden="false" customHeight="false" outlineLevel="0" collapsed="false">
      <c r="A60" s="260"/>
      <c r="B60" s="260"/>
      <c r="C60" s="260"/>
      <c r="D60" s="260"/>
      <c r="E60" s="260"/>
      <c r="F60" s="260"/>
      <c r="G60" s="260"/>
      <c r="H60" s="260"/>
      <c r="I60" s="305"/>
      <c r="J60" s="305"/>
      <c r="K60" s="260"/>
    </row>
    <row r="61" customFormat="false" ht="15" hidden="false" customHeight="false" outlineLevel="0" collapsed="false">
      <c r="A61" s="260"/>
      <c r="B61" s="260"/>
      <c r="C61" s="260"/>
      <c r="D61" s="260"/>
      <c r="E61" s="260"/>
      <c r="F61" s="260"/>
      <c r="G61" s="260"/>
      <c r="H61" s="260"/>
      <c r="I61" s="305"/>
      <c r="J61" s="305"/>
      <c r="K61" s="260"/>
    </row>
    <row r="62" customFormat="false" ht="15" hidden="false" customHeight="false" outlineLevel="0" collapsed="false">
      <c r="I62" s="305"/>
      <c r="J62" s="306"/>
    </row>
    <row r="63" customFormat="false" ht="15" hidden="false" customHeight="false" outlineLevel="0" collapsed="false">
      <c r="I63" s="305"/>
      <c r="J63" s="306"/>
    </row>
    <row r="64" customFormat="false" ht="15" hidden="false" customHeight="false" outlineLevel="0" collapsed="false">
      <c r="I64" s="305"/>
      <c r="J64" s="306"/>
    </row>
    <row r="65" customFormat="false" ht="15" hidden="false" customHeight="false" outlineLevel="0" collapsed="false">
      <c r="I65" s="305"/>
      <c r="J65" s="306"/>
    </row>
    <row r="66" customFormat="false" ht="15" hidden="false" customHeight="false" outlineLevel="0" collapsed="false">
      <c r="I66" s="305"/>
      <c r="J66" s="306"/>
    </row>
    <row r="67" customFormat="false" ht="15" hidden="false" customHeight="false" outlineLevel="0" collapsed="false">
      <c r="I67" s="260"/>
    </row>
    <row r="68" customFormat="false" ht="15" hidden="false" customHeight="false" outlineLevel="0" collapsed="false">
      <c r="I68" s="260"/>
    </row>
    <row r="69" customFormat="false" ht="15" hidden="false" customHeight="false" outlineLevel="0" collapsed="false">
      <c r="I69" s="260"/>
    </row>
    <row r="70" customFormat="false" ht="15" hidden="false" customHeight="false" outlineLevel="0" collapsed="false">
      <c r="I70" s="260"/>
    </row>
    <row r="71" customFormat="false" ht="15" hidden="false" customHeight="false" outlineLevel="0" collapsed="false">
      <c r="I71" s="260"/>
    </row>
    <row r="72" customFormat="false" ht="15" hidden="false" customHeight="false" outlineLevel="0" collapsed="false">
      <c r="I72" s="260"/>
    </row>
    <row r="73" customFormat="false" ht="15" hidden="false" customHeight="false" outlineLevel="0" collapsed="false">
      <c r="D73" s="306"/>
      <c r="E73" s="306"/>
      <c r="F73" s="306"/>
      <c r="I73" s="260"/>
    </row>
    <row r="74" customFormat="false" ht="15" hidden="false" customHeight="false" outlineLevel="0" collapsed="false">
      <c r="D74" s="306"/>
      <c r="E74" s="306"/>
      <c r="F74" s="306"/>
      <c r="I74" s="307"/>
      <c r="J74" s="307"/>
    </row>
    <row r="75" customFormat="false" ht="15" hidden="false" customHeight="false" outlineLevel="0" collapsed="false">
      <c r="D75" s="306"/>
      <c r="E75" s="306"/>
      <c r="F75" s="306"/>
      <c r="I75" s="308"/>
      <c r="J75" s="308"/>
    </row>
    <row r="76" customFormat="false" ht="15" hidden="false" customHeight="false" outlineLevel="0" collapsed="false">
      <c r="D76" s="306"/>
      <c r="E76" s="306"/>
      <c r="F76" s="306"/>
      <c r="I76" s="306"/>
      <c r="J76" s="306"/>
    </row>
    <row r="77" customFormat="false" ht="15" hidden="false" customHeight="false" outlineLevel="0" collapsed="false">
      <c r="D77" s="306"/>
      <c r="E77" s="306"/>
      <c r="F77" s="306"/>
      <c r="I77" s="306"/>
      <c r="J77" s="306"/>
    </row>
    <row r="78" customFormat="false" ht="15" hidden="false" customHeight="false" outlineLevel="0" collapsed="false">
      <c r="D78" s="306"/>
      <c r="E78" s="306"/>
      <c r="F78" s="306"/>
      <c r="I78" s="306"/>
      <c r="J78" s="306"/>
    </row>
    <row r="79" customFormat="false" ht="15" hidden="false" customHeight="false" outlineLevel="0" collapsed="false">
      <c r="I79" s="306"/>
      <c r="J79" s="306"/>
    </row>
    <row r="80" customFormat="false" ht="15" hidden="false" customHeight="false" outlineLevel="0" collapsed="false">
      <c r="I80" s="306"/>
      <c r="J80" s="306"/>
    </row>
    <row r="81" customFormat="false" ht="15" hidden="false" customHeight="false" outlineLevel="0" collapsed="false">
      <c r="I81" s="306"/>
      <c r="J81" s="306"/>
    </row>
    <row r="82" customFormat="false" ht="15" hidden="false" customHeight="false" outlineLevel="0" collapsed="false">
      <c r="I82" s="306"/>
      <c r="J82" s="306"/>
    </row>
    <row r="83" customFormat="false" ht="15" hidden="false" customHeight="false" outlineLevel="0" collapsed="false">
      <c r="I83" s="306"/>
      <c r="J83" s="306"/>
    </row>
    <row r="84" customFormat="false" ht="15" hidden="false" customHeight="false" outlineLevel="0" collapsed="false">
      <c r="I84" s="306"/>
      <c r="J84" s="306"/>
    </row>
    <row r="85" customFormat="false" ht="15" hidden="false" customHeight="false" outlineLevel="0" collapsed="false">
      <c r="I85" s="306"/>
      <c r="J85" s="306"/>
    </row>
    <row r="86" customFormat="false" ht="15" hidden="false" customHeight="false" outlineLevel="0" collapsed="false">
      <c r="I86" s="306"/>
      <c r="J86" s="306"/>
    </row>
    <row r="88" customFormat="false" ht="15" hidden="false" customHeight="false" outlineLevel="0" collapsed="false">
      <c r="I88" s="308"/>
      <c r="J88" s="308"/>
    </row>
  </sheetData>
  <sheetProtection sheet="true" objects="true" scenarios="true"/>
  <printOptions headings="false" gridLines="false" gridLinesSet="true" horizontalCentered="true" verticalCentered="false"/>
  <pageMargins left="0.747916666666667" right="0.747916666666667" top="0.47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1999-06-25T13:55:47Z</dcterms:created>
  <dc:creator>Public Services Sector</dc:creator>
  <dc:description/>
  <dc:language>en-US</dc:language>
  <cp:lastModifiedBy>CWLipke</cp:lastModifiedBy>
  <cp:lastPrinted>2001-10-04T20:11:53Z</cp:lastPrinted>
  <dcterms:modified xsi:type="dcterms:W3CDTF">2001-10-04T20:39:11Z</dcterms:modified>
  <cp:revision>0</cp:revision>
  <dc:subject/>
  <dc:title/>
</cp:coreProperties>
</file>