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eadcount by Month" sheetId="2" state="hidden" r:id="rId4"/>
    <sheet name="New Deals vs Headcount" sheetId="3" state="visible" r:id="rId5"/>
    <sheet name="Active Deals vs Headcount" sheetId="4" state="visible" r:id="rId6"/>
    <sheet name="Headcount Graph" sheetId="5" state="hidden" r:id="rId7"/>
    <sheet name="Headcount" sheetId="6" state="hidden" r:id="rId8"/>
    <sheet name="Transaction Growth (2)" sheetId="7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localSheetId="3" name="_xlnm.Print_Area" vbProcedure="false">'Active Deals vs Headcount'!$1:$65536</definedName>
    <definedName function="false" hidden="false" localSheetId="1" name="_xlnm.Print_Area" vbProcedure="false">'Headcount by Month'!$B$4:$AT$116</definedName>
    <definedName function="false" hidden="false" localSheetId="4" name="_xlnm.Print_Area" vbProcedure="false">'Headcount Graph'!$A$1:$M$24</definedName>
    <definedName function="false" hidden="false" localSheetId="2" name="_xlnm.Print_Area" vbProcedure="false">'New Deals vs Headcount'!$1:$65536</definedName>
    <definedName function="false" hidden="false" localSheetId="6" name="_xlnm.Print_Area" vbProcedure="false">'Transaction Growth (2)'!$A$1:$AB$52</definedName>
    <definedName function="false" hidden="false" name="ADDRESS" vbProcedure="false">'[4]'!$B$6:$P$6</definedName>
    <definedName function="false" hidden="false" name="Administration_Perlman_G_A" vbProcedure="false">'[2]'!$A$1</definedName>
    <definedName function="false" hidden="false" name="Admin_Other_G_A_Budget" vbProcedure="false">'[2]'!$A$1</definedName>
    <definedName function="false" hidden="false" name="Allocations_Miscellaneous_G_A" vbProcedure="false">'[2]'!$A$1</definedName>
    <definedName function="false" hidden="false" name="Allocs_Misc_Bud_Summary" vbProcedure="false">'[2]'!$A$1</definedName>
    <definedName function="false" hidden="false" name="All_G_A_Work_Orders" vbProcedure="false">'[2]'!$A$1</definedName>
    <definedName function="false" hidden="false" name="BANKS" vbProcedure="false">'[4]'!$E$61:$BV$61</definedName>
    <definedName function="false" hidden="false" name="Budget_Summary_G_A" vbProcedure="false">'[2]'!$A$1</definedName>
    <definedName function="false" hidden="false" name="clear" vbProcedure="false">[3]Entry!$C$6,[3]Entry!$E$6,[3]Entry!$G$6,[3]Entry!$J$6,[3]Entry!$K$6,[3]Entry!$M$6,[3]Entry!$O$6,[3]Entry!$C$12,[3]Entry!$C$12:$P$40,[3]Entry!$D$45:$E$47,[3]Entry!$A$46:$C$47,[3]Entry!$C$60:$P$88,[3]Entry!$D$93:$E$95,[3]Entry!$A$94:$C$95,[3]Entry!$C$108:$P$136,[3]Entry!$D$141:$E$143,[3]Entry!$A$142:$C$143,[3]Entry!$C$156:$P$184,[3]Entry!$D$189:$E$191,[3]Entry!$A$190:$C$191</definedName>
    <definedName function="false" hidden="false" name="coa" vbProcedure="false">'[2]'!$A$3:$B$557</definedName>
    <definedName function="false" hidden="false" name="DB_Infrastructure_Bruce_Cap" vbProcedure="false">'[2]'!$A$1</definedName>
    <definedName function="false" hidden="false" name="DB_Infrastructure_Bruce_G_A" vbProcedure="false">'[2]'!$A$1</definedName>
    <definedName function="false" hidden="false" name="DB_Infrastructure_Bruce_G_A_Budget" vbProcedure="false">'[2]'!$A$1</definedName>
    <definedName function="false" hidden="false" name="DB_Infra_Bruce_Cap_Budget" vbProcedure="false">'[2]'!$A$1</definedName>
    <definedName function="false" hidden="false" name="Dublin_Capital_Actuals" vbProcedure="false">'[2]'!$A$1</definedName>
    <definedName function="false" hidden="false" name="Dublin_Capital_Budget" vbProcedure="false">'[2]'!$A$1</definedName>
    <definedName function="false" hidden="false" name="Dublin_G_A_Budget" vbProcedure="false">'[2]'!$A$1</definedName>
    <definedName function="false" hidden="false" name="ECT_Info_Systems_Bell_G_A" vbProcedure="false">'[2]'!$A$1</definedName>
    <definedName function="false" hidden="false" name="ECT_Info_Systems_Bell_G_A_Budget" vbProcedure="false">'[2]'!$A$1</definedName>
    <definedName function="false" hidden="false" name="IBS_Burchfield_Cap" vbProcedure="false">'[2]'!$A$1</definedName>
    <definedName function="false" hidden="false" name="IBS_Capital_Budget_Summary" vbProcedure="false">'[2]'!$A$1</definedName>
    <definedName function="false" hidden="false" name="IBS_Capital_Reforecast_Budget" vbProcedure="false">'[2]'!$A$1</definedName>
    <definedName function="false" hidden="false" name="IBS_Comm_Sprt_Burchfield_G_A" vbProcedure="false">'[2]'!$D$9</definedName>
    <definedName function="false" hidden="false" name="IBS_Comm_Sup_Burchfield_G_A_Budget" vbProcedure="false">'[2]'!$A$1</definedName>
    <definedName function="false" hidden="false" name="IBS_Logistics_Burchfield_G_A" vbProcedure="false">'[2]'!$A$1</definedName>
    <definedName function="false" hidden="false" name="IBS_Logistics_Burchfield_G_A_Budget" vbProcedure="false">'[2]'!$A$1</definedName>
    <definedName function="false" hidden="false" name="Infrastructure_R_D_Bruce_G_A" vbProcedure="false">'[2]'!$C$1</definedName>
    <definedName function="false" hidden="false" name="Infrastructure_R_D_Bruce_G_A_Budget" vbProcedure="false">'[2]'!$A$1</definedName>
    <definedName function="false" hidden="false" name="IT_Systems_Retail_Energy_Tatar_G_A" vbProcedure="false">'[2]'!$A$1</definedName>
    <definedName function="false" hidden="false" name="Network_Operations_Davda_G_A" vbProcedure="false">'[2]'!$A$1</definedName>
    <definedName function="false" hidden="false" name="Network_Ops_Davda_Cap" vbProcedure="false">'[2]'!$A$1</definedName>
    <definedName function="false" hidden="false" name="Network_Ops_Davda_G_A_Budget" vbProcedure="false">'[2]'!$A$1</definedName>
    <definedName function="false" hidden="false" name="NW_Ops_Davda_Cap_Budget" vbProcedure="false">'[2]'!$A$1</definedName>
    <definedName function="false" hidden="false" name="Origination_Richardson_G_A_Budget" vbProcedure="false">'[2]'!$A$1</definedName>
    <definedName function="false" hidden="false" name="Origination_Systems_Richardson_G_A" vbProcedure="false">'[2]'!$A$1</definedName>
    <definedName function="false" hidden="false" name="Orig_Front_Off_Bibi_Cap" vbProcedure="false">'[2]'!$A$1</definedName>
    <definedName function="false" hidden="false" name="Orig_Front_Off_Livermore_Cap" vbProcedure="false">'[2]'!$A$1</definedName>
    <definedName function="false" hidden="false" name="Orig_Front_Off_Pickering_Cap" vbProcedure="false">'[2]'!$A$1</definedName>
    <definedName function="false" hidden="false" name="Orig_Front_Off_Richardson_Cap" vbProcedure="false">'[2]'!$A$1</definedName>
    <definedName function="false" hidden="false" name="Orig_Systems_Richardson_Cap_Budget" vbProcedure="false">'[2]'!$A$1</definedName>
    <definedName function="false" hidden="false" name="PC_HWSW_Capital" vbProcedure="false">'[2]'!$A$1</definedName>
    <definedName function="false" hidden="false" name="PC_HWSW_Capital_Budget" vbProcedure="false">'[2]'!$A$1</definedName>
    <definedName function="false" hidden="false" name="REMIT" vbProcedure="false">'[4]'!$A$38:$AU$38</definedName>
    <definedName function="false" hidden="false" name="Retail_Houston_Tatar_G_A_Budget" vbProcedure="false">'[2]'!$A$1</definedName>
    <definedName function="false" hidden="false" name="Risk_Infrastructure_Livermore_Cap_Budget" vbProcedure="false">'[2]'!$A$1</definedName>
    <definedName function="false" hidden="false" name="Risk_Infrastructure_Livermore_G_A" vbProcedure="false">'[2]'!$A$1</definedName>
    <definedName function="false" hidden="false" name="Risk_Infra_Livermore_G_A_Budget" vbProcedure="false">'[2]'!$A$1</definedName>
    <definedName function="false" hidden="false" name="Risk_Management_Pickering_G_A" vbProcedure="false">'[2]'!$A$1</definedName>
    <definedName function="false" hidden="false" name="Risk_Mgmt_Pickering_G_A_Budget" vbProcedure="false">'[2]'!$A$1</definedName>
    <definedName function="false" hidden="false" name="Risk_Mngmt_Pickering_Cap_Budget" vbProcedure="false">'[2]'!$A$1</definedName>
    <definedName function="false" hidden="false" name="R_D_Tech_Infra_Bell_Cap" vbProcedure="false">'[2]'!$A$1</definedName>
    <definedName function="false" hidden="false" name="R_D_Tech_Infra_Bell_Cap_Budget" vbProcedure="false">'[2]'!$A$1</definedName>
    <definedName function="false" hidden="false" name="SAPFuncF4Help" vbProcedure="false">(#NAME?)</definedName>
    <definedName function="false" hidden="false" name="Summary_Capital" vbProcedure="false">'[2]'!$A$1</definedName>
    <definedName function="false" hidden="false" name="Summary_Capital_by_Director" vbProcedure="false">'[2]'!$A$1</definedName>
    <definedName function="false" hidden="false" name="Summary_Capital_Forecast" vbProcedure="false">'[2]'!$A$1</definedName>
    <definedName function="false" hidden="false" name="Summary_G_and_A_Actuals" vbProcedure="false">'[2]'!$A$1</definedName>
    <definedName function="false" hidden="false" name="Unidentified_Projects_Cap_Budget" vbProcedure="false">'[2]'!$A$1</definedName>
    <definedName function="false" hidden="false" name="VP_Info_Systems_Bibi_G_A_Budget" vbProcedure="false">'[2]'!$A$1</definedName>
    <definedName function="false" hidden="false" name="VP_Info__Systems_Bibi_G_A" vbProcedure="false">'[2]'!$A$1</definedName>
    <definedName function="false" hidden="false" localSheetId="2" name="SAPFuncF4Help" vbProcedure="false">(#NAME?)</definedName>
    <definedName function="false" hidden="false" localSheetId="6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11</xdr:row>
                <xdr:rowOff>6</xdr:rowOff>
              </xdr:from>
              <xdr:to>
                <xdr:col>3</xdr:col>
                <xdr:colOff>10</xdr:colOff>
                <xdr:row>15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17</xdr:row>
                <xdr:rowOff>6</xdr:rowOff>
              </xdr:from>
              <xdr:to>
                <xdr:col>4</xdr:col>
                <xdr:colOff>49</xdr:colOff>
                <xdr:row>21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28</xdr:row>
                <xdr:rowOff>12</xdr:rowOff>
              </xdr:from>
              <xdr:to>
                <xdr:col>3</xdr:col>
                <xdr:colOff>10</xdr:colOff>
                <xdr:row>33</xdr:row>
                <xdr:rowOff>7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33</xdr:row>
                <xdr:rowOff>8</xdr:rowOff>
              </xdr:from>
              <xdr:to>
                <xdr:col>3</xdr:col>
                <xdr:colOff>70</xdr:colOff>
                <xdr:row>38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<sst xmlns="http://schemas.openxmlformats.org/spreadsheetml/2006/main" count="697" uniqueCount="412">
  <si>
    <t xml:space="preserve">ENW - ENERGY OPERATIONS - DECEMBER 31 PLAN HEADCOUNT BY YEAR </t>
  </si>
  <si>
    <t xml:space="preserve">Plan</t>
  </si>
  <si>
    <t xml:space="preserve">Actual</t>
  </si>
  <si>
    <t xml:space="preserve">Business Reasons for Headcount Increases:</t>
  </si>
  <si>
    <t xml:space="preserve">Enron Americas:</t>
  </si>
  <si>
    <t xml:space="preserve">Enron Americas &amp; Global Services</t>
  </si>
  <si>
    <t xml:space="preserve">1999 to 2000 growth reflects:</t>
  </si>
  <si>
    <t xml:space="preserve">-  Additional staff for new business unit EIM (separate for 2001).</t>
  </si>
  <si>
    <t xml:space="preserve">Enron Global Markets</t>
  </si>
  <si>
    <t xml:space="preserve">-  Introduction of EOL in Q4 of 1999, added approximately 20</t>
  </si>
  <si>
    <t xml:space="preserve">    support staff during 2000.</t>
  </si>
  <si>
    <t xml:space="preserve">Enron Industrial Markets</t>
  </si>
  <si>
    <t xml:space="preserve">-  Offset by a transfer out of approximately 25 people to EGM</t>
  </si>
  <si>
    <t xml:space="preserve">    (see high growth in EGM / EIM).</t>
  </si>
  <si>
    <t xml:space="preserve">Total</t>
  </si>
  <si>
    <t xml:space="preserve">2000 to 2001 (plan) growth reflects:</t>
  </si>
  <si>
    <t xml:space="preserve">-  Additional 20 support staff for EOL.</t>
  </si>
  <si>
    <t xml:space="preserve">-  Commercialization effort to add 5 to 10 people.</t>
  </si>
  <si>
    <t xml:space="preserve">-  Other increases represent a modest 5 to 8% increase in </t>
  </si>
  <si>
    <t xml:space="preserve">    headcount to cope with a 500% increase in new deals.</t>
  </si>
  <si>
    <t xml:space="preserve">EGM:</t>
  </si>
  <si>
    <t xml:space="preserve">-  Transfer in of approximately 25 people from Americas.</t>
  </si>
  <si>
    <t xml:space="preserve">-  Growth in London operations.</t>
  </si>
  <si>
    <t xml:space="preserve">-  Expected growth of the business.</t>
  </si>
  <si>
    <t xml:space="preserve">-  Freight Markets Group.</t>
  </si>
  <si>
    <t xml:space="preserve">EIM:</t>
  </si>
  <si>
    <t xml:space="preserve">-  Start up organization to support Forest Products, Steel and </t>
  </si>
  <si>
    <t xml:space="preserve">    other industrial products.</t>
  </si>
  <si>
    <t xml:space="preserve">M.MTD</t>
  </si>
  <si>
    <t xml:space="preserve">TOTAL_HEADCOUNT</t>
  </si>
  <si>
    <t xml:space="preserve">PLAN2000</t>
  </si>
  <si>
    <t xml:space="preserve">PLAN99</t>
  </si>
  <si>
    <t xml:space="preserve">M.YTD</t>
  </si>
  <si>
    <t xml:space="preserve">ect</t>
  </si>
  <si>
    <t xml:space="preserve">ENA ENERGY OPERATIONS - DECEMBER 31 PLAN HEADCOUNT BY YEAR (CONFIDENTIAL)</t>
  </si>
  <si>
    <t xml:space="preserve">ENA ENERGY OPERATIONS - 1999 PLAN &amp; PROFORMA HEADCOUNT BY MONTH (CONFIDENTIAL)</t>
  </si>
  <si>
    <t xml:space="preserve">PLAN</t>
  </si>
  <si>
    <t xml:space="preserve">RC Number</t>
  </si>
  <si>
    <t xml:space="preserve">RC Owner</t>
  </si>
  <si>
    <t xml:space="preserve">RC Name</t>
  </si>
  <si>
    <t xml:space="preserve">Avg.</t>
  </si>
  <si>
    <t xml:space="preserve">Avg.Plan</t>
  </si>
  <si>
    <t xml:space="preserve">LOGISTICS AND VOLUME MGMT</t>
  </si>
  <si>
    <t xml:space="preserve">GAS LOGISTICS</t>
  </si>
  <si>
    <t xml:space="preserve">4130063</t>
  </si>
  <si>
    <t xml:space="preserve">Superty</t>
  </si>
  <si>
    <t xml:space="preserve">Logistics Management</t>
  </si>
  <si>
    <t xml:space="preserve">413-0063</t>
  </si>
  <si>
    <t xml:space="preserve">Logistics</t>
  </si>
  <si>
    <t xml:space="preserve">4130475</t>
  </si>
  <si>
    <t xml:space="preserve">Terry</t>
  </si>
  <si>
    <t xml:space="preserve">Gas Logistics-SE</t>
  </si>
  <si>
    <t xml:space="preserve">413-0475</t>
  </si>
  <si>
    <t xml:space="preserve">4130719</t>
  </si>
  <si>
    <t xml:space="preserve">Lamadrid</t>
  </si>
  <si>
    <t xml:space="preserve">Gas Logistics-NE</t>
  </si>
  <si>
    <t xml:space="preserve">413-0719</t>
  </si>
  <si>
    <t xml:space="preserve">Kelly</t>
  </si>
  <si>
    <t xml:space="preserve">4130720</t>
  </si>
  <si>
    <t xml:space="preserve">Smith</t>
  </si>
  <si>
    <t xml:space="preserve">Gas Logistics-Central</t>
  </si>
  <si>
    <t xml:space="preserve">413-0720</t>
  </si>
  <si>
    <t xml:space="preserve">4130721</t>
  </si>
  <si>
    <t xml:space="preserve">Gay</t>
  </si>
  <si>
    <t xml:space="preserve">Gas Logistics-West</t>
  </si>
  <si>
    <t xml:space="preserve">413-0721</t>
  </si>
  <si>
    <t xml:space="preserve">4131190</t>
  </si>
  <si>
    <t xml:space="preserve">Greif</t>
  </si>
  <si>
    <t xml:space="preserve">Electronic Commerce</t>
  </si>
  <si>
    <t xml:space="preserve">413-1190</t>
  </si>
  <si>
    <t xml:space="preserve">Scott</t>
  </si>
  <si>
    <t xml:space="preserve">GISB - Logistics</t>
  </si>
  <si>
    <t xml:space="preserve">4131191</t>
  </si>
  <si>
    <t xml:space="preserve">Sirius-Unify</t>
  </si>
  <si>
    <t xml:space="preserve">413-1191</t>
  </si>
  <si>
    <t xml:space="preserve">Gilbert</t>
  </si>
  <si>
    <t xml:space="preserve">4131870</t>
  </si>
  <si>
    <t xml:space="preserve">Brooklyn Union</t>
  </si>
  <si>
    <t xml:space="preserve">413-1870</t>
  </si>
  <si>
    <t xml:space="preserve">0122663</t>
  </si>
  <si>
    <t xml:space="preserve">Eiben</t>
  </si>
  <si>
    <t xml:space="preserve">EMS Denver</t>
  </si>
  <si>
    <t xml:space="preserve">012-2663</t>
  </si>
  <si>
    <t xml:space="preserve">HPLC Logistics - Unify Project</t>
  </si>
  <si>
    <t xml:space="preserve">4132631</t>
  </si>
  <si>
    <t xml:space="preserve">Harrison</t>
  </si>
  <si>
    <t xml:space="preserve">Volume Management</t>
  </si>
  <si>
    <t xml:space="preserve">413-2631</t>
  </si>
  <si>
    <t xml:space="preserve">Transport Rate</t>
  </si>
  <si>
    <t xml:space="preserve">0122664</t>
  </si>
  <si>
    <t xml:space="preserve">Texas Logistics</t>
  </si>
  <si>
    <t xml:space="preserve">012-2664</t>
  </si>
  <si>
    <t xml:space="preserve">HPLC - Logistics</t>
  </si>
  <si>
    <t xml:space="preserve">4131160</t>
  </si>
  <si>
    <t xml:space="preserve">Wynne</t>
  </si>
  <si>
    <t xml:space="preserve">Gas Assets Volume Mgmt</t>
  </si>
  <si>
    <t xml:space="preserve">413-1160</t>
  </si>
  <si>
    <t xml:space="preserve">Volume Control-Mgt</t>
  </si>
  <si>
    <t xml:space="preserve">4132632</t>
  </si>
  <si>
    <t xml:space="preserve">Hall</t>
  </si>
  <si>
    <t xml:space="preserve">Gas Assets Operations Mgmt</t>
  </si>
  <si>
    <t xml:space="preserve">413-2632</t>
  </si>
  <si>
    <t xml:space="preserve">Herod</t>
  </si>
  <si>
    <t xml:space="preserve">Texas Operations Management</t>
  </si>
  <si>
    <t xml:space="preserve">4132675</t>
  </si>
  <si>
    <t xml:space="preserve">Regulatory Compliance</t>
  </si>
  <si>
    <t xml:space="preserve">413-2675</t>
  </si>
  <si>
    <t xml:space="preserve">King</t>
  </si>
  <si>
    <t xml:space="preserve">Regulatory</t>
  </si>
  <si>
    <t xml:space="preserve">4131497</t>
  </si>
  <si>
    <t xml:space="preserve">Farmer</t>
  </si>
  <si>
    <t xml:space="preserve">Texas Trading Support</t>
  </si>
  <si>
    <t xml:space="preserve">413-1497</t>
  </si>
  <si>
    <t xml:space="preserve">Gas Logistics-Texas</t>
  </si>
  <si>
    <t xml:space="preserve">4132667</t>
  </si>
  <si>
    <t xml:space="preserve">Project Aruba</t>
  </si>
  <si>
    <t xml:space="preserve">413-2667</t>
  </si>
  <si>
    <t xml:space="preserve">TOTAL LOGISTICS AND VOLUME MGMT</t>
  </si>
  <si>
    <t xml:space="preserve">RISK MANAGEMENT</t>
  </si>
  <si>
    <t xml:space="preserve">4131839</t>
  </si>
  <si>
    <t xml:space="preserve">McLaughlin</t>
  </si>
  <si>
    <t xml:space="preserve">Fin Gas Support</t>
  </si>
  <si>
    <t xml:space="preserve">413-1839</t>
  </si>
  <si>
    <t xml:space="preserve">Harris</t>
  </si>
  <si>
    <t xml:space="preserve">4131840</t>
  </si>
  <si>
    <t xml:space="preserve">Giron</t>
  </si>
  <si>
    <t xml:space="preserve">West Gas Economics</t>
  </si>
  <si>
    <t xml:space="preserve">413-1840</t>
  </si>
  <si>
    <t xml:space="preserve">West Gas Support</t>
  </si>
  <si>
    <t xml:space="preserve">Rate Management</t>
  </si>
  <si>
    <t xml:space="preserve">Bench NGP&amp;L</t>
  </si>
  <si>
    <t xml:space="preserve">4131892</t>
  </si>
  <si>
    <t xml:space="preserve">Love</t>
  </si>
  <si>
    <t xml:space="preserve">Central Gas Team</t>
  </si>
  <si>
    <t xml:space="preserve">413-1892</t>
  </si>
  <si>
    <t xml:space="preserve">Gossett</t>
  </si>
  <si>
    <t xml:space="preserve">4131893</t>
  </si>
  <si>
    <t xml:space="preserve">Keiser</t>
  </si>
  <si>
    <t xml:space="preserve">East Gas Team</t>
  </si>
  <si>
    <t xml:space="preserve">413-1893</t>
  </si>
  <si>
    <t xml:space="preserve">Friedman</t>
  </si>
  <si>
    <t xml:space="preserve">4131943</t>
  </si>
  <si>
    <t xml:space="preserve">Valdes</t>
  </si>
  <si>
    <t xml:space="preserve">Operational Analysis</t>
  </si>
  <si>
    <t xml:space="preserve">413-1943</t>
  </si>
  <si>
    <t xml:space="preserve">Hollomon</t>
  </si>
  <si>
    <t xml:space="preserve">Chicago Gas Team</t>
  </si>
  <si>
    <t xml:space="preserve">4132331</t>
  </si>
  <si>
    <t xml:space="preserve">Gas Operations Mgmt</t>
  </si>
  <si>
    <t xml:space="preserve">413-2331</t>
  </si>
  <si>
    <t xml:space="preserve">Price</t>
  </si>
  <si>
    <t xml:space="preserve">4131638</t>
  </si>
  <si>
    <t xml:space="preserve">Baumbach</t>
  </si>
  <si>
    <t xml:space="preserve">Texas Risk Mgmt</t>
  </si>
  <si>
    <t xml:space="preserve">413-1638</t>
  </si>
  <si>
    <t xml:space="preserve">Texas Gas Team</t>
  </si>
  <si>
    <t xml:space="preserve">4132724</t>
  </si>
  <si>
    <t xml:space="preserve">Severson</t>
  </si>
  <si>
    <t xml:space="preserve">Sitara Production Support</t>
  </si>
  <si>
    <t xml:space="preserve">413-2724</t>
  </si>
  <si>
    <t xml:space="preserve">Mills</t>
  </si>
  <si>
    <t xml:space="preserve">TOTAL RISK MANAGEMENT</t>
  </si>
  <si>
    <t xml:space="preserve">SETTLEMENTS AND CONFIRMATIONS</t>
  </si>
  <si>
    <t xml:space="preserve">4132677</t>
  </si>
  <si>
    <t xml:space="preserve">Theriot</t>
  </si>
  <si>
    <t xml:space="preserve">Emerging Products - Confirmation</t>
  </si>
  <si>
    <t xml:space="preserve">413-2677</t>
  </si>
  <si>
    <t xml:space="preserve">4132678</t>
  </si>
  <si>
    <t xml:space="preserve">Emerging Products - Settlements</t>
  </si>
  <si>
    <t xml:space="preserve">413-2678</t>
  </si>
  <si>
    <t xml:space="preserve">4130263</t>
  </si>
  <si>
    <t xml:space="preserve">Deal Validation</t>
  </si>
  <si>
    <t xml:space="preserve">413-0263</t>
  </si>
  <si>
    <t xml:space="preserve">Cordes</t>
  </si>
  <si>
    <t xml:space="preserve">4130463</t>
  </si>
  <si>
    <t xml:space="preserve">Financial Confirmations</t>
  </si>
  <si>
    <t xml:space="preserve">413-0463</t>
  </si>
  <si>
    <t xml:space="preserve">Sorenson</t>
  </si>
  <si>
    <t xml:space="preserve">4130758</t>
  </si>
  <si>
    <t xml:space="preserve">Baxter</t>
  </si>
  <si>
    <t xml:space="preserve">Client Services </t>
  </si>
  <si>
    <t xml:space="preserve">413-0758</t>
  </si>
  <si>
    <t xml:space="preserve">Thomas</t>
  </si>
  <si>
    <t xml:space="preserve">Client Services - Off Systems</t>
  </si>
  <si>
    <t xml:space="preserve">4130849</t>
  </si>
  <si>
    <t xml:space="preserve">Financial Settlements</t>
  </si>
  <si>
    <t xml:space="preserve">413-0849</t>
  </si>
  <si>
    <t xml:space="preserve">Klein</t>
  </si>
  <si>
    <t xml:space="preserve">Client Services - Financial Settlements</t>
  </si>
  <si>
    <t xml:space="preserve">TX Transport and Rate Mgmt</t>
  </si>
  <si>
    <t xml:space="preserve">4130688</t>
  </si>
  <si>
    <t xml:space="preserve">Ratnala</t>
  </si>
  <si>
    <t xml:space="preserve">Gas Assets Settlements</t>
  </si>
  <si>
    <t xml:space="preserve">413-0688</t>
  </si>
  <si>
    <t xml:space="preserve">Nhan</t>
  </si>
  <si>
    <t xml:space="preserve">Client Services - On System Settlements</t>
  </si>
  <si>
    <t xml:space="preserve">Global Contracts - Texas Ops</t>
  </si>
  <si>
    <t xml:space="preserve">Global Facilities - Texas Ops</t>
  </si>
  <si>
    <t xml:space="preserve">4130236</t>
  </si>
  <si>
    <t xml:space="preserve">Bryan</t>
  </si>
  <si>
    <t xml:space="preserve">Global Facilities </t>
  </si>
  <si>
    <t xml:space="preserve">413-0236</t>
  </si>
  <si>
    <t xml:space="preserve">Solmonson</t>
  </si>
  <si>
    <t xml:space="preserve">4130450</t>
  </si>
  <si>
    <t xml:space="preserve">Global Contracts</t>
  </si>
  <si>
    <t xml:space="preserve">413-0450</t>
  </si>
  <si>
    <t xml:space="preserve">TOTAL SETTLEMENTS AND CONFIRMATIONS</t>
  </si>
  <si>
    <t xml:space="preserve">TOTAL NATURAL GAS</t>
  </si>
  <si>
    <t xml:space="preserve">POWER</t>
  </si>
  <si>
    <t xml:space="preserve">4130261</t>
  </si>
  <si>
    <t xml:space="preserve">Physical Power Confirm</t>
  </si>
  <si>
    <t xml:space="preserve">413-0261</t>
  </si>
  <si>
    <t xml:space="preserve">East Power Volume Mgmt</t>
  </si>
  <si>
    <t xml:space="preserve">Power Logistics East</t>
  </si>
  <si>
    <t xml:space="preserve">Power Logistics West</t>
  </si>
  <si>
    <t xml:space="preserve">4130834</t>
  </si>
  <si>
    <t xml:space="preserve">Allen</t>
  </si>
  <si>
    <t xml:space="preserve">Power Settlements</t>
  </si>
  <si>
    <t xml:space="preserve">413-0834</t>
  </si>
  <si>
    <t xml:space="preserve">Reeves</t>
  </si>
  <si>
    <t xml:space="preserve">Client Services - Power Settlements</t>
  </si>
  <si>
    <t xml:space="preserve">4131162</t>
  </si>
  <si>
    <t xml:space="preserve">White</t>
  </si>
  <si>
    <t xml:space="preserve">Power Risk Management - East</t>
  </si>
  <si>
    <t xml:space="preserve">413-1162</t>
  </si>
  <si>
    <t xml:space="preserve">Albrecht</t>
  </si>
  <si>
    <t xml:space="preserve">4131938</t>
  </si>
  <si>
    <t xml:space="preserve">Power Risk Management - West</t>
  </si>
  <si>
    <t xml:space="preserve">413-1938</t>
  </si>
  <si>
    <t xml:space="preserve">Cross</t>
  </si>
  <si>
    <t xml:space="preserve">4132374</t>
  </si>
  <si>
    <t xml:space="preserve">Power Genco</t>
  </si>
  <si>
    <t xml:space="preserve">413-2374</t>
  </si>
  <si>
    <t xml:space="preserve">TOTAL POWER</t>
  </si>
  <si>
    <t xml:space="preserve">STRATEGIC OPERATIONS</t>
  </si>
  <si>
    <t xml:space="preserve">ECT STRATEGIC INITIATIVES</t>
  </si>
  <si>
    <t xml:space="preserve">Strategic Information Management</t>
  </si>
  <si>
    <t xml:space="preserve">Global Risk Ops - Strategic Value Ops</t>
  </si>
  <si>
    <t xml:space="preserve">TOTAL STRATEGIC OPERATIONS</t>
  </si>
  <si>
    <t xml:space="preserve">ONLINE TRADING</t>
  </si>
  <si>
    <t xml:space="preserve">ONLINE TRADING SUPPORT</t>
  </si>
  <si>
    <t xml:space="preserve">4132662</t>
  </si>
  <si>
    <t xml:space="preserve">Online Trading - Product Controls</t>
  </si>
  <si>
    <t xml:space="preserve">413-2662</t>
  </si>
  <si>
    <t xml:space="preserve">Shults</t>
  </si>
  <si>
    <t xml:space="preserve">Online Trading</t>
  </si>
  <si>
    <t xml:space="preserve">TOTAL ONLINE TRADING SUPPORT</t>
  </si>
  <si>
    <t xml:space="preserve">ENERGY OPERATIONS MGMT</t>
  </si>
  <si>
    <t xml:space="preserve">4130524</t>
  </si>
  <si>
    <t xml:space="preserve">Beck</t>
  </si>
  <si>
    <t xml:space="preserve">Depreciation</t>
  </si>
  <si>
    <t xml:space="preserve">413-0524</t>
  </si>
  <si>
    <t xml:space="preserve">4130813</t>
  </si>
  <si>
    <t xml:space="preserve">Management</t>
  </si>
  <si>
    <t xml:space="preserve">413-0813</t>
  </si>
  <si>
    <t xml:space="preserve">TOTAL ENERGY OPERATIONS MGMT</t>
  </si>
  <si>
    <t xml:space="preserve">RISK ANALYSIS &amp; CONTROL</t>
  </si>
  <si>
    <t xml:space="preserve">FINANCIAL</t>
  </si>
  <si>
    <t xml:space="preserve">4130469</t>
  </si>
  <si>
    <t xml:space="preserve">Abel</t>
  </si>
  <si>
    <t xml:space="preserve">Controls &amp; Risks</t>
  </si>
  <si>
    <t xml:space="preserve">413-0469</t>
  </si>
  <si>
    <t xml:space="preserve">Moscoso</t>
  </si>
  <si>
    <t xml:space="preserve">4132182</t>
  </si>
  <si>
    <t xml:space="preserve">Ayala</t>
  </si>
  <si>
    <t xml:space="preserve">Merchant Asset Portfolio</t>
  </si>
  <si>
    <t xml:space="preserve">413-2182</t>
  </si>
  <si>
    <t xml:space="preserve">4130470</t>
  </si>
  <si>
    <t xml:space="preserve">Apollo</t>
  </si>
  <si>
    <t xml:space="preserve">Global Services Mgmt</t>
  </si>
  <si>
    <t xml:space="preserve">413-0470</t>
  </si>
  <si>
    <t xml:space="preserve">Risk Mgt Admin</t>
  </si>
  <si>
    <t xml:space="preserve">TOTAL RISK ANALYSIS &amp; CONTROL</t>
  </si>
  <si>
    <t xml:space="preserve">GLOBAL DATA GROUP</t>
  </si>
  <si>
    <t xml:space="preserve">GLOBAL GROUP</t>
  </si>
  <si>
    <t xml:space="preserve">4131742</t>
  </si>
  <si>
    <t xml:space="preserve">Hare</t>
  </si>
  <si>
    <t xml:space="preserve">Global Counterparty</t>
  </si>
  <si>
    <t xml:space="preserve">413-1742</t>
  </si>
  <si>
    <t xml:space="preserve">4132372</t>
  </si>
  <si>
    <t xml:space="preserve">Scribner</t>
  </si>
  <si>
    <t xml:space="preserve">Global Data Mgmt Group</t>
  </si>
  <si>
    <t xml:space="preserve">413-2372</t>
  </si>
  <si>
    <t xml:space="preserve">4132659</t>
  </si>
  <si>
    <t xml:space="preserve">Global SAP</t>
  </si>
  <si>
    <t xml:space="preserve">413-2659</t>
  </si>
  <si>
    <t xml:space="preserve">4132718</t>
  </si>
  <si>
    <t xml:space="preserve">Global Intelligence Analysis</t>
  </si>
  <si>
    <t xml:space="preserve">413-2718</t>
  </si>
  <si>
    <t xml:space="preserve">4130094</t>
  </si>
  <si>
    <t xml:space="preserve">Gilley</t>
  </si>
  <si>
    <t xml:space="preserve">Info &amp; Records Mgt</t>
  </si>
  <si>
    <t xml:space="preserve">413-0094</t>
  </si>
  <si>
    <t xml:space="preserve">Venturatos</t>
  </si>
  <si>
    <t xml:space="preserve">GDM Outsourcing</t>
  </si>
  <si>
    <t xml:space="preserve">Global Online Trading Support</t>
  </si>
  <si>
    <t xml:space="preserve">4130847</t>
  </si>
  <si>
    <t xml:space="preserve">Strategic Operations</t>
  </si>
  <si>
    <t xml:space="preserve">413-0847</t>
  </si>
  <si>
    <t xml:space="preserve">Schwarz</t>
  </si>
  <si>
    <t xml:space="preserve">Strategic Initiatives</t>
  </si>
  <si>
    <t xml:space="preserve">4132655</t>
  </si>
  <si>
    <t xml:space="preserve">Snow</t>
  </si>
  <si>
    <t xml:space="preserve">Operations Pricing Desk</t>
  </si>
  <si>
    <t xml:space="preserve">413-2655</t>
  </si>
  <si>
    <t xml:space="preserve">Transaction Cost Model</t>
  </si>
  <si>
    <t xml:space="preserve">Energy Ops - Sirius</t>
  </si>
  <si>
    <t xml:space="preserve">4132723</t>
  </si>
  <si>
    <t xml:space="preserve">Global Rate Services</t>
  </si>
  <si>
    <t xml:space="preserve">413-2723</t>
  </si>
  <si>
    <t xml:space="preserve">Headcount Related to Capital Projects</t>
  </si>
  <si>
    <t xml:space="preserve">TOTAL GLOBAL GROUP</t>
  </si>
  <si>
    <t xml:space="preserve">BUSINESSES MOVED TO EGM &amp; EIM</t>
  </si>
  <si>
    <t xml:space="preserve">EMERGING MARKETS</t>
  </si>
  <si>
    <t xml:space="preserve">4131728</t>
  </si>
  <si>
    <t xml:space="preserve">Risk Mmt - Emerging Products</t>
  </si>
  <si>
    <t xml:space="preserve">413-1728</t>
  </si>
  <si>
    <t xml:space="preserve">4131994</t>
  </si>
  <si>
    <t xml:space="preserve">Pulp &amp; Paper </t>
  </si>
  <si>
    <t xml:space="preserve">413-1994</t>
  </si>
  <si>
    <t xml:space="preserve">4131631</t>
  </si>
  <si>
    <t xml:space="preserve">Glover</t>
  </si>
  <si>
    <t xml:space="preserve">Global Financial Products</t>
  </si>
  <si>
    <t xml:space="preserve">413-1631</t>
  </si>
  <si>
    <t xml:space="preserve">TOTAL BUSINESSES MOVED TO EGM &amp; EIM</t>
  </si>
  <si>
    <t xml:space="preserve">Total EA Headcount</t>
  </si>
  <si>
    <t xml:space="preserve">EGM</t>
  </si>
  <si>
    <t xml:space="preserve">EIM</t>
  </si>
  <si>
    <t xml:space="preserve">ENGY_OPS</t>
  </si>
  <si>
    <t xml:space="preserve">CAPITAL WORKORDERS</t>
  </si>
  <si>
    <t xml:space="preserve">4132184</t>
  </si>
  <si>
    <t xml:space="preserve">413-2184</t>
  </si>
  <si>
    <t xml:space="preserve">Sitara - WO</t>
  </si>
  <si>
    <t xml:space="preserve">4132732</t>
  </si>
  <si>
    <t xml:space="preserve">413-2732</t>
  </si>
  <si>
    <t xml:space="preserve">Energy Ops Workorder Clearing</t>
  </si>
  <si>
    <t xml:space="preserve">4132719</t>
  </si>
  <si>
    <t xml:space="preserve">413-2719</t>
  </si>
  <si>
    <t xml:space="preserve">Global SAP Data Conversion - WO</t>
  </si>
  <si>
    <t xml:space="preserve">4132720</t>
  </si>
  <si>
    <t xml:space="preserve">413-2720</t>
  </si>
  <si>
    <t xml:space="preserve">Global World Wide - WO</t>
  </si>
  <si>
    <t xml:space="preserve">4132721</t>
  </si>
  <si>
    <t xml:space="preserve">413-2721</t>
  </si>
  <si>
    <t xml:space="preserve">Global Market Data Server - WO</t>
  </si>
  <si>
    <t xml:space="preserve">4132722</t>
  </si>
  <si>
    <t xml:space="preserve">413-2722</t>
  </si>
  <si>
    <t xml:space="preserve">Global Intelligence Analysis - WO</t>
  </si>
  <si>
    <t xml:space="preserve">4132726</t>
  </si>
  <si>
    <t xml:space="preserve">413-2726</t>
  </si>
  <si>
    <t xml:space="preserve">Unify Financial - WO</t>
  </si>
  <si>
    <t xml:space="preserve">4132727</t>
  </si>
  <si>
    <t xml:space="preserve">413-2727</t>
  </si>
  <si>
    <t xml:space="preserve">Unify London - WO</t>
  </si>
  <si>
    <t xml:space="preserve">4132428</t>
  </si>
  <si>
    <t xml:space="preserve">413-2728</t>
  </si>
  <si>
    <t xml:space="preserve">Unify Calgary - WO</t>
  </si>
  <si>
    <t xml:space="preserve">4132429</t>
  </si>
  <si>
    <t xml:space="preserve">413-2729</t>
  </si>
  <si>
    <t xml:space="preserve">Unify Global Products - WO</t>
  </si>
  <si>
    <t xml:space="preserve">4132730</t>
  </si>
  <si>
    <t xml:space="preserve">413-2730</t>
  </si>
  <si>
    <t xml:space="preserve">Energy Ops SAP Implementation - WO</t>
  </si>
  <si>
    <t xml:space="preserve">4132731</t>
  </si>
  <si>
    <t xml:space="preserve">413-2731</t>
  </si>
  <si>
    <t xml:space="preserve">Case Management - WO</t>
  </si>
  <si>
    <t xml:space="preserve">4132738</t>
  </si>
  <si>
    <t xml:space="preserve">413-2738</t>
  </si>
  <si>
    <t xml:space="preserve">DCAF - WO</t>
  </si>
  <si>
    <t xml:space="preserve">TOTAL CAPITAL WORK ORDERS</t>
  </si>
  <si>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</t>
    </r>
    <r>
      <rPr>
        <b val="true"/>
        <sz val="22"/>
        <color rgb="FF000000"/>
        <rFont val="Times New Roman"/>
        <family val="1"/>
      </rPr>
      <t xml:space="preserve">W </t>
    </r>
    <r>
      <rPr>
        <b val="true"/>
        <sz val="18"/>
        <color rgb="FF000000"/>
        <rFont val="Times New Roman"/>
        <family val="1"/>
      </rPr>
      <t xml:space="preserve">H O L E S A L E</t>
    </r>
    <r>
      <rPr>
        <b val="true"/>
        <sz val="22"/>
        <color rgb="FF000000"/>
        <rFont val="Times New Roman"/>
        <family val="1"/>
      </rPr>
      <t xml:space="preserve">   S </t>
    </r>
    <r>
      <rPr>
        <b val="true"/>
        <sz val="18"/>
        <color rgb="FF000000"/>
        <rFont val="Times New Roman"/>
        <family val="1"/>
      </rPr>
      <t xml:space="preserve">E R V I C E S</t>
    </r>
  </si>
  <si>
    <t xml:space="preserve"> Enron Networks - Energy Operations 2001 Plan</t>
  </si>
  <si>
    <t xml:space="preserve"> Comparison of Transaction Growth in New Deals to Headcount Growth</t>
  </si>
  <si>
    <t xml:space="preserve">New Deals</t>
  </si>
  <si>
    <t xml:space="preserve">Increase Sep 99 to Mar 01</t>
  </si>
  <si>
    <t xml:space="preserve">% Increase</t>
  </si>
  <si>
    <t xml:space="preserve">Energy Operations Headcount</t>
  </si>
  <si>
    <t xml:space="preserve">Increase</t>
  </si>
  <si>
    <t xml:space="preserve">Adj. Plan Headcount</t>
  </si>
  <si>
    <t xml:space="preserve">Actual Headcount</t>
  </si>
  <si>
    <t xml:space="preserve"> Comparison of Transaction Growth in Active Deals to Headcount Growth</t>
  </si>
  <si>
    <t xml:space="preserve">Active Deals</t>
  </si>
  <si>
    <t xml:space="preserve">Adjusted Plan</t>
  </si>
  <si>
    <t xml:space="preserve">Calgary Plan</t>
  </si>
  <si>
    <t xml:space="preserve">Emerging Products, excl. Confirms</t>
  </si>
  <si>
    <t xml:space="preserve">Energy Operations w/o Calgary</t>
  </si>
  <si>
    <t xml:space="preserve">Calgary Actuals</t>
  </si>
  <si>
    <t xml:space="preserve">ENRON NORTH AMERICA - ENERGY OPERATIONS</t>
  </si>
  <si>
    <t xml:space="preserve">TRANSACTION COUNTS AND VOLUMETRIC INFORMATION FOR THE YEAR 2000</t>
  </si>
  <si>
    <r>
      <rPr>
        <b val="true"/>
        <u val="single"/>
        <sz val="11"/>
        <rFont val="Times New Roman"/>
        <family val="1"/>
      </rPr>
      <t xml:space="preserve">New Deals</t>
    </r>
    <r>
      <rPr>
        <b val="true"/>
        <u val="single"/>
        <vertAlign val="superscript"/>
        <sz val="8"/>
        <rFont val="Times New Roman"/>
        <family val="1"/>
      </rPr>
      <t xml:space="preserve"> </t>
    </r>
    <r>
      <rPr>
        <b val="true"/>
        <sz val="11"/>
        <color rgb="FF008000"/>
        <rFont val="Times New Roman"/>
        <family val="1"/>
      </rPr>
      <t xml:space="preserve">(1)</t>
    </r>
  </si>
  <si>
    <t xml:space="preserve">Feb</t>
  </si>
  <si>
    <t xml:space="preserve">Mar</t>
  </si>
  <si>
    <t xml:space="preserve">Apr</t>
  </si>
  <si>
    <t xml:space="preserve">Natural Gas - Houston</t>
  </si>
  <si>
    <t xml:space="preserve">Natural Gas - Calgary</t>
  </si>
  <si>
    <t xml:space="preserve">Natural Gas</t>
  </si>
  <si>
    <t xml:space="preserve">Power</t>
  </si>
  <si>
    <t xml:space="preserve">Financial</t>
  </si>
  <si>
    <t xml:space="preserve">Total New Deals less Calgary</t>
  </si>
  <si>
    <r>
      <rPr>
        <b val="true"/>
        <u val="single"/>
        <sz val="11"/>
        <rFont val="Times New Roman"/>
        <family val="1"/>
      </rPr>
      <t xml:space="preserve">Active Deals </t>
    </r>
    <r>
      <rPr>
        <b val="true"/>
        <sz val="11"/>
        <color rgb="FF008000"/>
        <rFont val="Times New Roman"/>
        <family val="1"/>
      </rPr>
      <t xml:space="preserve">(2)</t>
    </r>
  </si>
  <si>
    <t xml:space="preserve">Total Active Deals less Calgary</t>
  </si>
  <si>
    <t xml:space="preserve">Total Physical Sales Volumes (in millions) </t>
  </si>
  <si>
    <t xml:space="preserve">Unit of</t>
  </si>
  <si>
    <t xml:space="preserve">Measure</t>
  </si>
  <si>
    <t xml:space="preserve">MMBtu / day</t>
  </si>
  <si>
    <t xml:space="preserve">     Total Natural Gas</t>
  </si>
  <si>
    <t xml:space="preserve">MwHrs / day</t>
  </si>
  <si>
    <t xml:space="preserve">MT / day</t>
  </si>
  <si>
    <t xml:space="preserve">Pulp and Paper</t>
  </si>
  <si>
    <r>
      <rPr>
        <b val="true"/>
        <sz val="8"/>
        <color rgb="FF008000"/>
        <rFont val="Times New Roman"/>
        <family val="1"/>
      </rPr>
      <t xml:space="preserve">(1)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New Deals represent all trades that are initiated during the month, which will result in a confirmation being sent to the counterparty.</t>
    </r>
  </si>
  <si>
    <r>
      <rPr>
        <b val="true"/>
        <sz val="8"/>
        <color rgb="FF008000"/>
        <rFont val="Times New Roman"/>
        <family val="1"/>
      </rPr>
      <t xml:space="preserve">(2)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Active Deals represent all liquidated trades which will result in a settlement (ie. Invoice or payment) during the month.</t>
    </r>
  </si>
  <si>
    <t xml:space="preserve">(a)  Financial Deals include Gas, Liquids, FX / Int, Weather and Pulp &amp; Paper.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</si>
</sst>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[$-409]mmm\-yy"/>
    <numFmt numFmtId="175" formatCode="_(* #,##0.00_);_(* \(#,##0.00\);_(* \-??_);_(@_)"/>
    <numFmt numFmtId="176" formatCode="_(* #,##0_);_(* \(#,##0\);_(* \-??_);_(@_)"/>
    <numFmt numFmtId="177" formatCode="[$-409]#,##0_);[RED]\(#,##0\)"/>
    <numFmt numFmtId="178" formatCode="#,##0.0_);[RED]\(#,##0.0\)"/>
    <numFmt numFmtId="179" formatCode="_(* #,##0.0_);_(* \(#,##0.0\);_(* \-??_);_(@_)"/>
    <numFmt numFmtId="180" formatCode="0.0"/>
    <numFmt numFmtId="181" formatCode="0.00"/>
    <numFmt numFmtId="182" formatCode="[$-409]#,##0.00_);[RED]\(#,##0.00\)"/>
    <numFmt numFmtId="183" formatCode="_(\$* #,##0.00_);_(\$* \(#,##0.00\);_(\$* \-??_);_(@_)"/>
    <numFmt numFmtId="184" formatCode="0%"/>
    <numFmt numFmtId="185" formatCode="_(* #,##0_);_(* \(#,##0\);_(* \-_);_(@_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color rgb="FFFF00FF"/>
      <name val="Times New Roman"/>
      <family val="1"/>
    </font>
    <font>
      <b val="true"/>
      <sz val="12"/>
      <color rgb="FFFF00FF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0.25"/>
      <color rgb="FF000000"/>
      <name val="Times New Roman"/>
      <family val="2"/>
    </font>
    <font>
      <sz val="8"/>
      <color rgb="FF000000"/>
      <name val="Times New Roman"/>
      <family val="2"/>
    </font>
    <font>
      <sz val="8.5"/>
      <color rgb="FF000000"/>
      <name val="Times New Roman"/>
      <family val="2"/>
    </font>
    <font>
      <b val="true"/>
      <sz val="11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10"/>
      <name val="Arial"/>
      <family val="2"/>
    </font>
    <font>
      <b val="true"/>
      <sz val="12"/>
      <color rgb="FF000000"/>
      <name val="Times New Roman"/>
      <family val="2"/>
    </font>
    <font>
      <sz val="9.75"/>
      <color rgb="FF000000"/>
      <name val="Times New Roman"/>
      <family val="2"/>
    </font>
    <font>
      <sz val="10.25"/>
      <color rgb="FF000000"/>
      <name val="Times New Roman"/>
      <family val="2"/>
    </font>
    <font>
      <b val="true"/>
      <u val="single"/>
      <sz val="11"/>
      <name val="Times New Roman"/>
      <family val="1"/>
    </font>
    <font>
      <b val="true"/>
      <u val="single"/>
      <vertAlign val="superscript"/>
      <sz val="8"/>
      <name val="Times New Roman"/>
      <family val="1"/>
    </font>
    <font>
      <b val="true"/>
      <sz val="11"/>
      <color rgb="FF00800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8"/>
      <color rgb="FF008000"/>
      <name val="Times New Roman"/>
      <family val="1"/>
    </font>
    <font>
      <sz val="8"/>
      <color rgb="FF008000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3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1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34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Budget Presentation for Sally - updated 2-26-01" xfId="34"/>
    <cellStyle name="Normal_Monthly Headcount Comparison - Budget vs Actual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803139768591"/>
          <c:y val="0.0951210951210951"/>
          <c:w val="0.829322613938834"/>
          <c:h val="0.835614835614836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Headcount!$G$7:$G$22</c:f>
              <c:numCache>
                <c:formatCode>General</c:formatCode>
                <c:ptCount val="16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  <c:pt idx="10">
                  <c:v>386</c:v>
                </c:pt>
                <c:pt idx="11">
                  <c:v>384</c:v>
                </c:pt>
                <c:pt idx="12">
                  <c:v>385</c:v>
                </c:pt>
                <c:pt idx="13">
                  <c:v>439</c:v>
                </c:pt>
                <c:pt idx="14">
                  <c:v>443</c:v>
                </c:pt>
                <c:pt idx="15">
                  <c:v>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Headcount!$M$7:$M$22</c:f>
              <c:numCache>
                <c:formatCode>General</c:formatCode>
                <c:ptCount val="16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  <c:pt idx="10">
                  <c:v>371</c:v>
                </c:pt>
                <c:pt idx="11">
                  <c:v>379</c:v>
                </c:pt>
                <c:pt idx="12">
                  <c:v>392</c:v>
                </c:pt>
                <c:pt idx="13">
                  <c:v>389</c:v>
                </c:pt>
                <c:pt idx="14">
                  <c:v>394</c:v>
                </c:pt>
                <c:pt idx="15">
                  <c:v>373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803418"/>
        <c:axId val="9679196"/>
      </c:lineChart>
      <c:catAx>
        <c:axId val="6680341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79196"/>
        <c:crossesAt val="0"/>
        <c:auto val="1"/>
        <c:lblAlgn val="ctr"/>
        <c:lblOffset val="100"/>
        <c:noMultiLvlLbl val="0"/>
      </c:catAx>
      <c:valAx>
        <c:axId val="9679196"/>
        <c:scaling>
          <c:orientation val="minMax"/>
          <c:max val="45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6803418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0320495409854"/>
          <c:y val="0.2921492921492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Times New Roman"/>
              </a:rPr>
              <a:t>New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96897542984"/>
          <c:y val="0.161889425657542"/>
          <c:w val="0.828117372674513"/>
          <c:h val="0.810413311862587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(2)'!$C$17:$R$17</c:f>
              <c:numCache>
                <c:formatCode>_(* #,##0_);_(* \(#,##0\);_(* \-??_);_(@_)</c:formatCode>
                <c:ptCount val="16"/>
                <c:pt idx="0">
                  <c:v>3632</c:v>
                </c:pt>
                <c:pt idx="1">
                  <c:v>8698</c:v>
                </c:pt>
                <c:pt idx="2">
                  <c:v>10541</c:v>
                </c:pt>
                <c:pt idx="3">
                  <c:v>17289</c:v>
                </c:pt>
                <c:pt idx="4">
                  <c:v>14473</c:v>
                </c:pt>
                <c:pt idx="5">
                  <c:v>17456</c:v>
                </c:pt>
                <c:pt idx="6">
                  <c:v>24687</c:v>
                </c:pt>
                <c:pt idx="7">
                  <c:v>21371</c:v>
                </c:pt>
                <c:pt idx="8">
                  <c:v>22367</c:v>
                </c:pt>
                <c:pt idx="9">
                  <c:v>25715</c:v>
                </c:pt>
                <c:pt idx="10">
                  <c:v>29611</c:v>
                </c:pt>
                <c:pt idx="11">
                  <c:v>39102</c:v>
                </c:pt>
                <c:pt idx="12">
                  <c:v>31162</c:v>
                </c:pt>
                <c:pt idx="13">
                  <c:v>34461</c:v>
                </c:pt>
                <c:pt idx="14">
                  <c:v>37855</c:v>
                </c:pt>
                <c:pt idx="15">
                  <c:v>45785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(2)'!$B$18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(2)'!$C$18:$R$18</c:f>
              <c:numCache>
                <c:formatCode>_(* #,##0_);_(* \(#,##0\);_(* \-??_);_(@_)</c:formatCode>
                <c:ptCount val="16"/>
                <c:pt idx="0">
                  <c:v>8611</c:v>
                </c:pt>
                <c:pt idx="1">
                  <c:v>12413</c:v>
                </c:pt>
                <c:pt idx="2">
                  <c:v>12595</c:v>
                </c:pt>
                <c:pt idx="3">
                  <c:v>15886</c:v>
                </c:pt>
                <c:pt idx="4">
                  <c:v>15208</c:v>
                </c:pt>
                <c:pt idx="5">
                  <c:v>16350</c:v>
                </c:pt>
                <c:pt idx="6">
                  <c:v>15453</c:v>
                </c:pt>
                <c:pt idx="7">
                  <c:v>17225</c:v>
                </c:pt>
                <c:pt idx="8">
                  <c:v>21536</c:v>
                </c:pt>
                <c:pt idx="9">
                  <c:v>20160</c:v>
                </c:pt>
                <c:pt idx="10">
                  <c:v>23199</c:v>
                </c:pt>
                <c:pt idx="11">
                  <c:v>22806</c:v>
                </c:pt>
                <c:pt idx="12">
                  <c:v>16424</c:v>
                </c:pt>
                <c:pt idx="13">
                  <c:v>23780</c:v>
                </c:pt>
                <c:pt idx="14">
                  <c:v>24174</c:v>
                </c:pt>
                <c:pt idx="15">
                  <c:v>21661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(2)'!$B$19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(2)'!$C$19:$R$19</c:f>
              <c:numCache>
                <c:formatCode>_(* #,##0_);_(* \(#,##0\);_(* \-??_);_(@_)</c:formatCode>
                <c:ptCount val="16"/>
                <c:pt idx="0">
                  <c:v>4052</c:v>
                </c:pt>
                <c:pt idx="1">
                  <c:v>8846</c:v>
                </c:pt>
                <c:pt idx="2">
                  <c:v>10406</c:v>
                </c:pt>
                <c:pt idx="3">
                  <c:v>14613</c:v>
                </c:pt>
                <c:pt idx="4">
                  <c:v>12550</c:v>
                </c:pt>
                <c:pt idx="5">
                  <c:v>22084</c:v>
                </c:pt>
                <c:pt idx="6">
                  <c:v>28888</c:v>
                </c:pt>
                <c:pt idx="7">
                  <c:v>18382</c:v>
                </c:pt>
                <c:pt idx="8">
                  <c:v>26352</c:v>
                </c:pt>
                <c:pt idx="9">
                  <c:v>24738</c:v>
                </c:pt>
                <c:pt idx="10">
                  <c:v>24698</c:v>
                </c:pt>
                <c:pt idx="11">
                  <c:v>44781</c:v>
                </c:pt>
                <c:pt idx="12">
                  <c:v>29016</c:v>
                </c:pt>
                <c:pt idx="13">
                  <c:v>37169</c:v>
                </c:pt>
                <c:pt idx="14">
                  <c:v>29157</c:v>
                </c:pt>
                <c:pt idx="15">
                  <c:v>29964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127223"/>
        <c:axId val="48432426"/>
      </c:lineChart>
      <c:catAx>
        <c:axId val="3512722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8432426"/>
        <c:crossesAt val="0"/>
        <c:auto val="1"/>
        <c:lblAlgn val="ctr"/>
        <c:lblOffset val="100"/>
        <c:noMultiLvlLbl val="0"/>
      </c:catAx>
      <c:valAx>
        <c:axId val="48432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1272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9581819167978"/>
          <c:y val="0.4207192699946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Active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0828405463394"/>
          <c:y val="0.133675799086758"/>
          <c:w val="0.842796587995186"/>
          <c:h val="0.825570776255708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(2)'!$C$33:$R$33</c:f>
              <c:numCache>
                <c:formatCode>_(* #,##0_);_(* \(#,##0\);_(* \-??_);_(@_)</c:formatCode>
                <c:ptCount val="16"/>
                <c:pt idx="0">
                  <c:v>11917</c:v>
                </c:pt>
                <c:pt idx="1">
                  <c:v>12808</c:v>
                </c:pt>
                <c:pt idx="2">
                  <c:v>15431</c:v>
                </c:pt>
                <c:pt idx="3">
                  <c:v>20398</c:v>
                </c:pt>
                <c:pt idx="4">
                  <c:v>18146</c:v>
                </c:pt>
                <c:pt idx="5">
                  <c:v>20889</c:v>
                </c:pt>
                <c:pt idx="6">
                  <c:v>27914</c:v>
                </c:pt>
                <c:pt idx="7">
                  <c:v>24867</c:v>
                </c:pt>
                <c:pt idx="8">
                  <c:v>29852</c:v>
                </c:pt>
                <c:pt idx="9">
                  <c:v>29295</c:v>
                </c:pt>
                <c:pt idx="10">
                  <c:v>32053</c:v>
                </c:pt>
                <c:pt idx="11">
                  <c:v>42394</c:v>
                </c:pt>
                <c:pt idx="12">
                  <c:v>36438</c:v>
                </c:pt>
                <c:pt idx="13">
                  <c:v>37218</c:v>
                </c:pt>
                <c:pt idx="14">
                  <c:v>42241</c:v>
                </c:pt>
                <c:pt idx="15">
                  <c:v>50164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(2)'!$B$28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(2)'!$C$34:$R$34</c:f>
              <c:numCache>
                <c:formatCode>_(* #,##0_);_(* \(#,##0\);_(* \-??_);_(@_)</c:formatCode>
                <c:ptCount val="16"/>
                <c:pt idx="0">
                  <c:v>9551</c:v>
                </c:pt>
                <c:pt idx="1">
                  <c:v>11788</c:v>
                </c:pt>
                <c:pt idx="2">
                  <c:v>10536</c:v>
                </c:pt>
                <c:pt idx="3">
                  <c:v>13715</c:v>
                </c:pt>
                <c:pt idx="4">
                  <c:v>14000</c:v>
                </c:pt>
                <c:pt idx="5">
                  <c:v>18028</c:v>
                </c:pt>
                <c:pt idx="6">
                  <c:v>16712</c:v>
                </c:pt>
                <c:pt idx="7">
                  <c:v>21176</c:v>
                </c:pt>
                <c:pt idx="8">
                  <c:v>23176</c:v>
                </c:pt>
                <c:pt idx="9">
                  <c:v>23366</c:v>
                </c:pt>
                <c:pt idx="10">
                  <c:v>23944</c:v>
                </c:pt>
                <c:pt idx="11">
                  <c:v>22345</c:v>
                </c:pt>
                <c:pt idx="12">
                  <c:v>22738</c:v>
                </c:pt>
                <c:pt idx="13">
                  <c:v>24147</c:v>
                </c:pt>
                <c:pt idx="14">
                  <c:v>26917</c:v>
                </c:pt>
                <c:pt idx="15">
                  <c:v>22573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(2)'!$B$29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(2)'!$C$35:$R$35</c:f>
              <c:numCache>
                <c:formatCode>_(* #,##0_);_(* \(#,##0\);_(* \-??_);_(@_)</c:formatCode>
                <c:ptCount val="16"/>
                <c:pt idx="0">
                  <c:v>7500</c:v>
                </c:pt>
                <c:pt idx="1">
                  <c:v>13469</c:v>
                </c:pt>
                <c:pt idx="2">
                  <c:v>16360</c:v>
                </c:pt>
                <c:pt idx="3">
                  <c:v>17948</c:v>
                </c:pt>
                <c:pt idx="4">
                  <c:v>16663</c:v>
                </c:pt>
                <c:pt idx="5">
                  <c:v>18199</c:v>
                </c:pt>
                <c:pt idx="6">
                  <c:v>21573</c:v>
                </c:pt>
                <c:pt idx="7">
                  <c:v>32836</c:v>
                </c:pt>
                <c:pt idx="8">
                  <c:v>33021</c:v>
                </c:pt>
                <c:pt idx="9">
                  <c:v>34736</c:v>
                </c:pt>
                <c:pt idx="10">
                  <c:v>37661</c:v>
                </c:pt>
                <c:pt idx="11">
                  <c:v>45021</c:v>
                </c:pt>
                <c:pt idx="12">
                  <c:v>53765</c:v>
                </c:pt>
                <c:pt idx="13">
                  <c:v>56167</c:v>
                </c:pt>
                <c:pt idx="14">
                  <c:v>57684</c:v>
                </c:pt>
                <c:pt idx="15">
                  <c:v>57959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73734"/>
        <c:axId val="74338418"/>
      </c:lineChart>
      <c:catAx>
        <c:axId val="957373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338418"/>
        <c:crossesAt val="0"/>
        <c:auto val="1"/>
        <c:lblAlgn val="ctr"/>
        <c:lblOffset val="100"/>
        <c:noMultiLvlLbl val="0"/>
      </c:catAx>
      <c:valAx>
        <c:axId val="743384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737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6669108796902"/>
          <c:y val="0.276027397260274"/>
          <c:w val="0.134753257627296"/>
          <c:h val="0.177168949771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4967337904227"/>
          <c:y val="0.101322101322101"/>
          <c:w val="0.834692004534903"/>
          <c:h val="0.835614835614836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Headcount!$G$7:$G$22</c:f>
              <c:numCache>
                <c:formatCode>General</c:formatCode>
                <c:ptCount val="16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  <c:pt idx="10">
                  <c:v>386</c:v>
                </c:pt>
                <c:pt idx="11">
                  <c:v>384</c:v>
                </c:pt>
                <c:pt idx="12">
                  <c:v>385</c:v>
                </c:pt>
                <c:pt idx="13">
                  <c:v>439</c:v>
                </c:pt>
                <c:pt idx="14">
                  <c:v>443</c:v>
                </c:pt>
                <c:pt idx="15">
                  <c:v>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Headcount!$M$7:$M$22</c:f>
              <c:numCache>
                <c:formatCode>General</c:formatCode>
                <c:ptCount val="16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  <c:pt idx="10">
                  <c:v>371</c:v>
                </c:pt>
                <c:pt idx="11">
                  <c:v>379</c:v>
                </c:pt>
                <c:pt idx="12">
                  <c:v>392</c:v>
                </c:pt>
                <c:pt idx="13">
                  <c:v>389</c:v>
                </c:pt>
                <c:pt idx="14">
                  <c:v>394</c:v>
                </c:pt>
                <c:pt idx="15">
                  <c:v>373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918223"/>
        <c:axId val="8239873"/>
      </c:lineChart>
      <c:catAx>
        <c:axId val="2891822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39873"/>
        <c:crossesAt val="0"/>
        <c:auto val="1"/>
        <c:lblAlgn val="ctr"/>
        <c:lblOffset val="100"/>
        <c:noMultiLvlLbl val="0"/>
      </c:catAx>
      <c:valAx>
        <c:axId val="8239873"/>
        <c:scaling>
          <c:orientation val="minMax"/>
          <c:max val="45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918223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2250175457539"/>
          <c:y val="0.335673335673336"/>
          <c:w val="0.140959887707175"/>
          <c:h val="0.119691119691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82189923532"/>
          <c:y val="0.1406866044812"/>
          <c:w val="0.782851564618472"/>
          <c:h val="0.782286758342148"/>
        </c:manualLayout>
      </c:layout>
      <c:lineChart>
        <c:grouping val="standard"/>
        <c:varyColors val="0"/>
        <c:ser>
          <c:idx val="0"/>
          <c:order val="0"/>
          <c:tx>
            <c:strRef>
              <c:f>'Headcount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145958"/>
        <c:axId val="32111444"/>
      </c:lineChart>
      <c:catAx>
        <c:axId val="1414595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111444"/>
        <c:crossesAt val="0"/>
        <c:auto val="1"/>
        <c:lblAlgn val="ctr"/>
        <c:lblOffset val="100"/>
        <c:noMultiLvlLbl val="0"/>
      </c:catAx>
      <c:valAx>
        <c:axId val="32111444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145958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7419057432616"/>
          <c:y val="0.346956438119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70200</xdr:colOff>
      <xdr:row>28</xdr:row>
      <xdr:rowOff>18720</xdr:rowOff>
    </xdr:from>
    <xdr:to>
      <xdr:col>12</xdr:col>
      <xdr:colOff>301320</xdr:colOff>
      <xdr:row>46</xdr:row>
      <xdr:rowOff>18720</xdr:rowOff>
    </xdr:to>
    <xdr:graphicFrame>
      <xdr:nvGraphicFramePr>
        <xdr:cNvPr id="0" name="Chart 1"/>
        <xdr:cNvGraphicFramePr/>
      </xdr:nvGraphicFramePr>
      <xdr:xfrm>
        <a:off x="70200" y="5267160"/>
        <a:ext cx="662688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5</xdr:row>
      <xdr:rowOff>152280</xdr:rowOff>
    </xdr:from>
    <xdr:to>
      <xdr:col>12</xdr:col>
      <xdr:colOff>301320</xdr:colOff>
      <xdr:row>24</xdr:row>
      <xdr:rowOff>86040</xdr:rowOff>
    </xdr:to>
    <xdr:graphicFrame>
      <xdr:nvGraphicFramePr>
        <xdr:cNvPr id="1" name="Chart 2"/>
        <xdr:cNvGraphicFramePr/>
      </xdr:nvGraphicFramePr>
      <xdr:xfrm>
        <a:off x="60120" y="1333440"/>
        <a:ext cx="6636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60120</xdr:colOff>
      <xdr:row>6</xdr:row>
      <xdr:rowOff>75600</xdr:rowOff>
    </xdr:from>
    <xdr:to>
      <xdr:col>12</xdr:col>
      <xdr:colOff>543240</xdr:colOff>
      <xdr:row>23</xdr:row>
      <xdr:rowOff>133200</xdr:rowOff>
    </xdr:to>
    <xdr:graphicFrame>
      <xdr:nvGraphicFramePr>
        <xdr:cNvPr id="2" name="Chart 1"/>
        <xdr:cNvGraphicFramePr/>
      </xdr:nvGraphicFramePr>
      <xdr:xfrm>
        <a:off x="60120" y="1418760"/>
        <a:ext cx="6878880" cy="31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28</xdr:row>
      <xdr:rowOff>9360</xdr:rowOff>
    </xdr:from>
    <xdr:to>
      <xdr:col>12</xdr:col>
      <xdr:colOff>332280</xdr:colOff>
      <xdr:row>46</xdr:row>
      <xdr:rowOff>9360</xdr:rowOff>
    </xdr:to>
    <xdr:graphicFrame>
      <xdr:nvGraphicFramePr>
        <xdr:cNvPr id="3" name="Chart 2"/>
        <xdr:cNvGraphicFramePr/>
      </xdr:nvGraphicFramePr>
      <xdr:xfrm>
        <a:off x="60120" y="5257800"/>
        <a:ext cx="666792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251280</xdr:colOff>
      <xdr:row>0</xdr:row>
      <xdr:rowOff>105120</xdr:rowOff>
    </xdr:from>
    <xdr:to>
      <xdr:col>12</xdr:col>
      <xdr:colOff>110880</xdr:colOff>
      <xdr:row>19</xdr:row>
      <xdr:rowOff>124200</xdr:rowOff>
    </xdr:to>
    <xdr:graphicFrame>
      <xdr:nvGraphicFramePr>
        <xdr:cNvPr id="4" name="Chart 1"/>
        <xdr:cNvGraphicFramePr/>
      </xdr:nvGraphicFramePr>
      <xdr:xfrm>
        <a:off x="251280" y="105120"/>
        <a:ext cx="663768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coc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Budget/Reports/Budget%20Presentation%20for%20Sally%20-%20updated%202-26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0/Summary%20Comparisons/Delainey%20Report/Sep/September%20Operatin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with IT &amp; Headcount"/>
      <sheetName val="New Deals vs Headcount"/>
      <sheetName val="Active Deals vs Headcount"/>
      <sheetName val="Run Rate Comparison"/>
      <sheetName val="Allocation Detail"/>
      <sheetName val="Summary Page with IT EIM &amp; EGM"/>
      <sheetName val="Summary Page with IT"/>
      <sheetName val="2000 vs 2001 Comparison ENA"/>
      <sheetName val="Explanations"/>
      <sheetName val="Active Deals"/>
      <sheetName val="New Deals"/>
      <sheetName val="Transaction Growth"/>
      <sheetName val="Sales Volumes"/>
      <sheetName val="Summary Page"/>
      <sheetName val="Summary Page w-o IT"/>
      <sheetName val="Detail of Allocations"/>
      <sheetName val="Headcount Graph"/>
      <sheetName val="Headcount"/>
      <sheetName val="Transaction Growt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ariance Explanation"/>
      <sheetName val="Summary For Sally"/>
      <sheetName val="Summary Volume Stats"/>
      <sheetName val="Summary Bal. Sheet"/>
      <sheetName val="Summary Bal. Sheet (2)"/>
      <sheetName val="Summary Expense Info"/>
      <sheetName val="Gas AR and AP"/>
      <sheetName val="Gas Revenue Support"/>
      <sheetName val="Gas Vols, Imbal &amp; UA4"/>
      <sheetName val="Gas P&amp;L &amp; FTA"/>
      <sheetName val="Pwr Volumes &amp; Imbal"/>
      <sheetName val="Pwr AR and AP"/>
      <sheetName val="Pwr P&amp;L &amp; FTA"/>
      <sheetName val="Pwr Revenue Support"/>
      <sheetName val="fin-stats00"/>
      <sheetName val="Coal"/>
      <sheetName val="Pulp &amp; Paper"/>
      <sheetName val="Canada"/>
      <sheetName val="April HC"/>
      <sheetName val="May HC"/>
      <sheetName val="Jun HC"/>
      <sheetName val="Jul HC"/>
      <sheetName val="Aug HC"/>
      <sheetName val="Sep Var"/>
      <sheetName val="Capital HC"/>
      <sheetName val="YTD 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D50">
            <v>508999018</v>
          </cell>
        </row>
        <row r="50">
          <cell r="F50">
            <v>481365561</v>
          </cell>
        </row>
        <row r="50">
          <cell r="H50">
            <v>543997044</v>
          </cell>
        </row>
        <row r="50">
          <cell r="J50">
            <v>460736615</v>
          </cell>
        </row>
        <row r="50">
          <cell r="L50">
            <v>493163533</v>
          </cell>
        </row>
        <row r="50">
          <cell r="N50">
            <v>541278319</v>
          </cell>
        </row>
        <row r="54">
          <cell r="P54">
            <v>17.3740237741935</v>
          </cell>
        </row>
        <row r="54">
          <cell r="R54">
            <v>17.982919</v>
          </cell>
        </row>
        <row r="54">
          <cell r="T54">
            <v>18.1471301666667</v>
          </cell>
        </row>
      </sheetData>
      <sheetData sheetId="9"/>
      <sheetData sheetId="10">
        <row r="9">
          <cell r="G9">
            <v>34999672</v>
          </cell>
          <cell r="H9">
            <v>46715682</v>
          </cell>
          <cell r="I9">
            <v>52723500</v>
          </cell>
          <cell r="J9">
            <v>62166349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35.13"/>
    <col collapsed="false" customWidth="true" hidden="false" outlineLevel="0" max="3" min="3" style="1" width="2.56"/>
    <col collapsed="false" customWidth="false" hidden="false" outlineLevel="0" max="10" min="4" style="1" width="9.14"/>
    <col collapsed="false" customWidth="true" hidden="false" outlineLevel="0" max="12" min="11" style="1" width="11.85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A1" s="2" t="s">
        <v>0</v>
      </c>
    </row>
    <row r="5" customFormat="false" ht="15.75" hidden="false" customHeight="false" outlineLevel="0" collapsed="false">
      <c r="D5" s="3" t="s">
        <v>1</v>
      </c>
      <c r="E5" s="3" t="s">
        <v>2</v>
      </c>
      <c r="F5" s="3"/>
      <c r="G5" s="3"/>
    </row>
    <row r="6" customFormat="false" ht="15.75" hidden="false" customHeight="false" outlineLevel="0" collapsed="false">
      <c r="D6" s="4" t="n">
        <v>37226</v>
      </c>
      <c r="E6" s="4" t="n">
        <v>36861</v>
      </c>
      <c r="F6" s="4" t="n">
        <v>36495</v>
      </c>
      <c r="G6" s="5" t="n">
        <v>36130</v>
      </c>
      <c r="I6" s="6" t="s">
        <v>3</v>
      </c>
      <c r="J6" s="7"/>
      <c r="K6" s="7"/>
      <c r="L6" s="7"/>
      <c r="M6" s="7"/>
      <c r="N6" s="8"/>
    </row>
    <row r="7" customFormat="false" ht="15.75" hidden="false" customHeight="false" outlineLevel="0" collapsed="false">
      <c r="D7" s="9"/>
      <c r="E7" s="9"/>
      <c r="F7" s="9"/>
      <c r="G7" s="9"/>
      <c r="I7" s="10" t="s">
        <v>4</v>
      </c>
      <c r="J7" s="11"/>
      <c r="K7" s="11"/>
      <c r="L7" s="11"/>
      <c r="M7" s="11"/>
      <c r="N7" s="12"/>
    </row>
    <row r="8" customFormat="false" ht="15.75" hidden="false" customHeight="false" outlineLevel="0" collapsed="false">
      <c r="B8" s="13" t="s">
        <v>5</v>
      </c>
      <c r="D8" s="14" t="n">
        <f aca="false">+'Headcount by Month'!P110</f>
        <v>448</v>
      </c>
      <c r="E8" s="14" t="n">
        <f aca="false">+'Headcount by Month'!AR110</f>
        <v>392</v>
      </c>
      <c r="F8" s="14" t="n">
        <f aca="false">+'Headcount by Month'!AS110</f>
        <v>376</v>
      </c>
      <c r="G8" s="14" t="n">
        <f aca="false">+'Headcount by Month'!AT110</f>
        <v>387</v>
      </c>
      <c r="I8" s="10" t="s">
        <v>6</v>
      </c>
      <c r="J8" s="11"/>
      <c r="K8" s="11"/>
      <c r="L8" s="11"/>
      <c r="M8" s="11"/>
      <c r="N8" s="12"/>
    </row>
    <row r="9" customFormat="false" ht="15.75" hidden="false" customHeight="false" outlineLevel="0" collapsed="false">
      <c r="B9" s="13"/>
      <c r="D9" s="14"/>
      <c r="E9" s="14"/>
      <c r="F9" s="14"/>
      <c r="G9" s="14"/>
      <c r="I9" s="15" t="s">
        <v>7</v>
      </c>
      <c r="J9" s="11"/>
      <c r="K9" s="11"/>
      <c r="L9" s="11"/>
      <c r="M9" s="11"/>
      <c r="N9" s="12"/>
    </row>
    <row r="10" customFormat="false" ht="15.75" hidden="false" customHeight="false" outlineLevel="0" collapsed="false">
      <c r="B10" s="13" t="s">
        <v>8</v>
      </c>
      <c r="D10" s="14" t="n">
        <f aca="false">+'Headcount by Month'!P112</f>
        <v>179</v>
      </c>
      <c r="E10" s="14" t="n">
        <f aca="false">+'Headcount by Month'!AR112</f>
        <v>166</v>
      </c>
      <c r="F10" s="14" t="n">
        <f aca="false">+'Headcount by Month'!AS112</f>
        <v>108</v>
      </c>
      <c r="G10" s="14" t="n">
        <f aca="false">+'Headcount by Month'!AT112</f>
        <v>97</v>
      </c>
      <c r="I10" s="15" t="s">
        <v>9</v>
      </c>
      <c r="J10" s="11"/>
      <c r="K10" s="11"/>
      <c r="L10" s="11"/>
      <c r="M10" s="11"/>
      <c r="N10" s="12"/>
    </row>
    <row r="11" customFormat="false" ht="15.75" hidden="false" customHeight="false" outlineLevel="0" collapsed="false">
      <c r="B11" s="13"/>
      <c r="D11" s="14"/>
      <c r="E11" s="14"/>
      <c r="F11" s="14"/>
      <c r="G11" s="14"/>
      <c r="I11" s="15" t="s">
        <v>10</v>
      </c>
      <c r="J11" s="11"/>
      <c r="K11" s="11"/>
      <c r="L11" s="11"/>
      <c r="M11" s="11"/>
      <c r="N11" s="12"/>
    </row>
    <row r="12" customFormat="false" ht="15.75" hidden="false" customHeight="false" outlineLevel="0" collapsed="false">
      <c r="B12" s="13" t="s">
        <v>11</v>
      </c>
      <c r="D12" s="14" t="n">
        <f aca="false">+'Headcount by Month'!P114</f>
        <v>93</v>
      </c>
      <c r="E12" s="14" t="n">
        <f aca="false">+'Headcount by Month'!AR114</f>
        <v>0</v>
      </c>
      <c r="F12" s="14" t="n">
        <f aca="false">+'Headcount by Month'!AS114</f>
        <v>0</v>
      </c>
      <c r="G12" s="14" t="n">
        <f aca="false">+'Headcount by Month'!AT114</f>
        <v>0</v>
      </c>
      <c r="I12" s="15" t="s">
        <v>12</v>
      </c>
      <c r="J12" s="11"/>
      <c r="K12" s="11"/>
      <c r="L12" s="11"/>
      <c r="M12" s="11"/>
      <c r="N12" s="12"/>
    </row>
    <row r="13" customFormat="false" ht="15.75" hidden="false" customHeight="false" outlineLevel="0" collapsed="false">
      <c r="B13" s="13"/>
      <c r="D13" s="14"/>
      <c r="E13" s="14"/>
      <c r="F13" s="14"/>
      <c r="G13" s="14"/>
      <c r="I13" s="15" t="s">
        <v>13</v>
      </c>
      <c r="J13" s="11"/>
      <c r="K13" s="11"/>
      <c r="L13" s="11"/>
      <c r="M13" s="11"/>
      <c r="N13" s="12"/>
    </row>
    <row r="14" customFormat="false" ht="16.5" hidden="false" customHeight="false" outlineLevel="0" collapsed="false">
      <c r="B14" s="16" t="s">
        <v>14</v>
      </c>
      <c r="D14" s="17" t="n">
        <f aca="false">SUM(D8:D13)</f>
        <v>720</v>
      </c>
      <c r="E14" s="17" t="n">
        <f aca="false">SUM(E8:E13)</f>
        <v>558</v>
      </c>
      <c r="F14" s="17" t="n">
        <f aca="false">SUM(F8:F13)</f>
        <v>484</v>
      </c>
      <c r="G14" s="17" t="n">
        <f aca="false">SUM(G8:G13)</f>
        <v>484</v>
      </c>
      <c r="I14" s="10" t="s">
        <v>15</v>
      </c>
      <c r="J14" s="11"/>
      <c r="K14" s="11"/>
      <c r="L14" s="11"/>
      <c r="M14" s="11"/>
      <c r="N14" s="12"/>
    </row>
    <row r="15" customFormat="false" ht="16.5" hidden="false" customHeight="false" outlineLevel="0" collapsed="false">
      <c r="B15" s="13"/>
      <c r="D15" s="14"/>
      <c r="E15" s="14"/>
      <c r="F15" s="14"/>
      <c r="G15" s="14"/>
      <c r="I15" s="15" t="s">
        <v>16</v>
      </c>
      <c r="J15" s="11"/>
      <c r="K15" s="11"/>
      <c r="L15" s="11"/>
      <c r="M15" s="11"/>
      <c r="N15" s="12"/>
    </row>
    <row r="16" customFormat="false" ht="15.75" hidden="false" customHeight="false" outlineLevel="0" collapsed="false">
      <c r="B16" s="13"/>
      <c r="D16" s="14"/>
      <c r="E16" s="14"/>
      <c r="F16" s="14"/>
      <c r="G16" s="14"/>
      <c r="I16" s="15" t="s">
        <v>17</v>
      </c>
      <c r="J16" s="11"/>
      <c r="K16" s="11"/>
      <c r="L16" s="11"/>
      <c r="M16" s="11"/>
      <c r="N16" s="12"/>
    </row>
    <row r="17" customFormat="false" ht="15.75" hidden="false" customHeight="false" outlineLevel="0" collapsed="false">
      <c r="B17" s="13"/>
      <c r="D17" s="14"/>
      <c r="E17" s="14"/>
      <c r="F17" s="14"/>
      <c r="G17" s="14"/>
      <c r="I17" s="15" t="s">
        <v>18</v>
      </c>
      <c r="J17" s="11"/>
      <c r="K17" s="11"/>
      <c r="L17" s="11"/>
      <c r="M17" s="11"/>
      <c r="N17" s="12"/>
    </row>
    <row r="18" customFormat="false" ht="15.75" hidden="false" customHeight="false" outlineLevel="0" collapsed="false">
      <c r="B18" s="13"/>
      <c r="D18" s="14"/>
      <c r="E18" s="14"/>
      <c r="F18" s="14"/>
      <c r="G18" s="14"/>
      <c r="I18" s="15" t="s">
        <v>19</v>
      </c>
      <c r="J18" s="11"/>
      <c r="K18" s="11"/>
      <c r="L18" s="11"/>
      <c r="M18" s="11"/>
      <c r="N18" s="12"/>
    </row>
    <row r="19" customFormat="false" ht="15.75" hidden="false" customHeight="false" outlineLevel="0" collapsed="false">
      <c r="B19" s="13"/>
      <c r="D19" s="14"/>
      <c r="E19" s="14"/>
      <c r="F19" s="14"/>
      <c r="G19" s="14"/>
      <c r="I19" s="15"/>
      <c r="J19" s="11"/>
      <c r="K19" s="11"/>
      <c r="L19" s="11"/>
      <c r="M19" s="11"/>
      <c r="N19" s="12"/>
    </row>
    <row r="20" customFormat="false" ht="15.75" hidden="false" customHeight="false" outlineLevel="0" collapsed="false">
      <c r="B20" s="13"/>
      <c r="D20" s="14"/>
      <c r="E20" s="14"/>
      <c r="F20" s="14"/>
      <c r="G20" s="14"/>
      <c r="I20" s="10" t="s">
        <v>20</v>
      </c>
      <c r="J20" s="11"/>
      <c r="K20" s="11"/>
      <c r="L20" s="11"/>
      <c r="M20" s="11"/>
      <c r="N20" s="12"/>
    </row>
    <row r="21" customFormat="false" ht="15.75" hidden="false" customHeight="false" outlineLevel="0" collapsed="false">
      <c r="B21" s="13"/>
      <c r="D21" s="14"/>
      <c r="E21" s="14"/>
      <c r="F21" s="14"/>
      <c r="G21" s="14"/>
      <c r="I21" s="10" t="s">
        <v>6</v>
      </c>
      <c r="J21" s="11"/>
      <c r="K21" s="11"/>
      <c r="L21" s="11"/>
      <c r="M21" s="11"/>
      <c r="N21" s="12"/>
    </row>
    <row r="22" customFormat="false" ht="15.75" hidden="false" customHeight="false" outlineLevel="0" collapsed="false">
      <c r="B22" s="13"/>
      <c r="D22" s="14"/>
      <c r="E22" s="14"/>
      <c r="F22" s="14"/>
      <c r="G22" s="14"/>
      <c r="I22" s="15" t="s">
        <v>21</v>
      </c>
      <c r="J22" s="11"/>
      <c r="K22" s="11"/>
      <c r="L22" s="11"/>
      <c r="M22" s="11"/>
      <c r="N22" s="12"/>
    </row>
    <row r="23" customFormat="false" ht="15.75" hidden="false" customHeight="false" outlineLevel="0" collapsed="false">
      <c r="B23" s="13"/>
      <c r="D23" s="14"/>
      <c r="E23" s="14"/>
      <c r="F23" s="14"/>
      <c r="G23" s="14"/>
      <c r="I23" s="15" t="s">
        <v>22</v>
      </c>
      <c r="J23" s="11"/>
      <c r="K23" s="11"/>
      <c r="L23" s="11"/>
      <c r="M23" s="11"/>
      <c r="N23" s="12"/>
    </row>
    <row r="24" customFormat="false" ht="15.75" hidden="false" customHeight="false" outlineLevel="0" collapsed="false">
      <c r="B24" s="13"/>
      <c r="D24" s="14"/>
      <c r="E24" s="14"/>
      <c r="F24" s="14"/>
      <c r="G24" s="14"/>
      <c r="I24" s="10" t="s">
        <v>15</v>
      </c>
      <c r="J24" s="11"/>
      <c r="K24" s="11"/>
      <c r="L24" s="11"/>
      <c r="M24" s="11"/>
      <c r="N24" s="12"/>
    </row>
    <row r="25" customFormat="false" ht="15.75" hidden="false" customHeight="false" outlineLevel="0" collapsed="false">
      <c r="B25" s="13"/>
      <c r="D25" s="14"/>
      <c r="E25" s="14"/>
      <c r="F25" s="14"/>
      <c r="G25" s="14"/>
      <c r="I25" s="15" t="s">
        <v>23</v>
      </c>
      <c r="J25" s="11"/>
      <c r="K25" s="11"/>
      <c r="L25" s="11"/>
      <c r="M25" s="11"/>
      <c r="N25" s="12"/>
    </row>
    <row r="26" customFormat="false" ht="15.75" hidden="false" customHeight="false" outlineLevel="0" collapsed="false">
      <c r="B26" s="13"/>
      <c r="D26" s="14"/>
      <c r="E26" s="14"/>
      <c r="F26" s="14"/>
      <c r="G26" s="14"/>
      <c r="I26" s="15" t="s">
        <v>24</v>
      </c>
      <c r="J26" s="11"/>
      <c r="K26" s="11"/>
      <c r="L26" s="11"/>
      <c r="M26" s="11"/>
      <c r="N26" s="12"/>
    </row>
    <row r="27" customFormat="false" ht="15.75" hidden="false" customHeight="false" outlineLevel="0" collapsed="false">
      <c r="B27" s="13"/>
      <c r="D27" s="14"/>
      <c r="E27" s="14"/>
      <c r="F27" s="14"/>
      <c r="G27" s="14"/>
      <c r="I27" s="15"/>
      <c r="J27" s="11"/>
      <c r="K27" s="11"/>
      <c r="L27" s="11"/>
      <c r="M27" s="11"/>
      <c r="N27" s="12"/>
    </row>
    <row r="28" customFormat="false" ht="15.75" hidden="false" customHeight="false" outlineLevel="0" collapsed="false">
      <c r="B28" s="13"/>
      <c r="D28" s="14"/>
      <c r="E28" s="14"/>
      <c r="F28" s="14"/>
      <c r="G28" s="14"/>
      <c r="I28" s="10" t="s">
        <v>25</v>
      </c>
      <c r="J28" s="11"/>
      <c r="K28" s="11"/>
      <c r="L28" s="11"/>
      <c r="M28" s="11"/>
      <c r="N28" s="12"/>
    </row>
    <row r="29" customFormat="false" ht="15.75" hidden="false" customHeight="false" outlineLevel="0" collapsed="false">
      <c r="B29" s="13"/>
      <c r="D29" s="14"/>
      <c r="E29" s="14"/>
      <c r="F29" s="14"/>
      <c r="G29" s="14"/>
      <c r="I29" s="15" t="s">
        <v>26</v>
      </c>
      <c r="J29" s="11"/>
      <c r="K29" s="11"/>
      <c r="L29" s="11"/>
      <c r="M29" s="11"/>
      <c r="N29" s="12"/>
    </row>
    <row r="30" customFormat="false" ht="15.75" hidden="false" customHeight="false" outlineLevel="0" collapsed="false">
      <c r="B30" s="13"/>
      <c r="D30" s="14"/>
      <c r="E30" s="14"/>
      <c r="F30" s="14"/>
      <c r="G30" s="14"/>
      <c r="I30" s="15" t="s">
        <v>27</v>
      </c>
      <c r="J30" s="11"/>
      <c r="K30" s="11"/>
      <c r="L30" s="11"/>
      <c r="M30" s="11"/>
      <c r="N30" s="12"/>
    </row>
    <row r="31" customFormat="false" ht="15.75" hidden="false" customHeight="false" outlineLevel="0" collapsed="false">
      <c r="D31" s="14"/>
      <c r="E31" s="14"/>
      <c r="F31" s="14"/>
      <c r="G31" s="14"/>
      <c r="I31" s="18"/>
      <c r="J31" s="19"/>
      <c r="K31" s="19"/>
      <c r="L31" s="19"/>
      <c r="M31" s="19"/>
      <c r="N31" s="20"/>
    </row>
  </sheetData>
  <mergeCells count="1">
    <mergeCell ref="E5:G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6" topLeftCell="P96" activePane="bottomRight" state="frozen"/>
      <selection pane="topLeft" activeCell="A1" activeCellId="0" sqref="A1"/>
      <selection pane="topRight" activeCell="P1" activeCellId="0" sqref="P1"/>
      <selection pane="bottomLeft" activeCell="A96" activeCellId="0" sqref="A96"/>
      <selection pane="bottomRight" activeCell="B6" activeCellId="0" sqref="B6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0.56"/>
    <col collapsed="false" customWidth="true" hidden="false" outlineLevel="0" max="2" min="2" style="1" width="14.99"/>
    <col collapsed="false" customWidth="true" hidden="false" outlineLevel="0" max="3" min="3" style="1" width="12.14"/>
    <col collapsed="false" customWidth="true" hidden="false" outlineLevel="0" max="4" min="4" style="1" width="43.99"/>
    <col collapsed="false" customWidth="true" hidden="true" outlineLevel="0" max="5" min="5" style="21" width="13.85"/>
    <col collapsed="false" customWidth="true" hidden="true" outlineLevel="0" max="11" min="6" style="1" width="12.7"/>
    <col collapsed="false" customWidth="true" hidden="true" outlineLevel="0" max="12" min="12" style="22" width="12.56"/>
    <col collapsed="false" customWidth="true" hidden="true" outlineLevel="0" max="14" min="13" style="1" width="12.7"/>
    <col collapsed="false" customWidth="true" hidden="true" outlineLevel="0" max="15" min="15" style="1" width="12.56"/>
    <col collapsed="false" customWidth="true" hidden="false" outlineLevel="0" max="16" min="16" style="1" width="12.28"/>
    <col collapsed="false" customWidth="true" hidden="true" outlineLevel="0" max="17" min="17" style="1" width="12.85"/>
    <col collapsed="false" customWidth="true" hidden="true" outlineLevel="0" max="18" min="18" style="1" width="1.7"/>
    <col collapsed="false" customWidth="false" hidden="true" outlineLevel="0" max="19" min="19" style="23" width="9.14"/>
    <col collapsed="false" customWidth="false" hidden="true" outlineLevel="0" max="20" min="20" style="1" width="9.14"/>
    <col collapsed="false" customWidth="true" hidden="true" outlineLevel="0" max="21" min="21" style="1" width="10.85"/>
    <col collapsed="false" customWidth="false" hidden="true" outlineLevel="0" max="28" min="22" style="1" width="9.14"/>
    <col collapsed="false" customWidth="true" hidden="true" outlineLevel="0" max="29" min="29" style="1" width="10.85"/>
    <col collapsed="false" customWidth="false" hidden="true" outlineLevel="0" max="39" min="30" style="1" width="9.14"/>
    <col collapsed="false" customWidth="true" hidden="true" outlineLevel="0" max="40" min="40" style="1" width="10.99"/>
    <col collapsed="false" customWidth="false" hidden="true" outlineLevel="0" max="42" min="41" style="1" width="9.14"/>
    <col collapsed="false" customWidth="true" hidden="true" outlineLevel="0" max="43" min="43" style="1" width="1.28"/>
    <col collapsed="false" customWidth="true" hidden="false" outlineLevel="0" max="44" min="44" style="1" width="10.99"/>
    <col collapsed="false" customWidth="true" hidden="false" outlineLevel="0" max="45" min="45" style="1" width="12.42"/>
    <col collapsed="false" customWidth="true" hidden="false" outlineLevel="0" max="46" min="46" style="1" width="10.85"/>
    <col collapsed="false" customWidth="false" hidden="false" outlineLevel="0" max="257" min="47" style="1" width="9.14"/>
  </cols>
  <sheetData>
    <row r="1" customFormat="false" ht="15.75" hidden="true" customHeight="false" outlineLevel="0" collapsed="false">
      <c r="A1" s="1" t="s">
        <v>28</v>
      </c>
      <c r="B1" s="1" t="s">
        <v>29</v>
      </c>
      <c r="D1" s="24" t="s">
        <v>30</v>
      </c>
      <c r="T1" s="1" t="s">
        <v>31</v>
      </c>
      <c r="U1" s="1" t="s">
        <v>32</v>
      </c>
      <c r="AC1" s="1" t="s">
        <v>31</v>
      </c>
    </row>
    <row r="2" customFormat="false" ht="15.75" hidden="true" customHeight="false" outlineLevel="0" collapsed="false">
      <c r="A2" s="1" t="s">
        <v>33</v>
      </c>
      <c r="U2" s="24" t="n">
        <v>36495</v>
      </c>
    </row>
    <row r="4" customFormat="false" ht="15.75" hidden="false" customHeight="false" outlineLevel="0" collapsed="false">
      <c r="B4" s="2" t="s">
        <v>34</v>
      </c>
      <c r="C4" s="2"/>
      <c r="D4" s="2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"/>
      <c r="S4" s="27"/>
      <c r="T4" s="2"/>
      <c r="U4" s="2"/>
      <c r="V4" s="2"/>
      <c r="W4" s="2"/>
      <c r="X4" s="2"/>
      <c r="Z4" s="2" t="s">
        <v>35</v>
      </c>
      <c r="AA4" s="2"/>
      <c r="AB4" s="2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"/>
      <c r="AP4" s="27"/>
    </row>
    <row r="5" customFormat="false" ht="15.75" hidden="false" customHeight="true" outlineLevel="0" collapsed="false">
      <c r="E5" s="28" t="s">
        <v>36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9" t="s">
        <v>2</v>
      </c>
      <c r="AS5" s="29"/>
      <c r="AT5" s="29"/>
    </row>
    <row r="6" customFormat="false" ht="16.5" hidden="false" customHeight="true" outlineLevel="0" collapsed="false">
      <c r="A6" s="30"/>
      <c r="B6" s="31" t="s">
        <v>37</v>
      </c>
      <c r="C6" s="31" t="s">
        <v>38</v>
      </c>
      <c r="D6" s="31" t="s">
        <v>39</v>
      </c>
      <c r="E6" s="32" t="n">
        <v>36526</v>
      </c>
      <c r="F6" s="32" t="n">
        <v>36557</v>
      </c>
      <c r="G6" s="32" t="n">
        <v>36586</v>
      </c>
      <c r="H6" s="32" t="n">
        <v>36617</v>
      </c>
      <c r="I6" s="32" t="n">
        <v>36647</v>
      </c>
      <c r="J6" s="32" t="n">
        <v>36678</v>
      </c>
      <c r="K6" s="32" t="n">
        <v>36708</v>
      </c>
      <c r="L6" s="32" t="n">
        <v>36739</v>
      </c>
      <c r="M6" s="32" t="n">
        <v>36770</v>
      </c>
      <c r="N6" s="32" t="n">
        <v>36800</v>
      </c>
      <c r="O6" s="32" t="n">
        <v>36831</v>
      </c>
      <c r="P6" s="33" t="n">
        <v>37226</v>
      </c>
      <c r="Q6" s="4" t="n">
        <v>36861</v>
      </c>
      <c r="R6" s="34"/>
      <c r="S6" s="35" t="s">
        <v>40</v>
      </c>
      <c r="T6" s="36"/>
      <c r="U6" s="4" t="s">
        <v>41</v>
      </c>
      <c r="V6" s="36"/>
      <c r="W6" s="36"/>
      <c r="X6" s="36"/>
      <c r="Y6" s="36"/>
      <c r="Z6" s="37" t="s">
        <v>37</v>
      </c>
      <c r="AA6" s="37" t="s">
        <v>38</v>
      </c>
      <c r="AB6" s="37" t="s">
        <v>39</v>
      </c>
      <c r="AC6" s="4" t="n">
        <v>36161</v>
      </c>
      <c r="AD6" s="4" t="n">
        <v>36192</v>
      </c>
      <c r="AE6" s="4" t="n">
        <v>36220</v>
      </c>
      <c r="AF6" s="4" t="n">
        <v>36251</v>
      </c>
      <c r="AG6" s="4" t="n">
        <v>36281</v>
      </c>
      <c r="AH6" s="4" t="n">
        <v>36312</v>
      </c>
      <c r="AI6" s="4" t="n">
        <v>36342</v>
      </c>
      <c r="AJ6" s="4" t="n">
        <v>36373</v>
      </c>
      <c r="AK6" s="4" t="n">
        <v>36404</v>
      </c>
      <c r="AL6" s="4" t="n">
        <v>36434</v>
      </c>
      <c r="AM6" s="4" t="n">
        <v>36465</v>
      </c>
      <c r="AN6" s="4" t="n">
        <v>36495</v>
      </c>
      <c r="AO6" s="4" t="n">
        <v>36526</v>
      </c>
      <c r="AP6" s="4" t="n">
        <v>36557</v>
      </c>
      <c r="AQ6" s="4" t="n">
        <v>36130</v>
      </c>
      <c r="AR6" s="4" t="n">
        <v>36861</v>
      </c>
      <c r="AS6" s="4" t="n">
        <v>36495</v>
      </c>
      <c r="AT6" s="5" t="n">
        <v>36130</v>
      </c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5.75" hidden="false" customHeight="false" outlineLevel="0" collapsed="false">
      <c r="B7" s="38" t="s">
        <v>42</v>
      </c>
      <c r="C7" s="38"/>
      <c r="D7" s="11"/>
      <c r="Z7" s="38" t="s">
        <v>43</v>
      </c>
      <c r="AA7" s="38"/>
      <c r="AB7" s="11"/>
      <c r="AC7" s="21"/>
      <c r="AJ7" s="22"/>
      <c r="AP7" s="23"/>
    </row>
    <row r="8" customFormat="false" ht="15.75" hidden="false" customHeight="false" outlineLevel="0" collapsed="false">
      <c r="A8" s="1" t="s">
        <v>44</v>
      </c>
      <c r="B8" s="39" t="n">
        <v>103865</v>
      </c>
      <c r="C8" s="11" t="s">
        <v>45</v>
      </c>
      <c r="D8" s="11" t="s">
        <v>46</v>
      </c>
      <c r="E8" s="40" t="n">
        <v>4</v>
      </c>
      <c r="F8" s="40" t="n">
        <v>4</v>
      </c>
      <c r="G8" s="40" t="n">
        <v>4</v>
      </c>
      <c r="H8" s="40" t="n">
        <v>4</v>
      </c>
      <c r="I8" s="40" t="n">
        <v>4</v>
      </c>
      <c r="J8" s="40" t="n">
        <v>4</v>
      </c>
      <c r="K8" s="40" t="n">
        <v>4</v>
      </c>
      <c r="L8" s="40" t="n">
        <v>4</v>
      </c>
      <c r="M8" s="40" t="n">
        <v>4</v>
      </c>
      <c r="N8" s="40" t="n">
        <v>4</v>
      </c>
      <c r="O8" s="40" t="n">
        <v>4</v>
      </c>
      <c r="P8" s="14" t="n">
        <v>4</v>
      </c>
      <c r="Q8" s="14" t="n">
        <v>4</v>
      </c>
      <c r="R8" s="14"/>
      <c r="S8" s="14" t="n">
        <v>4</v>
      </c>
      <c r="T8" s="14"/>
      <c r="U8" s="14" t="n">
        <v>5</v>
      </c>
      <c r="V8" s="14"/>
      <c r="W8" s="14"/>
      <c r="X8" s="14"/>
      <c r="Y8" s="14" t="s">
        <v>44</v>
      </c>
      <c r="Z8" s="14" t="s">
        <v>47</v>
      </c>
      <c r="AA8" s="14" t="s">
        <v>45</v>
      </c>
      <c r="AB8" s="14" t="s">
        <v>48</v>
      </c>
      <c r="AC8" s="14" t="n">
        <v>5</v>
      </c>
      <c r="AD8" s="14" t="n">
        <v>5</v>
      </c>
      <c r="AE8" s="14" t="n">
        <v>5</v>
      </c>
      <c r="AF8" s="14" t="n">
        <v>5</v>
      </c>
      <c r="AG8" s="14" t="n">
        <v>5</v>
      </c>
      <c r="AH8" s="14" t="n">
        <v>5</v>
      </c>
      <c r="AI8" s="14" t="n">
        <v>5</v>
      </c>
      <c r="AJ8" s="14" t="n">
        <v>5</v>
      </c>
      <c r="AK8" s="14" t="n">
        <v>5</v>
      </c>
      <c r="AL8" s="14" t="n">
        <v>5</v>
      </c>
      <c r="AM8" s="14" t="n">
        <v>5</v>
      </c>
      <c r="AN8" s="14" t="n">
        <v>5</v>
      </c>
      <c r="AO8" s="14"/>
      <c r="AP8" s="14" t="n">
        <v>5</v>
      </c>
      <c r="AQ8" s="14" t="n">
        <v>5</v>
      </c>
      <c r="AR8" s="14" t="n">
        <v>4</v>
      </c>
      <c r="AS8" s="14" t="n">
        <v>7</v>
      </c>
      <c r="AT8" s="14" t="n">
        <v>6</v>
      </c>
    </row>
    <row r="9" customFormat="false" ht="15.75" hidden="false" customHeight="false" outlineLevel="0" collapsed="false">
      <c r="A9" s="1" t="s">
        <v>49</v>
      </c>
      <c r="B9" s="41" t="n">
        <v>103866</v>
      </c>
      <c r="C9" s="1" t="s">
        <v>50</v>
      </c>
      <c r="D9" s="1" t="s">
        <v>51</v>
      </c>
      <c r="E9" s="40" t="n">
        <v>8</v>
      </c>
      <c r="F9" s="40" t="n">
        <v>8</v>
      </c>
      <c r="G9" s="40" t="n">
        <v>8</v>
      </c>
      <c r="H9" s="40" t="n">
        <v>8</v>
      </c>
      <c r="I9" s="40" t="n">
        <v>8</v>
      </c>
      <c r="J9" s="40" t="n">
        <v>8</v>
      </c>
      <c r="K9" s="40" t="n">
        <v>8</v>
      </c>
      <c r="L9" s="40" t="n">
        <v>8</v>
      </c>
      <c r="M9" s="40" t="n">
        <v>8</v>
      </c>
      <c r="N9" s="40" t="n">
        <v>8</v>
      </c>
      <c r="O9" s="40" t="n">
        <v>8</v>
      </c>
      <c r="P9" s="14" t="n">
        <v>11</v>
      </c>
      <c r="Q9" s="14" t="n">
        <v>8</v>
      </c>
      <c r="R9" s="14"/>
      <c r="S9" s="14" t="n">
        <v>8</v>
      </c>
      <c r="T9" s="14"/>
      <c r="U9" s="14" t="n">
        <v>8</v>
      </c>
      <c r="V9" s="14"/>
      <c r="W9" s="14"/>
      <c r="X9" s="14"/>
      <c r="Y9" s="14" t="s">
        <v>49</v>
      </c>
      <c r="Z9" s="14" t="s">
        <v>52</v>
      </c>
      <c r="AA9" s="14" t="s">
        <v>50</v>
      </c>
      <c r="AB9" s="14" t="s">
        <v>51</v>
      </c>
      <c r="AC9" s="14" t="n">
        <v>8</v>
      </c>
      <c r="AD9" s="14" t="n">
        <v>8</v>
      </c>
      <c r="AE9" s="14" t="n">
        <v>8</v>
      </c>
      <c r="AF9" s="14" t="n">
        <v>8</v>
      </c>
      <c r="AG9" s="14" t="n">
        <v>8</v>
      </c>
      <c r="AH9" s="14" t="n">
        <v>8</v>
      </c>
      <c r="AI9" s="14" t="n">
        <v>8</v>
      </c>
      <c r="AJ9" s="14" t="n">
        <v>8</v>
      </c>
      <c r="AK9" s="14" t="n">
        <v>8</v>
      </c>
      <c r="AL9" s="14" t="n">
        <v>8</v>
      </c>
      <c r="AM9" s="14" t="n">
        <v>8</v>
      </c>
      <c r="AN9" s="14" t="n">
        <v>8</v>
      </c>
      <c r="AO9" s="14"/>
      <c r="AP9" s="14" t="n">
        <v>8</v>
      </c>
      <c r="AQ9" s="14" t="n">
        <v>9</v>
      </c>
      <c r="AR9" s="14" t="n">
        <v>7</v>
      </c>
      <c r="AS9" s="14" t="n">
        <v>6</v>
      </c>
      <c r="AT9" s="14" t="n">
        <v>7</v>
      </c>
    </row>
    <row r="10" customFormat="false" ht="15.75" hidden="false" customHeight="false" outlineLevel="0" collapsed="false">
      <c r="A10" s="1" t="s">
        <v>53</v>
      </c>
      <c r="B10" s="41" t="n">
        <v>103867</v>
      </c>
      <c r="C10" s="1" t="s">
        <v>54</v>
      </c>
      <c r="D10" s="1" t="s">
        <v>55</v>
      </c>
      <c r="E10" s="40" t="n">
        <v>12</v>
      </c>
      <c r="F10" s="40" t="n">
        <v>12</v>
      </c>
      <c r="G10" s="40" t="n">
        <v>12</v>
      </c>
      <c r="H10" s="40" t="n">
        <v>12</v>
      </c>
      <c r="I10" s="40" t="n">
        <v>12</v>
      </c>
      <c r="J10" s="40" t="n">
        <v>12</v>
      </c>
      <c r="K10" s="40" t="n">
        <v>12</v>
      </c>
      <c r="L10" s="40" t="n">
        <v>12</v>
      </c>
      <c r="M10" s="40" t="n">
        <v>12</v>
      </c>
      <c r="N10" s="40" t="n">
        <v>12</v>
      </c>
      <c r="O10" s="40" t="n">
        <v>12</v>
      </c>
      <c r="P10" s="14" t="n">
        <v>11</v>
      </c>
      <c r="Q10" s="14" t="n">
        <v>12</v>
      </c>
      <c r="R10" s="14"/>
      <c r="S10" s="14" t="n">
        <v>12</v>
      </c>
      <c r="T10" s="14"/>
      <c r="U10" s="14" t="n">
        <v>12</v>
      </c>
      <c r="V10" s="14"/>
      <c r="W10" s="14"/>
      <c r="X10" s="14"/>
      <c r="Y10" s="14" t="s">
        <v>53</v>
      </c>
      <c r="Z10" s="14" t="s">
        <v>56</v>
      </c>
      <c r="AA10" s="14" t="s">
        <v>57</v>
      </c>
      <c r="AB10" s="14" t="s">
        <v>55</v>
      </c>
      <c r="AC10" s="14" t="n">
        <v>12</v>
      </c>
      <c r="AD10" s="14" t="n">
        <v>12</v>
      </c>
      <c r="AE10" s="14" t="n">
        <v>12</v>
      </c>
      <c r="AF10" s="14" t="n">
        <v>12</v>
      </c>
      <c r="AG10" s="14" t="n">
        <v>12</v>
      </c>
      <c r="AH10" s="14" t="n">
        <v>12</v>
      </c>
      <c r="AI10" s="14" t="n">
        <v>12</v>
      </c>
      <c r="AJ10" s="14" t="n">
        <v>12</v>
      </c>
      <c r="AK10" s="14" t="n">
        <v>12</v>
      </c>
      <c r="AL10" s="14" t="n">
        <v>12</v>
      </c>
      <c r="AM10" s="14" t="n">
        <v>12</v>
      </c>
      <c r="AN10" s="14" t="n">
        <v>12</v>
      </c>
      <c r="AO10" s="14"/>
      <c r="AP10" s="14" t="n">
        <v>12</v>
      </c>
      <c r="AQ10" s="14" t="n">
        <v>10</v>
      </c>
      <c r="AR10" s="14" t="n">
        <v>11</v>
      </c>
      <c r="AS10" s="14" t="n">
        <v>10</v>
      </c>
      <c r="AT10" s="14" t="n">
        <v>13</v>
      </c>
    </row>
    <row r="11" customFormat="false" ht="15.75" hidden="false" customHeight="false" outlineLevel="0" collapsed="false">
      <c r="A11" s="1" t="s">
        <v>58</v>
      </c>
      <c r="B11" s="41" t="n">
        <v>103868</v>
      </c>
      <c r="C11" s="1" t="s">
        <v>59</v>
      </c>
      <c r="D11" s="1" t="s">
        <v>60</v>
      </c>
      <c r="E11" s="40" t="n">
        <v>11</v>
      </c>
      <c r="F11" s="40" t="n">
        <v>11</v>
      </c>
      <c r="G11" s="40" t="n">
        <v>11</v>
      </c>
      <c r="H11" s="40" t="n">
        <v>11</v>
      </c>
      <c r="I11" s="40" t="n">
        <v>11</v>
      </c>
      <c r="J11" s="40" t="n">
        <v>11</v>
      </c>
      <c r="K11" s="40" t="n">
        <v>11</v>
      </c>
      <c r="L11" s="40" t="n">
        <v>11</v>
      </c>
      <c r="M11" s="40" t="n">
        <v>11</v>
      </c>
      <c r="N11" s="40" t="n">
        <v>11</v>
      </c>
      <c r="O11" s="40" t="n">
        <v>11</v>
      </c>
      <c r="P11" s="14" t="n">
        <v>12</v>
      </c>
      <c r="Q11" s="14" t="n">
        <v>11</v>
      </c>
      <c r="R11" s="14"/>
      <c r="S11" s="14" t="n">
        <v>11</v>
      </c>
      <c r="T11" s="14"/>
      <c r="U11" s="14" t="n">
        <v>10</v>
      </c>
      <c r="V11" s="14"/>
      <c r="W11" s="14"/>
      <c r="X11" s="14"/>
      <c r="Y11" s="14" t="s">
        <v>58</v>
      </c>
      <c r="Z11" s="14" t="s">
        <v>61</v>
      </c>
      <c r="AA11" s="14" t="s">
        <v>59</v>
      </c>
      <c r="AB11" s="14" t="s">
        <v>60</v>
      </c>
      <c r="AC11" s="14" t="n">
        <v>10</v>
      </c>
      <c r="AD11" s="14" t="n">
        <v>10</v>
      </c>
      <c r="AE11" s="14" t="n">
        <v>10</v>
      </c>
      <c r="AF11" s="14" t="n">
        <v>10</v>
      </c>
      <c r="AG11" s="14" t="n">
        <v>10</v>
      </c>
      <c r="AH11" s="14" t="n">
        <v>10</v>
      </c>
      <c r="AI11" s="14" t="n">
        <v>10</v>
      </c>
      <c r="AJ11" s="14" t="n">
        <v>10</v>
      </c>
      <c r="AK11" s="14" t="n">
        <v>10</v>
      </c>
      <c r="AL11" s="14" t="n">
        <v>10</v>
      </c>
      <c r="AM11" s="14" t="n">
        <v>10</v>
      </c>
      <c r="AN11" s="14" t="n">
        <v>10</v>
      </c>
      <c r="AO11" s="14"/>
      <c r="AP11" s="14" t="n">
        <v>10</v>
      </c>
      <c r="AQ11" s="14" t="n">
        <v>7</v>
      </c>
      <c r="AR11" s="14" t="n">
        <v>13</v>
      </c>
      <c r="AS11" s="14" t="n">
        <v>11</v>
      </c>
      <c r="AT11" s="14" t="n">
        <v>10.5</v>
      </c>
    </row>
    <row r="12" customFormat="false" ht="15.75" hidden="false" customHeight="false" outlineLevel="0" collapsed="false">
      <c r="A12" s="1" t="s">
        <v>62</v>
      </c>
      <c r="B12" s="41" t="n">
        <v>103869</v>
      </c>
      <c r="C12" s="1" t="s">
        <v>63</v>
      </c>
      <c r="D12" s="1" t="s">
        <v>64</v>
      </c>
      <c r="E12" s="40" t="n">
        <v>10</v>
      </c>
      <c r="F12" s="40" t="n">
        <v>10</v>
      </c>
      <c r="G12" s="40" t="n">
        <v>10</v>
      </c>
      <c r="H12" s="40" t="n">
        <v>10</v>
      </c>
      <c r="I12" s="40" t="n">
        <v>10</v>
      </c>
      <c r="J12" s="40" t="n">
        <v>10</v>
      </c>
      <c r="K12" s="40" t="n">
        <v>10</v>
      </c>
      <c r="L12" s="40" t="n">
        <v>10</v>
      </c>
      <c r="M12" s="40" t="n">
        <v>10</v>
      </c>
      <c r="N12" s="40" t="n">
        <v>10</v>
      </c>
      <c r="O12" s="40" t="n">
        <v>10</v>
      </c>
      <c r="P12" s="14" t="n">
        <v>10</v>
      </c>
      <c r="Q12" s="14" t="n">
        <v>10</v>
      </c>
      <c r="R12" s="14"/>
      <c r="S12" s="14" t="n">
        <v>10</v>
      </c>
      <c r="T12" s="14"/>
      <c r="U12" s="14" t="n">
        <v>11</v>
      </c>
      <c r="V12" s="14"/>
      <c r="W12" s="14"/>
      <c r="X12" s="14"/>
      <c r="Y12" s="14" t="s">
        <v>62</v>
      </c>
      <c r="Z12" s="14" t="s">
        <v>65</v>
      </c>
      <c r="AA12" s="14" t="s">
        <v>63</v>
      </c>
      <c r="AB12" s="14" t="s">
        <v>64</v>
      </c>
      <c r="AC12" s="14" t="n">
        <v>11</v>
      </c>
      <c r="AD12" s="14" t="n">
        <v>11</v>
      </c>
      <c r="AE12" s="14" t="n">
        <v>11</v>
      </c>
      <c r="AF12" s="14" t="n">
        <v>11</v>
      </c>
      <c r="AG12" s="14" t="n">
        <v>11</v>
      </c>
      <c r="AH12" s="14" t="n">
        <v>11</v>
      </c>
      <c r="AI12" s="14" t="n">
        <v>11</v>
      </c>
      <c r="AJ12" s="14" t="n">
        <v>11</v>
      </c>
      <c r="AK12" s="14" t="n">
        <v>11</v>
      </c>
      <c r="AL12" s="14" t="n">
        <v>11</v>
      </c>
      <c r="AM12" s="14" t="n">
        <v>11</v>
      </c>
      <c r="AN12" s="14" t="n">
        <v>11</v>
      </c>
      <c r="AO12" s="14"/>
      <c r="AP12" s="14" t="n">
        <v>11</v>
      </c>
      <c r="AQ12" s="14" t="n">
        <v>10</v>
      </c>
      <c r="AR12" s="14" t="n">
        <v>9</v>
      </c>
      <c r="AS12" s="14" t="n">
        <v>8</v>
      </c>
      <c r="AT12" s="14" t="n">
        <v>9</v>
      </c>
    </row>
    <row r="13" customFormat="false" ht="15.75" hidden="false" customHeight="false" outlineLevel="0" collapsed="false">
      <c r="A13" s="1" t="s">
        <v>66</v>
      </c>
      <c r="B13" s="41" t="n">
        <v>103870</v>
      </c>
      <c r="C13" s="1" t="s">
        <v>67</v>
      </c>
      <c r="D13" s="1" t="s">
        <v>68</v>
      </c>
      <c r="E13" s="40" t="n">
        <v>3</v>
      </c>
      <c r="F13" s="40" t="n">
        <v>3</v>
      </c>
      <c r="G13" s="40" t="n">
        <v>3</v>
      </c>
      <c r="H13" s="40" t="n">
        <v>3</v>
      </c>
      <c r="I13" s="40" t="n">
        <v>3</v>
      </c>
      <c r="J13" s="40" t="n">
        <v>3</v>
      </c>
      <c r="K13" s="40" t="n">
        <v>3</v>
      </c>
      <c r="L13" s="40" t="n">
        <v>3</v>
      </c>
      <c r="M13" s="40" t="n">
        <v>3</v>
      </c>
      <c r="N13" s="40" t="n">
        <v>3</v>
      </c>
      <c r="O13" s="40" t="n">
        <v>3</v>
      </c>
      <c r="P13" s="14" t="n">
        <v>6</v>
      </c>
      <c r="Q13" s="14" t="n">
        <v>4</v>
      </c>
      <c r="R13" s="14"/>
      <c r="S13" s="14" t="n">
        <v>3.08</v>
      </c>
      <c r="T13" s="14"/>
      <c r="U13" s="14" t="n">
        <v>0</v>
      </c>
      <c r="V13" s="14"/>
      <c r="W13" s="14"/>
      <c r="X13" s="14"/>
      <c r="Y13" s="14" t="s">
        <v>66</v>
      </c>
      <c r="Z13" s="14" t="s">
        <v>69</v>
      </c>
      <c r="AA13" s="14" t="s">
        <v>70</v>
      </c>
      <c r="AB13" s="14" t="s">
        <v>71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/>
      <c r="AP13" s="14" t="n">
        <v>0</v>
      </c>
      <c r="AQ13" s="14" t="n">
        <v>0</v>
      </c>
      <c r="AR13" s="14" t="n">
        <v>2</v>
      </c>
      <c r="AS13" s="14" t="n">
        <v>1</v>
      </c>
      <c r="AT13" s="14" t="n">
        <v>2</v>
      </c>
    </row>
    <row r="14" customFormat="false" ht="15.75" hidden="false" customHeight="false" outlineLevel="0" collapsed="false">
      <c r="A14" s="1" t="s">
        <v>72</v>
      </c>
      <c r="B14" s="41" t="n">
        <v>103871</v>
      </c>
      <c r="C14" s="1" t="s">
        <v>67</v>
      </c>
      <c r="D14" s="1" t="s">
        <v>73</v>
      </c>
      <c r="E14" s="40" t="n">
        <v>4</v>
      </c>
      <c r="F14" s="40" t="n">
        <v>4</v>
      </c>
      <c r="G14" s="40" t="n">
        <v>4</v>
      </c>
      <c r="H14" s="40" t="n">
        <v>4</v>
      </c>
      <c r="I14" s="40" t="n">
        <v>4</v>
      </c>
      <c r="J14" s="40" t="n">
        <v>4</v>
      </c>
      <c r="K14" s="40" t="n">
        <v>4</v>
      </c>
      <c r="L14" s="40" t="n">
        <v>4</v>
      </c>
      <c r="M14" s="40" t="n">
        <v>4</v>
      </c>
      <c r="N14" s="40" t="n">
        <v>4</v>
      </c>
      <c r="O14" s="40" t="n">
        <v>4</v>
      </c>
      <c r="P14" s="14" t="n">
        <v>0</v>
      </c>
      <c r="Q14" s="14" t="n">
        <v>4</v>
      </c>
      <c r="R14" s="14"/>
      <c r="S14" s="14" t="n">
        <v>4</v>
      </c>
      <c r="T14" s="14"/>
      <c r="U14" s="14" t="n">
        <v>0</v>
      </c>
      <c r="V14" s="14"/>
      <c r="W14" s="14"/>
      <c r="X14" s="14"/>
      <c r="Y14" s="14" t="s">
        <v>72</v>
      </c>
      <c r="Z14" s="14" t="s">
        <v>74</v>
      </c>
      <c r="AA14" s="14" t="s">
        <v>75</v>
      </c>
      <c r="AB14" s="14" t="s">
        <v>73</v>
      </c>
      <c r="AC14" s="14" t="n">
        <v>0</v>
      </c>
      <c r="AD14" s="14" t="n">
        <v>0</v>
      </c>
      <c r="AE14" s="14" t="n">
        <v>0</v>
      </c>
      <c r="AF14" s="14" t="n">
        <v>0</v>
      </c>
      <c r="AG14" s="14" t="n">
        <v>0</v>
      </c>
      <c r="AH14" s="14" t="n">
        <v>0</v>
      </c>
      <c r="AI14" s="14" t="n">
        <v>0</v>
      </c>
      <c r="AJ14" s="14" t="n">
        <v>0</v>
      </c>
      <c r="AK14" s="14" t="n">
        <v>0</v>
      </c>
      <c r="AL14" s="14" t="n">
        <v>0</v>
      </c>
      <c r="AM14" s="14" t="n">
        <v>0</v>
      </c>
      <c r="AN14" s="14" t="n">
        <v>0</v>
      </c>
      <c r="AO14" s="14"/>
      <c r="AP14" s="14" t="n">
        <v>0</v>
      </c>
      <c r="AQ14" s="14" t="n">
        <v>9</v>
      </c>
      <c r="AR14" s="14" t="n">
        <v>4</v>
      </c>
      <c r="AS14" s="14" t="n">
        <v>8</v>
      </c>
      <c r="AT14" s="14" t="n">
        <v>27.5</v>
      </c>
    </row>
    <row r="15" customFormat="false" ht="15.75" hidden="false" customHeight="false" outlineLevel="0" collapsed="false">
      <c r="A15" s="1" t="s">
        <v>76</v>
      </c>
      <c r="B15" s="41"/>
      <c r="C15" s="1" t="s">
        <v>57</v>
      </c>
      <c r="D15" s="1" t="s">
        <v>77</v>
      </c>
      <c r="E15" s="40" t="n">
        <v>2</v>
      </c>
      <c r="F15" s="40" t="n">
        <v>2</v>
      </c>
      <c r="G15" s="40" t="n">
        <v>2</v>
      </c>
      <c r="H15" s="40" t="n">
        <v>2</v>
      </c>
      <c r="I15" s="40" t="n">
        <v>2</v>
      </c>
      <c r="J15" s="40" t="n">
        <v>2</v>
      </c>
      <c r="K15" s="40" t="n">
        <v>2</v>
      </c>
      <c r="L15" s="40" t="n">
        <v>2</v>
      </c>
      <c r="M15" s="40" t="n">
        <v>2</v>
      </c>
      <c r="N15" s="40" t="n">
        <v>2</v>
      </c>
      <c r="O15" s="40" t="n">
        <v>2</v>
      </c>
      <c r="P15" s="14" t="n">
        <v>0</v>
      </c>
      <c r="Q15" s="14" t="n">
        <v>2</v>
      </c>
      <c r="R15" s="14"/>
      <c r="S15" s="14" t="n">
        <v>2</v>
      </c>
      <c r="T15" s="14"/>
      <c r="U15" s="14" t="n">
        <v>4</v>
      </c>
      <c r="V15" s="14"/>
      <c r="W15" s="14"/>
      <c r="X15" s="14"/>
      <c r="Y15" s="14" t="s">
        <v>76</v>
      </c>
      <c r="Z15" s="14" t="s">
        <v>78</v>
      </c>
      <c r="AA15" s="14" t="s">
        <v>57</v>
      </c>
      <c r="AB15" s="14" t="s">
        <v>77</v>
      </c>
      <c r="AC15" s="14" t="n">
        <v>4</v>
      </c>
      <c r="AD15" s="14" t="n">
        <v>4</v>
      </c>
      <c r="AE15" s="14" t="n">
        <v>4</v>
      </c>
      <c r="AF15" s="14" t="n">
        <v>4</v>
      </c>
      <c r="AG15" s="14" t="n">
        <v>4</v>
      </c>
      <c r="AH15" s="14" t="n">
        <v>4</v>
      </c>
      <c r="AI15" s="14" t="n">
        <v>4</v>
      </c>
      <c r="AJ15" s="14" t="n">
        <v>4</v>
      </c>
      <c r="AK15" s="14" t="n">
        <v>4</v>
      </c>
      <c r="AL15" s="14" t="n">
        <v>4</v>
      </c>
      <c r="AM15" s="14" t="n">
        <v>4</v>
      </c>
      <c r="AN15" s="14" t="n">
        <v>4</v>
      </c>
      <c r="AO15" s="14"/>
      <c r="AP15" s="14" t="n">
        <v>4</v>
      </c>
      <c r="AQ15" s="14" t="n">
        <v>0</v>
      </c>
      <c r="AR15" s="14" t="n">
        <v>0</v>
      </c>
      <c r="AS15" s="14" t="n">
        <v>2</v>
      </c>
      <c r="AT15" s="14" t="n">
        <v>3</v>
      </c>
    </row>
    <row r="16" customFormat="false" ht="15.75" hidden="false" customHeight="false" outlineLevel="0" collapsed="false">
      <c r="A16" s="1" t="s">
        <v>79</v>
      </c>
      <c r="B16" s="41" t="n">
        <v>105629</v>
      </c>
      <c r="C16" s="1" t="s">
        <v>80</v>
      </c>
      <c r="D16" s="1" t="s">
        <v>81</v>
      </c>
      <c r="E16" s="40" t="n">
        <v>4</v>
      </c>
      <c r="F16" s="40" t="n">
        <v>3</v>
      </c>
      <c r="G16" s="40" t="n">
        <v>2</v>
      </c>
      <c r="H16" s="40" t="n">
        <v>1</v>
      </c>
      <c r="I16" s="40" t="n">
        <v>1</v>
      </c>
      <c r="J16" s="40" t="n">
        <v>1</v>
      </c>
      <c r="K16" s="40" t="n">
        <v>1</v>
      </c>
      <c r="L16" s="40" t="n">
        <v>1</v>
      </c>
      <c r="M16" s="40" t="n">
        <v>1</v>
      </c>
      <c r="N16" s="40" t="n">
        <v>1</v>
      </c>
      <c r="O16" s="40" t="n">
        <v>1</v>
      </c>
      <c r="P16" s="14" t="n">
        <v>1</v>
      </c>
      <c r="Q16" s="14" t="n">
        <v>1</v>
      </c>
      <c r="R16" s="14"/>
      <c r="S16" s="14" t="n">
        <v>1.5</v>
      </c>
      <c r="T16" s="14"/>
      <c r="U16" s="14" t="n">
        <v>0</v>
      </c>
      <c r="V16" s="14"/>
      <c r="W16" s="14"/>
      <c r="X16" s="14"/>
      <c r="Y16" s="14" t="s">
        <v>79</v>
      </c>
      <c r="Z16" s="14" t="s">
        <v>82</v>
      </c>
      <c r="AA16" s="14" t="s">
        <v>80</v>
      </c>
      <c r="AB16" s="14" t="s">
        <v>83</v>
      </c>
      <c r="AC16" s="14" t="n">
        <v>0</v>
      </c>
      <c r="AD16" s="14" t="n">
        <v>0</v>
      </c>
      <c r="AE16" s="14" t="n">
        <v>0</v>
      </c>
      <c r="AF16" s="14" t="n">
        <v>0</v>
      </c>
      <c r="AG16" s="14" t="n">
        <v>0</v>
      </c>
      <c r="AH16" s="14" t="n">
        <v>0</v>
      </c>
      <c r="AI16" s="14" t="n">
        <v>0</v>
      </c>
      <c r="AJ16" s="14" t="n">
        <v>0</v>
      </c>
      <c r="AK16" s="14" t="n">
        <v>0</v>
      </c>
      <c r="AL16" s="14" t="n">
        <v>0</v>
      </c>
      <c r="AM16" s="14" t="n">
        <v>0</v>
      </c>
      <c r="AN16" s="14" t="n">
        <v>0</v>
      </c>
      <c r="AO16" s="14"/>
      <c r="AP16" s="14" t="n">
        <v>0</v>
      </c>
      <c r="AQ16" s="14" t="n">
        <v>0</v>
      </c>
      <c r="AR16" s="14" t="n">
        <v>1</v>
      </c>
      <c r="AS16" s="14" t="n">
        <v>3</v>
      </c>
      <c r="AT16" s="14" t="n">
        <v>0</v>
      </c>
    </row>
    <row r="17" customFormat="false" ht="15.75" hidden="false" customHeight="false" outlineLevel="0" collapsed="false">
      <c r="A17" s="1" t="s">
        <v>84</v>
      </c>
      <c r="B17" s="41" t="n">
        <v>103822</v>
      </c>
      <c r="C17" s="1" t="s">
        <v>85</v>
      </c>
      <c r="D17" s="1" t="s">
        <v>86</v>
      </c>
      <c r="E17" s="40" t="n">
        <v>15</v>
      </c>
      <c r="F17" s="40" t="n">
        <v>14</v>
      </c>
      <c r="G17" s="40" t="n">
        <v>13</v>
      </c>
      <c r="H17" s="40" t="n">
        <v>12</v>
      </c>
      <c r="I17" s="40" t="n">
        <v>12</v>
      </c>
      <c r="J17" s="40" t="n">
        <v>12</v>
      </c>
      <c r="K17" s="40" t="n">
        <v>12</v>
      </c>
      <c r="L17" s="40" t="n">
        <v>12</v>
      </c>
      <c r="M17" s="40" t="n">
        <v>12</v>
      </c>
      <c r="N17" s="40" t="n">
        <v>12</v>
      </c>
      <c r="O17" s="40" t="n">
        <v>12</v>
      </c>
      <c r="P17" s="14" t="n">
        <v>14</v>
      </c>
      <c r="Q17" s="14" t="n">
        <v>12</v>
      </c>
      <c r="R17" s="14"/>
      <c r="S17" s="14" t="n">
        <v>12.5</v>
      </c>
      <c r="T17" s="14"/>
      <c r="U17" s="14" t="n">
        <v>8.25</v>
      </c>
      <c r="V17" s="14"/>
      <c r="W17" s="14"/>
      <c r="X17" s="14"/>
      <c r="Y17" s="14" t="s">
        <v>84</v>
      </c>
      <c r="Z17" s="14" t="s">
        <v>87</v>
      </c>
      <c r="AA17" s="14" t="s">
        <v>85</v>
      </c>
      <c r="AB17" s="14" t="s">
        <v>86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19</v>
      </c>
      <c r="AJ17" s="14" t="n">
        <v>18</v>
      </c>
      <c r="AK17" s="14" t="n">
        <v>18</v>
      </c>
      <c r="AL17" s="14" t="n">
        <v>18</v>
      </c>
      <c r="AM17" s="14" t="n">
        <v>13</v>
      </c>
      <c r="AN17" s="14" t="n">
        <v>13</v>
      </c>
      <c r="AO17" s="14"/>
      <c r="AP17" s="14" t="n">
        <v>8.25</v>
      </c>
      <c r="AQ17" s="14" t="n">
        <v>0</v>
      </c>
      <c r="AR17" s="14" t="n">
        <v>16</v>
      </c>
      <c r="AS17" s="14" t="n">
        <v>14</v>
      </c>
      <c r="AT17" s="14" t="n">
        <v>0</v>
      </c>
    </row>
    <row r="18" customFormat="false" ht="15.75" hidden="false" customHeight="false" outlineLevel="0" collapsed="false">
      <c r="B18" s="41" t="n">
        <v>103844</v>
      </c>
      <c r="C18" s="1" t="s">
        <v>45</v>
      </c>
      <c r="D18" s="1" t="s">
        <v>88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4" t="n">
        <v>5</v>
      </c>
      <c r="Q18" s="14" t="n">
        <v>0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 t="n">
        <v>0</v>
      </c>
      <c r="AO18" s="14"/>
      <c r="AP18" s="14"/>
      <c r="AQ18" s="14" t="n">
        <v>0</v>
      </c>
      <c r="AR18" s="14" t="n">
        <v>0</v>
      </c>
      <c r="AS18" s="14" t="n">
        <v>0</v>
      </c>
      <c r="AT18" s="14" t="n">
        <v>0</v>
      </c>
    </row>
    <row r="19" customFormat="false" ht="15.75" hidden="false" customHeight="false" outlineLevel="0" collapsed="false">
      <c r="A19" s="1" t="s">
        <v>89</v>
      </c>
      <c r="B19" s="41" t="n">
        <v>105630</v>
      </c>
      <c r="D19" s="1" t="s">
        <v>90</v>
      </c>
      <c r="E19" s="40" t="n">
        <v>13</v>
      </c>
      <c r="F19" s="40" t="n">
        <v>13</v>
      </c>
      <c r="G19" s="40" t="n">
        <v>13</v>
      </c>
      <c r="H19" s="40" t="n">
        <v>12</v>
      </c>
      <c r="I19" s="40" t="n">
        <v>12</v>
      </c>
      <c r="J19" s="40" t="n">
        <v>12</v>
      </c>
      <c r="K19" s="40" t="n">
        <v>12</v>
      </c>
      <c r="L19" s="40" t="n">
        <v>12</v>
      </c>
      <c r="M19" s="40" t="n">
        <v>12</v>
      </c>
      <c r="N19" s="40" t="n">
        <v>11</v>
      </c>
      <c r="O19" s="40" t="n">
        <v>11</v>
      </c>
      <c r="P19" s="14" t="n">
        <v>12</v>
      </c>
      <c r="Q19" s="14" t="n">
        <v>11</v>
      </c>
      <c r="R19" s="14"/>
      <c r="S19" s="14" t="n">
        <v>12</v>
      </c>
      <c r="T19" s="14"/>
      <c r="U19" s="14" t="n">
        <v>7</v>
      </c>
      <c r="V19" s="14"/>
      <c r="W19" s="14"/>
      <c r="X19" s="14"/>
      <c r="Y19" s="14" t="s">
        <v>89</v>
      </c>
      <c r="Z19" s="14" t="s">
        <v>91</v>
      </c>
      <c r="AA19" s="14" t="s">
        <v>59</v>
      </c>
      <c r="AB19" s="14" t="s">
        <v>92</v>
      </c>
      <c r="AC19" s="14" t="n">
        <v>0</v>
      </c>
      <c r="AD19" s="14" t="n">
        <v>0</v>
      </c>
      <c r="AE19" s="14" t="n">
        <v>0</v>
      </c>
      <c r="AF19" s="14" t="n">
        <v>0</v>
      </c>
      <c r="AG19" s="14" t="n">
        <v>0</v>
      </c>
      <c r="AH19" s="14" t="n">
        <v>0</v>
      </c>
      <c r="AI19" s="14" t="n">
        <v>14</v>
      </c>
      <c r="AJ19" s="14" t="n">
        <v>14</v>
      </c>
      <c r="AK19" s="14" t="n">
        <v>14</v>
      </c>
      <c r="AL19" s="14" t="n">
        <v>14</v>
      </c>
      <c r="AM19" s="14" t="n">
        <v>14</v>
      </c>
      <c r="AN19" s="14" t="n">
        <v>14</v>
      </c>
      <c r="AO19" s="14"/>
      <c r="AP19" s="14" t="n">
        <v>7</v>
      </c>
      <c r="AQ19" s="14" t="n">
        <v>0</v>
      </c>
      <c r="AR19" s="14" t="n">
        <v>12</v>
      </c>
      <c r="AS19" s="14" t="n">
        <v>14</v>
      </c>
      <c r="AT19" s="14" t="n">
        <v>0</v>
      </c>
    </row>
    <row r="20" customFormat="false" ht="15.75" hidden="false" customHeight="false" outlineLevel="0" collapsed="false">
      <c r="A20" s="1" t="s">
        <v>93</v>
      </c>
      <c r="B20" s="41" t="n">
        <v>103831</v>
      </c>
      <c r="C20" s="1" t="s">
        <v>94</v>
      </c>
      <c r="D20" s="1" t="s">
        <v>95</v>
      </c>
      <c r="E20" s="40" t="n">
        <v>12</v>
      </c>
      <c r="F20" s="40" t="n">
        <v>12</v>
      </c>
      <c r="G20" s="40" t="n">
        <v>11</v>
      </c>
      <c r="H20" s="40" t="n">
        <v>11</v>
      </c>
      <c r="I20" s="40" t="n">
        <v>11</v>
      </c>
      <c r="J20" s="40" t="n">
        <v>11</v>
      </c>
      <c r="K20" s="40" t="n">
        <v>11</v>
      </c>
      <c r="L20" s="40" t="n">
        <v>11</v>
      </c>
      <c r="M20" s="40" t="n">
        <v>11</v>
      </c>
      <c r="N20" s="40" t="n">
        <v>11</v>
      </c>
      <c r="O20" s="40" t="n">
        <v>11</v>
      </c>
      <c r="P20" s="14" t="n">
        <v>14</v>
      </c>
      <c r="Q20" s="14" t="n">
        <v>11</v>
      </c>
      <c r="R20" s="14"/>
      <c r="S20" s="14" t="n">
        <v>11.17</v>
      </c>
      <c r="T20" s="14"/>
      <c r="U20" s="14" t="n">
        <v>22</v>
      </c>
      <c r="V20" s="14"/>
      <c r="W20" s="14"/>
      <c r="X20" s="14"/>
      <c r="Y20" s="14" t="s">
        <v>93</v>
      </c>
      <c r="Z20" s="14" t="s">
        <v>96</v>
      </c>
      <c r="AA20" s="14" t="s">
        <v>94</v>
      </c>
      <c r="AB20" s="14" t="s">
        <v>97</v>
      </c>
      <c r="AC20" s="14" t="n">
        <v>32</v>
      </c>
      <c r="AD20" s="14" t="n">
        <v>32</v>
      </c>
      <c r="AE20" s="14" t="n">
        <v>32</v>
      </c>
      <c r="AF20" s="14" t="n">
        <v>32</v>
      </c>
      <c r="AG20" s="14" t="n">
        <v>32</v>
      </c>
      <c r="AH20" s="14" t="n">
        <v>32</v>
      </c>
      <c r="AI20" s="14" t="n">
        <v>13</v>
      </c>
      <c r="AJ20" s="14" t="n">
        <v>13</v>
      </c>
      <c r="AK20" s="14" t="n">
        <v>13</v>
      </c>
      <c r="AL20" s="14" t="n">
        <v>13</v>
      </c>
      <c r="AM20" s="14" t="n">
        <v>10</v>
      </c>
      <c r="AN20" s="14" t="n">
        <v>10</v>
      </c>
      <c r="AO20" s="14"/>
      <c r="AP20" s="14" t="n">
        <v>22</v>
      </c>
      <c r="AQ20" s="14" t="n">
        <v>27</v>
      </c>
      <c r="AR20" s="14" t="n">
        <v>14</v>
      </c>
      <c r="AS20" s="14" t="n">
        <v>14</v>
      </c>
      <c r="AT20" s="14" t="n">
        <v>32</v>
      </c>
    </row>
    <row r="21" customFormat="false" ht="15.75" hidden="false" customHeight="false" outlineLevel="0" collapsed="false">
      <c r="A21" s="1" t="s">
        <v>98</v>
      </c>
      <c r="B21" s="41" t="n">
        <v>103834</v>
      </c>
      <c r="C21" s="1" t="s">
        <v>99</v>
      </c>
      <c r="D21" s="1" t="s">
        <v>100</v>
      </c>
      <c r="E21" s="40" t="n">
        <v>3</v>
      </c>
      <c r="F21" s="40" t="n">
        <v>3</v>
      </c>
      <c r="G21" s="40" t="n">
        <v>3</v>
      </c>
      <c r="H21" s="40" t="n">
        <v>2</v>
      </c>
      <c r="I21" s="40" t="n">
        <v>2</v>
      </c>
      <c r="J21" s="40" t="n">
        <v>2</v>
      </c>
      <c r="K21" s="40" t="n">
        <v>2</v>
      </c>
      <c r="L21" s="40" t="n">
        <v>2</v>
      </c>
      <c r="M21" s="40" t="n">
        <v>2</v>
      </c>
      <c r="N21" s="40" t="n">
        <v>2</v>
      </c>
      <c r="O21" s="40" t="n">
        <v>2</v>
      </c>
      <c r="P21" s="14" t="n">
        <v>3</v>
      </c>
      <c r="Q21" s="14" t="n">
        <v>2</v>
      </c>
      <c r="R21" s="14"/>
      <c r="S21" s="14" t="n">
        <v>2.25</v>
      </c>
      <c r="T21" s="14"/>
      <c r="U21" s="14" t="n">
        <v>0.5</v>
      </c>
      <c r="V21" s="14"/>
      <c r="W21" s="14"/>
      <c r="X21" s="14"/>
      <c r="Y21" s="14" t="s">
        <v>98</v>
      </c>
      <c r="Z21" s="14" t="s">
        <v>101</v>
      </c>
      <c r="AA21" s="14" t="s">
        <v>102</v>
      </c>
      <c r="AB21" s="14" t="s">
        <v>103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1</v>
      </c>
      <c r="AJ21" s="14" t="n">
        <v>1</v>
      </c>
      <c r="AK21" s="14" t="n">
        <v>1</v>
      </c>
      <c r="AL21" s="14" t="n">
        <v>1</v>
      </c>
      <c r="AM21" s="14" t="n">
        <v>1</v>
      </c>
      <c r="AN21" s="14" t="n">
        <v>1</v>
      </c>
      <c r="AO21" s="14"/>
      <c r="AP21" s="14" t="n">
        <v>0.5</v>
      </c>
      <c r="AQ21" s="14" t="n">
        <v>0</v>
      </c>
      <c r="AR21" s="14" t="n">
        <v>4</v>
      </c>
      <c r="AS21" s="14" t="n">
        <v>3</v>
      </c>
      <c r="AT21" s="14" t="n">
        <v>0</v>
      </c>
    </row>
    <row r="22" customFormat="false" ht="15.75" hidden="false" customHeight="false" outlineLevel="0" collapsed="false">
      <c r="A22" s="1" t="s">
        <v>104</v>
      </c>
      <c r="B22" s="41" t="n">
        <v>103835</v>
      </c>
      <c r="C22" s="1" t="s">
        <v>80</v>
      </c>
      <c r="D22" s="1" t="s">
        <v>105</v>
      </c>
      <c r="E22" s="40" t="n">
        <v>4</v>
      </c>
      <c r="F22" s="40" t="n">
        <v>4</v>
      </c>
      <c r="G22" s="40" t="n">
        <v>4</v>
      </c>
      <c r="H22" s="40" t="n">
        <v>4</v>
      </c>
      <c r="I22" s="40" t="n">
        <v>4</v>
      </c>
      <c r="J22" s="40" t="n">
        <v>4</v>
      </c>
      <c r="K22" s="40" t="n">
        <v>4</v>
      </c>
      <c r="L22" s="40" t="n">
        <v>4</v>
      </c>
      <c r="M22" s="40" t="n">
        <v>4</v>
      </c>
      <c r="N22" s="40" t="n">
        <v>4</v>
      </c>
      <c r="O22" s="40" t="n">
        <v>4</v>
      </c>
      <c r="P22" s="14" t="n">
        <v>6</v>
      </c>
      <c r="Q22" s="14" t="n">
        <v>4</v>
      </c>
      <c r="R22" s="14"/>
      <c r="S22" s="14" t="n">
        <v>4</v>
      </c>
      <c r="T22" s="14"/>
      <c r="U22" s="14" t="n">
        <v>0</v>
      </c>
      <c r="V22" s="14"/>
      <c r="W22" s="14"/>
      <c r="X22" s="14"/>
      <c r="Y22" s="14" t="s">
        <v>104</v>
      </c>
      <c r="Z22" s="14" t="s">
        <v>106</v>
      </c>
      <c r="AA22" s="14" t="s">
        <v>107</v>
      </c>
      <c r="AB22" s="14" t="s">
        <v>108</v>
      </c>
      <c r="AC22" s="14" t="n">
        <v>0</v>
      </c>
      <c r="AD22" s="14" t="n">
        <v>0</v>
      </c>
      <c r="AE22" s="14" t="n">
        <v>0</v>
      </c>
      <c r="AF22" s="14" t="n">
        <v>0</v>
      </c>
      <c r="AG22" s="14" t="n">
        <v>0</v>
      </c>
      <c r="AH22" s="14" t="n">
        <v>0</v>
      </c>
      <c r="AI22" s="14" t="n">
        <v>0</v>
      </c>
      <c r="AJ22" s="14" t="n">
        <v>0</v>
      </c>
      <c r="AK22" s="14" t="n">
        <v>0</v>
      </c>
      <c r="AL22" s="14" t="n">
        <v>0</v>
      </c>
      <c r="AM22" s="14" t="n">
        <v>0</v>
      </c>
      <c r="AN22" s="14" t="n">
        <v>0</v>
      </c>
      <c r="AO22" s="14"/>
      <c r="AP22" s="14" t="n">
        <v>0</v>
      </c>
      <c r="AQ22" s="14" t="n">
        <v>0</v>
      </c>
      <c r="AR22" s="14" t="n">
        <v>5</v>
      </c>
      <c r="AS22" s="14" t="n">
        <v>2</v>
      </c>
      <c r="AT22" s="14" t="n">
        <v>0</v>
      </c>
    </row>
    <row r="23" customFormat="false" ht="15.75" hidden="false" customHeight="false" outlineLevel="0" collapsed="false">
      <c r="A23" s="1" t="s">
        <v>109</v>
      </c>
      <c r="B23" s="41" t="n">
        <v>103832</v>
      </c>
      <c r="C23" s="1" t="s">
        <v>110</v>
      </c>
      <c r="D23" s="1" t="s">
        <v>111</v>
      </c>
      <c r="E23" s="40" t="n">
        <v>3</v>
      </c>
      <c r="F23" s="40" t="n">
        <v>3</v>
      </c>
      <c r="G23" s="40" t="n">
        <v>3</v>
      </c>
      <c r="H23" s="40" t="n">
        <v>3</v>
      </c>
      <c r="I23" s="40" t="n">
        <v>3</v>
      </c>
      <c r="J23" s="40" t="n">
        <v>3</v>
      </c>
      <c r="K23" s="40" t="n">
        <v>3</v>
      </c>
      <c r="L23" s="40" t="n">
        <v>3</v>
      </c>
      <c r="M23" s="40" t="n">
        <v>3</v>
      </c>
      <c r="N23" s="40" t="n">
        <v>3</v>
      </c>
      <c r="O23" s="40" t="n">
        <v>3</v>
      </c>
      <c r="P23" s="14" t="n">
        <v>3</v>
      </c>
      <c r="Q23" s="14" t="n">
        <v>3</v>
      </c>
      <c r="R23" s="14"/>
      <c r="S23" s="14" t="n">
        <v>3</v>
      </c>
      <c r="T23" s="14"/>
      <c r="U23" s="14" t="n">
        <v>7</v>
      </c>
      <c r="V23" s="14"/>
      <c r="W23" s="14"/>
      <c r="X23" s="14"/>
      <c r="Y23" s="14" t="s">
        <v>109</v>
      </c>
      <c r="Z23" s="14" t="s">
        <v>112</v>
      </c>
      <c r="AA23" s="14" t="s">
        <v>110</v>
      </c>
      <c r="AB23" s="14" t="s">
        <v>113</v>
      </c>
      <c r="AC23" s="14" t="n">
        <v>7</v>
      </c>
      <c r="AD23" s="14" t="n">
        <v>7</v>
      </c>
      <c r="AE23" s="14" t="n">
        <v>7</v>
      </c>
      <c r="AF23" s="14" t="n">
        <v>7</v>
      </c>
      <c r="AG23" s="14" t="n">
        <v>7</v>
      </c>
      <c r="AH23" s="14" t="n">
        <v>7</v>
      </c>
      <c r="AI23" s="14" t="n">
        <v>7</v>
      </c>
      <c r="AJ23" s="14" t="n">
        <v>7</v>
      </c>
      <c r="AK23" s="14" t="n">
        <v>7</v>
      </c>
      <c r="AL23" s="14" t="n">
        <v>7</v>
      </c>
      <c r="AM23" s="14" t="n">
        <v>7</v>
      </c>
      <c r="AN23" s="14" t="n">
        <v>7</v>
      </c>
      <c r="AO23" s="14"/>
      <c r="AP23" s="14" t="n">
        <v>7</v>
      </c>
      <c r="AQ23" s="14" t="n">
        <v>7</v>
      </c>
      <c r="AR23" s="14" t="n">
        <v>3</v>
      </c>
      <c r="AS23" s="14" t="n">
        <v>3</v>
      </c>
      <c r="AT23" s="14" t="n">
        <v>7</v>
      </c>
    </row>
    <row r="24" customFormat="false" ht="15.75" hidden="false" customHeight="false" outlineLevel="0" collapsed="false">
      <c r="A24" s="1" t="s">
        <v>114</v>
      </c>
      <c r="B24" s="41" t="n">
        <v>103872</v>
      </c>
      <c r="C24" s="1" t="s">
        <v>45</v>
      </c>
      <c r="D24" s="1" t="s">
        <v>115</v>
      </c>
      <c r="E24" s="40" t="n">
        <v>2</v>
      </c>
      <c r="F24" s="40" t="n">
        <v>2</v>
      </c>
      <c r="G24" s="40" t="n">
        <v>2</v>
      </c>
      <c r="H24" s="40" t="n">
        <v>2</v>
      </c>
      <c r="I24" s="40" t="n">
        <v>2</v>
      </c>
      <c r="J24" s="40" t="n">
        <v>2</v>
      </c>
      <c r="K24" s="40" t="n">
        <v>2</v>
      </c>
      <c r="L24" s="40" t="n">
        <v>2</v>
      </c>
      <c r="M24" s="40" t="n">
        <v>2</v>
      </c>
      <c r="N24" s="40" t="n">
        <v>2</v>
      </c>
      <c r="O24" s="40" t="n">
        <v>2</v>
      </c>
      <c r="P24" s="14" t="n">
        <v>2</v>
      </c>
      <c r="Q24" s="14" t="n">
        <v>2</v>
      </c>
      <c r="R24" s="14"/>
      <c r="S24" s="14" t="n">
        <v>2</v>
      </c>
      <c r="T24" s="14"/>
      <c r="U24" s="14" t="n">
        <v>0</v>
      </c>
      <c r="V24" s="14"/>
      <c r="W24" s="14"/>
      <c r="X24" s="14"/>
      <c r="Y24" s="14" t="s">
        <v>114</v>
      </c>
      <c r="Z24" s="14" t="s">
        <v>116</v>
      </c>
      <c r="AA24" s="14" t="s">
        <v>45</v>
      </c>
      <c r="AB24" s="14" t="s">
        <v>115</v>
      </c>
      <c r="AC24" s="14" t="n">
        <v>0</v>
      </c>
      <c r="AD24" s="14" t="n">
        <v>0</v>
      </c>
      <c r="AE24" s="14" t="n">
        <v>0</v>
      </c>
      <c r="AF24" s="14" t="n">
        <v>0</v>
      </c>
      <c r="AG24" s="14" t="n">
        <v>0</v>
      </c>
      <c r="AH24" s="14" t="n">
        <v>0</v>
      </c>
      <c r="AI24" s="14" t="n">
        <v>0</v>
      </c>
      <c r="AJ24" s="14" t="n">
        <v>0</v>
      </c>
      <c r="AK24" s="14" t="n">
        <v>0</v>
      </c>
      <c r="AL24" s="14" t="n">
        <v>0</v>
      </c>
      <c r="AM24" s="14" t="n">
        <v>0</v>
      </c>
      <c r="AN24" s="14" t="n">
        <v>0</v>
      </c>
      <c r="AO24" s="14"/>
      <c r="AP24" s="14" t="n">
        <v>0</v>
      </c>
      <c r="AQ24" s="14" t="n">
        <v>0</v>
      </c>
      <c r="AR24" s="14" t="n">
        <v>1</v>
      </c>
      <c r="AS24" s="14" t="n">
        <v>1</v>
      </c>
      <c r="AT24" s="14" t="n">
        <v>0</v>
      </c>
    </row>
    <row r="25" customFormat="false" ht="15.75" hidden="false" customHeight="false" outlineLevel="0" collapsed="false">
      <c r="A25" s="42"/>
      <c r="B25" s="43"/>
      <c r="C25" s="42"/>
      <c r="D25" s="44" t="s">
        <v>117</v>
      </c>
      <c r="E25" s="45" t="n">
        <v>56</v>
      </c>
      <c r="F25" s="45" t="n">
        <v>56</v>
      </c>
      <c r="G25" s="45" t="n">
        <v>56</v>
      </c>
      <c r="H25" s="45" t="n">
        <v>56</v>
      </c>
      <c r="I25" s="45" t="n">
        <v>56</v>
      </c>
      <c r="J25" s="45" t="n">
        <v>56</v>
      </c>
      <c r="K25" s="45" t="n">
        <v>56</v>
      </c>
      <c r="L25" s="45" t="n">
        <v>56</v>
      </c>
      <c r="M25" s="45" t="n">
        <v>56</v>
      </c>
      <c r="N25" s="45" t="n">
        <v>56</v>
      </c>
      <c r="O25" s="45" t="n">
        <v>56</v>
      </c>
      <c r="P25" s="46" t="n">
        <f aca="false">SUM(P8:P24)</f>
        <v>114</v>
      </c>
      <c r="Q25" s="46" t="n">
        <f aca="false">SUM(Q8:Q24)</f>
        <v>101</v>
      </c>
      <c r="R25" s="46" t="n">
        <f aca="false">SUM(R8:R24)</f>
        <v>0</v>
      </c>
      <c r="S25" s="46" t="n">
        <f aca="false">SUM(S8:S24)</f>
        <v>102.5</v>
      </c>
      <c r="T25" s="46" t="n">
        <f aca="false">SUM(T8:T24)</f>
        <v>0</v>
      </c>
      <c r="U25" s="46" t="n">
        <f aca="false">SUM(U8:U24)</f>
        <v>94.75</v>
      </c>
      <c r="V25" s="46" t="n">
        <f aca="false">SUM(V8:V24)</f>
        <v>0</v>
      </c>
      <c r="W25" s="46" t="n">
        <f aca="false">SUM(W8:W24)</f>
        <v>0</v>
      </c>
      <c r="X25" s="46" t="n">
        <f aca="false">SUM(X8:X24)</f>
        <v>0</v>
      </c>
      <c r="Y25" s="46" t="n">
        <f aca="false">SUM(Y8:Y24)</f>
        <v>0</v>
      </c>
      <c r="Z25" s="46" t="n">
        <f aca="false">SUM(Z8:Z24)</f>
        <v>0</v>
      </c>
      <c r="AA25" s="46" t="n">
        <f aca="false">SUM(AA8:AA24)</f>
        <v>0</v>
      </c>
      <c r="AB25" s="46" t="n">
        <f aca="false">SUM(AB8:AB24)</f>
        <v>0</v>
      </c>
      <c r="AC25" s="46" t="n">
        <f aca="false">SUM(AC8:AC24)</f>
        <v>89</v>
      </c>
      <c r="AD25" s="46" t="n">
        <f aca="false">SUM(AD8:AD24)</f>
        <v>89</v>
      </c>
      <c r="AE25" s="46" t="n">
        <f aca="false">SUM(AE8:AE24)</f>
        <v>89</v>
      </c>
      <c r="AF25" s="46" t="n">
        <f aca="false">SUM(AF8:AF24)</f>
        <v>89</v>
      </c>
      <c r="AG25" s="46" t="n">
        <f aca="false">SUM(AG8:AG24)</f>
        <v>89</v>
      </c>
      <c r="AH25" s="46" t="n">
        <f aca="false">SUM(AH8:AH24)</f>
        <v>89</v>
      </c>
      <c r="AI25" s="46" t="n">
        <f aca="false">SUM(AI8:AI24)</f>
        <v>104</v>
      </c>
      <c r="AJ25" s="46" t="n">
        <f aca="false">SUM(AJ8:AJ24)</f>
        <v>103</v>
      </c>
      <c r="AK25" s="46" t="n">
        <f aca="false">SUM(AK8:AK24)</f>
        <v>103</v>
      </c>
      <c r="AL25" s="46" t="n">
        <f aca="false">SUM(AL8:AL24)</f>
        <v>103</v>
      </c>
      <c r="AM25" s="46" t="n">
        <f aca="false">SUM(AM8:AM24)</f>
        <v>95</v>
      </c>
      <c r="AN25" s="46" t="n">
        <f aca="false">SUM(AN8:AN24)</f>
        <v>95</v>
      </c>
      <c r="AO25" s="46" t="n">
        <f aca="false">SUM(AO8:AO24)</f>
        <v>0</v>
      </c>
      <c r="AP25" s="46" t="n">
        <f aca="false">SUM(AP8:AP24)</f>
        <v>94.75</v>
      </c>
      <c r="AQ25" s="46" t="n">
        <f aca="false">SUM(AQ8:AQ24)</f>
        <v>84</v>
      </c>
      <c r="AR25" s="46" t="n">
        <f aca="false">SUM(AR8:AR24)</f>
        <v>106</v>
      </c>
      <c r="AS25" s="46" t="n">
        <f aca="false">SUM(AS8:AS24)</f>
        <v>107</v>
      </c>
      <c r="AT25" s="46" t="n">
        <f aca="false">SUM(AT8:AT24)</f>
        <v>117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5.75" hidden="false" customHeight="false" outlineLevel="0" collapsed="false">
      <c r="B26" s="47"/>
      <c r="C26" s="47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9"/>
      <c r="AA26" s="49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</row>
    <row r="27" customFormat="false" ht="15.75" hidden="false" customHeight="false" outlineLevel="0" collapsed="false">
      <c r="B27" s="13" t="s">
        <v>118</v>
      </c>
      <c r="C27" s="47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9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</row>
    <row r="28" customFormat="false" ht="15.75" hidden="false" customHeight="false" outlineLevel="0" collapsed="false">
      <c r="A28" s="1" t="s">
        <v>119</v>
      </c>
      <c r="B28" s="41" t="n">
        <v>103820</v>
      </c>
      <c r="C28" s="50" t="s">
        <v>120</v>
      </c>
      <c r="D28" s="1" t="s">
        <v>121</v>
      </c>
      <c r="E28" s="40" t="n">
        <v>8</v>
      </c>
      <c r="F28" s="40" t="n">
        <v>8</v>
      </c>
      <c r="G28" s="40" t="n">
        <v>8</v>
      </c>
      <c r="H28" s="40" t="n">
        <v>8</v>
      </c>
      <c r="I28" s="40" t="n">
        <v>8</v>
      </c>
      <c r="J28" s="40" t="n">
        <v>8</v>
      </c>
      <c r="K28" s="40" t="n">
        <v>8</v>
      </c>
      <c r="L28" s="40" t="n">
        <v>8</v>
      </c>
      <c r="M28" s="40" t="n">
        <v>7</v>
      </c>
      <c r="N28" s="40" t="n">
        <v>7</v>
      </c>
      <c r="O28" s="40" t="n">
        <v>7</v>
      </c>
      <c r="P28" s="14" t="n">
        <v>8</v>
      </c>
      <c r="Q28" s="14" t="n">
        <v>7</v>
      </c>
      <c r="R28" s="14"/>
      <c r="S28" s="14" t="n">
        <v>7.67</v>
      </c>
      <c r="T28" s="14"/>
      <c r="U28" s="14" t="n">
        <v>6.75</v>
      </c>
      <c r="V28" s="14"/>
      <c r="W28" s="14"/>
      <c r="X28" s="14"/>
      <c r="Y28" s="14" t="s">
        <v>119</v>
      </c>
      <c r="Z28" s="14" t="s">
        <v>122</v>
      </c>
      <c r="AA28" s="14" t="s">
        <v>123</v>
      </c>
      <c r="AB28" s="14" t="s">
        <v>121</v>
      </c>
      <c r="AC28" s="14" t="n">
        <v>7</v>
      </c>
      <c r="AD28" s="14" t="n">
        <v>7</v>
      </c>
      <c r="AE28" s="14" t="n">
        <v>7</v>
      </c>
      <c r="AF28" s="14" t="n">
        <v>7</v>
      </c>
      <c r="AG28" s="14" t="n">
        <v>7</v>
      </c>
      <c r="AH28" s="14" t="n">
        <v>7</v>
      </c>
      <c r="AI28" s="14" t="n">
        <v>6.5</v>
      </c>
      <c r="AJ28" s="14" t="n">
        <v>6.5</v>
      </c>
      <c r="AK28" s="14" t="n">
        <v>6.5</v>
      </c>
      <c r="AL28" s="14" t="n">
        <v>6.5</v>
      </c>
      <c r="AM28" s="14" t="n">
        <v>6.5</v>
      </c>
      <c r="AN28" s="14" t="n">
        <v>6.5</v>
      </c>
      <c r="AO28" s="14"/>
      <c r="AP28" s="14" t="n">
        <v>6.75</v>
      </c>
      <c r="AQ28" s="14" t="n">
        <v>5</v>
      </c>
      <c r="AR28" s="14" t="n">
        <v>7</v>
      </c>
      <c r="AS28" s="14" t="n">
        <v>11</v>
      </c>
      <c r="AT28" s="14" t="n">
        <v>7.5</v>
      </c>
    </row>
    <row r="29" customFormat="false" ht="15.75" hidden="false" customHeight="false" outlineLevel="0" collapsed="false">
      <c r="A29" s="1" t="s">
        <v>124</v>
      </c>
      <c r="B29" s="41" t="n">
        <v>103816</v>
      </c>
      <c r="C29" s="1" t="s">
        <v>125</v>
      </c>
      <c r="D29" s="1" t="s">
        <v>126</v>
      </c>
      <c r="E29" s="40" t="n">
        <v>3</v>
      </c>
      <c r="F29" s="40" t="n">
        <v>3</v>
      </c>
      <c r="G29" s="40" t="n">
        <v>3</v>
      </c>
      <c r="H29" s="40" t="n">
        <v>3</v>
      </c>
      <c r="I29" s="40" t="n">
        <v>3</v>
      </c>
      <c r="J29" s="40" t="n">
        <v>3</v>
      </c>
      <c r="K29" s="40" t="n">
        <v>3</v>
      </c>
      <c r="L29" s="40" t="n">
        <v>3</v>
      </c>
      <c r="M29" s="40" t="n">
        <v>3</v>
      </c>
      <c r="N29" s="40" t="n">
        <v>3</v>
      </c>
      <c r="O29" s="40" t="n">
        <v>3</v>
      </c>
      <c r="P29" s="14" t="n">
        <v>7</v>
      </c>
      <c r="Q29" s="14" t="n">
        <v>3</v>
      </c>
      <c r="R29" s="14"/>
      <c r="S29" s="14" t="n">
        <v>3</v>
      </c>
      <c r="T29" s="14"/>
      <c r="U29" s="14" t="n">
        <v>3.83</v>
      </c>
      <c r="V29" s="14"/>
      <c r="W29" s="14"/>
      <c r="X29" s="14"/>
      <c r="Y29" s="14" t="s">
        <v>124</v>
      </c>
      <c r="Z29" s="14" t="s">
        <v>127</v>
      </c>
      <c r="AA29" s="14" t="s">
        <v>57</v>
      </c>
      <c r="AB29" s="14" t="s">
        <v>128</v>
      </c>
      <c r="AC29" s="14" t="n">
        <v>5</v>
      </c>
      <c r="AD29" s="14" t="n">
        <v>4</v>
      </c>
      <c r="AE29" s="14" t="n">
        <v>4</v>
      </c>
      <c r="AF29" s="14" t="n">
        <v>4</v>
      </c>
      <c r="AG29" s="14" t="n">
        <v>4</v>
      </c>
      <c r="AH29" s="14" t="n">
        <v>4</v>
      </c>
      <c r="AI29" s="14" t="n">
        <v>4</v>
      </c>
      <c r="AJ29" s="14" t="n">
        <v>4</v>
      </c>
      <c r="AK29" s="14" t="n">
        <v>4</v>
      </c>
      <c r="AL29" s="14" t="n">
        <v>3</v>
      </c>
      <c r="AM29" s="14" t="n">
        <v>3</v>
      </c>
      <c r="AN29" s="14" t="n">
        <v>3</v>
      </c>
      <c r="AO29" s="14"/>
      <c r="AP29" s="14" t="n">
        <v>3.83</v>
      </c>
      <c r="AQ29" s="14" t="n">
        <v>4</v>
      </c>
      <c r="AR29" s="14" t="n">
        <v>7</v>
      </c>
      <c r="AS29" s="14" t="n">
        <v>5</v>
      </c>
      <c r="AT29" s="14" t="n">
        <v>4</v>
      </c>
    </row>
    <row r="30" customFormat="false" ht="15.75" hidden="false" customHeight="false" outlineLevel="0" collapsed="false">
      <c r="B30" s="41"/>
      <c r="D30" s="1" t="s">
        <v>129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4" t="n"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 t="n">
        <v>0</v>
      </c>
      <c r="AS30" s="14" t="n">
        <v>0</v>
      </c>
      <c r="AT30" s="14" t="n">
        <v>5</v>
      </c>
    </row>
    <row r="31" customFormat="false" ht="16.5" hidden="false" customHeight="true" outlineLevel="0" collapsed="false">
      <c r="B31" s="41" t="n">
        <v>103845</v>
      </c>
      <c r="D31" s="1" t="s">
        <v>130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14" t="n">
        <v>3</v>
      </c>
      <c r="Q31" s="14" t="n">
        <v>0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 t="n">
        <v>0</v>
      </c>
      <c r="AO31" s="14"/>
      <c r="AP31" s="14"/>
      <c r="AQ31" s="14" t="n">
        <v>0</v>
      </c>
      <c r="AR31" s="14" t="n">
        <v>3</v>
      </c>
      <c r="AS31" s="14" t="n">
        <v>0</v>
      </c>
      <c r="AT31" s="14" t="n">
        <v>0</v>
      </c>
    </row>
    <row r="32" customFormat="false" ht="15.75" hidden="false" customHeight="false" outlineLevel="0" collapsed="false">
      <c r="A32" s="1" t="s">
        <v>131</v>
      </c>
      <c r="B32" s="41" t="n">
        <v>103817</v>
      </c>
      <c r="C32" s="1" t="s">
        <v>132</v>
      </c>
      <c r="D32" s="1" t="s">
        <v>133</v>
      </c>
      <c r="E32" s="40" t="n">
        <v>7</v>
      </c>
      <c r="F32" s="40" t="n">
        <v>7</v>
      </c>
      <c r="G32" s="40" t="n">
        <v>7</v>
      </c>
      <c r="H32" s="40" t="n">
        <v>6</v>
      </c>
      <c r="I32" s="40" t="n">
        <v>6</v>
      </c>
      <c r="J32" s="40" t="n">
        <v>6</v>
      </c>
      <c r="K32" s="40" t="n">
        <v>6</v>
      </c>
      <c r="L32" s="40" t="n">
        <v>6</v>
      </c>
      <c r="M32" s="40" t="n">
        <v>6</v>
      </c>
      <c r="N32" s="40" t="n">
        <v>6</v>
      </c>
      <c r="O32" s="40" t="n">
        <v>6</v>
      </c>
      <c r="P32" s="14" t="n">
        <v>8</v>
      </c>
      <c r="Q32" s="14" t="n">
        <v>6</v>
      </c>
      <c r="R32" s="14"/>
      <c r="S32" s="14" t="n">
        <v>6.25</v>
      </c>
      <c r="T32" s="14"/>
      <c r="U32" s="14" t="n">
        <v>4.75</v>
      </c>
      <c r="V32" s="14"/>
      <c r="W32" s="14"/>
      <c r="X32" s="14"/>
      <c r="Y32" s="14" t="s">
        <v>131</v>
      </c>
      <c r="Z32" s="14" t="s">
        <v>134</v>
      </c>
      <c r="AA32" s="14" t="s">
        <v>135</v>
      </c>
      <c r="AB32" s="14" t="s">
        <v>133</v>
      </c>
      <c r="AC32" s="14" t="n">
        <v>5</v>
      </c>
      <c r="AD32" s="14" t="n">
        <v>5</v>
      </c>
      <c r="AE32" s="14" t="n">
        <v>5</v>
      </c>
      <c r="AF32" s="14" t="n">
        <v>5</v>
      </c>
      <c r="AG32" s="14" t="n">
        <v>5</v>
      </c>
      <c r="AH32" s="14" t="n">
        <v>5</v>
      </c>
      <c r="AI32" s="14" t="n">
        <v>5</v>
      </c>
      <c r="AJ32" s="14" t="n">
        <v>5</v>
      </c>
      <c r="AK32" s="14" t="n">
        <v>5</v>
      </c>
      <c r="AL32" s="14" t="n">
        <v>4</v>
      </c>
      <c r="AM32" s="14" t="n">
        <v>4</v>
      </c>
      <c r="AN32" s="14" t="n">
        <v>4</v>
      </c>
      <c r="AO32" s="14"/>
      <c r="AP32" s="14" t="n">
        <v>4.75</v>
      </c>
      <c r="AQ32" s="14" t="n">
        <v>6</v>
      </c>
      <c r="AR32" s="14" t="n">
        <v>9</v>
      </c>
      <c r="AS32" s="14" t="n">
        <v>7</v>
      </c>
      <c r="AT32" s="14" t="n">
        <v>5</v>
      </c>
    </row>
    <row r="33" customFormat="false" ht="15.75" hidden="false" customHeight="false" outlineLevel="0" collapsed="false">
      <c r="A33" s="1" t="s">
        <v>136</v>
      </c>
      <c r="B33" s="41" t="n">
        <v>103818</v>
      </c>
      <c r="C33" s="1" t="s">
        <v>137</v>
      </c>
      <c r="D33" s="1" t="s">
        <v>138</v>
      </c>
      <c r="E33" s="40" t="n">
        <v>6</v>
      </c>
      <c r="F33" s="40" t="n">
        <v>6</v>
      </c>
      <c r="G33" s="40" t="n">
        <v>6</v>
      </c>
      <c r="H33" s="40" t="n">
        <v>5</v>
      </c>
      <c r="I33" s="40" t="n">
        <v>5</v>
      </c>
      <c r="J33" s="40" t="n">
        <v>6</v>
      </c>
      <c r="K33" s="40" t="n">
        <v>6</v>
      </c>
      <c r="L33" s="40" t="n">
        <v>6</v>
      </c>
      <c r="M33" s="40" t="n">
        <v>5</v>
      </c>
      <c r="N33" s="40" t="n">
        <v>5</v>
      </c>
      <c r="O33" s="40" t="n">
        <v>5</v>
      </c>
      <c r="P33" s="14" t="n">
        <v>9</v>
      </c>
      <c r="Q33" s="14" t="n">
        <v>5</v>
      </c>
      <c r="R33" s="14"/>
      <c r="S33" s="14" t="n">
        <v>5.5</v>
      </c>
      <c r="T33" s="14"/>
      <c r="U33" s="14" t="n">
        <v>8.67</v>
      </c>
      <c r="V33" s="14"/>
      <c r="W33" s="14"/>
      <c r="X33" s="14"/>
      <c r="Y33" s="14" t="s">
        <v>136</v>
      </c>
      <c r="Z33" s="14" t="s">
        <v>139</v>
      </c>
      <c r="AA33" s="14" t="s">
        <v>140</v>
      </c>
      <c r="AB33" s="14" t="s">
        <v>138</v>
      </c>
      <c r="AC33" s="14" t="n">
        <v>11</v>
      </c>
      <c r="AD33" s="14" t="n">
        <v>9</v>
      </c>
      <c r="AE33" s="14" t="n">
        <v>9</v>
      </c>
      <c r="AF33" s="14" t="n">
        <v>9</v>
      </c>
      <c r="AG33" s="14" t="n">
        <v>9</v>
      </c>
      <c r="AH33" s="14" t="n">
        <v>9</v>
      </c>
      <c r="AI33" s="14" t="n">
        <v>9</v>
      </c>
      <c r="AJ33" s="14" t="n">
        <v>9</v>
      </c>
      <c r="AK33" s="14" t="n">
        <v>9</v>
      </c>
      <c r="AL33" s="14" t="n">
        <v>7</v>
      </c>
      <c r="AM33" s="14" t="n">
        <v>7</v>
      </c>
      <c r="AN33" s="14" t="n">
        <v>7</v>
      </c>
      <c r="AO33" s="14"/>
      <c r="AP33" s="14" t="n">
        <v>8.67</v>
      </c>
      <c r="AQ33" s="14" t="n">
        <v>9</v>
      </c>
      <c r="AR33" s="14" t="n">
        <v>11</v>
      </c>
      <c r="AS33" s="14" t="n">
        <v>8</v>
      </c>
      <c r="AT33" s="14" t="n">
        <v>11</v>
      </c>
    </row>
    <row r="34" customFormat="false" ht="15.75" hidden="false" customHeight="false" outlineLevel="0" collapsed="false">
      <c r="A34" s="1" t="s">
        <v>141</v>
      </c>
      <c r="B34" s="41" t="n">
        <v>103846</v>
      </c>
      <c r="C34" s="1" t="s">
        <v>142</v>
      </c>
      <c r="D34" s="1" t="s">
        <v>143</v>
      </c>
      <c r="E34" s="40" t="n">
        <v>6</v>
      </c>
      <c r="F34" s="40" t="n">
        <v>4</v>
      </c>
      <c r="G34" s="40" t="n">
        <v>4</v>
      </c>
      <c r="H34" s="40" t="n">
        <v>3</v>
      </c>
      <c r="I34" s="40" t="n">
        <v>3</v>
      </c>
      <c r="J34" s="40" t="n">
        <v>3</v>
      </c>
      <c r="K34" s="40" t="n">
        <v>3</v>
      </c>
      <c r="L34" s="40" t="n">
        <v>3</v>
      </c>
      <c r="M34" s="40" t="n">
        <v>3</v>
      </c>
      <c r="N34" s="40" t="n">
        <v>3</v>
      </c>
      <c r="O34" s="40" t="n">
        <v>3</v>
      </c>
      <c r="P34" s="14" t="n">
        <v>8</v>
      </c>
      <c r="Q34" s="14" t="n">
        <v>3</v>
      </c>
      <c r="R34" s="14"/>
      <c r="S34" s="14" t="n">
        <v>3.42</v>
      </c>
      <c r="T34" s="14"/>
      <c r="U34" s="14" t="n">
        <v>3.67</v>
      </c>
      <c r="V34" s="14"/>
      <c r="W34" s="14"/>
      <c r="X34" s="14"/>
      <c r="Y34" s="14" t="s">
        <v>141</v>
      </c>
      <c r="Z34" s="14" t="s">
        <v>144</v>
      </c>
      <c r="AA34" s="14" t="s">
        <v>145</v>
      </c>
      <c r="AB34" s="14" t="s">
        <v>143</v>
      </c>
      <c r="AC34" s="14" t="n">
        <v>5</v>
      </c>
      <c r="AD34" s="14" t="n">
        <v>5</v>
      </c>
      <c r="AE34" s="14" t="n">
        <v>5</v>
      </c>
      <c r="AF34" s="14" t="n">
        <v>4</v>
      </c>
      <c r="AG34" s="14" t="n">
        <v>4</v>
      </c>
      <c r="AH34" s="14" t="n">
        <v>4</v>
      </c>
      <c r="AI34" s="14" t="n">
        <v>2</v>
      </c>
      <c r="AJ34" s="14" t="n">
        <v>3</v>
      </c>
      <c r="AK34" s="14" t="n">
        <v>3</v>
      </c>
      <c r="AL34" s="14" t="n">
        <v>3</v>
      </c>
      <c r="AM34" s="14" t="n">
        <v>3</v>
      </c>
      <c r="AN34" s="14" t="n">
        <v>3</v>
      </c>
      <c r="AO34" s="14"/>
      <c r="AP34" s="14" t="n">
        <v>3.67</v>
      </c>
      <c r="AQ34" s="14" t="n">
        <v>0</v>
      </c>
      <c r="AR34" s="14" t="n">
        <v>9</v>
      </c>
      <c r="AS34" s="14" t="n">
        <v>7</v>
      </c>
      <c r="AT34" s="14" t="n">
        <v>0</v>
      </c>
    </row>
    <row r="35" customFormat="false" ht="15.75" hidden="false" customHeight="false" outlineLevel="0" collapsed="false">
      <c r="B35" s="41" t="n">
        <v>103847</v>
      </c>
      <c r="D35" s="1" t="s">
        <v>146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14" t="n">
        <v>1</v>
      </c>
      <c r="Q35" s="14" t="n">
        <v>0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 t="n">
        <v>0</v>
      </c>
      <c r="AO35" s="14"/>
      <c r="AP35" s="14"/>
      <c r="AQ35" s="14" t="n">
        <v>0</v>
      </c>
      <c r="AR35" s="14" t="n">
        <v>0</v>
      </c>
      <c r="AS35" s="14" t="n">
        <v>0</v>
      </c>
      <c r="AT35" s="14" t="n">
        <v>0</v>
      </c>
    </row>
    <row r="36" customFormat="false" ht="15.75" hidden="false" customHeight="false" outlineLevel="0" collapsed="false">
      <c r="A36" s="1" t="s">
        <v>147</v>
      </c>
      <c r="B36" s="41" t="n">
        <v>103821</v>
      </c>
      <c r="C36" s="1" t="s">
        <v>135</v>
      </c>
      <c r="D36" s="1" t="s">
        <v>148</v>
      </c>
      <c r="E36" s="40" t="n">
        <v>5</v>
      </c>
      <c r="F36" s="40" t="n">
        <v>5</v>
      </c>
      <c r="G36" s="40" t="n">
        <v>5</v>
      </c>
      <c r="H36" s="40" t="n">
        <v>3</v>
      </c>
      <c r="I36" s="40" t="n">
        <v>3</v>
      </c>
      <c r="J36" s="40" t="n">
        <v>3</v>
      </c>
      <c r="K36" s="40" t="n">
        <v>3</v>
      </c>
      <c r="L36" s="40" t="n">
        <v>3</v>
      </c>
      <c r="M36" s="40" t="n">
        <v>3</v>
      </c>
      <c r="N36" s="40" t="n">
        <v>3</v>
      </c>
      <c r="O36" s="40" t="n">
        <v>2</v>
      </c>
      <c r="P36" s="14" t="n">
        <v>4</v>
      </c>
      <c r="Q36" s="14" t="n">
        <v>2</v>
      </c>
      <c r="R36" s="14"/>
      <c r="S36" s="14" t="n">
        <v>3.33</v>
      </c>
      <c r="T36" s="14"/>
      <c r="U36" s="14" t="n">
        <v>2.75</v>
      </c>
      <c r="V36" s="14"/>
      <c r="W36" s="14"/>
      <c r="X36" s="14"/>
      <c r="Y36" s="14" t="s">
        <v>147</v>
      </c>
      <c r="Z36" s="14" t="s">
        <v>149</v>
      </c>
      <c r="AA36" s="14" t="s">
        <v>150</v>
      </c>
      <c r="AB36" s="14" t="s">
        <v>148</v>
      </c>
      <c r="AC36" s="14" t="n">
        <v>0</v>
      </c>
      <c r="AD36" s="14" t="n">
        <v>3</v>
      </c>
      <c r="AE36" s="14" t="n">
        <v>3</v>
      </c>
      <c r="AF36" s="14" t="n">
        <v>3</v>
      </c>
      <c r="AG36" s="14" t="n">
        <v>3</v>
      </c>
      <c r="AH36" s="14" t="n">
        <v>3</v>
      </c>
      <c r="AI36" s="14" t="n">
        <v>3</v>
      </c>
      <c r="AJ36" s="14" t="n">
        <v>3</v>
      </c>
      <c r="AK36" s="14" t="n">
        <v>3</v>
      </c>
      <c r="AL36" s="14" t="n">
        <v>3</v>
      </c>
      <c r="AM36" s="14" t="n">
        <v>3</v>
      </c>
      <c r="AN36" s="14" t="n">
        <v>3</v>
      </c>
      <c r="AO36" s="14"/>
      <c r="AP36" s="14" t="n">
        <v>2.75</v>
      </c>
      <c r="AQ36" s="14" t="n">
        <v>0</v>
      </c>
      <c r="AR36" s="14" t="n">
        <v>5</v>
      </c>
      <c r="AS36" s="14" t="n">
        <v>4</v>
      </c>
      <c r="AT36" s="14" t="n">
        <v>0</v>
      </c>
    </row>
    <row r="37" customFormat="false" ht="15.75" hidden="false" customHeight="false" outlineLevel="0" collapsed="false">
      <c r="A37" s="1" t="s">
        <v>151</v>
      </c>
      <c r="B37" s="41" t="n">
        <v>103833</v>
      </c>
      <c r="C37" s="1" t="s">
        <v>152</v>
      </c>
      <c r="D37" s="1" t="s">
        <v>153</v>
      </c>
      <c r="E37" s="40" t="n">
        <v>7</v>
      </c>
      <c r="F37" s="40" t="n">
        <v>7</v>
      </c>
      <c r="G37" s="40" t="n">
        <v>7</v>
      </c>
      <c r="H37" s="40" t="n">
        <v>7</v>
      </c>
      <c r="I37" s="40" t="n">
        <v>7</v>
      </c>
      <c r="J37" s="40" t="n">
        <v>7</v>
      </c>
      <c r="K37" s="40" t="n">
        <v>6</v>
      </c>
      <c r="L37" s="40" t="n">
        <v>6</v>
      </c>
      <c r="M37" s="40" t="n">
        <v>6</v>
      </c>
      <c r="N37" s="40" t="n">
        <v>5</v>
      </c>
      <c r="O37" s="40" t="n">
        <v>5</v>
      </c>
      <c r="P37" s="14" t="n">
        <v>9</v>
      </c>
      <c r="Q37" s="14" t="n">
        <v>5</v>
      </c>
      <c r="R37" s="14"/>
      <c r="S37" s="14" t="n">
        <v>6.25</v>
      </c>
      <c r="T37" s="14"/>
      <c r="U37" s="14" t="n">
        <v>6.5</v>
      </c>
      <c r="V37" s="14"/>
      <c r="W37" s="14"/>
      <c r="X37" s="14"/>
      <c r="Y37" s="14" t="s">
        <v>151</v>
      </c>
      <c r="Z37" s="14" t="s">
        <v>154</v>
      </c>
      <c r="AA37" s="14" t="s">
        <v>102</v>
      </c>
      <c r="AB37" s="14" t="s">
        <v>155</v>
      </c>
      <c r="AC37" s="14" t="n">
        <v>7</v>
      </c>
      <c r="AD37" s="14" t="n">
        <v>7</v>
      </c>
      <c r="AE37" s="14" t="n">
        <v>7</v>
      </c>
      <c r="AF37" s="14" t="n">
        <v>7</v>
      </c>
      <c r="AG37" s="14" t="n">
        <v>7</v>
      </c>
      <c r="AH37" s="14" t="n">
        <v>7</v>
      </c>
      <c r="AI37" s="14" t="n">
        <v>6.5</v>
      </c>
      <c r="AJ37" s="14" t="n">
        <v>6.5</v>
      </c>
      <c r="AK37" s="14" t="n">
        <v>6.5</v>
      </c>
      <c r="AL37" s="14" t="n">
        <v>5.5</v>
      </c>
      <c r="AM37" s="14" t="n">
        <v>5.5</v>
      </c>
      <c r="AN37" s="14" t="n">
        <v>5.5</v>
      </c>
      <c r="AO37" s="14"/>
      <c r="AP37" s="14" t="n">
        <v>6.5</v>
      </c>
      <c r="AQ37" s="14" t="n">
        <v>5</v>
      </c>
      <c r="AR37" s="14" t="n">
        <v>7</v>
      </c>
      <c r="AS37" s="14" t="n">
        <v>6</v>
      </c>
      <c r="AT37" s="14" t="n">
        <v>6.5</v>
      </c>
    </row>
    <row r="38" customFormat="false" ht="15.75" hidden="false" customHeight="false" outlineLevel="0" collapsed="false">
      <c r="A38" s="1" t="s">
        <v>156</v>
      </c>
      <c r="B38" s="41" t="n">
        <v>103857</v>
      </c>
      <c r="C38" s="1" t="s">
        <v>157</v>
      </c>
      <c r="D38" s="1" t="s">
        <v>158</v>
      </c>
      <c r="E38" s="40" t="n">
        <v>3</v>
      </c>
      <c r="F38" s="40" t="n">
        <v>3</v>
      </c>
      <c r="G38" s="40" t="n">
        <v>3</v>
      </c>
      <c r="H38" s="40" t="n">
        <v>3</v>
      </c>
      <c r="I38" s="40" t="n">
        <v>3</v>
      </c>
      <c r="J38" s="40" t="n">
        <v>3</v>
      </c>
      <c r="K38" s="40" t="n">
        <v>3</v>
      </c>
      <c r="L38" s="40" t="n">
        <v>3</v>
      </c>
      <c r="M38" s="40" t="n">
        <v>3</v>
      </c>
      <c r="N38" s="40" t="n">
        <v>3</v>
      </c>
      <c r="O38" s="40" t="n">
        <v>3</v>
      </c>
      <c r="P38" s="14" t="n">
        <v>3</v>
      </c>
      <c r="Q38" s="14" t="n">
        <v>3</v>
      </c>
      <c r="R38" s="14"/>
      <c r="S38" s="14" t="n">
        <v>3</v>
      </c>
      <c r="T38" s="14"/>
      <c r="U38" s="14" t="n">
        <v>0</v>
      </c>
      <c r="V38" s="14"/>
      <c r="W38" s="14"/>
      <c r="X38" s="14"/>
      <c r="Y38" s="14" t="s">
        <v>156</v>
      </c>
      <c r="Z38" s="14" t="s">
        <v>159</v>
      </c>
      <c r="AA38" s="14" t="s">
        <v>160</v>
      </c>
      <c r="AB38" s="14" t="s">
        <v>158</v>
      </c>
      <c r="AC38" s="14" t="n">
        <v>0</v>
      </c>
      <c r="AD38" s="14" t="n">
        <v>0</v>
      </c>
      <c r="AE38" s="14" t="n">
        <v>0</v>
      </c>
      <c r="AF38" s="14" t="n">
        <v>0</v>
      </c>
      <c r="AG38" s="14" t="n">
        <v>0</v>
      </c>
      <c r="AH38" s="14" t="n">
        <v>0</v>
      </c>
      <c r="AI38" s="14" t="n">
        <v>0</v>
      </c>
      <c r="AJ38" s="14" t="n">
        <v>0</v>
      </c>
      <c r="AK38" s="14" t="n">
        <v>0</v>
      </c>
      <c r="AL38" s="14" t="n">
        <v>0</v>
      </c>
      <c r="AM38" s="14" t="n">
        <v>0</v>
      </c>
      <c r="AN38" s="14" t="n">
        <v>0</v>
      </c>
      <c r="AO38" s="14"/>
      <c r="AP38" s="14" t="n">
        <v>0</v>
      </c>
      <c r="AQ38" s="14" t="n">
        <v>0</v>
      </c>
      <c r="AR38" s="14" t="n">
        <v>2</v>
      </c>
      <c r="AS38" s="14" t="n">
        <v>3</v>
      </c>
      <c r="AT38" s="14" t="n">
        <v>0</v>
      </c>
    </row>
    <row r="39" customFormat="false" ht="15.75" hidden="false" customHeight="false" outlineLevel="0" collapsed="false">
      <c r="B39" s="47"/>
      <c r="C39" s="47"/>
      <c r="D39" s="16" t="s">
        <v>161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51" t="n">
        <f aca="false">SUM(P28:P38)</f>
        <v>60</v>
      </c>
      <c r="Q39" s="51" t="n">
        <f aca="false">SUM(Q28:Q38)</f>
        <v>34</v>
      </c>
      <c r="R39" s="51" t="n">
        <f aca="false">SUM(R28:R38)</f>
        <v>0</v>
      </c>
      <c r="S39" s="51" t="n">
        <f aca="false">SUM(S28:S38)</f>
        <v>38.42</v>
      </c>
      <c r="T39" s="51" t="n">
        <f aca="false">SUM(T28:T38)</f>
        <v>0</v>
      </c>
      <c r="U39" s="51" t="n">
        <f aca="false">SUM(U28:U38)</f>
        <v>36.92</v>
      </c>
      <c r="V39" s="51" t="n">
        <f aca="false">SUM(V28:V38)</f>
        <v>0</v>
      </c>
      <c r="W39" s="51" t="n">
        <f aca="false">SUM(W28:W38)</f>
        <v>0</v>
      </c>
      <c r="X39" s="51" t="n">
        <f aca="false">SUM(X28:X38)</f>
        <v>0</v>
      </c>
      <c r="Y39" s="51" t="n">
        <f aca="false">SUM(Y28:Y38)</f>
        <v>0</v>
      </c>
      <c r="Z39" s="51" t="n">
        <f aca="false">SUM(Z28:Z38)</f>
        <v>0</v>
      </c>
      <c r="AA39" s="51" t="n">
        <f aca="false">SUM(AA28:AA38)</f>
        <v>0</v>
      </c>
      <c r="AB39" s="51" t="n">
        <f aca="false">SUM(AB28:AB38)</f>
        <v>0</v>
      </c>
      <c r="AC39" s="51" t="n">
        <f aca="false">SUM(AC28:AC38)</f>
        <v>40</v>
      </c>
      <c r="AD39" s="51" t="n">
        <f aca="false">SUM(AD28:AD38)</f>
        <v>40</v>
      </c>
      <c r="AE39" s="51" t="n">
        <f aca="false">SUM(AE28:AE38)</f>
        <v>40</v>
      </c>
      <c r="AF39" s="51" t="n">
        <f aca="false">SUM(AF28:AF38)</f>
        <v>39</v>
      </c>
      <c r="AG39" s="51" t="n">
        <f aca="false">SUM(AG28:AG38)</f>
        <v>39</v>
      </c>
      <c r="AH39" s="51" t="n">
        <f aca="false">SUM(AH28:AH38)</f>
        <v>39</v>
      </c>
      <c r="AI39" s="51" t="n">
        <f aca="false">SUM(AI28:AI38)</f>
        <v>36</v>
      </c>
      <c r="AJ39" s="51" t="n">
        <f aca="false">SUM(AJ28:AJ38)</f>
        <v>37</v>
      </c>
      <c r="AK39" s="51" t="n">
        <f aca="false">SUM(AK28:AK38)</f>
        <v>37</v>
      </c>
      <c r="AL39" s="51" t="n">
        <f aca="false">SUM(AL28:AL38)</f>
        <v>32</v>
      </c>
      <c r="AM39" s="51" t="n">
        <f aca="false">SUM(AM28:AM38)</f>
        <v>32</v>
      </c>
      <c r="AN39" s="51" t="n">
        <f aca="false">SUM(AN28:AN38)</f>
        <v>32</v>
      </c>
      <c r="AO39" s="51" t="n">
        <f aca="false">SUM(AO28:AO38)</f>
        <v>0</v>
      </c>
      <c r="AP39" s="51" t="n">
        <f aca="false">SUM(AP28:AP38)</f>
        <v>36.92</v>
      </c>
      <c r="AQ39" s="51" t="n">
        <f aca="false">SUM(AQ28:AQ38)</f>
        <v>29</v>
      </c>
      <c r="AR39" s="51" t="n">
        <f aca="false">SUM(AR28:AR38)</f>
        <v>60</v>
      </c>
      <c r="AS39" s="51" t="n">
        <f aca="false">SUM(AS28:AS38)</f>
        <v>51</v>
      </c>
      <c r="AT39" s="51" t="n">
        <f aca="false">SUM(AT28:AT38)</f>
        <v>39</v>
      </c>
    </row>
    <row r="40" customFormat="false" ht="15.75" hidden="false" customHeight="false" outlineLevel="0" collapsed="false">
      <c r="B40" s="47"/>
      <c r="C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9"/>
      <c r="AA40" s="49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</row>
    <row r="41" customFormat="false" ht="15.75" hidden="false" customHeight="false" outlineLevel="0" collapsed="false">
      <c r="B41" s="13" t="s">
        <v>162</v>
      </c>
      <c r="C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49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</row>
    <row r="42" customFormat="false" ht="15.75" hidden="false" customHeight="false" outlineLevel="0" collapsed="false">
      <c r="A42" s="1" t="s">
        <v>163</v>
      </c>
      <c r="B42" s="41" t="n">
        <v>103852</v>
      </c>
      <c r="C42" s="11" t="s">
        <v>164</v>
      </c>
      <c r="D42" s="1" t="s">
        <v>165</v>
      </c>
      <c r="E42" s="40" t="n">
        <v>6</v>
      </c>
      <c r="F42" s="40" t="n">
        <v>6</v>
      </c>
      <c r="G42" s="40" t="n">
        <v>6</v>
      </c>
      <c r="H42" s="40" t="n">
        <v>6</v>
      </c>
      <c r="I42" s="40" t="n">
        <v>6</v>
      </c>
      <c r="J42" s="40" t="n">
        <v>6</v>
      </c>
      <c r="K42" s="40" t="n">
        <v>6</v>
      </c>
      <c r="L42" s="40" t="n">
        <v>6</v>
      </c>
      <c r="M42" s="40" t="n">
        <v>6</v>
      </c>
      <c r="N42" s="40" t="n">
        <v>6</v>
      </c>
      <c r="O42" s="40" t="n">
        <v>6</v>
      </c>
      <c r="P42" s="14" t="n">
        <v>6</v>
      </c>
      <c r="Q42" s="14" t="n">
        <v>6</v>
      </c>
      <c r="R42" s="14"/>
      <c r="S42" s="14" t="n">
        <v>6</v>
      </c>
      <c r="T42" s="14"/>
      <c r="U42" s="14" t="n">
        <v>0</v>
      </c>
      <c r="V42" s="14"/>
      <c r="W42" s="14"/>
      <c r="X42" s="14"/>
      <c r="Y42" s="14" t="s">
        <v>163</v>
      </c>
      <c r="Z42" s="14" t="s">
        <v>166</v>
      </c>
      <c r="AA42" s="14"/>
      <c r="AB42" s="14" t="s">
        <v>165</v>
      </c>
      <c r="AC42" s="14" t="n">
        <v>0</v>
      </c>
      <c r="AD42" s="14" t="n">
        <v>0</v>
      </c>
      <c r="AE42" s="14" t="n">
        <v>0</v>
      </c>
      <c r="AF42" s="14" t="n">
        <v>0</v>
      </c>
      <c r="AG42" s="14" t="n">
        <v>0</v>
      </c>
      <c r="AH42" s="14" t="n">
        <v>0</v>
      </c>
      <c r="AI42" s="14" t="n">
        <v>0</v>
      </c>
      <c r="AJ42" s="14" t="n">
        <v>0</v>
      </c>
      <c r="AK42" s="14" t="n">
        <v>0</v>
      </c>
      <c r="AL42" s="14" t="n">
        <v>0</v>
      </c>
      <c r="AM42" s="14" t="n">
        <v>0</v>
      </c>
      <c r="AN42" s="14" t="n">
        <v>0</v>
      </c>
      <c r="AO42" s="14"/>
      <c r="AP42" s="14" t="n">
        <v>0</v>
      </c>
      <c r="AQ42" s="14" t="n">
        <v>0</v>
      </c>
      <c r="AR42" s="14" t="n">
        <v>5</v>
      </c>
      <c r="AS42" s="14" t="n">
        <v>0</v>
      </c>
      <c r="AT42" s="14" t="n">
        <v>0</v>
      </c>
    </row>
    <row r="43" customFormat="false" ht="15.75" hidden="false" customHeight="false" outlineLevel="0" collapsed="false">
      <c r="A43" s="1" t="s">
        <v>167</v>
      </c>
      <c r="B43" s="41"/>
      <c r="C43" s="41"/>
      <c r="D43" s="1" t="s">
        <v>168</v>
      </c>
      <c r="E43" s="40" t="n">
        <v>5</v>
      </c>
      <c r="F43" s="40" t="n">
        <v>6</v>
      </c>
      <c r="G43" s="40" t="n">
        <v>6</v>
      </c>
      <c r="H43" s="40" t="n">
        <v>6</v>
      </c>
      <c r="I43" s="40" t="n">
        <v>6</v>
      </c>
      <c r="J43" s="40" t="n">
        <v>6</v>
      </c>
      <c r="K43" s="40" t="n">
        <v>6</v>
      </c>
      <c r="L43" s="40" t="n">
        <v>6</v>
      </c>
      <c r="M43" s="40" t="n">
        <v>6</v>
      </c>
      <c r="N43" s="40" t="n">
        <v>6</v>
      </c>
      <c r="O43" s="40" t="n">
        <v>6</v>
      </c>
      <c r="P43" s="14" t="n">
        <v>0</v>
      </c>
      <c r="Q43" s="14" t="n">
        <v>6</v>
      </c>
      <c r="R43" s="14"/>
      <c r="S43" s="14" t="n">
        <v>5.92</v>
      </c>
      <c r="T43" s="14"/>
      <c r="U43" s="14" t="n">
        <v>0</v>
      </c>
      <c r="V43" s="14"/>
      <c r="W43" s="14"/>
      <c r="X43" s="14"/>
      <c r="Y43" s="14" t="s">
        <v>167</v>
      </c>
      <c r="Z43" s="14" t="s">
        <v>169</v>
      </c>
      <c r="AA43" s="14"/>
      <c r="AB43" s="14" t="s">
        <v>168</v>
      </c>
      <c r="AC43" s="14" t="n">
        <v>0</v>
      </c>
      <c r="AD43" s="14" t="n">
        <v>0</v>
      </c>
      <c r="AE43" s="14" t="n">
        <v>0</v>
      </c>
      <c r="AF43" s="14" t="n">
        <v>0</v>
      </c>
      <c r="AG43" s="14" t="n">
        <v>0</v>
      </c>
      <c r="AH43" s="14" t="n">
        <v>0</v>
      </c>
      <c r="AI43" s="14" t="n">
        <v>0</v>
      </c>
      <c r="AJ43" s="14" t="n">
        <v>0</v>
      </c>
      <c r="AK43" s="14" t="n">
        <v>0</v>
      </c>
      <c r="AL43" s="14" t="n">
        <v>0</v>
      </c>
      <c r="AM43" s="14" t="n">
        <v>0</v>
      </c>
      <c r="AN43" s="14" t="n">
        <v>0</v>
      </c>
      <c r="AO43" s="14"/>
      <c r="AP43" s="14" t="n">
        <v>0</v>
      </c>
      <c r="AQ43" s="14" t="n">
        <v>0</v>
      </c>
      <c r="AR43" s="14" t="n">
        <v>0</v>
      </c>
      <c r="AS43" s="14" t="n">
        <v>0</v>
      </c>
      <c r="AT43" s="14" t="n">
        <v>0</v>
      </c>
    </row>
    <row r="44" customFormat="false" ht="15.75" hidden="false" customHeight="false" outlineLevel="0" collapsed="false">
      <c r="A44" s="1" t="s">
        <v>170</v>
      </c>
      <c r="B44" s="41"/>
      <c r="C44" s="50"/>
      <c r="D44" s="1" t="s">
        <v>171</v>
      </c>
      <c r="E44" s="40" t="n">
        <v>8</v>
      </c>
      <c r="F44" s="40" t="n">
        <v>7</v>
      </c>
      <c r="G44" s="40" t="n">
        <v>7</v>
      </c>
      <c r="H44" s="40" t="n">
        <v>6</v>
      </c>
      <c r="I44" s="40" t="n">
        <v>6</v>
      </c>
      <c r="J44" s="40" t="n">
        <v>6</v>
      </c>
      <c r="K44" s="40" t="n">
        <v>6</v>
      </c>
      <c r="L44" s="40" t="n">
        <v>6</v>
      </c>
      <c r="M44" s="40" t="n">
        <v>6</v>
      </c>
      <c r="N44" s="40" t="n">
        <v>6</v>
      </c>
      <c r="O44" s="40" t="n">
        <v>6</v>
      </c>
      <c r="P44" s="14" t="n">
        <v>0</v>
      </c>
      <c r="Q44" s="14" t="n">
        <v>6</v>
      </c>
      <c r="R44" s="14"/>
      <c r="S44" s="14" t="n">
        <v>6.33</v>
      </c>
      <c r="T44" s="14"/>
      <c r="U44" s="14" t="n">
        <v>8.42</v>
      </c>
      <c r="V44" s="14"/>
      <c r="W44" s="14"/>
      <c r="X44" s="14"/>
      <c r="Y44" s="14" t="s">
        <v>170</v>
      </c>
      <c r="Z44" s="14" t="s">
        <v>172</v>
      </c>
      <c r="AA44" s="14" t="s">
        <v>173</v>
      </c>
      <c r="AB44" s="14" t="s">
        <v>171</v>
      </c>
      <c r="AC44" s="14" t="n">
        <v>6</v>
      </c>
      <c r="AD44" s="14" t="n">
        <v>6</v>
      </c>
      <c r="AE44" s="14" t="n">
        <v>7</v>
      </c>
      <c r="AF44" s="14" t="n">
        <v>7</v>
      </c>
      <c r="AG44" s="14" t="n">
        <v>7</v>
      </c>
      <c r="AH44" s="14" t="n">
        <v>8</v>
      </c>
      <c r="AI44" s="14" t="n">
        <v>10</v>
      </c>
      <c r="AJ44" s="14" t="n">
        <v>10</v>
      </c>
      <c r="AK44" s="14" t="n">
        <v>10</v>
      </c>
      <c r="AL44" s="14" t="n">
        <v>10</v>
      </c>
      <c r="AM44" s="14" t="n">
        <v>10</v>
      </c>
      <c r="AN44" s="14" t="n">
        <v>10</v>
      </c>
      <c r="AO44" s="14"/>
      <c r="AP44" s="14" t="n">
        <v>8.42</v>
      </c>
      <c r="AQ44" s="14" t="n">
        <v>0</v>
      </c>
      <c r="AR44" s="14" t="n">
        <v>0</v>
      </c>
      <c r="AS44" s="14" t="n">
        <v>6</v>
      </c>
      <c r="AT44" s="14" t="n">
        <v>4</v>
      </c>
    </row>
    <row r="45" customFormat="false" ht="15.75" hidden="false" customHeight="false" outlineLevel="0" collapsed="false">
      <c r="A45" s="1" t="s">
        <v>174</v>
      </c>
      <c r="B45" s="41" t="n">
        <v>103874</v>
      </c>
      <c r="C45" s="50" t="s">
        <v>164</v>
      </c>
      <c r="D45" s="1" t="s">
        <v>175</v>
      </c>
      <c r="E45" s="40" t="n">
        <v>13</v>
      </c>
      <c r="F45" s="40" t="n">
        <v>13</v>
      </c>
      <c r="G45" s="40" t="n">
        <v>13</v>
      </c>
      <c r="H45" s="40" t="n">
        <v>13</v>
      </c>
      <c r="I45" s="40" t="n">
        <v>13</v>
      </c>
      <c r="J45" s="40" t="n">
        <v>13</v>
      </c>
      <c r="K45" s="40" t="n">
        <v>12</v>
      </c>
      <c r="L45" s="40" t="n">
        <v>12</v>
      </c>
      <c r="M45" s="40" t="n">
        <v>12</v>
      </c>
      <c r="N45" s="40" t="n">
        <v>12</v>
      </c>
      <c r="O45" s="40" t="n">
        <v>11</v>
      </c>
      <c r="P45" s="14" t="n">
        <v>14</v>
      </c>
      <c r="Q45" s="14" t="n">
        <v>11</v>
      </c>
      <c r="R45" s="14"/>
      <c r="S45" s="14" t="n">
        <v>12.33</v>
      </c>
      <c r="T45" s="14"/>
      <c r="U45" s="14" t="n">
        <v>12</v>
      </c>
      <c r="V45" s="14"/>
      <c r="W45" s="14"/>
      <c r="X45" s="14"/>
      <c r="Y45" s="14" t="s">
        <v>174</v>
      </c>
      <c r="Z45" s="14" t="s">
        <v>176</v>
      </c>
      <c r="AA45" s="14" t="s">
        <v>177</v>
      </c>
      <c r="AB45" s="14" t="s">
        <v>175</v>
      </c>
      <c r="AC45" s="14" t="n">
        <v>11</v>
      </c>
      <c r="AD45" s="14" t="n">
        <v>11</v>
      </c>
      <c r="AE45" s="14" t="n">
        <v>11</v>
      </c>
      <c r="AF45" s="14" t="n">
        <v>11</v>
      </c>
      <c r="AG45" s="14" t="n">
        <v>11</v>
      </c>
      <c r="AH45" s="14" t="n">
        <v>11</v>
      </c>
      <c r="AI45" s="14" t="n">
        <v>13</v>
      </c>
      <c r="AJ45" s="14" t="n">
        <v>13</v>
      </c>
      <c r="AK45" s="14" t="n">
        <v>13</v>
      </c>
      <c r="AL45" s="14" t="n">
        <v>13</v>
      </c>
      <c r="AM45" s="14" t="n">
        <v>13</v>
      </c>
      <c r="AN45" s="14" t="n">
        <v>13</v>
      </c>
      <c r="AO45" s="14"/>
      <c r="AP45" s="14" t="n">
        <v>12</v>
      </c>
      <c r="AQ45" s="14" t="n">
        <f aca="false">4+9</f>
        <v>13</v>
      </c>
      <c r="AR45" s="14" t="n">
        <v>15</v>
      </c>
      <c r="AS45" s="14" t="n">
        <v>17</v>
      </c>
      <c r="AT45" s="14" t="n">
        <f aca="false">4+13.5</f>
        <v>17.5</v>
      </c>
    </row>
    <row r="46" customFormat="false" ht="15.75" hidden="false" customHeight="false" outlineLevel="0" collapsed="false">
      <c r="A46" s="1" t="s">
        <v>178</v>
      </c>
      <c r="B46" s="41" t="n">
        <v>103819</v>
      </c>
      <c r="C46" s="50" t="s">
        <v>179</v>
      </c>
      <c r="D46" s="1" t="s">
        <v>180</v>
      </c>
      <c r="E46" s="40" t="n">
        <v>28</v>
      </c>
      <c r="F46" s="40" t="n">
        <v>27</v>
      </c>
      <c r="G46" s="40" t="n">
        <v>26</v>
      </c>
      <c r="H46" s="40" t="n">
        <v>24</v>
      </c>
      <c r="I46" s="40" t="n">
        <v>24</v>
      </c>
      <c r="J46" s="40" t="n">
        <v>24</v>
      </c>
      <c r="K46" s="40" t="n">
        <v>24</v>
      </c>
      <c r="L46" s="40" t="n">
        <v>24</v>
      </c>
      <c r="M46" s="40" t="n">
        <v>24</v>
      </c>
      <c r="N46" s="40" t="n">
        <v>24</v>
      </c>
      <c r="O46" s="40" t="n">
        <v>24</v>
      </c>
      <c r="P46" s="14" t="n">
        <v>35</v>
      </c>
      <c r="Q46" s="14" t="n">
        <v>24</v>
      </c>
      <c r="R46" s="14"/>
      <c r="S46" s="14" t="n">
        <v>24.75</v>
      </c>
      <c r="T46" s="14"/>
      <c r="U46" s="14" t="n">
        <v>36.17</v>
      </c>
      <c r="V46" s="14"/>
      <c r="W46" s="14"/>
      <c r="X46" s="14"/>
      <c r="Y46" s="14" t="s">
        <v>178</v>
      </c>
      <c r="Z46" s="14" t="s">
        <v>181</v>
      </c>
      <c r="AA46" s="14" t="s">
        <v>182</v>
      </c>
      <c r="AB46" s="14" t="s">
        <v>183</v>
      </c>
      <c r="AC46" s="14" t="n">
        <v>34</v>
      </c>
      <c r="AD46" s="14" t="n">
        <v>44</v>
      </c>
      <c r="AE46" s="14" t="n">
        <v>44</v>
      </c>
      <c r="AF46" s="14" t="n">
        <v>44</v>
      </c>
      <c r="AG46" s="14" t="n">
        <v>44</v>
      </c>
      <c r="AH46" s="14" t="n">
        <v>33</v>
      </c>
      <c r="AI46" s="14" t="n">
        <v>33</v>
      </c>
      <c r="AJ46" s="14" t="n">
        <v>33</v>
      </c>
      <c r="AK46" s="14" t="n">
        <v>33</v>
      </c>
      <c r="AL46" s="14" t="n">
        <v>31</v>
      </c>
      <c r="AM46" s="14" t="n">
        <v>31</v>
      </c>
      <c r="AN46" s="14" t="n">
        <v>30</v>
      </c>
      <c r="AO46" s="14"/>
      <c r="AP46" s="14" t="n">
        <v>36.17</v>
      </c>
      <c r="AQ46" s="14" t="n">
        <v>44</v>
      </c>
      <c r="AR46" s="14" t="n">
        <v>34</v>
      </c>
      <c r="AS46" s="14" t="n">
        <v>31</v>
      </c>
      <c r="AT46" s="14" t="n">
        <f aca="false">38+2</f>
        <v>40</v>
      </c>
    </row>
    <row r="47" customFormat="false" ht="15.75" hidden="false" customHeight="false" outlineLevel="0" collapsed="false">
      <c r="A47" s="1" t="s">
        <v>184</v>
      </c>
      <c r="B47" s="41" t="n">
        <v>103875</v>
      </c>
      <c r="C47" s="50" t="s">
        <v>164</v>
      </c>
      <c r="D47" s="1" t="s">
        <v>185</v>
      </c>
      <c r="E47" s="40" t="n">
        <v>10</v>
      </c>
      <c r="F47" s="40" t="n">
        <v>10</v>
      </c>
      <c r="G47" s="40" t="n">
        <v>10</v>
      </c>
      <c r="H47" s="40" t="n">
        <v>10</v>
      </c>
      <c r="I47" s="40" t="n">
        <v>10</v>
      </c>
      <c r="J47" s="40" t="n">
        <v>10</v>
      </c>
      <c r="K47" s="40" t="n">
        <v>10</v>
      </c>
      <c r="L47" s="40" t="n">
        <v>10</v>
      </c>
      <c r="M47" s="40" t="n">
        <v>10</v>
      </c>
      <c r="N47" s="40" t="n">
        <v>9</v>
      </c>
      <c r="O47" s="40" t="n">
        <v>9</v>
      </c>
      <c r="P47" s="14" t="n">
        <v>12</v>
      </c>
      <c r="Q47" s="14" t="n">
        <v>9</v>
      </c>
      <c r="R47" s="14"/>
      <c r="S47" s="14" t="n">
        <v>9.75</v>
      </c>
      <c r="T47" s="14"/>
      <c r="U47" s="14" t="n">
        <v>12</v>
      </c>
      <c r="V47" s="14"/>
      <c r="W47" s="14"/>
      <c r="X47" s="14"/>
      <c r="Y47" s="14" t="s">
        <v>184</v>
      </c>
      <c r="Z47" s="14" t="s">
        <v>186</v>
      </c>
      <c r="AA47" s="14" t="s">
        <v>187</v>
      </c>
      <c r="AB47" s="14" t="s">
        <v>188</v>
      </c>
      <c r="AC47" s="14" t="n">
        <v>12</v>
      </c>
      <c r="AD47" s="14" t="n">
        <v>12</v>
      </c>
      <c r="AE47" s="14" t="n">
        <v>12</v>
      </c>
      <c r="AF47" s="14" t="n">
        <v>12</v>
      </c>
      <c r="AG47" s="14" t="n">
        <v>12</v>
      </c>
      <c r="AH47" s="14" t="n">
        <v>12</v>
      </c>
      <c r="AI47" s="14" t="n">
        <v>12</v>
      </c>
      <c r="AJ47" s="14" t="n">
        <v>12</v>
      </c>
      <c r="AK47" s="14" t="n">
        <v>12</v>
      </c>
      <c r="AL47" s="14" t="n">
        <v>12</v>
      </c>
      <c r="AM47" s="14" t="n">
        <v>12</v>
      </c>
      <c r="AN47" s="14" t="n">
        <v>12</v>
      </c>
      <c r="AO47" s="14"/>
      <c r="AP47" s="14" t="n">
        <v>12</v>
      </c>
      <c r="AQ47" s="14" t="n">
        <v>10</v>
      </c>
      <c r="AR47" s="14" t="n">
        <v>10</v>
      </c>
      <c r="AS47" s="14" t="n">
        <v>12</v>
      </c>
      <c r="AT47" s="14" t="n">
        <v>14</v>
      </c>
    </row>
    <row r="48" customFormat="false" ht="15.75" hidden="false" customHeight="false" outlineLevel="0" collapsed="false">
      <c r="B48" s="41" t="n">
        <v>106292</v>
      </c>
      <c r="C48" s="1" t="s">
        <v>59</v>
      </c>
      <c r="D48" s="1" t="s">
        <v>189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14" t="n">
        <v>4</v>
      </c>
      <c r="Q48" s="14" t="n">
        <v>0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 t="n">
        <v>0</v>
      </c>
      <c r="AO48" s="14"/>
      <c r="AP48" s="14"/>
      <c r="AQ48" s="14" t="n">
        <v>0</v>
      </c>
      <c r="AR48" s="14" t="n">
        <v>3</v>
      </c>
      <c r="AS48" s="14" t="n">
        <v>0</v>
      </c>
      <c r="AT48" s="14" t="n">
        <v>0</v>
      </c>
    </row>
    <row r="49" customFormat="false" ht="15.75" hidden="false" customHeight="false" outlineLevel="0" collapsed="false">
      <c r="A49" s="1" t="s">
        <v>190</v>
      </c>
      <c r="B49" s="41" t="n">
        <v>103830</v>
      </c>
      <c r="C49" s="1" t="s">
        <v>191</v>
      </c>
      <c r="D49" s="1" t="s">
        <v>192</v>
      </c>
      <c r="E49" s="40" t="n">
        <v>14</v>
      </c>
      <c r="F49" s="40" t="n">
        <v>14</v>
      </c>
      <c r="G49" s="40" t="n">
        <v>13</v>
      </c>
      <c r="H49" s="40" t="n">
        <v>12</v>
      </c>
      <c r="I49" s="40" t="n">
        <v>12</v>
      </c>
      <c r="J49" s="40" t="n">
        <v>12</v>
      </c>
      <c r="K49" s="40" t="n">
        <v>12</v>
      </c>
      <c r="L49" s="40" t="n">
        <v>12</v>
      </c>
      <c r="M49" s="40" t="n">
        <v>12</v>
      </c>
      <c r="N49" s="40" t="n">
        <v>12</v>
      </c>
      <c r="O49" s="40" t="n">
        <v>12</v>
      </c>
      <c r="P49" s="14" t="n">
        <v>14</v>
      </c>
      <c r="Q49" s="14" t="n">
        <v>12</v>
      </c>
      <c r="R49" s="14"/>
      <c r="S49" s="14" t="n">
        <v>12.42</v>
      </c>
      <c r="T49" s="14"/>
      <c r="U49" s="14" t="n">
        <v>5.83</v>
      </c>
      <c r="V49" s="14"/>
      <c r="W49" s="14"/>
      <c r="X49" s="14"/>
      <c r="Y49" s="14" t="s">
        <v>190</v>
      </c>
      <c r="Z49" s="14" t="s">
        <v>193</v>
      </c>
      <c r="AA49" s="14" t="s">
        <v>194</v>
      </c>
      <c r="AB49" s="14" t="s">
        <v>195</v>
      </c>
      <c r="AC49" s="14" t="n">
        <v>11</v>
      </c>
      <c r="AD49" s="14" t="n">
        <v>0</v>
      </c>
      <c r="AE49" s="14" t="n">
        <v>0</v>
      </c>
      <c r="AF49" s="14" t="n">
        <v>0</v>
      </c>
      <c r="AG49" s="14" t="n">
        <v>0</v>
      </c>
      <c r="AH49" s="14" t="n">
        <v>9</v>
      </c>
      <c r="AI49" s="14" t="n">
        <v>9</v>
      </c>
      <c r="AJ49" s="14" t="n">
        <v>9</v>
      </c>
      <c r="AK49" s="14" t="n">
        <v>9</v>
      </c>
      <c r="AL49" s="14" t="n">
        <v>8</v>
      </c>
      <c r="AM49" s="14" t="n">
        <v>8</v>
      </c>
      <c r="AN49" s="14" t="n">
        <v>7</v>
      </c>
      <c r="AO49" s="14"/>
      <c r="AP49" s="14" t="n">
        <v>5.83</v>
      </c>
      <c r="AQ49" s="14" t="n">
        <v>20</v>
      </c>
      <c r="AR49" s="14" t="n">
        <v>13</v>
      </c>
      <c r="AS49" s="14" t="n">
        <v>12</v>
      </c>
      <c r="AT49" s="14" t="n">
        <v>11</v>
      </c>
    </row>
    <row r="50" customFormat="false" ht="15.75" hidden="false" customHeight="false" outlineLevel="0" collapsed="false">
      <c r="B50" s="41" t="n">
        <v>103840</v>
      </c>
      <c r="C50" s="1" t="s">
        <v>80</v>
      </c>
      <c r="D50" s="1" t="s">
        <v>196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14" t="n">
        <v>4</v>
      </c>
      <c r="Q50" s="14" t="n">
        <v>0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 t="n">
        <v>0</v>
      </c>
      <c r="AO50" s="14"/>
      <c r="AP50" s="14"/>
      <c r="AQ50" s="14" t="n">
        <v>0</v>
      </c>
      <c r="AR50" s="14" t="n">
        <v>4</v>
      </c>
      <c r="AS50" s="14" t="n">
        <v>0</v>
      </c>
      <c r="AT50" s="14" t="n">
        <v>0</v>
      </c>
    </row>
    <row r="51" customFormat="false" ht="15.75" hidden="false" customHeight="false" outlineLevel="0" collapsed="false">
      <c r="B51" s="41" t="n">
        <v>103842</v>
      </c>
      <c r="C51" s="1" t="s">
        <v>80</v>
      </c>
      <c r="D51" s="1" t="s">
        <v>197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14" t="n">
        <v>1</v>
      </c>
      <c r="Q51" s="14" t="n">
        <v>0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 t="n">
        <v>0</v>
      </c>
      <c r="AO51" s="14"/>
      <c r="AP51" s="14"/>
      <c r="AQ51" s="14" t="n">
        <v>0</v>
      </c>
      <c r="AR51" s="14" t="n">
        <v>1</v>
      </c>
      <c r="AS51" s="14" t="n">
        <v>0</v>
      </c>
      <c r="AT51" s="14" t="n">
        <v>0</v>
      </c>
    </row>
    <row r="52" customFormat="false" ht="15.75" hidden="false" customHeight="false" outlineLevel="0" collapsed="false">
      <c r="A52" s="1" t="s">
        <v>198</v>
      </c>
      <c r="B52" s="39" t="n">
        <v>103858</v>
      </c>
      <c r="C52" s="11" t="s">
        <v>199</v>
      </c>
      <c r="D52" s="11" t="s">
        <v>200</v>
      </c>
      <c r="E52" s="40" t="n">
        <v>3</v>
      </c>
      <c r="F52" s="40" t="n">
        <v>3</v>
      </c>
      <c r="G52" s="40" t="n">
        <v>3</v>
      </c>
      <c r="H52" s="40" t="n">
        <v>3</v>
      </c>
      <c r="I52" s="40" t="n">
        <v>3</v>
      </c>
      <c r="J52" s="40" t="n">
        <v>3</v>
      </c>
      <c r="K52" s="40" t="n">
        <v>3</v>
      </c>
      <c r="L52" s="40" t="n">
        <v>3</v>
      </c>
      <c r="M52" s="40" t="n">
        <v>3</v>
      </c>
      <c r="N52" s="40" t="n">
        <v>3</v>
      </c>
      <c r="O52" s="40" t="n">
        <v>3</v>
      </c>
      <c r="P52" s="14" t="n">
        <v>2</v>
      </c>
      <c r="Q52" s="14" t="n">
        <v>3</v>
      </c>
      <c r="R52" s="14"/>
      <c r="S52" s="14" t="n">
        <v>3</v>
      </c>
      <c r="T52" s="14"/>
      <c r="U52" s="14" t="n">
        <v>3</v>
      </c>
      <c r="V52" s="14"/>
      <c r="W52" s="14"/>
      <c r="X52" s="14"/>
      <c r="Y52" s="14" t="s">
        <v>198</v>
      </c>
      <c r="Z52" s="14" t="s">
        <v>201</v>
      </c>
      <c r="AA52" s="14" t="s">
        <v>202</v>
      </c>
      <c r="AB52" s="14" t="s">
        <v>200</v>
      </c>
      <c r="AC52" s="14" t="n">
        <v>3</v>
      </c>
      <c r="AD52" s="14" t="n">
        <v>3</v>
      </c>
      <c r="AE52" s="14" t="n">
        <v>3</v>
      </c>
      <c r="AF52" s="14" t="n">
        <v>3</v>
      </c>
      <c r="AG52" s="14" t="n">
        <v>3</v>
      </c>
      <c r="AH52" s="14" t="n">
        <v>3</v>
      </c>
      <c r="AI52" s="14" t="n">
        <v>3</v>
      </c>
      <c r="AJ52" s="14" t="n">
        <v>3</v>
      </c>
      <c r="AK52" s="14" t="n">
        <v>3</v>
      </c>
      <c r="AL52" s="14" t="n">
        <v>3</v>
      </c>
      <c r="AM52" s="14" t="n">
        <v>3</v>
      </c>
      <c r="AN52" s="14" t="n">
        <v>3</v>
      </c>
      <c r="AO52" s="14"/>
      <c r="AP52" s="14" t="n">
        <v>3</v>
      </c>
      <c r="AQ52" s="14" t="n">
        <v>5</v>
      </c>
      <c r="AR52" s="14" t="n">
        <v>2</v>
      </c>
      <c r="AS52" s="14" t="n">
        <v>2</v>
      </c>
      <c r="AT52" s="14" t="n">
        <v>3</v>
      </c>
    </row>
    <row r="53" customFormat="false" ht="15.75" hidden="false" customHeight="false" outlineLevel="0" collapsed="false">
      <c r="A53" s="1" t="s">
        <v>203</v>
      </c>
      <c r="B53" s="41" t="n">
        <v>103859</v>
      </c>
      <c r="C53" s="1" t="s">
        <v>199</v>
      </c>
      <c r="D53" s="1" t="s">
        <v>204</v>
      </c>
      <c r="E53" s="40" t="n">
        <v>11</v>
      </c>
      <c r="F53" s="40" t="n">
        <v>11</v>
      </c>
      <c r="G53" s="40" t="n">
        <v>11</v>
      </c>
      <c r="H53" s="40" t="n">
        <v>11</v>
      </c>
      <c r="I53" s="40" t="n">
        <v>11</v>
      </c>
      <c r="J53" s="40" t="n">
        <v>11</v>
      </c>
      <c r="K53" s="40" t="n">
        <v>11</v>
      </c>
      <c r="L53" s="40" t="n">
        <v>11</v>
      </c>
      <c r="M53" s="40" t="n">
        <v>11</v>
      </c>
      <c r="N53" s="40" t="n">
        <v>11</v>
      </c>
      <c r="O53" s="40" t="n">
        <v>11</v>
      </c>
      <c r="P53" s="14" t="n">
        <v>13</v>
      </c>
      <c r="Q53" s="14" t="n">
        <v>11</v>
      </c>
      <c r="R53" s="14"/>
      <c r="S53" s="14" t="n">
        <v>11</v>
      </c>
      <c r="T53" s="14"/>
      <c r="U53" s="14" t="n">
        <v>11</v>
      </c>
      <c r="V53" s="14"/>
      <c r="W53" s="14"/>
      <c r="X53" s="14"/>
      <c r="Y53" s="14" t="s">
        <v>203</v>
      </c>
      <c r="Z53" s="14" t="s">
        <v>205</v>
      </c>
      <c r="AA53" s="14" t="s">
        <v>202</v>
      </c>
      <c r="AB53" s="14" t="s">
        <v>204</v>
      </c>
      <c r="AC53" s="14" t="n">
        <v>11</v>
      </c>
      <c r="AD53" s="14" t="n">
        <v>11</v>
      </c>
      <c r="AE53" s="14" t="n">
        <v>11</v>
      </c>
      <c r="AF53" s="14" t="n">
        <v>11</v>
      </c>
      <c r="AG53" s="14" t="n">
        <v>11</v>
      </c>
      <c r="AH53" s="14" t="n">
        <v>11</v>
      </c>
      <c r="AI53" s="14" t="n">
        <v>11</v>
      </c>
      <c r="AJ53" s="14" t="n">
        <v>11</v>
      </c>
      <c r="AK53" s="14" t="n">
        <v>11</v>
      </c>
      <c r="AL53" s="14" t="n">
        <v>11</v>
      </c>
      <c r="AM53" s="14" t="n">
        <v>11</v>
      </c>
      <c r="AN53" s="14" t="n">
        <v>11</v>
      </c>
      <c r="AO53" s="14"/>
      <c r="AP53" s="14" t="n">
        <v>11</v>
      </c>
      <c r="AQ53" s="14" t="n">
        <v>13</v>
      </c>
      <c r="AR53" s="14" t="n">
        <v>9</v>
      </c>
      <c r="AS53" s="14" t="n">
        <v>10</v>
      </c>
      <c r="AT53" s="14" t="n">
        <v>14.5</v>
      </c>
    </row>
    <row r="54" customFormat="false" ht="15.75" hidden="false" customHeight="false" outlineLevel="0" collapsed="false">
      <c r="B54" s="47"/>
      <c r="C54" s="47"/>
      <c r="D54" s="16" t="s">
        <v>206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51" t="n">
        <f aca="false">SUM(P42:P53)</f>
        <v>105</v>
      </c>
      <c r="Q54" s="51" t="n">
        <f aca="false">SUM(Q42:Q53)</f>
        <v>88</v>
      </c>
      <c r="R54" s="51" t="n">
        <f aca="false">SUM(R42:R53)</f>
        <v>0</v>
      </c>
      <c r="S54" s="51" t="n">
        <f aca="false">SUM(S42:S53)</f>
        <v>91.5</v>
      </c>
      <c r="T54" s="51" t="n">
        <f aca="false">SUM(T42:T53)</f>
        <v>0</v>
      </c>
      <c r="U54" s="51" t="n">
        <f aca="false">SUM(U42:U53)</f>
        <v>88.42</v>
      </c>
      <c r="V54" s="51" t="n">
        <f aca="false">SUM(V42:V53)</f>
        <v>0</v>
      </c>
      <c r="W54" s="51" t="n">
        <f aca="false">SUM(W42:W53)</f>
        <v>0</v>
      </c>
      <c r="X54" s="51" t="n">
        <f aca="false">SUM(X42:X53)</f>
        <v>0</v>
      </c>
      <c r="Y54" s="51" t="n">
        <f aca="false">SUM(Y42:Y53)</f>
        <v>0</v>
      </c>
      <c r="Z54" s="51" t="n">
        <f aca="false">SUM(Z42:Z53)</f>
        <v>0</v>
      </c>
      <c r="AA54" s="51" t="n">
        <f aca="false">SUM(AA42:AA53)</f>
        <v>0</v>
      </c>
      <c r="AB54" s="51" t="n">
        <f aca="false">SUM(AB42:AB53)</f>
        <v>0</v>
      </c>
      <c r="AC54" s="51" t="n">
        <f aca="false">SUM(AC42:AC53)</f>
        <v>88</v>
      </c>
      <c r="AD54" s="51" t="n">
        <f aca="false">SUM(AD42:AD53)</f>
        <v>87</v>
      </c>
      <c r="AE54" s="51" t="n">
        <f aca="false">SUM(AE42:AE53)</f>
        <v>88</v>
      </c>
      <c r="AF54" s="51" t="n">
        <f aca="false">SUM(AF42:AF53)</f>
        <v>88</v>
      </c>
      <c r="AG54" s="51" t="n">
        <f aca="false">SUM(AG42:AG53)</f>
        <v>88</v>
      </c>
      <c r="AH54" s="51" t="n">
        <f aca="false">SUM(AH42:AH53)</f>
        <v>87</v>
      </c>
      <c r="AI54" s="51" t="n">
        <f aca="false">SUM(AI42:AI53)</f>
        <v>91</v>
      </c>
      <c r="AJ54" s="51" t="n">
        <f aca="false">SUM(AJ42:AJ53)</f>
        <v>91</v>
      </c>
      <c r="AK54" s="51" t="n">
        <f aca="false">SUM(AK42:AK53)</f>
        <v>91</v>
      </c>
      <c r="AL54" s="51" t="n">
        <f aca="false">SUM(AL42:AL53)</f>
        <v>88</v>
      </c>
      <c r="AM54" s="51" t="n">
        <f aca="false">SUM(AM42:AM53)</f>
        <v>88</v>
      </c>
      <c r="AN54" s="51" t="n">
        <f aca="false">SUM(AN42:AN53)</f>
        <v>86</v>
      </c>
      <c r="AO54" s="51" t="n">
        <f aca="false">SUM(AO42:AO53)</f>
        <v>0</v>
      </c>
      <c r="AP54" s="51" t="n">
        <f aca="false">SUM(AP42:AP53)</f>
        <v>88.42</v>
      </c>
      <c r="AQ54" s="51" t="n">
        <f aca="false">SUM(AQ42:AQ53)</f>
        <v>105</v>
      </c>
      <c r="AR54" s="51" t="n">
        <f aca="false">SUM(AR42:AR53)</f>
        <v>96</v>
      </c>
      <c r="AS54" s="51" t="n">
        <f aca="false">SUM(AS42:AS53)</f>
        <v>90</v>
      </c>
      <c r="AT54" s="51" t="n">
        <f aca="false">SUM(AT42:AT53)</f>
        <v>104</v>
      </c>
    </row>
    <row r="55" customFormat="false" ht="15.75" hidden="false" customHeight="false" outlineLevel="0" collapsed="false">
      <c r="B55" s="47"/>
      <c r="C55" s="47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9"/>
      <c r="AA55" s="4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</row>
    <row r="56" customFormat="false" ht="15.75" hidden="false" customHeight="false" outlineLevel="0" collapsed="false">
      <c r="B56" s="47"/>
      <c r="C56" s="47"/>
      <c r="D56" s="13" t="s">
        <v>207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52" t="n">
        <f aca="false">+P54+P39+P25</f>
        <v>279</v>
      </c>
      <c r="Q56" s="52" t="n">
        <f aca="false">+Q54+Q39+Q25</f>
        <v>223</v>
      </c>
      <c r="R56" s="52" t="n">
        <f aca="false">+R54+R39+R25</f>
        <v>0</v>
      </c>
      <c r="S56" s="52" t="n">
        <f aca="false">+S54+S39+S25</f>
        <v>232.42</v>
      </c>
      <c r="T56" s="52" t="n">
        <f aca="false">+T54+T39+T25</f>
        <v>0</v>
      </c>
      <c r="U56" s="52" t="n">
        <f aca="false">+U54+U39+U25</f>
        <v>220.09</v>
      </c>
      <c r="V56" s="52" t="n">
        <f aca="false">+V54+V39+V25</f>
        <v>0</v>
      </c>
      <c r="W56" s="52" t="n">
        <f aca="false">+W54+W39+W25</f>
        <v>0</v>
      </c>
      <c r="X56" s="52" t="n">
        <f aca="false">+X54+X39+X25</f>
        <v>0</v>
      </c>
      <c r="Y56" s="52" t="n">
        <f aca="false">+Y54+Y39+Y25</f>
        <v>0</v>
      </c>
      <c r="Z56" s="52" t="n">
        <f aca="false">+Z54+Z39+Z25</f>
        <v>0</v>
      </c>
      <c r="AA56" s="52" t="n">
        <f aca="false">+AA54+AA39+AA25</f>
        <v>0</v>
      </c>
      <c r="AB56" s="52" t="n">
        <f aca="false">+AB54+AB39+AB25</f>
        <v>0</v>
      </c>
      <c r="AC56" s="52" t="n">
        <f aca="false">+AC54+AC39+AC25</f>
        <v>217</v>
      </c>
      <c r="AD56" s="52" t="n">
        <f aca="false">+AD54+AD39+AD25</f>
        <v>216</v>
      </c>
      <c r="AE56" s="52" t="n">
        <f aca="false">+AE54+AE39+AE25</f>
        <v>217</v>
      </c>
      <c r="AF56" s="52" t="n">
        <f aca="false">+AF54+AF39+AF25</f>
        <v>216</v>
      </c>
      <c r="AG56" s="52" t="n">
        <f aca="false">+AG54+AG39+AG25</f>
        <v>216</v>
      </c>
      <c r="AH56" s="52" t="n">
        <f aca="false">+AH54+AH39+AH25</f>
        <v>215</v>
      </c>
      <c r="AI56" s="52" t="n">
        <f aca="false">+AI54+AI39+AI25</f>
        <v>231</v>
      </c>
      <c r="AJ56" s="52" t="n">
        <f aca="false">+AJ54+AJ39+AJ25</f>
        <v>231</v>
      </c>
      <c r="AK56" s="52" t="n">
        <f aca="false">+AK54+AK39+AK25</f>
        <v>231</v>
      </c>
      <c r="AL56" s="52" t="n">
        <f aca="false">+AL54+AL39+AL25</f>
        <v>223</v>
      </c>
      <c r="AM56" s="52" t="n">
        <f aca="false">+AM54+AM39+AM25</f>
        <v>215</v>
      </c>
      <c r="AN56" s="52" t="n">
        <f aca="false">+AN54+AN39+AN25</f>
        <v>213</v>
      </c>
      <c r="AO56" s="52" t="n">
        <f aca="false">+AO54+AO39+AO25</f>
        <v>0</v>
      </c>
      <c r="AP56" s="52" t="n">
        <f aca="false">+AP54+AP39+AP25</f>
        <v>220.09</v>
      </c>
      <c r="AQ56" s="52" t="n">
        <f aca="false">+AQ54+AQ39+AQ25</f>
        <v>218</v>
      </c>
      <c r="AR56" s="52" t="n">
        <f aca="false">+AR54+AR39+AR25</f>
        <v>262</v>
      </c>
      <c r="AS56" s="52" t="n">
        <f aca="false">+AS54+AS39+AS25</f>
        <v>248</v>
      </c>
      <c r="AT56" s="52" t="n">
        <f aca="false">+AT54+AT39+AT25</f>
        <v>260</v>
      </c>
    </row>
    <row r="57" customFormat="false" ht="15.75" hidden="false" customHeight="false" outlineLevel="0" collapsed="false"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</row>
    <row r="58" customFormat="false" ht="15.75" hidden="false" customHeight="false" outlineLevel="0" collapsed="false">
      <c r="B58" s="13" t="s">
        <v>208</v>
      </c>
      <c r="C58" s="13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53" t="s">
        <v>208</v>
      </c>
      <c r="AA58" s="53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</row>
    <row r="59" customFormat="false" ht="15.75" hidden="false" customHeight="false" outlineLevel="0" collapsed="false">
      <c r="A59" s="1" t="s">
        <v>209</v>
      </c>
      <c r="B59" s="41" t="n">
        <v>103825</v>
      </c>
      <c r="C59" s="1" t="s">
        <v>164</v>
      </c>
      <c r="D59" s="1" t="s">
        <v>210</v>
      </c>
      <c r="E59" s="40" t="n">
        <v>11</v>
      </c>
      <c r="F59" s="40" t="n">
        <v>11</v>
      </c>
      <c r="G59" s="40" t="n">
        <v>11</v>
      </c>
      <c r="H59" s="40" t="n">
        <v>11</v>
      </c>
      <c r="I59" s="40" t="n">
        <v>11</v>
      </c>
      <c r="J59" s="40" t="n">
        <v>11</v>
      </c>
      <c r="K59" s="40" t="n">
        <v>11</v>
      </c>
      <c r="L59" s="40" t="n">
        <v>11</v>
      </c>
      <c r="M59" s="40" t="n">
        <v>11</v>
      </c>
      <c r="N59" s="40" t="n">
        <v>11</v>
      </c>
      <c r="O59" s="40" t="n">
        <v>11</v>
      </c>
      <c r="P59" s="14" t="n">
        <v>12</v>
      </c>
      <c r="Q59" s="14" t="n">
        <v>11</v>
      </c>
      <c r="R59" s="14"/>
      <c r="S59" s="14" t="n">
        <v>11</v>
      </c>
      <c r="T59" s="14"/>
      <c r="U59" s="14" t="n">
        <v>11</v>
      </c>
      <c r="V59" s="14"/>
      <c r="W59" s="14"/>
      <c r="X59" s="14"/>
      <c r="Y59" s="14" t="s">
        <v>209</v>
      </c>
      <c r="Z59" s="14" t="s">
        <v>211</v>
      </c>
      <c r="AA59" s="14" t="s">
        <v>164</v>
      </c>
      <c r="AB59" s="14" t="s">
        <v>210</v>
      </c>
      <c r="AC59" s="14" t="n">
        <v>11</v>
      </c>
      <c r="AD59" s="14" t="n">
        <v>11</v>
      </c>
      <c r="AE59" s="14" t="n">
        <v>11</v>
      </c>
      <c r="AF59" s="14" t="n">
        <v>11</v>
      </c>
      <c r="AG59" s="14" t="n">
        <v>11</v>
      </c>
      <c r="AH59" s="14" t="n">
        <v>11</v>
      </c>
      <c r="AI59" s="14" t="n">
        <v>11</v>
      </c>
      <c r="AJ59" s="14" t="n">
        <v>11</v>
      </c>
      <c r="AK59" s="14" t="n">
        <v>11</v>
      </c>
      <c r="AL59" s="14" t="n">
        <v>11</v>
      </c>
      <c r="AM59" s="14" t="n">
        <v>11</v>
      </c>
      <c r="AN59" s="14" t="n">
        <v>11</v>
      </c>
      <c r="AO59" s="14"/>
      <c r="AP59" s="14" t="n">
        <v>11</v>
      </c>
      <c r="AQ59" s="14" t="n">
        <v>6</v>
      </c>
      <c r="AR59" s="14" t="n">
        <v>11</v>
      </c>
      <c r="AS59" s="14" t="n">
        <v>11</v>
      </c>
      <c r="AT59" s="14" t="n">
        <v>8</v>
      </c>
    </row>
    <row r="60" customFormat="false" ht="15.75" hidden="false" customHeight="false" outlineLevel="0" collapsed="false">
      <c r="B60" s="41" t="n">
        <v>103826</v>
      </c>
      <c r="D60" s="1" t="s">
        <v>212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14" t="n">
        <v>4</v>
      </c>
      <c r="Q60" s="14" t="n">
        <v>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 t="n">
        <v>0</v>
      </c>
      <c r="AO60" s="14"/>
      <c r="AP60" s="14"/>
      <c r="AQ60" s="14" t="n">
        <v>3</v>
      </c>
      <c r="AR60" s="14" t="n">
        <v>3</v>
      </c>
      <c r="AS60" s="14" t="n">
        <v>1</v>
      </c>
      <c r="AT60" s="14" t="n">
        <v>6</v>
      </c>
    </row>
    <row r="61" customFormat="false" ht="15.75" hidden="false" customHeight="false" outlineLevel="0" collapsed="false">
      <c r="B61" s="41"/>
      <c r="D61" s="1" t="s">
        <v>213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14" t="n">
        <v>0</v>
      </c>
      <c r="Q61" s="14" t="n">
        <v>0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 t="n">
        <v>0</v>
      </c>
      <c r="AO61" s="14"/>
      <c r="AP61" s="14"/>
      <c r="AQ61" s="14" t="n">
        <v>16</v>
      </c>
      <c r="AR61" s="14" t="n">
        <v>0</v>
      </c>
      <c r="AS61" s="14" t="n">
        <v>0</v>
      </c>
      <c r="AT61" s="14" t="n">
        <v>13</v>
      </c>
    </row>
    <row r="62" customFormat="false" ht="15.75" hidden="false" customHeight="false" outlineLevel="0" collapsed="false">
      <c r="B62" s="41"/>
      <c r="D62" s="1" t="s">
        <v>214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14" t="n">
        <v>0</v>
      </c>
      <c r="Q62" s="14" t="n">
        <v>0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 t="n">
        <v>0</v>
      </c>
      <c r="AO62" s="14"/>
      <c r="AP62" s="14"/>
      <c r="AQ62" s="14" t="n">
        <v>14</v>
      </c>
      <c r="AR62" s="14" t="n">
        <v>0</v>
      </c>
      <c r="AS62" s="14" t="n">
        <v>0</v>
      </c>
      <c r="AT62" s="14" t="n">
        <f aca="false">3+7.5</f>
        <v>10.5</v>
      </c>
    </row>
    <row r="63" customFormat="false" ht="15.75" hidden="false" customHeight="false" outlineLevel="0" collapsed="false">
      <c r="A63" s="1" t="s">
        <v>215</v>
      </c>
      <c r="B63" s="41" t="n">
        <v>103827</v>
      </c>
      <c r="C63" s="1" t="s">
        <v>216</v>
      </c>
      <c r="D63" s="1" t="s">
        <v>217</v>
      </c>
      <c r="E63" s="40" t="n">
        <v>14</v>
      </c>
      <c r="F63" s="40" t="n">
        <v>14</v>
      </c>
      <c r="G63" s="40" t="n">
        <v>14</v>
      </c>
      <c r="H63" s="40" t="n">
        <v>14</v>
      </c>
      <c r="I63" s="40" t="n">
        <v>14</v>
      </c>
      <c r="J63" s="40" t="n">
        <v>14</v>
      </c>
      <c r="K63" s="40" t="n">
        <v>14</v>
      </c>
      <c r="L63" s="40" t="n">
        <v>14</v>
      </c>
      <c r="M63" s="40" t="n">
        <v>14</v>
      </c>
      <c r="N63" s="40" t="n">
        <v>14</v>
      </c>
      <c r="O63" s="40" t="n">
        <v>14</v>
      </c>
      <c r="P63" s="14" t="n">
        <v>12</v>
      </c>
      <c r="Q63" s="14" t="n">
        <v>14</v>
      </c>
      <c r="R63" s="14"/>
      <c r="S63" s="14" t="n">
        <v>14</v>
      </c>
      <c r="T63" s="14"/>
      <c r="U63" s="14" t="n">
        <v>11</v>
      </c>
      <c r="V63" s="14"/>
      <c r="W63" s="14"/>
      <c r="X63" s="14"/>
      <c r="Y63" s="14" t="s">
        <v>215</v>
      </c>
      <c r="Z63" s="14" t="s">
        <v>218</v>
      </c>
      <c r="AA63" s="14" t="s">
        <v>219</v>
      </c>
      <c r="AB63" s="14" t="s">
        <v>220</v>
      </c>
      <c r="AC63" s="14" t="n">
        <v>11</v>
      </c>
      <c r="AD63" s="14" t="n">
        <v>11</v>
      </c>
      <c r="AE63" s="14" t="n">
        <v>11</v>
      </c>
      <c r="AF63" s="14" t="n">
        <v>11</v>
      </c>
      <c r="AG63" s="14" t="n">
        <v>11</v>
      </c>
      <c r="AH63" s="14" t="n">
        <v>11</v>
      </c>
      <c r="AI63" s="14" t="n">
        <v>11</v>
      </c>
      <c r="AJ63" s="14" t="n">
        <v>11</v>
      </c>
      <c r="AK63" s="14" t="n">
        <v>11</v>
      </c>
      <c r="AL63" s="14" t="n">
        <v>11</v>
      </c>
      <c r="AM63" s="14" t="n">
        <v>11</v>
      </c>
      <c r="AN63" s="14" t="n">
        <v>11</v>
      </c>
      <c r="AO63" s="14"/>
      <c r="AP63" s="14" t="n">
        <v>11</v>
      </c>
      <c r="AQ63" s="14" t="n">
        <v>10</v>
      </c>
      <c r="AR63" s="14" t="n">
        <v>10</v>
      </c>
      <c r="AS63" s="14" t="n">
        <v>13</v>
      </c>
      <c r="AT63" s="14" t="n">
        <v>11</v>
      </c>
    </row>
    <row r="64" customFormat="false" ht="15.75" hidden="false" customHeight="false" outlineLevel="0" collapsed="false">
      <c r="A64" s="1" t="s">
        <v>221</v>
      </c>
      <c r="B64" s="41" t="n">
        <v>103823</v>
      </c>
      <c r="C64" s="1" t="s">
        <v>222</v>
      </c>
      <c r="D64" s="1" t="s">
        <v>223</v>
      </c>
      <c r="E64" s="40" t="n">
        <v>6</v>
      </c>
      <c r="F64" s="40" t="n">
        <v>6</v>
      </c>
      <c r="G64" s="40" t="n">
        <v>6</v>
      </c>
      <c r="H64" s="40" t="n">
        <v>6</v>
      </c>
      <c r="I64" s="40" t="n">
        <v>6</v>
      </c>
      <c r="J64" s="40" t="n">
        <v>6</v>
      </c>
      <c r="K64" s="40" t="n">
        <v>6</v>
      </c>
      <c r="L64" s="40" t="n">
        <v>6</v>
      </c>
      <c r="M64" s="40" t="n">
        <v>6</v>
      </c>
      <c r="N64" s="40" t="n">
        <v>6</v>
      </c>
      <c r="O64" s="40" t="n">
        <v>6</v>
      </c>
      <c r="P64" s="14" t="n">
        <v>9</v>
      </c>
      <c r="Q64" s="14" t="n">
        <v>6</v>
      </c>
      <c r="R64" s="14"/>
      <c r="S64" s="14" t="n">
        <v>6</v>
      </c>
      <c r="T64" s="14"/>
      <c r="U64" s="14" t="n">
        <v>6</v>
      </c>
      <c r="V64" s="14"/>
      <c r="W64" s="14"/>
      <c r="X64" s="14"/>
      <c r="Y64" s="14" t="s">
        <v>221</v>
      </c>
      <c r="Z64" s="14" t="s">
        <v>224</v>
      </c>
      <c r="AA64" s="14" t="s">
        <v>225</v>
      </c>
      <c r="AB64" s="14" t="s">
        <v>223</v>
      </c>
      <c r="AC64" s="14" t="n">
        <v>6</v>
      </c>
      <c r="AD64" s="14" t="n">
        <v>6</v>
      </c>
      <c r="AE64" s="14" t="n">
        <v>6</v>
      </c>
      <c r="AF64" s="14" t="n">
        <v>6</v>
      </c>
      <c r="AG64" s="14" t="n">
        <v>6</v>
      </c>
      <c r="AH64" s="14" t="n">
        <v>6</v>
      </c>
      <c r="AI64" s="14" t="n">
        <v>6</v>
      </c>
      <c r="AJ64" s="14" t="n">
        <v>6</v>
      </c>
      <c r="AK64" s="14" t="n">
        <v>6</v>
      </c>
      <c r="AL64" s="14" t="n">
        <v>6</v>
      </c>
      <c r="AM64" s="14" t="n">
        <v>6</v>
      </c>
      <c r="AN64" s="14" t="n">
        <v>6</v>
      </c>
      <c r="AO64" s="14"/>
      <c r="AP64" s="14" t="n">
        <v>6</v>
      </c>
      <c r="AQ64" s="14" t="n">
        <v>6</v>
      </c>
      <c r="AR64" s="14" t="n">
        <v>8</v>
      </c>
      <c r="AS64" s="14" t="n">
        <v>5</v>
      </c>
      <c r="AT64" s="14" t="n">
        <v>5.5</v>
      </c>
    </row>
    <row r="65" customFormat="false" ht="15.75" hidden="false" customHeight="false" outlineLevel="0" collapsed="false">
      <c r="A65" s="1" t="s">
        <v>226</v>
      </c>
      <c r="B65" s="41" t="n">
        <v>103824</v>
      </c>
      <c r="C65" s="1" t="s">
        <v>222</v>
      </c>
      <c r="D65" s="54" t="s">
        <v>227</v>
      </c>
      <c r="E65" s="40" t="n">
        <v>3</v>
      </c>
      <c r="F65" s="40" t="n">
        <v>3</v>
      </c>
      <c r="G65" s="40" t="n">
        <v>3</v>
      </c>
      <c r="H65" s="40" t="n">
        <v>3</v>
      </c>
      <c r="I65" s="40" t="n">
        <v>3</v>
      </c>
      <c r="J65" s="40" t="n">
        <v>3</v>
      </c>
      <c r="K65" s="40" t="n">
        <v>3</v>
      </c>
      <c r="L65" s="40" t="n">
        <v>3</v>
      </c>
      <c r="M65" s="40" t="n">
        <v>3</v>
      </c>
      <c r="N65" s="40" t="n">
        <v>3</v>
      </c>
      <c r="O65" s="40" t="n">
        <v>3</v>
      </c>
      <c r="P65" s="14" t="n">
        <v>4</v>
      </c>
      <c r="Q65" s="14" t="n">
        <v>3</v>
      </c>
      <c r="R65" s="14"/>
      <c r="S65" s="14" t="n">
        <v>3</v>
      </c>
      <c r="T65" s="14"/>
      <c r="U65" s="14" t="n">
        <v>4</v>
      </c>
      <c r="V65" s="14"/>
      <c r="W65" s="14"/>
      <c r="X65" s="14"/>
      <c r="Y65" s="14" t="s">
        <v>226</v>
      </c>
      <c r="Z65" s="14" t="s">
        <v>228</v>
      </c>
      <c r="AA65" s="14" t="s">
        <v>229</v>
      </c>
      <c r="AB65" s="14" t="s">
        <v>227</v>
      </c>
      <c r="AC65" s="14" t="n">
        <v>4</v>
      </c>
      <c r="AD65" s="14" t="n">
        <v>4</v>
      </c>
      <c r="AE65" s="14" t="n">
        <v>4</v>
      </c>
      <c r="AF65" s="14" t="n">
        <v>4</v>
      </c>
      <c r="AG65" s="14" t="n">
        <v>4</v>
      </c>
      <c r="AH65" s="14" t="n">
        <v>4</v>
      </c>
      <c r="AI65" s="14" t="n">
        <v>4</v>
      </c>
      <c r="AJ65" s="14" t="n">
        <v>4</v>
      </c>
      <c r="AK65" s="14" t="n">
        <v>4</v>
      </c>
      <c r="AL65" s="14" t="n">
        <v>4</v>
      </c>
      <c r="AM65" s="14" t="n">
        <v>4</v>
      </c>
      <c r="AN65" s="14" t="n">
        <v>4</v>
      </c>
      <c r="AO65" s="14"/>
      <c r="AP65" s="14" t="n">
        <v>4</v>
      </c>
      <c r="AQ65" s="14" t="n">
        <v>0</v>
      </c>
      <c r="AR65" s="14" t="n">
        <v>3</v>
      </c>
      <c r="AS65" s="14" t="n">
        <v>2</v>
      </c>
      <c r="AT65" s="14" t="n">
        <v>0</v>
      </c>
    </row>
    <row r="66" customFormat="false" ht="15.75" hidden="false" customHeight="false" outlineLevel="0" collapsed="false">
      <c r="A66" s="1" t="s">
        <v>230</v>
      </c>
      <c r="B66" s="41"/>
      <c r="D66" s="1" t="s">
        <v>231</v>
      </c>
      <c r="E66" s="40" t="n">
        <v>3</v>
      </c>
      <c r="F66" s="40" t="n">
        <v>3</v>
      </c>
      <c r="G66" s="40" t="n">
        <v>3</v>
      </c>
      <c r="H66" s="40" t="n">
        <v>3</v>
      </c>
      <c r="I66" s="40" t="n">
        <v>3</v>
      </c>
      <c r="J66" s="40" t="n">
        <v>3</v>
      </c>
      <c r="K66" s="40" t="n">
        <v>3</v>
      </c>
      <c r="L66" s="40" t="n">
        <v>3</v>
      </c>
      <c r="M66" s="40" t="n">
        <v>3</v>
      </c>
      <c r="N66" s="40" t="n">
        <v>3</v>
      </c>
      <c r="O66" s="40" t="n">
        <v>3</v>
      </c>
      <c r="P66" s="14" t="n">
        <v>0</v>
      </c>
      <c r="Q66" s="14" t="n">
        <v>3</v>
      </c>
      <c r="R66" s="14"/>
      <c r="S66" s="14" t="n">
        <v>3</v>
      </c>
      <c r="T66" s="14"/>
      <c r="U66" s="14" t="n">
        <v>0</v>
      </c>
      <c r="V66" s="14"/>
      <c r="W66" s="14"/>
      <c r="X66" s="14"/>
      <c r="Y66" s="14" t="s">
        <v>230</v>
      </c>
      <c r="Z66" s="14" t="s">
        <v>232</v>
      </c>
      <c r="AA66" s="14" t="s">
        <v>225</v>
      </c>
      <c r="AB66" s="14" t="s">
        <v>231</v>
      </c>
      <c r="AC66" s="14" t="n">
        <v>0</v>
      </c>
      <c r="AD66" s="14" t="n">
        <v>0</v>
      </c>
      <c r="AE66" s="14" t="n">
        <v>0</v>
      </c>
      <c r="AF66" s="14" t="n">
        <v>0</v>
      </c>
      <c r="AG66" s="14" t="n">
        <v>0</v>
      </c>
      <c r="AH66" s="14" t="n">
        <v>0</v>
      </c>
      <c r="AI66" s="14" t="n">
        <v>0</v>
      </c>
      <c r="AJ66" s="14" t="n">
        <v>0</v>
      </c>
      <c r="AK66" s="14" t="n">
        <v>0</v>
      </c>
      <c r="AL66" s="14" t="n">
        <v>0</v>
      </c>
      <c r="AM66" s="14" t="n">
        <v>0</v>
      </c>
      <c r="AN66" s="14" t="n">
        <v>0</v>
      </c>
      <c r="AO66" s="14"/>
      <c r="AP66" s="14" t="n">
        <v>0</v>
      </c>
      <c r="AQ66" s="14" t="n">
        <v>0</v>
      </c>
      <c r="AR66" s="14" t="n">
        <v>0</v>
      </c>
      <c r="AS66" s="14" t="n">
        <v>3</v>
      </c>
      <c r="AT66" s="14" t="n">
        <v>0</v>
      </c>
    </row>
    <row r="67" customFormat="false" ht="15.75" hidden="false" customHeight="false" outlineLevel="0" collapsed="false">
      <c r="B67" s="41"/>
      <c r="C67" s="41"/>
      <c r="D67" s="13" t="s">
        <v>233</v>
      </c>
      <c r="E67" s="55" t="n">
        <v>37</v>
      </c>
      <c r="F67" s="55" t="n">
        <v>37</v>
      </c>
      <c r="G67" s="55" t="n">
        <v>37</v>
      </c>
      <c r="H67" s="55" t="n">
        <v>37</v>
      </c>
      <c r="I67" s="55" t="n">
        <v>37</v>
      </c>
      <c r="J67" s="55" t="n">
        <v>37</v>
      </c>
      <c r="K67" s="55" t="n">
        <v>37</v>
      </c>
      <c r="L67" s="55" t="n">
        <v>37</v>
      </c>
      <c r="M67" s="55" t="n">
        <v>37</v>
      </c>
      <c r="N67" s="55" t="n">
        <v>37</v>
      </c>
      <c r="O67" s="55" t="n">
        <v>37</v>
      </c>
      <c r="P67" s="51" t="n">
        <f aca="false">SUM(P59:P66)</f>
        <v>41</v>
      </c>
      <c r="Q67" s="51" t="n">
        <f aca="false">SUM(Q59:Q66)</f>
        <v>37</v>
      </c>
      <c r="R67" s="51" t="n">
        <f aca="false">SUM(R59:R66)</f>
        <v>0</v>
      </c>
      <c r="S67" s="51" t="n">
        <f aca="false">SUM(S59:S66)</f>
        <v>37</v>
      </c>
      <c r="T67" s="51" t="n">
        <f aca="false">SUM(T59:T66)</f>
        <v>0</v>
      </c>
      <c r="U67" s="51" t="n">
        <f aca="false">SUM(U59:U66)</f>
        <v>32</v>
      </c>
      <c r="V67" s="51" t="n">
        <f aca="false">SUM(V59:V66)</f>
        <v>0</v>
      </c>
      <c r="W67" s="51" t="n">
        <f aca="false">SUM(W59:W66)</f>
        <v>0</v>
      </c>
      <c r="X67" s="51" t="n">
        <f aca="false">SUM(X59:X66)</f>
        <v>0</v>
      </c>
      <c r="Y67" s="51" t="n">
        <f aca="false">SUM(Y59:Y66)</f>
        <v>0</v>
      </c>
      <c r="Z67" s="51" t="n">
        <f aca="false">SUM(Z59:Z66)</f>
        <v>0</v>
      </c>
      <c r="AA67" s="51" t="n">
        <f aca="false">SUM(AA59:AA66)</f>
        <v>0</v>
      </c>
      <c r="AB67" s="51" t="n">
        <f aca="false">SUM(AB59:AB66)</f>
        <v>0</v>
      </c>
      <c r="AC67" s="51" t="n">
        <f aca="false">SUM(AC59:AC66)</f>
        <v>32</v>
      </c>
      <c r="AD67" s="51" t="n">
        <f aca="false">SUM(AD59:AD66)</f>
        <v>32</v>
      </c>
      <c r="AE67" s="51" t="n">
        <f aca="false">SUM(AE59:AE66)</f>
        <v>32</v>
      </c>
      <c r="AF67" s="51" t="n">
        <f aca="false">SUM(AF59:AF66)</f>
        <v>32</v>
      </c>
      <c r="AG67" s="51" t="n">
        <f aca="false">SUM(AG59:AG66)</f>
        <v>32</v>
      </c>
      <c r="AH67" s="51" t="n">
        <f aca="false">SUM(AH59:AH66)</f>
        <v>32</v>
      </c>
      <c r="AI67" s="51" t="n">
        <f aca="false">SUM(AI59:AI66)</f>
        <v>32</v>
      </c>
      <c r="AJ67" s="51" t="n">
        <f aca="false">SUM(AJ59:AJ66)</f>
        <v>32</v>
      </c>
      <c r="AK67" s="51" t="n">
        <f aca="false">SUM(AK59:AK66)</f>
        <v>32</v>
      </c>
      <c r="AL67" s="51" t="n">
        <f aca="false">SUM(AL59:AL66)</f>
        <v>32</v>
      </c>
      <c r="AM67" s="51" t="n">
        <f aca="false">SUM(AM59:AM66)</f>
        <v>32</v>
      </c>
      <c r="AN67" s="51" t="n">
        <f aca="false">SUM(AN59:AN66)</f>
        <v>32</v>
      </c>
      <c r="AO67" s="51" t="n">
        <f aca="false">SUM(AO59:AO66)</f>
        <v>0</v>
      </c>
      <c r="AP67" s="51" t="n">
        <f aca="false">SUM(AP59:AP66)</f>
        <v>32</v>
      </c>
      <c r="AQ67" s="51" t="n">
        <f aca="false">SUM(AQ59:AQ66)</f>
        <v>55</v>
      </c>
      <c r="AR67" s="51" t="n">
        <f aca="false">SUM(AR59:AR66)</f>
        <v>35</v>
      </c>
      <c r="AS67" s="51" t="n">
        <f aca="false">SUM(AS59:AS66)</f>
        <v>35</v>
      </c>
      <c r="AT67" s="51" t="n">
        <f aca="false">SUM(AT59:AT66)</f>
        <v>54</v>
      </c>
    </row>
    <row r="68" customFormat="false" ht="15.75" hidden="false" customHeight="false" outlineLevel="0" collapsed="false">
      <c r="B68" s="56" t="s">
        <v>234</v>
      </c>
      <c r="C68" s="56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57" t="s">
        <v>235</v>
      </c>
      <c r="AA68" s="57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</row>
    <row r="69" customFormat="false" ht="15.75" hidden="false" customHeight="false" outlineLevel="0" collapsed="false">
      <c r="B69" s="41" t="n">
        <v>103849</v>
      </c>
      <c r="D69" s="1" t="s">
        <v>236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14" t="n">
        <f aca="false">16-16</f>
        <v>0</v>
      </c>
      <c r="Q69" s="14" t="n">
        <v>0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 t="n">
        <v>0</v>
      </c>
      <c r="AO69" s="14"/>
      <c r="AP69" s="14"/>
      <c r="AQ69" s="14" t="n">
        <v>0</v>
      </c>
      <c r="AR69" s="14" t="n">
        <v>0</v>
      </c>
      <c r="AS69" s="14" t="n">
        <v>0</v>
      </c>
      <c r="AT69" s="14" t="n">
        <v>0</v>
      </c>
    </row>
    <row r="70" customFormat="false" ht="15.75" hidden="false" customHeight="false" outlineLevel="0" collapsed="false">
      <c r="B70" s="41" t="n">
        <v>103850</v>
      </c>
      <c r="D70" s="1" t="s">
        <v>237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14" t="n">
        <f aca="false">2-2</f>
        <v>0</v>
      </c>
      <c r="Q70" s="14" t="n">
        <v>0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 t="n">
        <v>0</v>
      </c>
      <c r="AO70" s="14"/>
      <c r="AP70" s="14"/>
      <c r="AQ70" s="14" t="n">
        <v>0</v>
      </c>
      <c r="AR70" s="14" t="n">
        <v>0</v>
      </c>
      <c r="AS70" s="14" t="n">
        <v>0</v>
      </c>
      <c r="AT70" s="14" t="n">
        <v>0</v>
      </c>
    </row>
    <row r="71" customFormat="false" ht="15.75" hidden="false" customHeight="false" outlineLevel="0" collapsed="false">
      <c r="B71" s="58"/>
      <c r="D71" s="59" t="s">
        <v>238</v>
      </c>
      <c r="E71" s="60" t="n">
        <v>20</v>
      </c>
      <c r="F71" s="60" t="n">
        <v>20</v>
      </c>
      <c r="G71" s="60" t="n">
        <v>20</v>
      </c>
      <c r="H71" s="60" t="n">
        <v>20</v>
      </c>
      <c r="I71" s="60" t="n">
        <v>20</v>
      </c>
      <c r="J71" s="60" t="n">
        <v>20</v>
      </c>
      <c r="K71" s="60" t="n">
        <v>20</v>
      </c>
      <c r="L71" s="60" t="n">
        <v>20</v>
      </c>
      <c r="M71" s="60" t="n">
        <v>20</v>
      </c>
      <c r="N71" s="60" t="n">
        <v>20</v>
      </c>
      <c r="O71" s="60" t="n">
        <v>20</v>
      </c>
      <c r="P71" s="46" t="n">
        <f aca="false">SUM(P69:P70)</f>
        <v>0</v>
      </c>
      <c r="Q71" s="46" t="n">
        <f aca="false">SUM(Q69:Q70)</f>
        <v>0</v>
      </c>
      <c r="R71" s="46" t="n">
        <f aca="false">SUM(R69:R70)</f>
        <v>0</v>
      </c>
      <c r="S71" s="46" t="n">
        <f aca="false">SUM(S69:S70)</f>
        <v>0</v>
      </c>
      <c r="T71" s="46" t="n">
        <f aca="false">SUM(T69:T70)</f>
        <v>0</v>
      </c>
      <c r="U71" s="46" t="n">
        <f aca="false">SUM(U69:U70)</f>
        <v>0</v>
      </c>
      <c r="V71" s="46" t="n">
        <f aca="false">SUM(V69:V70)</f>
        <v>0</v>
      </c>
      <c r="W71" s="46" t="n">
        <f aca="false">SUM(W69:W70)</f>
        <v>0</v>
      </c>
      <c r="X71" s="46" t="n">
        <f aca="false">SUM(X69:X70)</f>
        <v>0</v>
      </c>
      <c r="Y71" s="46" t="n">
        <f aca="false">SUM(Y69:Y70)</f>
        <v>0</v>
      </c>
      <c r="Z71" s="46" t="n">
        <f aca="false">SUM(Z69:Z70)</f>
        <v>0</v>
      </c>
      <c r="AA71" s="46" t="n">
        <f aca="false">SUM(AA69:AA70)</f>
        <v>0</v>
      </c>
      <c r="AB71" s="46" t="n">
        <f aca="false">SUM(AB69:AB70)</f>
        <v>0</v>
      </c>
      <c r="AC71" s="46" t="n">
        <f aca="false">SUM(AC69:AC70)</f>
        <v>0</v>
      </c>
      <c r="AD71" s="46" t="n">
        <f aca="false">SUM(AD69:AD70)</f>
        <v>0</v>
      </c>
      <c r="AE71" s="46" t="n">
        <f aca="false">SUM(AE69:AE70)</f>
        <v>0</v>
      </c>
      <c r="AF71" s="46" t="n">
        <f aca="false">SUM(AF69:AF70)</f>
        <v>0</v>
      </c>
      <c r="AG71" s="46" t="n">
        <f aca="false">SUM(AG69:AG70)</f>
        <v>0</v>
      </c>
      <c r="AH71" s="46" t="n">
        <f aca="false">SUM(AH69:AH70)</f>
        <v>0</v>
      </c>
      <c r="AI71" s="46" t="n">
        <f aca="false">SUM(AI69:AI70)</f>
        <v>0</v>
      </c>
      <c r="AJ71" s="46" t="n">
        <f aca="false">SUM(AJ69:AJ70)</f>
        <v>0</v>
      </c>
      <c r="AK71" s="46" t="n">
        <f aca="false">SUM(AK69:AK70)</f>
        <v>0</v>
      </c>
      <c r="AL71" s="46" t="n">
        <f aca="false">SUM(AL69:AL70)</f>
        <v>0</v>
      </c>
      <c r="AM71" s="46" t="n">
        <f aca="false">SUM(AM69:AM70)</f>
        <v>0</v>
      </c>
      <c r="AN71" s="46" t="n">
        <f aca="false">SUM(AN69:AN70)</f>
        <v>0</v>
      </c>
      <c r="AO71" s="46" t="n">
        <f aca="false">SUM(AO69:AO70)</f>
        <v>0</v>
      </c>
      <c r="AP71" s="46" t="n">
        <f aca="false">SUM(AP69:AP70)</f>
        <v>0</v>
      </c>
      <c r="AQ71" s="46" t="n">
        <f aca="false">SUM(AQ69:AQ70)</f>
        <v>0</v>
      </c>
      <c r="AR71" s="46" t="n">
        <f aca="false">SUM(AR69:AR70)</f>
        <v>0</v>
      </c>
      <c r="AS71" s="46" t="n">
        <f aca="false">SUM(AS69:AS70)</f>
        <v>0</v>
      </c>
      <c r="AT71" s="46" t="n">
        <f aca="false">SUM(AT69:AT70)</f>
        <v>0</v>
      </c>
    </row>
    <row r="72" customFormat="false" ht="15.75" hidden="false" customHeight="false" outlineLevel="0" collapsed="false">
      <c r="C72" s="4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2"/>
      <c r="Q72" s="62"/>
      <c r="R72" s="48"/>
      <c r="S72" s="48"/>
      <c r="T72" s="48"/>
      <c r="U72" s="62"/>
      <c r="V72" s="48"/>
      <c r="W72" s="48"/>
      <c r="X72" s="48"/>
      <c r="Y72" s="48"/>
      <c r="Z72" s="53" t="s">
        <v>239</v>
      </c>
      <c r="AA72" s="63"/>
      <c r="AB72" s="48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48"/>
      <c r="AP72" s="48"/>
      <c r="AQ72" s="62"/>
    </row>
    <row r="73" customFormat="false" ht="15.75" hidden="false" customHeight="false" outlineLevel="0" collapsed="false">
      <c r="B73" s="13" t="s">
        <v>240</v>
      </c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</row>
    <row r="74" customFormat="false" ht="15.75" hidden="false" customHeight="false" outlineLevel="0" collapsed="false">
      <c r="A74" s="1" t="s">
        <v>241</v>
      </c>
      <c r="B74" s="41" t="n">
        <v>103836</v>
      </c>
      <c r="C74" s="11" t="s">
        <v>182</v>
      </c>
      <c r="D74" s="1" t="s">
        <v>242</v>
      </c>
      <c r="E74" s="40" t="n">
        <v>9</v>
      </c>
      <c r="F74" s="40" t="n">
        <v>9</v>
      </c>
      <c r="G74" s="40" t="n">
        <v>9</v>
      </c>
      <c r="H74" s="40" t="n">
        <v>9</v>
      </c>
      <c r="I74" s="40" t="n">
        <v>9</v>
      </c>
      <c r="J74" s="40" t="n">
        <v>9</v>
      </c>
      <c r="K74" s="40" t="n">
        <v>9</v>
      </c>
      <c r="L74" s="40" t="n">
        <v>9</v>
      </c>
      <c r="M74" s="40" t="n">
        <v>9</v>
      </c>
      <c r="N74" s="40" t="n">
        <v>9</v>
      </c>
      <c r="O74" s="40" t="n">
        <v>9</v>
      </c>
      <c r="P74" s="14" t="n">
        <v>46</v>
      </c>
      <c r="Q74" s="14" t="n">
        <v>9</v>
      </c>
      <c r="R74" s="14"/>
      <c r="S74" s="14" t="n">
        <v>9</v>
      </c>
      <c r="T74" s="14"/>
      <c r="U74" s="14" t="n">
        <v>0</v>
      </c>
      <c r="V74" s="14"/>
      <c r="W74" s="14"/>
      <c r="X74" s="14"/>
      <c r="Y74" s="14" t="s">
        <v>241</v>
      </c>
      <c r="Z74" s="14" t="s">
        <v>243</v>
      </c>
      <c r="AA74" s="14" t="s">
        <v>244</v>
      </c>
      <c r="AB74" s="14" t="s">
        <v>245</v>
      </c>
      <c r="AC74" s="14" t="n">
        <v>0</v>
      </c>
      <c r="AD74" s="14" t="n">
        <v>0</v>
      </c>
      <c r="AE74" s="14" t="n">
        <v>0</v>
      </c>
      <c r="AF74" s="14" t="n">
        <v>0</v>
      </c>
      <c r="AG74" s="14" t="n">
        <v>0</v>
      </c>
      <c r="AH74" s="14" t="n">
        <v>0</v>
      </c>
      <c r="AI74" s="14" t="n">
        <v>0</v>
      </c>
      <c r="AJ74" s="14" t="n">
        <v>0</v>
      </c>
      <c r="AK74" s="14" t="n">
        <v>0</v>
      </c>
      <c r="AL74" s="14" t="n">
        <v>0</v>
      </c>
      <c r="AM74" s="14" t="n">
        <v>0</v>
      </c>
      <c r="AN74" s="14" t="n">
        <v>0</v>
      </c>
      <c r="AO74" s="14"/>
      <c r="AP74" s="14" t="n">
        <v>0</v>
      </c>
      <c r="AQ74" s="14" t="n">
        <v>0</v>
      </c>
      <c r="AR74" s="14" t="n">
        <v>27</v>
      </c>
      <c r="AS74" s="14" t="n">
        <v>11</v>
      </c>
      <c r="AT74" s="14" t="n">
        <v>0</v>
      </c>
    </row>
    <row r="75" customFormat="false" ht="15.75" hidden="false" customHeight="false" outlineLevel="0" collapsed="false">
      <c r="B75" s="41"/>
      <c r="C75" s="41"/>
      <c r="D75" s="13" t="s">
        <v>246</v>
      </c>
      <c r="E75" s="55" t="n">
        <v>9</v>
      </c>
      <c r="F75" s="55" t="n">
        <v>9</v>
      </c>
      <c r="G75" s="55" t="n">
        <v>9</v>
      </c>
      <c r="H75" s="55" t="n">
        <v>9</v>
      </c>
      <c r="I75" s="55" t="n">
        <v>9</v>
      </c>
      <c r="J75" s="55" t="n">
        <v>9</v>
      </c>
      <c r="K75" s="55" t="n">
        <v>9</v>
      </c>
      <c r="L75" s="55" t="n">
        <v>9</v>
      </c>
      <c r="M75" s="55" t="n">
        <v>9</v>
      </c>
      <c r="N75" s="55" t="n">
        <v>9</v>
      </c>
      <c r="O75" s="55" t="n">
        <v>9</v>
      </c>
      <c r="P75" s="51" t="n">
        <f aca="false">+P74</f>
        <v>46</v>
      </c>
      <c r="Q75" s="51" t="n">
        <f aca="false">+Q74</f>
        <v>9</v>
      </c>
      <c r="R75" s="51" t="n">
        <f aca="false">+R74</f>
        <v>0</v>
      </c>
      <c r="S75" s="51" t="n">
        <f aca="false">+S74</f>
        <v>9</v>
      </c>
      <c r="T75" s="51" t="n">
        <f aca="false">+T74</f>
        <v>0</v>
      </c>
      <c r="U75" s="51" t="n">
        <f aca="false">+U74</f>
        <v>0</v>
      </c>
      <c r="V75" s="51" t="n">
        <f aca="false">+V74</f>
        <v>0</v>
      </c>
      <c r="W75" s="51" t="n">
        <f aca="false">+W74</f>
        <v>0</v>
      </c>
      <c r="X75" s="51" t="n">
        <f aca="false">+X74</f>
        <v>0</v>
      </c>
      <c r="Y75" s="51" t="str">
        <f aca="false">+Y74</f>
        <v>4132662</v>
      </c>
      <c r="Z75" s="51" t="str">
        <f aca="false">+Z74</f>
        <v>413-2662</v>
      </c>
      <c r="AA75" s="51" t="str">
        <f aca="false">+AA74</f>
        <v>Shults</v>
      </c>
      <c r="AB75" s="51" t="str">
        <f aca="false">+AB74</f>
        <v>Online Trading</v>
      </c>
      <c r="AC75" s="51" t="n">
        <f aca="false">+AC74</f>
        <v>0</v>
      </c>
      <c r="AD75" s="51" t="n">
        <f aca="false">+AD74</f>
        <v>0</v>
      </c>
      <c r="AE75" s="51" t="n">
        <f aca="false">+AE74</f>
        <v>0</v>
      </c>
      <c r="AF75" s="51" t="n">
        <f aca="false">+AF74</f>
        <v>0</v>
      </c>
      <c r="AG75" s="51" t="n">
        <f aca="false">+AG74</f>
        <v>0</v>
      </c>
      <c r="AH75" s="51" t="n">
        <f aca="false">+AH74</f>
        <v>0</v>
      </c>
      <c r="AI75" s="51" t="n">
        <f aca="false">+AI74</f>
        <v>0</v>
      </c>
      <c r="AJ75" s="51" t="n">
        <f aca="false">+AJ74</f>
        <v>0</v>
      </c>
      <c r="AK75" s="51" t="n">
        <f aca="false">+AK74</f>
        <v>0</v>
      </c>
      <c r="AL75" s="51" t="n">
        <f aca="false">+AL74</f>
        <v>0</v>
      </c>
      <c r="AM75" s="51" t="n">
        <f aca="false">+AM74</f>
        <v>0</v>
      </c>
      <c r="AN75" s="51" t="n">
        <f aca="false">+AN74</f>
        <v>0</v>
      </c>
      <c r="AO75" s="51" t="n">
        <f aca="false">+AO74</f>
        <v>0</v>
      </c>
      <c r="AP75" s="51" t="n">
        <f aca="false">+AP74</f>
        <v>0</v>
      </c>
      <c r="AQ75" s="51" t="n">
        <f aca="false">+AQ74</f>
        <v>0</v>
      </c>
      <c r="AR75" s="51" t="n">
        <f aca="false">+AR74</f>
        <v>27</v>
      </c>
      <c r="AS75" s="51" t="n">
        <f aca="false">+AS74</f>
        <v>11</v>
      </c>
      <c r="AT75" s="51" t="n">
        <f aca="false">+AT74</f>
        <v>0</v>
      </c>
    </row>
    <row r="76" customFormat="false" ht="15.75" hidden="false" customHeight="false" outlineLevel="0" collapsed="false"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</row>
    <row r="77" customFormat="false" ht="15.75" hidden="false" customHeight="false" outlineLevel="0" collapsed="false">
      <c r="B77" s="13" t="s">
        <v>247</v>
      </c>
      <c r="C77" s="13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53" t="s">
        <v>247</v>
      </c>
      <c r="AA77" s="53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</row>
    <row r="78" customFormat="false" ht="15.75" hidden="false" customHeight="false" outlineLevel="0" collapsed="false">
      <c r="A78" s="1" t="s">
        <v>248</v>
      </c>
      <c r="B78" s="41" t="n">
        <v>103851</v>
      </c>
      <c r="C78" s="1" t="s">
        <v>249</v>
      </c>
      <c r="D78" s="1" t="s">
        <v>250</v>
      </c>
      <c r="E78" s="40" t="n">
        <v>0</v>
      </c>
      <c r="F78" s="40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40" t="n">
        <v>0</v>
      </c>
      <c r="P78" s="14" t="n">
        <v>0</v>
      </c>
      <c r="Q78" s="14" t="n">
        <v>0</v>
      </c>
      <c r="R78" s="14"/>
      <c r="S78" s="14" t="n">
        <v>0</v>
      </c>
      <c r="T78" s="14"/>
      <c r="U78" s="14" t="n">
        <v>0</v>
      </c>
      <c r="V78" s="14"/>
      <c r="W78" s="14"/>
      <c r="X78" s="14"/>
      <c r="Y78" s="14" t="s">
        <v>248</v>
      </c>
      <c r="Z78" s="14" t="s">
        <v>251</v>
      </c>
      <c r="AA78" s="14" t="s">
        <v>249</v>
      </c>
      <c r="AB78" s="14" t="s">
        <v>250</v>
      </c>
      <c r="AC78" s="14" t="n">
        <v>0</v>
      </c>
      <c r="AD78" s="14" t="n">
        <v>0</v>
      </c>
      <c r="AE78" s="14" t="n">
        <v>0</v>
      </c>
      <c r="AF78" s="14" t="n">
        <v>0</v>
      </c>
      <c r="AG78" s="14" t="n">
        <v>0</v>
      </c>
      <c r="AH78" s="14" t="n">
        <v>0</v>
      </c>
      <c r="AI78" s="14" t="n">
        <v>0</v>
      </c>
      <c r="AJ78" s="14" t="n">
        <v>0</v>
      </c>
      <c r="AK78" s="14" t="n">
        <v>0</v>
      </c>
      <c r="AL78" s="14" t="n">
        <v>0</v>
      </c>
      <c r="AM78" s="14" t="n">
        <v>0</v>
      </c>
      <c r="AN78" s="14" t="n">
        <v>0</v>
      </c>
      <c r="AO78" s="14"/>
      <c r="AP78" s="14" t="n">
        <v>0</v>
      </c>
      <c r="AQ78" s="14"/>
      <c r="AR78" s="14" t="n">
        <v>0</v>
      </c>
      <c r="AS78" s="14" t="n">
        <v>0</v>
      </c>
      <c r="AT78" s="14" t="n">
        <v>0</v>
      </c>
    </row>
    <row r="79" customFormat="false" ht="15.75" hidden="false" customHeight="false" outlineLevel="0" collapsed="false">
      <c r="A79" s="1" t="s">
        <v>252</v>
      </c>
      <c r="B79" s="41" t="n">
        <v>103853</v>
      </c>
      <c r="C79" s="1" t="s">
        <v>249</v>
      </c>
      <c r="D79" s="1" t="s">
        <v>253</v>
      </c>
      <c r="E79" s="40" t="n">
        <v>3</v>
      </c>
      <c r="F79" s="40" t="n">
        <v>3</v>
      </c>
      <c r="G79" s="40" t="n">
        <v>3</v>
      </c>
      <c r="H79" s="40" t="n">
        <v>2</v>
      </c>
      <c r="I79" s="40" t="n">
        <v>2</v>
      </c>
      <c r="J79" s="40" t="n">
        <v>2</v>
      </c>
      <c r="K79" s="40" t="n">
        <v>2</v>
      </c>
      <c r="L79" s="40" t="n">
        <v>2</v>
      </c>
      <c r="M79" s="40" t="n">
        <v>2</v>
      </c>
      <c r="N79" s="40" t="n">
        <v>2</v>
      </c>
      <c r="O79" s="40" t="n">
        <v>2</v>
      </c>
      <c r="P79" s="14" t="n">
        <v>5</v>
      </c>
      <c r="Q79" s="14" t="n">
        <v>2</v>
      </c>
      <c r="R79" s="14"/>
      <c r="S79" s="14" t="n">
        <v>2.25</v>
      </c>
      <c r="T79" s="14"/>
      <c r="U79" s="14" t="n">
        <v>6</v>
      </c>
      <c r="V79" s="14"/>
      <c r="W79" s="14"/>
      <c r="X79" s="14"/>
      <c r="Y79" s="14" t="s">
        <v>252</v>
      </c>
      <c r="Z79" s="14" t="s">
        <v>254</v>
      </c>
      <c r="AA79" s="14" t="s">
        <v>249</v>
      </c>
      <c r="AB79" s="14" t="s">
        <v>253</v>
      </c>
      <c r="AC79" s="14" t="n">
        <v>6</v>
      </c>
      <c r="AD79" s="14" t="n">
        <v>6</v>
      </c>
      <c r="AE79" s="14" t="n">
        <v>6</v>
      </c>
      <c r="AF79" s="14" t="n">
        <v>6</v>
      </c>
      <c r="AG79" s="14" t="n">
        <v>6</v>
      </c>
      <c r="AH79" s="14" t="n">
        <v>6</v>
      </c>
      <c r="AI79" s="14" t="n">
        <v>6</v>
      </c>
      <c r="AJ79" s="14" t="n">
        <v>6</v>
      </c>
      <c r="AK79" s="14" t="n">
        <v>6</v>
      </c>
      <c r="AL79" s="14" t="n">
        <v>6</v>
      </c>
      <c r="AM79" s="14" t="n">
        <v>6</v>
      </c>
      <c r="AN79" s="14" t="n">
        <v>6</v>
      </c>
      <c r="AO79" s="14"/>
      <c r="AP79" s="14" t="n">
        <v>6</v>
      </c>
      <c r="AQ79" s="14" t="n">
        <v>7</v>
      </c>
      <c r="AR79" s="14" t="n">
        <v>2</v>
      </c>
      <c r="AS79" s="14" t="n">
        <v>2</v>
      </c>
      <c r="AT79" s="14" t="n">
        <v>8</v>
      </c>
    </row>
    <row r="80" customFormat="false" ht="15.75" hidden="false" customHeight="false" outlineLevel="0" collapsed="false">
      <c r="B80" s="41"/>
      <c r="C80" s="41"/>
      <c r="D80" s="13" t="s">
        <v>255</v>
      </c>
      <c r="E80" s="46" t="n">
        <v>3</v>
      </c>
      <c r="F80" s="46" t="n">
        <v>3</v>
      </c>
      <c r="G80" s="46" t="n">
        <v>3</v>
      </c>
      <c r="H80" s="46" t="n">
        <v>2</v>
      </c>
      <c r="I80" s="46" t="n">
        <v>2</v>
      </c>
      <c r="J80" s="46" t="n">
        <v>2</v>
      </c>
      <c r="K80" s="46" t="n">
        <v>2</v>
      </c>
      <c r="L80" s="46" t="n">
        <v>2</v>
      </c>
      <c r="M80" s="46" t="n">
        <v>2</v>
      </c>
      <c r="N80" s="46" t="n">
        <v>2</v>
      </c>
      <c r="O80" s="46" t="n">
        <v>2</v>
      </c>
      <c r="P80" s="46" t="n">
        <f aca="false">SUM(P78:P79)</f>
        <v>5</v>
      </c>
      <c r="Q80" s="46" t="n">
        <f aca="false">SUM(Q78:Q79)</f>
        <v>2</v>
      </c>
      <c r="R80" s="46" t="n">
        <f aca="false">SUM(R78:R79)</f>
        <v>0</v>
      </c>
      <c r="S80" s="46" t="n">
        <f aca="false">SUM(S78:S79)</f>
        <v>2.25</v>
      </c>
      <c r="T80" s="46" t="n">
        <f aca="false">SUM(T78:T79)</f>
        <v>0</v>
      </c>
      <c r="U80" s="46" t="n">
        <f aca="false">SUM(U78:U79)</f>
        <v>6</v>
      </c>
      <c r="V80" s="46" t="n">
        <f aca="false">SUM(V78:V79)</f>
        <v>0</v>
      </c>
      <c r="W80" s="46" t="n">
        <f aca="false">SUM(W78:W79)</f>
        <v>0</v>
      </c>
      <c r="X80" s="46" t="n">
        <f aca="false">SUM(X78:X79)</f>
        <v>0</v>
      </c>
      <c r="Y80" s="46" t="n">
        <f aca="false">SUM(Y78:Y79)</f>
        <v>0</v>
      </c>
      <c r="Z80" s="46" t="n">
        <f aca="false">SUM(Z78:Z79)</f>
        <v>0</v>
      </c>
      <c r="AA80" s="46" t="n">
        <f aca="false">SUM(AA78:AA79)</f>
        <v>0</v>
      </c>
      <c r="AB80" s="46" t="n">
        <f aca="false">SUM(AB78:AB79)</f>
        <v>0</v>
      </c>
      <c r="AC80" s="46" t="n">
        <f aca="false">SUM(AC78:AC79)</f>
        <v>6</v>
      </c>
      <c r="AD80" s="46" t="n">
        <f aca="false">SUM(AD78:AD79)</f>
        <v>6</v>
      </c>
      <c r="AE80" s="46" t="n">
        <f aca="false">SUM(AE78:AE79)</f>
        <v>6</v>
      </c>
      <c r="AF80" s="46" t="n">
        <f aca="false">SUM(AF78:AF79)</f>
        <v>6</v>
      </c>
      <c r="AG80" s="46" t="n">
        <f aca="false">SUM(AG78:AG79)</f>
        <v>6</v>
      </c>
      <c r="AH80" s="46" t="n">
        <f aca="false">SUM(AH78:AH79)</f>
        <v>6</v>
      </c>
      <c r="AI80" s="46" t="n">
        <f aca="false">SUM(AI78:AI79)</f>
        <v>6</v>
      </c>
      <c r="AJ80" s="46" t="n">
        <f aca="false">SUM(AJ78:AJ79)</f>
        <v>6</v>
      </c>
      <c r="AK80" s="46" t="n">
        <f aca="false">SUM(AK78:AK79)</f>
        <v>6</v>
      </c>
      <c r="AL80" s="46" t="n">
        <f aca="false">SUM(AL78:AL79)</f>
        <v>6</v>
      </c>
      <c r="AM80" s="46" t="n">
        <f aca="false">SUM(AM78:AM79)</f>
        <v>6</v>
      </c>
      <c r="AN80" s="46" t="n">
        <f aca="false">SUM(AN78:AN79)</f>
        <v>6</v>
      </c>
      <c r="AO80" s="46" t="n">
        <f aca="false">SUM(AO78:AO79)</f>
        <v>0</v>
      </c>
      <c r="AP80" s="46" t="n">
        <f aca="false">SUM(AP78:AP79)</f>
        <v>6</v>
      </c>
      <c r="AQ80" s="46" t="n">
        <f aca="false">SUM(AQ78:AQ79)</f>
        <v>7</v>
      </c>
      <c r="AR80" s="46" t="n">
        <f aca="false">SUM(AR78:AR79)</f>
        <v>2</v>
      </c>
      <c r="AS80" s="46" t="n">
        <f aca="false">SUM(AS78:AS79)</f>
        <v>2</v>
      </c>
      <c r="AT80" s="46" t="n">
        <f aca="false">SUM(AT78:AT79)</f>
        <v>8</v>
      </c>
    </row>
    <row r="81" customFormat="false" ht="15.75" hidden="false" customHeight="false" outlineLevel="0" collapsed="false">
      <c r="B81" s="64"/>
      <c r="C81" s="64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5"/>
      <c r="AA81" s="65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</row>
    <row r="82" customFormat="false" ht="15.75" hidden="false" customHeight="false" outlineLevel="0" collapsed="false">
      <c r="B82" s="13" t="s">
        <v>256</v>
      </c>
      <c r="C82" s="6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53" t="s">
        <v>257</v>
      </c>
      <c r="AA82" s="65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</row>
    <row r="83" customFormat="false" ht="15.75" hidden="false" customHeight="false" outlineLevel="0" collapsed="false">
      <c r="A83" s="1" t="s">
        <v>258</v>
      </c>
      <c r="B83" s="41" t="n">
        <v>103838</v>
      </c>
      <c r="C83" s="1" t="s">
        <v>259</v>
      </c>
      <c r="D83" s="1" t="s">
        <v>260</v>
      </c>
      <c r="E83" s="40" t="n">
        <v>6</v>
      </c>
      <c r="F83" s="40" t="n">
        <v>6</v>
      </c>
      <c r="G83" s="40" t="n">
        <v>6</v>
      </c>
      <c r="H83" s="40" t="n">
        <v>6</v>
      </c>
      <c r="I83" s="40" t="n">
        <v>6</v>
      </c>
      <c r="J83" s="40" t="n">
        <v>6</v>
      </c>
      <c r="K83" s="40" t="n">
        <v>6</v>
      </c>
      <c r="L83" s="40" t="n">
        <v>6</v>
      </c>
      <c r="M83" s="40" t="n">
        <v>6</v>
      </c>
      <c r="N83" s="40" t="n">
        <v>6</v>
      </c>
      <c r="O83" s="40" t="n">
        <v>6</v>
      </c>
      <c r="P83" s="14" t="n">
        <v>13</v>
      </c>
      <c r="Q83" s="14" t="n">
        <v>6</v>
      </c>
      <c r="R83" s="14"/>
      <c r="S83" s="14" t="n">
        <v>6</v>
      </c>
      <c r="T83" s="14"/>
      <c r="U83" s="14" t="n">
        <v>6.75</v>
      </c>
      <c r="V83" s="14"/>
      <c r="W83" s="14"/>
      <c r="X83" s="14"/>
      <c r="Y83" s="14" t="s">
        <v>258</v>
      </c>
      <c r="Z83" s="14" t="s">
        <v>261</v>
      </c>
      <c r="AA83" s="14" t="s">
        <v>262</v>
      </c>
      <c r="AB83" s="14" t="s">
        <v>260</v>
      </c>
      <c r="AC83" s="14" t="n">
        <v>7</v>
      </c>
      <c r="AD83" s="14" t="n">
        <v>7</v>
      </c>
      <c r="AE83" s="14" t="n">
        <v>7</v>
      </c>
      <c r="AF83" s="14" t="n">
        <v>7</v>
      </c>
      <c r="AG83" s="14" t="n">
        <v>7</v>
      </c>
      <c r="AH83" s="14" t="n">
        <v>8</v>
      </c>
      <c r="AI83" s="14" t="n">
        <v>7</v>
      </c>
      <c r="AJ83" s="14" t="n">
        <v>7</v>
      </c>
      <c r="AK83" s="14" t="n">
        <v>6</v>
      </c>
      <c r="AL83" s="14" t="n">
        <v>6</v>
      </c>
      <c r="AM83" s="14" t="n">
        <v>6</v>
      </c>
      <c r="AN83" s="14" t="n">
        <v>6</v>
      </c>
      <c r="AO83" s="14"/>
      <c r="AP83" s="14" t="n">
        <v>6.75</v>
      </c>
      <c r="AQ83" s="14" t="n">
        <v>7</v>
      </c>
      <c r="AR83" s="14" t="n">
        <v>9</v>
      </c>
      <c r="AS83" s="14" t="n">
        <v>5</v>
      </c>
      <c r="AT83" s="14" t="n">
        <v>8.5</v>
      </c>
    </row>
    <row r="84" customFormat="false" ht="15.75" hidden="false" customHeight="false" outlineLevel="0" collapsed="false">
      <c r="A84" s="1" t="s">
        <v>263</v>
      </c>
      <c r="B84" s="41" t="n">
        <v>103873</v>
      </c>
      <c r="C84" s="11" t="s">
        <v>264</v>
      </c>
      <c r="D84" s="1" t="s">
        <v>265</v>
      </c>
      <c r="E84" s="66" t="n">
        <v>8</v>
      </c>
      <c r="F84" s="66" t="n">
        <v>8</v>
      </c>
      <c r="G84" s="66" t="n">
        <v>8</v>
      </c>
      <c r="H84" s="66" t="n">
        <v>8</v>
      </c>
      <c r="I84" s="66" t="n">
        <v>8</v>
      </c>
      <c r="J84" s="66" t="n">
        <v>8</v>
      </c>
      <c r="K84" s="66" t="n">
        <v>9</v>
      </c>
      <c r="L84" s="66" t="n">
        <v>9</v>
      </c>
      <c r="M84" s="66" t="n">
        <v>9</v>
      </c>
      <c r="N84" s="66" t="n">
        <v>9</v>
      </c>
      <c r="O84" s="66" t="n">
        <v>9</v>
      </c>
      <c r="P84" s="14" t="n">
        <v>4</v>
      </c>
      <c r="Q84" s="14" t="n">
        <v>9</v>
      </c>
      <c r="R84" s="14"/>
      <c r="S84" s="14" t="n">
        <v>8.5</v>
      </c>
      <c r="T84" s="14"/>
      <c r="U84" s="14" t="n">
        <v>0</v>
      </c>
      <c r="V84" s="14"/>
      <c r="W84" s="14"/>
      <c r="X84" s="14"/>
      <c r="Y84" s="14" t="s">
        <v>263</v>
      </c>
      <c r="Z84" s="14" t="s">
        <v>266</v>
      </c>
      <c r="AA84" s="14" t="s">
        <v>99</v>
      </c>
      <c r="AB84" s="14" t="s">
        <v>265</v>
      </c>
      <c r="AC84" s="14" t="n">
        <v>0</v>
      </c>
      <c r="AD84" s="14" t="n">
        <v>0</v>
      </c>
      <c r="AE84" s="14" t="n">
        <v>0</v>
      </c>
      <c r="AF84" s="14" t="n">
        <v>0</v>
      </c>
      <c r="AG84" s="14" t="n">
        <v>0</v>
      </c>
      <c r="AH84" s="14" t="n">
        <v>0</v>
      </c>
      <c r="AI84" s="14" t="n">
        <v>0</v>
      </c>
      <c r="AJ84" s="14" t="n">
        <v>0</v>
      </c>
      <c r="AK84" s="14" t="n">
        <v>0</v>
      </c>
      <c r="AL84" s="14" t="n">
        <v>0</v>
      </c>
      <c r="AM84" s="14" t="n">
        <v>0</v>
      </c>
      <c r="AN84" s="14" t="n">
        <v>0</v>
      </c>
      <c r="AO84" s="14"/>
      <c r="AP84" s="14" t="n">
        <v>0</v>
      </c>
      <c r="AQ84" s="14" t="n">
        <v>0</v>
      </c>
      <c r="AR84" s="14" t="n">
        <v>3</v>
      </c>
      <c r="AS84" s="14" t="n">
        <v>6</v>
      </c>
      <c r="AT84" s="14" t="n">
        <v>0</v>
      </c>
    </row>
    <row r="85" customFormat="false" ht="15.75" hidden="false" customHeight="false" outlineLevel="0" collapsed="false">
      <c r="A85" s="1" t="s">
        <v>267</v>
      </c>
      <c r="B85" s="41" t="n">
        <v>103839</v>
      </c>
      <c r="C85" s="11" t="s">
        <v>268</v>
      </c>
      <c r="D85" s="1" t="s">
        <v>269</v>
      </c>
      <c r="E85" s="40" t="n">
        <v>3</v>
      </c>
      <c r="F85" s="40" t="n">
        <v>3</v>
      </c>
      <c r="G85" s="40" t="n">
        <v>3</v>
      </c>
      <c r="H85" s="40" t="n">
        <v>3</v>
      </c>
      <c r="I85" s="40" t="n">
        <v>3</v>
      </c>
      <c r="J85" s="40" t="n">
        <v>3</v>
      </c>
      <c r="K85" s="40" t="n">
        <v>4</v>
      </c>
      <c r="L85" s="40" t="n">
        <v>4</v>
      </c>
      <c r="M85" s="40" t="n">
        <v>4</v>
      </c>
      <c r="N85" s="40" t="n">
        <v>4</v>
      </c>
      <c r="O85" s="40" t="n">
        <v>4</v>
      </c>
      <c r="P85" s="14" t="n">
        <v>4</v>
      </c>
      <c r="Q85" s="14" t="n">
        <v>4</v>
      </c>
      <c r="R85" s="14"/>
      <c r="S85" s="14" t="n">
        <v>3.5</v>
      </c>
      <c r="T85" s="14"/>
      <c r="U85" s="14" t="n">
        <v>2</v>
      </c>
      <c r="V85" s="14"/>
      <c r="W85" s="14"/>
      <c r="X85" s="14"/>
      <c r="Y85" s="14" t="s">
        <v>267</v>
      </c>
      <c r="Z85" s="14" t="s">
        <v>270</v>
      </c>
      <c r="AA85" s="14" t="s">
        <v>244</v>
      </c>
      <c r="AB85" s="14" t="s">
        <v>271</v>
      </c>
      <c r="AC85" s="14" t="n">
        <v>2</v>
      </c>
      <c r="AD85" s="14" t="n">
        <v>2</v>
      </c>
      <c r="AE85" s="14" t="n">
        <v>2</v>
      </c>
      <c r="AF85" s="14" t="n">
        <v>2</v>
      </c>
      <c r="AG85" s="14" t="n">
        <v>2</v>
      </c>
      <c r="AH85" s="14" t="n">
        <v>2</v>
      </c>
      <c r="AI85" s="14" t="n">
        <v>2</v>
      </c>
      <c r="AJ85" s="14" t="n">
        <v>2</v>
      </c>
      <c r="AK85" s="14" t="n">
        <v>2</v>
      </c>
      <c r="AL85" s="14" t="n">
        <v>2</v>
      </c>
      <c r="AM85" s="14" t="n">
        <v>2</v>
      </c>
      <c r="AN85" s="14" t="n">
        <v>2</v>
      </c>
      <c r="AO85" s="14"/>
      <c r="AP85" s="14" t="n">
        <v>2</v>
      </c>
      <c r="AQ85" s="14" t="n">
        <v>4</v>
      </c>
      <c r="AR85" s="14" t="n">
        <v>3</v>
      </c>
      <c r="AS85" s="14" t="n">
        <v>3</v>
      </c>
      <c r="AT85" s="14" t="n">
        <v>3</v>
      </c>
    </row>
    <row r="86" customFormat="false" ht="15.75" hidden="false" customHeight="false" outlineLevel="0" collapsed="false">
      <c r="B86" s="64"/>
      <c r="C86" s="64"/>
      <c r="D86" s="13" t="s">
        <v>272</v>
      </c>
      <c r="E86" s="55" t="n">
        <v>9</v>
      </c>
      <c r="F86" s="55" t="n">
        <v>9</v>
      </c>
      <c r="G86" s="55" t="n">
        <v>9</v>
      </c>
      <c r="H86" s="55" t="n">
        <v>9</v>
      </c>
      <c r="I86" s="55" t="n">
        <v>9</v>
      </c>
      <c r="J86" s="55" t="n">
        <v>9</v>
      </c>
      <c r="K86" s="55" t="n">
        <v>10</v>
      </c>
      <c r="L86" s="55" t="n">
        <v>10</v>
      </c>
      <c r="M86" s="55" t="n">
        <v>10</v>
      </c>
      <c r="N86" s="55" t="n">
        <v>10</v>
      </c>
      <c r="O86" s="55" t="n">
        <v>10</v>
      </c>
      <c r="P86" s="51" t="n">
        <f aca="false">SUM(P83:P85)</f>
        <v>21</v>
      </c>
      <c r="Q86" s="51" t="n">
        <f aca="false">SUM(Q83:Q85)</f>
        <v>19</v>
      </c>
      <c r="R86" s="51" t="n">
        <f aca="false">SUM(R83:R85)</f>
        <v>0</v>
      </c>
      <c r="S86" s="51" t="n">
        <f aca="false">SUM(S83:S85)</f>
        <v>18</v>
      </c>
      <c r="T86" s="51" t="n">
        <f aca="false">SUM(T83:T85)</f>
        <v>0</v>
      </c>
      <c r="U86" s="51" t="n">
        <f aca="false">SUM(U83:U85)</f>
        <v>8.75</v>
      </c>
      <c r="V86" s="51" t="n">
        <f aca="false">SUM(V83:V85)</f>
        <v>0</v>
      </c>
      <c r="W86" s="51" t="n">
        <f aca="false">SUM(W83:W85)</f>
        <v>0</v>
      </c>
      <c r="X86" s="51" t="n">
        <f aca="false">SUM(X83:X85)</f>
        <v>0</v>
      </c>
      <c r="Y86" s="51" t="n">
        <f aca="false">SUM(Y83:Y85)</f>
        <v>0</v>
      </c>
      <c r="Z86" s="51" t="n">
        <f aca="false">SUM(Z83:Z85)</f>
        <v>0</v>
      </c>
      <c r="AA86" s="51" t="n">
        <f aca="false">SUM(AA83:AA85)</f>
        <v>0</v>
      </c>
      <c r="AB86" s="51" t="n">
        <f aca="false">SUM(AB83:AB85)</f>
        <v>0</v>
      </c>
      <c r="AC86" s="51" t="n">
        <f aca="false">SUM(AC83:AC85)</f>
        <v>9</v>
      </c>
      <c r="AD86" s="51" t="n">
        <f aca="false">SUM(AD83:AD85)</f>
        <v>9</v>
      </c>
      <c r="AE86" s="51" t="n">
        <f aca="false">SUM(AE83:AE85)</f>
        <v>9</v>
      </c>
      <c r="AF86" s="51" t="n">
        <f aca="false">SUM(AF83:AF85)</f>
        <v>9</v>
      </c>
      <c r="AG86" s="51" t="n">
        <f aca="false">SUM(AG83:AG85)</f>
        <v>9</v>
      </c>
      <c r="AH86" s="51" t="n">
        <f aca="false">SUM(AH83:AH85)</f>
        <v>10</v>
      </c>
      <c r="AI86" s="51" t="n">
        <f aca="false">SUM(AI83:AI85)</f>
        <v>9</v>
      </c>
      <c r="AJ86" s="51" t="n">
        <f aca="false">SUM(AJ83:AJ85)</f>
        <v>9</v>
      </c>
      <c r="AK86" s="51" t="n">
        <f aca="false">SUM(AK83:AK85)</f>
        <v>8</v>
      </c>
      <c r="AL86" s="51" t="n">
        <f aca="false">SUM(AL83:AL85)</f>
        <v>8</v>
      </c>
      <c r="AM86" s="51" t="n">
        <f aca="false">SUM(AM83:AM85)</f>
        <v>8</v>
      </c>
      <c r="AN86" s="51" t="n">
        <f aca="false">SUM(AN83:AN85)</f>
        <v>8</v>
      </c>
      <c r="AO86" s="51" t="n">
        <f aca="false">SUM(AO83:AO85)</f>
        <v>0</v>
      </c>
      <c r="AP86" s="51" t="n">
        <f aca="false">SUM(AP83:AP85)</f>
        <v>8.75</v>
      </c>
      <c r="AQ86" s="51" t="n">
        <f aca="false">SUM(AQ83:AQ85)</f>
        <v>11</v>
      </c>
      <c r="AR86" s="51" t="n">
        <f aca="false">SUM(AR83:AR85)</f>
        <v>15</v>
      </c>
      <c r="AS86" s="51" t="n">
        <f aca="false">SUM(AS83:AS85)</f>
        <v>14</v>
      </c>
      <c r="AT86" s="51" t="n">
        <f aca="false">SUM(AT83:AT85)</f>
        <v>11.5</v>
      </c>
    </row>
    <row r="87" customFormat="false" ht="15.75" hidden="false" customHeight="false" outlineLevel="0" collapsed="false">
      <c r="B87" s="64"/>
      <c r="C87" s="64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5"/>
      <c r="AA87" s="65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</row>
    <row r="88" customFormat="false" ht="15.75" hidden="false" customHeight="false" outlineLevel="0" collapsed="false">
      <c r="B88" s="13" t="s">
        <v>273</v>
      </c>
      <c r="C88" s="13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53" t="s">
        <v>274</v>
      </c>
      <c r="AA88" s="53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</row>
    <row r="89" customFormat="false" ht="15.75" hidden="false" customHeight="false" outlineLevel="0" collapsed="false">
      <c r="A89" s="1" t="s">
        <v>275</v>
      </c>
      <c r="B89" s="41" t="n">
        <v>103860</v>
      </c>
      <c r="C89" s="1" t="s">
        <v>276</v>
      </c>
      <c r="D89" s="1" t="s">
        <v>277</v>
      </c>
      <c r="E89" s="40" t="n">
        <v>3.25</v>
      </c>
      <c r="F89" s="40" t="n">
        <v>3.25</v>
      </c>
      <c r="G89" s="40" t="n">
        <v>3.25</v>
      </c>
      <c r="H89" s="40" t="n">
        <v>3.25</v>
      </c>
      <c r="I89" s="40" t="n">
        <v>3.25</v>
      </c>
      <c r="J89" s="40" t="n">
        <v>3.25</v>
      </c>
      <c r="K89" s="40" t="n">
        <v>2.25</v>
      </c>
      <c r="L89" s="40" t="n">
        <v>2.25</v>
      </c>
      <c r="M89" s="40" t="n">
        <v>2.25</v>
      </c>
      <c r="N89" s="40" t="n">
        <v>3</v>
      </c>
      <c r="O89" s="40" t="n">
        <v>3</v>
      </c>
      <c r="P89" s="14" t="n">
        <v>9</v>
      </c>
      <c r="Q89" s="14" t="n">
        <v>3</v>
      </c>
      <c r="R89" s="14"/>
      <c r="S89" s="14" t="n">
        <v>2.94</v>
      </c>
      <c r="T89" s="14"/>
      <c r="U89" s="14" t="n">
        <v>2</v>
      </c>
      <c r="V89" s="14"/>
      <c r="W89" s="14"/>
      <c r="X89" s="14"/>
      <c r="Y89" s="14" t="s">
        <v>275</v>
      </c>
      <c r="Z89" s="14" t="s">
        <v>278</v>
      </c>
      <c r="AA89" s="14" t="s">
        <v>202</v>
      </c>
      <c r="AB89" s="14" t="s">
        <v>277</v>
      </c>
      <c r="AC89" s="14" t="n">
        <v>2</v>
      </c>
      <c r="AD89" s="14" t="n">
        <v>2</v>
      </c>
      <c r="AE89" s="14" t="n">
        <v>2</v>
      </c>
      <c r="AF89" s="14" t="n">
        <v>2</v>
      </c>
      <c r="AG89" s="14" t="n">
        <v>2</v>
      </c>
      <c r="AH89" s="14" t="n">
        <v>2</v>
      </c>
      <c r="AI89" s="14" t="n">
        <v>2</v>
      </c>
      <c r="AJ89" s="14" t="n">
        <v>2</v>
      </c>
      <c r="AK89" s="14" t="n">
        <v>2</v>
      </c>
      <c r="AL89" s="14" t="n">
        <v>2</v>
      </c>
      <c r="AM89" s="14" t="n">
        <v>2</v>
      </c>
      <c r="AN89" s="14" t="n">
        <v>2</v>
      </c>
      <c r="AO89" s="14"/>
      <c r="AP89" s="14" t="n">
        <v>2</v>
      </c>
      <c r="AQ89" s="14" t="n">
        <v>4</v>
      </c>
      <c r="AR89" s="14" t="n">
        <v>7</v>
      </c>
      <c r="AS89" s="14" t="n">
        <v>5</v>
      </c>
      <c r="AT89" s="14" t="n">
        <v>3</v>
      </c>
    </row>
    <row r="90" customFormat="false" ht="15.75" hidden="false" customHeight="false" outlineLevel="0" collapsed="false">
      <c r="A90" s="1" t="s">
        <v>279</v>
      </c>
      <c r="B90" s="41" t="n">
        <v>103861</v>
      </c>
      <c r="C90" s="1" t="s">
        <v>280</v>
      </c>
      <c r="D90" s="1" t="s">
        <v>281</v>
      </c>
      <c r="E90" s="40" t="n">
        <v>3.4</v>
      </c>
      <c r="F90" s="40" t="n">
        <v>3.4</v>
      </c>
      <c r="G90" s="40" t="n">
        <v>3.4</v>
      </c>
      <c r="H90" s="40" t="n">
        <v>3.4</v>
      </c>
      <c r="I90" s="40" t="n">
        <v>3.4</v>
      </c>
      <c r="J90" s="40" t="n">
        <v>3.4</v>
      </c>
      <c r="K90" s="40" t="n">
        <v>4.4</v>
      </c>
      <c r="L90" s="40" t="n">
        <v>4.6</v>
      </c>
      <c r="M90" s="40" t="n">
        <v>4.6</v>
      </c>
      <c r="N90" s="40" t="n">
        <v>5</v>
      </c>
      <c r="O90" s="40" t="n">
        <v>5</v>
      </c>
      <c r="P90" s="14" t="n">
        <v>4</v>
      </c>
      <c r="Q90" s="14" t="n">
        <v>5</v>
      </c>
      <c r="R90" s="14"/>
      <c r="S90" s="14" t="n">
        <v>4.08</v>
      </c>
      <c r="T90" s="14"/>
      <c r="U90" s="14" t="n">
        <v>0</v>
      </c>
      <c r="V90" s="14"/>
      <c r="W90" s="14"/>
      <c r="X90" s="14"/>
      <c r="Y90" s="14" t="s">
        <v>279</v>
      </c>
      <c r="Z90" s="14" t="s">
        <v>282</v>
      </c>
      <c r="AA90" s="14" t="s">
        <v>202</v>
      </c>
      <c r="AB90" s="14" t="s">
        <v>281</v>
      </c>
      <c r="AC90" s="14" t="n">
        <v>0</v>
      </c>
      <c r="AD90" s="14" t="n">
        <v>0</v>
      </c>
      <c r="AE90" s="14" t="n">
        <v>0</v>
      </c>
      <c r="AF90" s="14" t="n">
        <v>0</v>
      </c>
      <c r="AG90" s="14" t="n">
        <v>0</v>
      </c>
      <c r="AH90" s="14" t="n">
        <v>0</v>
      </c>
      <c r="AI90" s="14" t="n">
        <v>0</v>
      </c>
      <c r="AJ90" s="14" t="n">
        <v>0</v>
      </c>
      <c r="AK90" s="14" t="n">
        <v>0</v>
      </c>
      <c r="AL90" s="14" t="n">
        <v>0</v>
      </c>
      <c r="AM90" s="14" t="n">
        <v>0</v>
      </c>
      <c r="AN90" s="14" t="n">
        <v>0</v>
      </c>
      <c r="AO90" s="14"/>
      <c r="AP90" s="14" t="n">
        <v>0</v>
      </c>
      <c r="AQ90" s="14" t="n">
        <v>0</v>
      </c>
      <c r="AR90" s="14" t="n">
        <v>13</v>
      </c>
      <c r="AS90" s="14" t="n">
        <v>6</v>
      </c>
      <c r="AT90" s="14" t="n">
        <v>0</v>
      </c>
    </row>
    <row r="91" customFormat="false" ht="15.75" hidden="false" customHeight="false" outlineLevel="0" collapsed="false">
      <c r="A91" s="1" t="s">
        <v>283</v>
      </c>
      <c r="B91" s="41" t="n">
        <v>103862</v>
      </c>
      <c r="C91" s="1" t="s">
        <v>276</v>
      </c>
      <c r="D91" s="1" t="s">
        <v>284</v>
      </c>
      <c r="E91" s="40" t="n">
        <v>1</v>
      </c>
      <c r="F91" s="40" t="n">
        <v>1</v>
      </c>
      <c r="G91" s="40" t="n">
        <v>1</v>
      </c>
      <c r="H91" s="40" t="n">
        <v>1</v>
      </c>
      <c r="I91" s="40" t="n">
        <v>1</v>
      </c>
      <c r="J91" s="40" t="n">
        <v>1</v>
      </c>
      <c r="K91" s="40" t="n">
        <v>1</v>
      </c>
      <c r="L91" s="40" t="n">
        <v>1</v>
      </c>
      <c r="M91" s="40" t="n">
        <v>1</v>
      </c>
      <c r="N91" s="40" t="n">
        <v>4</v>
      </c>
      <c r="O91" s="40" t="n">
        <v>4</v>
      </c>
      <c r="P91" s="14" t="n">
        <v>6</v>
      </c>
      <c r="Q91" s="14" t="n">
        <v>4</v>
      </c>
      <c r="R91" s="14"/>
      <c r="S91" s="14" t="n">
        <v>1.75</v>
      </c>
      <c r="T91" s="14"/>
      <c r="U91" s="14" t="n">
        <v>0</v>
      </c>
      <c r="V91" s="14"/>
      <c r="W91" s="14"/>
      <c r="X91" s="14"/>
      <c r="Y91" s="14" t="s">
        <v>283</v>
      </c>
      <c r="Z91" s="14" t="s">
        <v>285</v>
      </c>
      <c r="AA91" s="14" t="s">
        <v>276</v>
      </c>
      <c r="AB91" s="14" t="s">
        <v>284</v>
      </c>
      <c r="AC91" s="14" t="n">
        <v>0</v>
      </c>
      <c r="AD91" s="14" t="n">
        <v>0</v>
      </c>
      <c r="AE91" s="14" t="n">
        <v>0</v>
      </c>
      <c r="AF91" s="14" t="n">
        <v>0</v>
      </c>
      <c r="AG91" s="14" t="n">
        <v>0</v>
      </c>
      <c r="AH91" s="14" t="n">
        <v>0</v>
      </c>
      <c r="AI91" s="14" t="n">
        <v>0</v>
      </c>
      <c r="AJ91" s="14" t="n">
        <v>0</v>
      </c>
      <c r="AK91" s="14" t="n">
        <v>0</v>
      </c>
      <c r="AL91" s="14" t="n">
        <v>0</v>
      </c>
      <c r="AM91" s="14" t="n">
        <v>0</v>
      </c>
      <c r="AN91" s="14" t="n">
        <v>0</v>
      </c>
      <c r="AO91" s="14"/>
      <c r="AP91" s="14" t="n">
        <v>0</v>
      </c>
      <c r="AQ91" s="14" t="n">
        <v>0</v>
      </c>
      <c r="AR91" s="14" t="n">
        <v>5</v>
      </c>
      <c r="AS91" s="14" t="n">
        <v>3</v>
      </c>
      <c r="AT91" s="14" t="n">
        <v>0</v>
      </c>
    </row>
    <row r="92" customFormat="false" ht="15.75" hidden="false" customHeight="false" outlineLevel="0" collapsed="false">
      <c r="A92" s="1" t="s">
        <v>286</v>
      </c>
      <c r="B92" s="41" t="n">
        <v>103863</v>
      </c>
      <c r="D92" s="1" t="s">
        <v>287</v>
      </c>
      <c r="E92" s="40" t="n">
        <v>0</v>
      </c>
      <c r="F92" s="40" t="n">
        <v>0</v>
      </c>
      <c r="G92" s="40" t="n">
        <v>1</v>
      </c>
      <c r="H92" s="40" t="n">
        <v>2</v>
      </c>
      <c r="I92" s="40" t="n">
        <v>2</v>
      </c>
      <c r="J92" s="40" t="n">
        <v>3</v>
      </c>
      <c r="K92" s="40" t="n">
        <v>3</v>
      </c>
      <c r="L92" s="40" t="n">
        <v>2</v>
      </c>
      <c r="M92" s="40" t="n">
        <v>2</v>
      </c>
      <c r="N92" s="40" t="n">
        <v>2</v>
      </c>
      <c r="O92" s="40" t="n">
        <v>2</v>
      </c>
      <c r="P92" s="14" t="n">
        <v>8</v>
      </c>
      <c r="Q92" s="14" t="n">
        <v>2</v>
      </c>
      <c r="R92" s="14"/>
      <c r="S92" s="14" t="n">
        <v>1.75</v>
      </c>
      <c r="T92" s="14"/>
      <c r="U92" s="14" t="n">
        <v>0</v>
      </c>
      <c r="V92" s="14"/>
      <c r="W92" s="14"/>
      <c r="X92" s="14"/>
      <c r="Y92" s="14" t="s">
        <v>286</v>
      </c>
      <c r="Z92" s="14" t="s">
        <v>288</v>
      </c>
      <c r="AA92" s="14" t="s">
        <v>202</v>
      </c>
      <c r="AB92" s="14" t="s">
        <v>287</v>
      </c>
      <c r="AC92" s="14" t="n">
        <v>0</v>
      </c>
      <c r="AD92" s="14" t="n">
        <v>0</v>
      </c>
      <c r="AE92" s="14" t="n">
        <v>0</v>
      </c>
      <c r="AF92" s="14" t="n">
        <v>0</v>
      </c>
      <c r="AG92" s="14" t="n">
        <v>0</v>
      </c>
      <c r="AH92" s="14" t="n">
        <v>0</v>
      </c>
      <c r="AI92" s="14" t="n">
        <v>0</v>
      </c>
      <c r="AJ92" s="14" t="n">
        <v>0</v>
      </c>
      <c r="AK92" s="14" t="n">
        <v>0</v>
      </c>
      <c r="AL92" s="14" t="n">
        <v>0</v>
      </c>
      <c r="AM92" s="14" t="n">
        <v>0</v>
      </c>
      <c r="AN92" s="14" t="n">
        <v>0</v>
      </c>
      <c r="AO92" s="14"/>
      <c r="AP92" s="14" t="n">
        <v>0</v>
      </c>
      <c r="AQ92" s="14" t="n">
        <v>0</v>
      </c>
      <c r="AR92" s="14" t="n">
        <v>6</v>
      </c>
      <c r="AS92" s="14" t="n">
        <v>0</v>
      </c>
      <c r="AT92" s="14" t="n">
        <v>0</v>
      </c>
    </row>
    <row r="93" customFormat="false" ht="15.75" hidden="false" customHeight="false" outlineLevel="0" collapsed="false">
      <c r="A93" s="1" t="s">
        <v>289</v>
      </c>
      <c r="B93" s="58" t="n">
        <v>103855</v>
      </c>
      <c r="C93" s="1" t="s">
        <v>290</v>
      </c>
      <c r="D93" s="50" t="s">
        <v>291</v>
      </c>
      <c r="E93" s="40" t="n">
        <v>12</v>
      </c>
      <c r="F93" s="40" t="n">
        <v>12</v>
      </c>
      <c r="G93" s="40" t="n">
        <v>12</v>
      </c>
      <c r="H93" s="40" t="n">
        <v>12</v>
      </c>
      <c r="I93" s="40" t="n">
        <v>12</v>
      </c>
      <c r="J93" s="40" t="n">
        <v>12</v>
      </c>
      <c r="K93" s="40" t="n">
        <v>12</v>
      </c>
      <c r="L93" s="40" t="n">
        <v>12</v>
      </c>
      <c r="M93" s="40" t="n">
        <v>12</v>
      </c>
      <c r="N93" s="40" t="n">
        <v>12</v>
      </c>
      <c r="O93" s="40" t="n">
        <v>12</v>
      </c>
      <c r="P93" s="14" t="n">
        <v>14</v>
      </c>
      <c r="Q93" s="14" t="n">
        <v>12</v>
      </c>
      <c r="R93" s="14"/>
      <c r="S93" s="14" t="n">
        <v>12</v>
      </c>
      <c r="T93" s="14"/>
      <c r="U93" s="14" t="n">
        <v>12</v>
      </c>
      <c r="V93" s="14"/>
      <c r="W93" s="14"/>
      <c r="X93" s="14"/>
      <c r="Y93" s="14" t="s">
        <v>289</v>
      </c>
      <c r="Z93" s="14" t="s">
        <v>292</v>
      </c>
      <c r="AA93" s="14" t="s">
        <v>290</v>
      </c>
      <c r="AB93" s="14" t="s">
        <v>291</v>
      </c>
      <c r="AC93" s="14" t="n">
        <v>12</v>
      </c>
      <c r="AD93" s="14" t="n">
        <v>12</v>
      </c>
      <c r="AE93" s="14" t="n">
        <v>12</v>
      </c>
      <c r="AF93" s="14" t="n">
        <v>12</v>
      </c>
      <c r="AG93" s="14" t="n">
        <v>12</v>
      </c>
      <c r="AH93" s="14" t="n">
        <v>12</v>
      </c>
      <c r="AI93" s="14" t="n">
        <v>12</v>
      </c>
      <c r="AJ93" s="14" t="n">
        <v>12</v>
      </c>
      <c r="AK93" s="14" t="n">
        <v>12</v>
      </c>
      <c r="AL93" s="14" t="n">
        <v>12</v>
      </c>
      <c r="AM93" s="14" t="n">
        <v>12</v>
      </c>
      <c r="AN93" s="14" t="n">
        <v>12</v>
      </c>
      <c r="AO93" s="14"/>
      <c r="AP93" s="14" t="n">
        <v>12</v>
      </c>
      <c r="AQ93" s="14" t="n">
        <v>12</v>
      </c>
      <c r="AR93" s="14" t="n">
        <v>9</v>
      </c>
      <c r="AS93" s="14" t="n">
        <v>7</v>
      </c>
      <c r="AT93" s="14" t="n">
        <v>15.5</v>
      </c>
    </row>
    <row r="94" customFormat="false" ht="15.75" hidden="false" customHeight="false" outlineLevel="0" collapsed="false">
      <c r="B94" s="58" t="n">
        <v>103841</v>
      </c>
      <c r="C94" s="1" t="s">
        <v>293</v>
      </c>
      <c r="D94" s="50" t="s">
        <v>294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14" t="n">
        <v>5</v>
      </c>
      <c r="Q94" s="14" t="n">
        <v>0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 t="n">
        <v>0</v>
      </c>
      <c r="AO94" s="14"/>
      <c r="AP94" s="14"/>
      <c r="AQ94" s="14" t="n">
        <v>0</v>
      </c>
      <c r="AR94" s="14" t="n">
        <v>1</v>
      </c>
      <c r="AS94" s="14" t="n">
        <v>0</v>
      </c>
      <c r="AT94" s="14" t="n">
        <v>0</v>
      </c>
    </row>
    <row r="95" customFormat="false" ht="15.75" hidden="false" customHeight="false" outlineLevel="0" collapsed="false">
      <c r="B95" s="58"/>
      <c r="D95" s="50" t="s">
        <v>295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14" t="n">
        <v>0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 t="n">
        <v>1</v>
      </c>
      <c r="AS95" s="14" t="n">
        <v>0</v>
      </c>
      <c r="AT95" s="14" t="n">
        <v>0</v>
      </c>
    </row>
    <row r="96" customFormat="false" ht="15.75" hidden="false" customHeight="false" outlineLevel="0" collapsed="false">
      <c r="A96" s="1" t="s">
        <v>296</v>
      </c>
      <c r="B96" s="41"/>
      <c r="D96" s="1" t="s">
        <v>297</v>
      </c>
      <c r="E96" s="40" t="n">
        <v>3</v>
      </c>
      <c r="F96" s="40" t="n">
        <v>3</v>
      </c>
      <c r="G96" s="40" t="n">
        <v>3</v>
      </c>
      <c r="H96" s="40" t="n">
        <v>3</v>
      </c>
      <c r="I96" s="40" t="n">
        <v>3</v>
      </c>
      <c r="J96" s="40" t="n">
        <v>3</v>
      </c>
      <c r="K96" s="40" t="n">
        <v>3</v>
      </c>
      <c r="L96" s="40" t="n">
        <v>3</v>
      </c>
      <c r="M96" s="40" t="n">
        <v>3</v>
      </c>
      <c r="N96" s="40" t="n">
        <v>3</v>
      </c>
      <c r="O96" s="40" t="n">
        <v>3</v>
      </c>
      <c r="P96" s="14" t="n">
        <v>0</v>
      </c>
      <c r="Q96" s="14" t="n">
        <v>3</v>
      </c>
      <c r="R96" s="14"/>
      <c r="S96" s="14" t="n">
        <v>3</v>
      </c>
      <c r="T96" s="14"/>
      <c r="U96" s="14" t="n">
        <v>2</v>
      </c>
      <c r="V96" s="14"/>
      <c r="W96" s="14"/>
      <c r="X96" s="14"/>
      <c r="Y96" s="14" t="s">
        <v>296</v>
      </c>
      <c r="Z96" s="14" t="s">
        <v>298</v>
      </c>
      <c r="AA96" s="14" t="s">
        <v>299</v>
      </c>
      <c r="AB96" s="14" t="s">
        <v>300</v>
      </c>
      <c r="AC96" s="14" t="n">
        <v>2</v>
      </c>
      <c r="AD96" s="14" t="n">
        <v>2</v>
      </c>
      <c r="AE96" s="14" t="n">
        <v>2</v>
      </c>
      <c r="AF96" s="14" t="n">
        <v>2</v>
      </c>
      <c r="AG96" s="14" t="n">
        <v>2</v>
      </c>
      <c r="AH96" s="14" t="n">
        <v>2</v>
      </c>
      <c r="AI96" s="14" t="n">
        <v>2</v>
      </c>
      <c r="AJ96" s="14" t="n">
        <v>2</v>
      </c>
      <c r="AK96" s="14" t="n">
        <v>2</v>
      </c>
      <c r="AL96" s="14" t="n">
        <v>2</v>
      </c>
      <c r="AM96" s="14" t="n">
        <v>2</v>
      </c>
      <c r="AN96" s="14" t="n">
        <v>2</v>
      </c>
      <c r="AO96" s="14"/>
      <c r="AP96" s="14" t="n">
        <v>2</v>
      </c>
      <c r="AQ96" s="14" t="n">
        <v>3</v>
      </c>
      <c r="AR96" s="14" t="n">
        <v>1</v>
      </c>
      <c r="AS96" s="14" t="n">
        <v>9</v>
      </c>
      <c r="AT96" s="14" t="n">
        <v>10</v>
      </c>
    </row>
    <row r="97" customFormat="false" ht="15.75" hidden="false" customHeight="false" outlineLevel="0" collapsed="false">
      <c r="A97" s="1" t="s">
        <v>301</v>
      </c>
      <c r="B97" s="41" t="n">
        <v>103856</v>
      </c>
      <c r="C97" s="1" t="s">
        <v>302</v>
      </c>
      <c r="D97" s="1" t="s">
        <v>303</v>
      </c>
      <c r="E97" s="40" t="n">
        <v>2</v>
      </c>
      <c r="F97" s="40" t="n">
        <v>2</v>
      </c>
      <c r="G97" s="40" t="n">
        <v>2</v>
      </c>
      <c r="H97" s="40" t="n">
        <v>2</v>
      </c>
      <c r="I97" s="40" t="n">
        <v>2</v>
      </c>
      <c r="J97" s="40" t="n">
        <v>2</v>
      </c>
      <c r="K97" s="40" t="n">
        <v>2</v>
      </c>
      <c r="L97" s="40" t="n">
        <v>2</v>
      </c>
      <c r="M97" s="40" t="n">
        <v>2</v>
      </c>
      <c r="N97" s="40" t="n">
        <v>2</v>
      </c>
      <c r="O97" s="40" t="n">
        <v>2</v>
      </c>
      <c r="P97" s="14" t="n">
        <v>6</v>
      </c>
      <c r="Q97" s="14" t="n">
        <v>2</v>
      </c>
      <c r="R97" s="14"/>
      <c r="S97" s="14" t="n">
        <v>2</v>
      </c>
      <c r="T97" s="14"/>
      <c r="U97" s="14" t="n">
        <v>0</v>
      </c>
      <c r="V97" s="14"/>
      <c r="W97" s="14"/>
      <c r="X97" s="14"/>
      <c r="Y97" s="14" t="s">
        <v>301</v>
      </c>
      <c r="Z97" s="14" t="s">
        <v>304</v>
      </c>
      <c r="AA97" s="14" t="s">
        <v>299</v>
      </c>
      <c r="AB97" s="14" t="s">
        <v>305</v>
      </c>
      <c r="AC97" s="14" t="n">
        <v>0</v>
      </c>
      <c r="AD97" s="14" t="n">
        <v>0</v>
      </c>
      <c r="AE97" s="14" t="n">
        <v>0</v>
      </c>
      <c r="AF97" s="14" t="n">
        <v>0</v>
      </c>
      <c r="AG97" s="14" t="n">
        <v>0</v>
      </c>
      <c r="AH97" s="14" t="n">
        <v>0</v>
      </c>
      <c r="AI97" s="14" t="n">
        <v>0</v>
      </c>
      <c r="AJ97" s="14" t="n">
        <v>0</v>
      </c>
      <c r="AK97" s="14" t="n">
        <v>0</v>
      </c>
      <c r="AL97" s="14" t="n">
        <v>0</v>
      </c>
      <c r="AM97" s="14" t="n">
        <v>0</v>
      </c>
      <c r="AN97" s="14" t="n">
        <v>0</v>
      </c>
      <c r="AO97" s="14"/>
      <c r="AP97" s="14" t="n">
        <v>0</v>
      </c>
      <c r="AQ97" s="14"/>
      <c r="AR97" s="14" t="n">
        <v>6</v>
      </c>
      <c r="AS97" s="14" t="n">
        <v>2</v>
      </c>
      <c r="AT97" s="14" t="n">
        <v>0</v>
      </c>
    </row>
    <row r="98" customFormat="false" ht="15.75" hidden="false" customHeight="false" outlineLevel="0" collapsed="false">
      <c r="B98" s="41"/>
      <c r="D98" s="1" t="s">
        <v>306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14" t="n">
        <v>0</v>
      </c>
      <c r="Q98" s="14" t="n">
        <v>0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 t="n">
        <v>0</v>
      </c>
      <c r="AO98" s="14"/>
      <c r="AP98" s="14"/>
      <c r="AQ98" s="14" t="n">
        <v>8</v>
      </c>
      <c r="AR98" s="14" t="n">
        <v>0</v>
      </c>
      <c r="AS98" s="14" t="n">
        <v>0</v>
      </c>
      <c r="AT98" s="14" t="n">
        <v>0</v>
      </c>
    </row>
    <row r="99" customFormat="false" ht="15.75" hidden="false" customHeight="false" outlineLevel="0" collapsed="false">
      <c r="A99" s="1" t="s">
        <v>307</v>
      </c>
      <c r="B99" s="41" t="n">
        <v>103864</v>
      </c>
      <c r="C99" s="1" t="s">
        <v>293</v>
      </c>
      <c r="D99" s="1" t="s">
        <v>308</v>
      </c>
      <c r="E99" s="40" t="n">
        <v>3</v>
      </c>
      <c r="F99" s="40" t="n">
        <v>3</v>
      </c>
      <c r="G99" s="40" t="n">
        <v>3</v>
      </c>
      <c r="H99" s="40" t="n">
        <v>2</v>
      </c>
      <c r="I99" s="40" t="n">
        <v>2</v>
      </c>
      <c r="J99" s="40" t="n">
        <v>2</v>
      </c>
      <c r="K99" s="40" t="n">
        <v>4</v>
      </c>
      <c r="L99" s="40" t="n">
        <v>4</v>
      </c>
      <c r="M99" s="40" t="n">
        <v>4</v>
      </c>
      <c r="N99" s="40" t="n">
        <v>4</v>
      </c>
      <c r="O99" s="40" t="n">
        <v>4</v>
      </c>
      <c r="P99" s="14" t="n">
        <v>4</v>
      </c>
      <c r="Q99" s="14" t="n">
        <v>4</v>
      </c>
      <c r="R99" s="14"/>
      <c r="S99" s="14" t="n">
        <v>3.25</v>
      </c>
      <c r="T99" s="14"/>
      <c r="U99" s="14" t="n">
        <v>0</v>
      </c>
      <c r="V99" s="14"/>
      <c r="W99" s="14"/>
      <c r="X99" s="14"/>
      <c r="Y99" s="14" t="s">
        <v>307</v>
      </c>
      <c r="Z99" s="14" t="s">
        <v>309</v>
      </c>
      <c r="AA99" s="14" t="s">
        <v>202</v>
      </c>
      <c r="AB99" s="14" t="s">
        <v>308</v>
      </c>
      <c r="AC99" s="14" t="n">
        <v>0</v>
      </c>
      <c r="AD99" s="14" t="n">
        <v>0</v>
      </c>
      <c r="AE99" s="14" t="n">
        <v>0</v>
      </c>
      <c r="AF99" s="14" t="n">
        <v>0</v>
      </c>
      <c r="AG99" s="14" t="n">
        <v>0</v>
      </c>
      <c r="AH99" s="14" t="n">
        <v>0</v>
      </c>
      <c r="AI99" s="14" t="n">
        <v>0</v>
      </c>
      <c r="AJ99" s="14" t="n">
        <v>0</v>
      </c>
      <c r="AK99" s="14" t="n">
        <v>0</v>
      </c>
      <c r="AL99" s="14" t="n">
        <v>0</v>
      </c>
      <c r="AM99" s="14" t="n">
        <v>0</v>
      </c>
      <c r="AN99" s="14" t="n">
        <v>0</v>
      </c>
      <c r="AO99" s="14"/>
      <c r="AP99" s="14" t="n">
        <v>0</v>
      </c>
      <c r="AQ99" s="14" t="n">
        <v>0</v>
      </c>
      <c r="AR99" s="14" t="n">
        <v>2</v>
      </c>
      <c r="AS99" s="14" t="n">
        <v>3</v>
      </c>
      <c r="AT99" s="14" t="n">
        <v>0</v>
      </c>
    </row>
    <row r="100" customFormat="false" ht="15.75" hidden="false" customHeight="false" outlineLevel="0" collapsed="false">
      <c r="B100" s="41"/>
      <c r="D100" s="1" t="s">
        <v>310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14" t="n">
        <v>0</v>
      </c>
      <c r="Q100" s="14" t="n">
        <v>10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 t="n">
        <v>17</v>
      </c>
      <c r="AO100" s="14"/>
      <c r="AP100" s="14"/>
      <c r="AQ100" s="14" t="n">
        <v>0</v>
      </c>
      <c r="AR100" s="14" t="n">
        <v>0</v>
      </c>
      <c r="AS100" s="14" t="n">
        <v>7</v>
      </c>
      <c r="AT100" s="14" t="n">
        <v>11</v>
      </c>
    </row>
    <row r="101" customFormat="false" ht="15.75" hidden="false" customHeight="false" outlineLevel="0" collapsed="false">
      <c r="B101" s="41"/>
      <c r="C101" s="67"/>
      <c r="D101" s="13" t="s">
        <v>311</v>
      </c>
      <c r="E101" s="60" t="n">
        <v>24.65</v>
      </c>
      <c r="F101" s="60" t="n">
        <v>24.65</v>
      </c>
      <c r="G101" s="60" t="n">
        <v>25.65</v>
      </c>
      <c r="H101" s="60" t="n">
        <v>25.65</v>
      </c>
      <c r="I101" s="60" t="n">
        <v>25.65</v>
      </c>
      <c r="J101" s="60" t="n">
        <v>26.65</v>
      </c>
      <c r="K101" s="60" t="n">
        <v>28.65</v>
      </c>
      <c r="L101" s="60" t="n">
        <v>27.85</v>
      </c>
      <c r="M101" s="60" t="n">
        <v>27.85</v>
      </c>
      <c r="N101" s="60" t="n">
        <v>32</v>
      </c>
      <c r="O101" s="60" t="n">
        <v>32</v>
      </c>
      <c r="P101" s="46" t="n">
        <f aca="false">SUM(P89:P100)</f>
        <v>56</v>
      </c>
      <c r="Q101" s="46" t="n">
        <f aca="false">SUM(Q89:Q100)</f>
        <v>45</v>
      </c>
      <c r="R101" s="46" t="n">
        <f aca="false">SUM(R89:R100)</f>
        <v>0</v>
      </c>
      <c r="S101" s="46" t="n">
        <f aca="false">SUM(S89:S100)</f>
        <v>30.77</v>
      </c>
      <c r="T101" s="46" t="n">
        <f aca="false">SUM(T89:T100)</f>
        <v>0</v>
      </c>
      <c r="U101" s="46" t="n">
        <f aca="false">SUM(U89:U100)</f>
        <v>16</v>
      </c>
      <c r="V101" s="46" t="n">
        <f aca="false">SUM(V89:V100)</f>
        <v>0</v>
      </c>
      <c r="W101" s="46" t="n">
        <f aca="false">SUM(W89:W100)</f>
        <v>0</v>
      </c>
      <c r="X101" s="46" t="n">
        <f aca="false">SUM(X89:X100)</f>
        <v>0</v>
      </c>
      <c r="Y101" s="46" t="n">
        <f aca="false">SUM(Y89:Y100)</f>
        <v>0</v>
      </c>
      <c r="Z101" s="46" t="n">
        <f aca="false">SUM(Z89:Z100)</f>
        <v>0</v>
      </c>
      <c r="AA101" s="46" t="n">
        <f aca="false">SUM(AA89:AA100)</f>
        <v>0</v>
      </c>
      <c r="AB101" s="46" t="n">
        <f aca="false">SUM(AB89:AB100)</f>
        <v>0</v>
      </c>
      <c r="AC101" s="46" t="n">
        <f aca="false">SUM(AC89:AC100)</f>
        <v>16</v>
      </c>
      <c r="AD101" s="46" t="n">
        <f aca="false">SUM(AD89:AD100)</f>
        <v>16</v>
      </c>
      <c r="AE101" s="46" t="n">
        <f aca="false">SUM(AE89:AE100)</f>
        <v>16</v>
      </c>
      <c r="AF101" s="46" t="n">
        <f aca="false">SUM(AF89:AF100)</f>
        <v>16</v>
      </c>
      <c r="AG101" s="46" t="n">
        <f aca="false">SUM(AG89:AG100)</f>
        <v>16</v>
      </c>
      <c r="AH101" s="46" t="n">
        <f aca="false">SUM(AH89:AH100)</f>
        <v>16</v>
      </c>
      <c r="AI101" s="46" t="n">
        <f aca="false">SUM(AI89:AI100)</f>
        <v>16</v>
      </c>
      <c r="AJ101" s="46" t="n">
        <f aca="false">SUM(AJ89:AJ100)</f>
        <v>16</v>
      </c>
      <c r="AK101" s="46" t="n">
        <f aca="false">SUM(AK89:AK100)</f>
        <v>16</v>
      </c>
      <c r="AL101" s="46" t="n">
        <f aca="false">SUM(AL89:AL100)</f>
        <v>16</v>
      </c>
      <c r="AM101" s="46" t="n">
        <f aca="false">SUM(AM89:AM100)</f>
        <v>16</v>
      </c>
      <c r="AN101" s="46" t="n">
        <f aca="false">SUM(AN89:AN100)</f>
        <v>33</v>
      </c>
      <c r="AO101" s="46" t="n">
        <f aca="false">SUM(AO89:AO100)</f>
        <v>0</v>
      </c>
      <c r="AP101" s="46" t="n">
        <f aca="false">SUM(AP89:AP100)</f>
        <v>16</v>
      </c>
      <c r="AQ101" s="46" t="n">
        <f aca="false">SUM(AQ89:AQ100)</f>
        <v>27</v>
      </c>
      <c r="AR101" s="46" t="n">
        <f aca="false">SUM(AR89:AR100)</f>
        <v>51</v>
      </c>
      <c r="AS101" s="46" t="n">
        <f aca="false">SUM(AS89:AS100)</f>
        <v>42</v>
      </c>
      <c r="AT101" s="46" t="n">
        <f aca="false">SUM(AT89:AT100)</f>
        <v>39.5</v>
      </c>
    </row>
    <row r="102" customFormat="false" ht="15.75" hidden="false" customHeight="false" outlineLevel="0" collapsed="false">
      <c r="B102" s="64"/>
      <c r="C102" s="64"/>
      <c r="D102" s="13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2"/>
      <c r="Q102" s="62"/>
      <c r="R102" s="48"/>
      <c r="S102" s="62"/>
      <c r="T102" s="48"/>
      <c r="U102" s="62"/>
      <c r="V102" s="48"/>
      <c r="W102" s="48"/>
      <c r="X102" s="48"/>
      <c r="Y102" s="48"/>
      <c r="Z102" s="65"/>
      <c r="AA102" s="65"/>
      <c r="AB102" s="48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48"/>
      <c r="AP102" s="62"/>
      <c r="AQ102" s="62"/>
    </row>
    <row r="103" customFormat="false" ht="15.75" hidden="false" customHeight="false" outlineLevel="0" collapsed="false">
      <c r="B103" s="13" t="s">
        <v>312</v>
      </c>
      <c r="C103" s="13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53" t="s">
        <v>313</v>
      </c>
      <c r="AA103" s="53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</row>
    <row r="104" customFormat="false" ht="15.75" hidden="false" customHeight="false" outlineLevel="0" collapsed="false">
      <c r="A104" s="1" t="s">
        <v>314</v>
      </c>
      <c r="B104" s="41"/>
      <c r="C104" s="11"/>
      <c r="D104" s="1" t="s">
        <v>315</v>
      </c>
      <c r="E104" s="40" t="n">
        <v>4</v>
      </c>
      <c r="F104" s="40" t="n">
        <v>4</v>
      </c>
      <c r="G104" s="40" t="n">
        <v>4</v>
      </c>
      <c r="H104" s="40" t="n">
        <v>4</v>
      </c>
      <c r="I104" s="40" t="n">
        <v>4</v>
      </c>
      <c r="J104" s="40" t="n">
        <v>4</v>
      </c>
      <c r="K104" s="40" t="n">
        <v>4</v>
      </c>
      <c r="L104" s="40" t="n">
        <v>4</v>
      </c>
      <c r="M104" s="40" t="n">
        <v>4</v>
      </c>
      <c r="N104" s="40" t="n">
        <v>4</v>
      </c>
      <c r="O104" s="40" t="n">
        <v>4</v>
      </c>
      <c r="P104" s="14" t="n">
        <v>0</v>
      </c>
      <c r="Q104" s="14" t="n">
        <v>0</v>
      </c>
      <c r="R104" s="14"/>
      <c r="S104" s="14" t="n">
        <v>4</v>
      </c>
      <c r="T104" s="14"/>
      <c r="U104" s="14" t="n">
        <v>2</v>
      </c>
      <c r="V104" s="14"/>
      <c r="W104" s="14"/>
      <c r="X104" s="14"/>
      <c r="Y104" s="14" t="s">
        <v>314</v>
      </c>
      <c r="Z104" s="14" t="s">
        <v>316</v>
      </c>
      <c r="AA104" s="14"/>
      <c r="AB104" s="14" t="s">
        <v>315</v>
      </c>
      <c r="AC104" s="14" t="n">
        <v>2</v>
      </c>
      <c r="AD104" s="14" t="n">
        <v>2</v>
      </c>
      <c r="AE104" s="14" t="n">
        <v>2</v>
      </c>
      <c r="AF104" s="14" t="n">
        <v>2</v>
      </c>
      <c r="AG104" s="14" t="n">
        <v>2</v>
      </c>
      <c r="AH104" s="14" t="n">
        <v>2</v>
      </c>
      <c r="AI104" s="14" t="n">
        <v>2</v>
      </c>
      <c r="AJ104" s="14" t="n">
        <v>2</v>
      </c>
      <c r="AK104" s="14" t="n">
        <v>2</v>
      </c>
      <c r="AL104" s="14" t="n">
        <v>2</v>
      </c>
      <c r="AM104" s="14" t="n">
        <v>2</v>
      </c>
      <c r="AN104" s="14" t="n">
        <v>2</v>
      </c>
      <c r="AO104" s="14"/>
      <c r="AP104" s="14" t="n">
        <v>2</v>
      </c>
      <c r="AQ104" s="14" t="n">
        <v>0</v>
      </c>
      <c r="AR104" s="14" t="n">
        <v>0</v>
      </c>
      <c r="AS104" s="14" t="n">
        <v>5</v>
      </c>
      <c r="AT104" s="14" t="n">
        <v>2</v>
      </c>
    </row>
    <row r="105" customFormat="false" ht="15.75" hidden="false" customHeight="false" outlineLevel="0" collapsed="false">
      <c r="A105" s="1" t="s">
        <v>317</v>
      </c>
      <c r="B105" s="41"/>
      <c r="C105" s="11"/>
      <c r="D105" s="1" t="s">
        <v>318</v>
      </c>
      <c r="E105" s="40" t="n">
        <v>4</v>
      </c>
      <c r="F105" s="40" t="n">
        <v>4</v>
      </c>
      <c r="G105" s="40" t="n">
        <v>4</v>
      </c>
      <c r="H105" s="40" t="n">
        <v>4</v>
      </c>
      <c r="I105" s="40" t="n">
        <v>4</v>
      </c>
      <c r="J105" s="40" t="n">
        <v>4</v>
      </c>
      <c r="K105" s="40" t="n">
        <v>4</v>
      </c>
      <c r="L105" s="40" t="n">
        <v>4</v>
      </c>
      <c r="M105" s="40" t="n">
        <v>4</v>
      </c>
      <c r="N105" s="40" t="n">
        <v>4</v>
      </c>
      <c r="O105" s="40" t="n">
        <v>4</v>
      </c>
      <c r="P105" s="14" t="n">
        <v>0</v>
      </c>
      <c r="Q105" s="14" t="n">
        <v>0</v>
      </c>
      <c r="R105" s="14"/>
      <c r="S105" s="14" t="n">
        <v>4</v>
      </c>
      <c r="T105" s="14"/>
      <c r="U105" s="14" t="n">
        <v>1</v>
      </c>
      <c r="V105" s="14"/>
      <c r="W105" s="14"/>
      <c r="X105" s="14"/>
      <c r="Y105" s="14" t="s">
        <v>317</v>
      </c>
      <c r="Z105" s="14" t="s">
        <v>319</v>
      </c>
      <c r="AA105" s="14"/>
      <c r="AB105" s="14" t="s">
        <v>318</v>
      </c>
      <c r="AC105" s="14" t="n">
        <v>1</v>
      </c>
      <c r="AD105" s="14" t="n">
        <v>1</v>
      </c>
      <c r="AE105" s="14" t="n">
        <v>1</v>
      </c>
      <c r="AF105" s="14" t="n">
        <v>1</v>
      </c>
      <c r="AG105" s="14" t="n">
        <v>1</v>
      </c>
      <c r="AH105" s="14" t="n">
        <v>1</v>
      </c>
      <c r="AI105" s="14" t="n">
        <v>1</v>
      </c>
      <c r="AJ105" s="14" t="n">
        <v>1</v>
      </c>
      <c r="AK105" s="14" t="n">
        <v>1</v>
      </c>
      <c r="AL105" s="14" t="n">
        <v>1</v>
      </c>
      <c r="AM105" s="14" t="n">
        <v>1</v>
      </c>
      <c r="AN105" s="14" t="n">
        <v>1</v>
      </c>
      <c r="AO105" s="14"/>
      <c r="AP105" s="14" t="n">
        <v>1</v>
      </c>
      <c r="AQ105" s="14" t="n">
        <v>0</v>
      </c>
      <c r="AR105" s="14" t="n">
        <v>0</v>
      </c>
      <c r="AS105" s="14" t="n">
        <v>3</v>
      </c>
      <c r="AT105" s="14" t="n">
        <v>0</v>
      </c>
    </row>
    <row r="106" customFormat="false" ht="15.75" hidden="false" customHeight="false" outlineLevel="0" collapsed="false">
      <c r="A106" s="1" t="s">
        <v>320</v>
      </c>
      <c r="B106" s="41"/>
      <c r="C106" s="1" t="s">
        <v>321</v>
      </c>
      <c r="D106" s="1" t="s">
        <v>322</v>
      </c>
      <c r="E106" s="66" t="n">
        <v>17</v>
      </c>
      <c r="F106" s="66" t="n">
        <v>17</v>
      </c>
      <c r="G106" s="66" t="n">
        <v>17</v>
      </c>
      <c r="H106" s="66" t="n">
        <v>17</v>
      </c>
      <c r="I106" s="66" t="n">
        <v>17</v>
      </c>
      <c r="J106" s="66" t="n">
        <v>17</v>
      </c>
      <c r="K106" s="66" t="n">
        <v>17</v>
      </c>
      <c r="L106" s="66" t="n">
        <v>17</v>
      </c>
      <c r="M106" s="66" t="n">
        <v>17</v>
      </c>
      <c r="N106" s="66" t="n">
        <v>17</v>
      </c>
      <c r="O106" s="66" t="n">
        <v>17</v>
      </c>
      <c r="P106" s="14" t="n">
        <v>0</v>
      </c>
      <c r="Q106" s="14" t="n">
        <v>0</v>
      </c>
      <c r="R106" s="14"/>
      <c r="S106" s="14" t="n">
        <v>17</v>
      </c>
      <c r="T106" s="14"/>
      <c r="U106" s="14" t="n">
        <v>14</v>
      </c>
      <c r="V106" s="14"/>
      <c r="W106" s="14"/>
      <c r="X106" s="14"/>
      <c r="Y106" s="14" t="s">
        <v>320</v>
      </c>
      <c r="Z106" s="14" t="s">
        <v>323</v>
      </c>
      <c r="AA106" s="14" t="s">
        <v>321</v>
      </c>
      <c r="AB106" s="14" t="s">
        <v>322</v>
      </c>
      <c r="AC106" s="14" t="n">
        <v>14</v>
      </c>
      <c r="AD106" s="14" t="n">
        <v>14</v>
      </c>
      <c r="AE106" s="14" t="n">
        <v>14</v>
      </c>
      <c r="AF106" s="14" t="n">
        <v>14</v>
      </c>
      <c r="AG106" s="14" t="n">
        <v>14</v>
      </c>
      <c r="AH106" s="14" t="n">
        <v>14</v>
      </c>
      <c r="AI106" s="14" t="n">
        <v>14</v>
      </c>
      <c r="AJ106" s="14" t="n">
        <v>14</v>
      </c>
      <c r="AK106" s="14" t="n">
        <v>14</v>
      </c>
      <c r="AL106" s="14" t="n">
        <v>14</v>
      </c>
      <c r="AM106" s="14" t="n">
        <v>14</v>
      </c>
      <c r="AN106" s="14" t="n">
        <v>14</v>
      </c>
      <c r="AO106" s="14"/>
      <c r="AP106" s="14" t="n">
        <v>14</v>
      </c>
      <c r="AQ106" s="14" t="n">
        <f aca="false">8+6</f>
        <v>14</v>
      </c>
      <c r="AR106" s="14" t="n">
        <v>0</v>
      </c>
      <c r="AS106" s="14" t="n">
        <v>16</v>
      </c>
      <c r="AT106" s="14" t="n">
        <v>12</v>
      </c>
    </row>
    <row r="107" customFormat="false" ht="15.75" hidden="false" customHeight="false" outlineLevel="0" collapsed="false">
      <c r="B107" s="41"/>
      <c r="C107" s="41"/>
      <c r="D107" s="16" t="s">
        <v>324</v>
      </c>
      <c r="E107" s="55" t="n">
        <v>19</v>
      </c>
      <c r="F107" s="55" t="n">
        <v>20</v>
      </c>
      <c r="G107" s="55" t="n">
        <v>20</v>
      </c>
      <c r="H107" s="55" t="n">
        <v>20</v>
      </c>
      <c r="I107" s="55" t="n">
        <v>20</v>
      </c>
      <c r="J107" s="55" t="n">
        <v>20</v>
      </c>
      <c r="K107" s="55" t="n">
        <v>20</v>
      </c>
      <c r="L107" s="55" t="n">
        <v>20</v>
      </c>
      <c r="M107" s="55" t="n">
        <v>20</v>
      </c>
      <c r="N107" s="55" t="n">
        <v>20</v>
      </c>
      <c r="O107" s="55" t="n">
        <v>20</v>
      </c>
      <c r="P107" s="51" t="n">
        <f aca="false">SUM(P104:P106)</f>
        <v>0</v>
      </c>
      <c r="Q107" s="51" t="n">
        <f aca="false">SUM(Q104:Q106)</f>
        <v>0</v>
      </c>
      <c r="R107" s="51" t="n">
        <f aca="false">SUM(R104:R106)</f>
        <v>0</v>
      </c>
      <c r="S107" s="51" t="n">
        <f aca="false">SUM(S104:S106)</f>
        <v>25</v>
      </c>
      <c r="T107" s="51" t="n">
        <f aca="false">SUM(T104:T106)</f>
        <v>0</v>
      </c>
      <c r="U107" s="51" t="n">
        <f aca="false">SUM(U104:U106)</f>
        <v>17</v>
      </c>
      <c r="V107" s="51" t="n">
        <f aca="false">SUM(V104:V106)</f>
        <v>0</v>
      </c>
      <c r="W107" s="51" t="n">
        <f aca="false">SUM(W104:W106)</f>
        <v>0</v>
      </c>
      <c r="X107" s="51" t="n">
        <f aca="false">SUM(X104:X106)</f>
        <v>0</v>
      </c>
      <c r="Y107" s="51" t="n">
        <f aca="false">SUM(Y104:Y106)</f>
        <v>0</v>
      </c>
      <c r="Z107" s="51" t="n">
        <f aca="false">SUM(Z104:Z106)</f>
        <v>0</v>
      </c>
      <c r="AA107" s="51" t="n">
        <f aca="false">SUM(AA104:AA106)</f>
        <v>0</v>
      </c>
      <c r="AB107" s="51" t="n">
        <f aca="false">SUM(AB104:AB106)</f>
        <v>0</v>
      </c>
      <c r="AC107" s="51" t="n">
        <f aca="false">SUM(AC104:AC106)</f>
        <v>17</v>
      </c>
      <c r="AD107" s="51" t="n">
        <f aca="false">SUM(AD104:AD106)</f>
        <v>17</v>
      </c>
      <c r="AE107" s="51" t="n">
        <f aca="false">SUM(AE104:AE106)</f>
        <v>17</v>
      </c>
      <c r="AF107" s="51" t="n">
        <f aca="false">SUM(AF104:AF106)</f>
        <v>17</v>
      </c>
      <c r="AG107" s="51" t="n">
        <f aca="false">SUM(AG104:AG106)</f>
        <v>17</v>
      </c>
      <c r="AH107" s="51" t="n">
        <f aca="false">SUM(AH104:AH106)</f>
        <v>17</v>
      </c>
      <c r="AI107" s="51" t="n">
        <f aca="false">SUM(AI104:AI106)</f>
        <v>17</v>
      </c>
      <c r="AJ107" s="51" t="n">
        <f aca="false">SUM(AJ104:AJ106)</f>
        <v>17</v>
      </c>
      <c r="AK107" s="51" t="n">
        <f aca="false">SUM(AK104:AK106)</f>
        <v>17</v>
      </c>
      <c r="AL107" s="51" t="n">
        <f aca="false">SUM(AL104:AL106)</f>
        <v>17</v>
      </c>
      <c r="AM107" s="51" t="n">
        <f aca="false">SUM(AM104:AM106)</f>
        <v>17</v>
      </c>
      <c r="AN107" s="51" t="n">
        <f aca="false">SUM(AN104:AN106)</f>
        <v>17</v>
      </c>
      <c r="AO107" s="51" t="n">
        <f aca="false">SUM(AO104:AO106)</f>
        <v>0</v>
      </c>
      <c r="AP107" s="51" t="n">
        <f aca="false">SUM(AP104:AP106)</f>
        <v>17</v>
      </c>
      <c r="AQ107" s="51" t="n">
        <f aca="false">SUM(AQ104:AQ106)</f>
        <v>14</v>
      </c>
      <c r="AR107" s="51" t="n">
        <f aca="false">SUM(AR104:AR106)</f>
        <v>0</v>
      </c>
      <c r="AS107" s="51" t="n">
        <f aca="false">SUM(AS104:AS106)</f>
        <v>24</v>
      </c>
      <c r="AT107" s="51" t="n">
        <f aca="false">SUM(AT104:AT106)</f>
        <v>14</v>
      </c>
    </row>
    <row r="108" customFormat="false" ht="15.75" hidden="false" customHeight="false" outlineLevel="0" collapsed="false">
      <c r="B108" s="41"/>
      <c r="C108" s="4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2"/>
      <c r="Q108" s="62"/>
      <c r="R108" s="48"/>
      <c r="S108" s="62"/>
      <c r="T108" s="48"/>
      <c r="U108" s="62"/>
      <c r="V108" s="48"/>
      <c r="W108" s="48"/>
      <c r="X108" s="48"/>
      <c r="Y108" s="48"/>
      <c r="Z108" s="63"/>
      <c r="AA108" s="63"/>
      <c r="AB108" s="48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48"/>
      <c r="AP108" s="62"/>
      <c r="AQ108" s="62"/>
    </row>
    <row r="109" customFormat="false" ht="15.75" hidden="false" customHeight="false" outlineLevel="0" collapsed="false"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68"/>
      <c r="AK109" s="48"/>
      <c r="AL109" s="48"/>
      <c r="AM109" s="48"/>
      <c r="AN109" s="48"/>
      <c r="AO109" s="48"/>
      <c r="AP109" s="48"/>
      <c r="AQ109" s="48"/>
    </row>
    <row r="110" customFormat="false" ht="16.5" hidden="false" customHeight="false" outlineLevel="0" collapsed="false">
      <c r="A110" s="69"/>
      <c r="B110" s="69"/>
      <c r="C110" s="69"/>
      <c r="D110" s="70" t="s">
        <v>325</v>
      </c>
      <c r="E110" s="71" t="n">
        <v>382.75</v>
      </c>
      <c r="F110" s="71" t="n">
        <v>377.75</v>
      </c>
      <c r="G110" s="71" t="n">
        <v>373.75</v>
      </c>
      <c r="H110" s="71" t="n">
        <v>360.25</v>
      </c>
      <c r="I110" s="71" t="n">
        <v>360.25</v>
      </c>
      <c r="J110" s="71" t="n">
        <v>362.25</v>
      </c>
      <c r="K110" s="71" t="n">
        <v>363.25</v>
      </c>
      <c r="L110" s="71" t="n">
        <v>361.75</v>
      </c>
      <c r="M110" s="71" t="n">
        <v>359.75</v>
      </c>
      <c r="N110" s="71" t="n">
        <v>352</v>
      </c>
      <c r="O110" s="71" t="n">
        <v>350</v>
      </c>
      <c r="P110" s="72" t="n">
        <f aca="false">+P107+P101+P86+P80+P75+P71+P67+P56</f>
        <v>448</v>
      </c>
      <c r="Q110" s="72" t="n">
        <f aca="false">+Q107+Q101+Q86+Q80+Q75+Q71+Q67+Q56</f>
        <v>335</v>
      </c>
      <c r="R110" s="72" t="n">
        <f aca="false">+R107+R101+R86+R80+R75+R71+R67+R56</f>
        <v>0</v>
      </c>
      <c r="S110" s="72" t="n">
        <f aca="false">+S107+S101+S86+S80+S75+S71+S67+S56</f>
        <v>354.44</v>
      </c>
      <c r="T110" s="72" t="n">
        <f aca="false">+T107+T101+T86+T80+T75+T71+T67+T56</f>
        <v>0</v>
      </c>
      <c r="U110" s="72" t="n">
        <f aca="false">+U107+U101+U86+U80+U75+U71+U67+U56</f>
        <v>299.84</v>
      </c>
      <c r="V110" s="72" t="n">
        <f aca="false">+V107+V101+V86+V80+V75+V71+V67+V56</f>
        <v>0</v>
      </c>
      <c r="W110" s="72" t="n">
        <f aca="false">+W107+W101+W86+W80+W75+W71+W67+W56</f>
        <v>0</v>
      </c>
      <c r="X110" s="72" t="n">
        <f aca="false">+X107+X101+X86+X80+X75+X71+X67+X56</f>
        <v>0</v>
      </c>
      <c r="Y110" s="72" t="n">
        <f aca="false">+Y107+Y101+Y86+Y80+Y75+Y71+Y67+Y56</f>
        <v>4132662</v>
      </c>
      <c r="Z110" s="72" t="e">
        <f aca="false">+Z107+Z101+Z86+Z80+Z75+Z71+Z67+Z56</f>
        <v>#VALUE!</v>
      </c>
      <c r="AA110" s="72" t="e">
        <f aca="false">+AA107+AA101+AA86+AA80+AA75+AA71+AA67+AA56</f>
        <v>#VALUE!</v>
      </c>
      <c r="AB110" s="72" t="e">
        <f aca="false">+AB107+AB101+AB86+AB80+AB75+AB71+AB67+AB56</f>
        <v>#VALUE!</v>
      </c>
      <c r="AC110" s="72" t="n">
        <f aca="false">+AC107+AC101+AC86+AC80+AC75+AC71+AC67+AC56</f>
        <v>297</v>
      </c>
      <c r="AD110" s="72" t="n">
        <f aca="false">+AD107+AD101+AD86+AD80+AD75+AD71+AD67+AD56</f>
        <v>296</v>
      </c>
      <c r="AE110" s="72" t="n">
        <f aca="false">+AE107+AE101+AE86+AE80+AE75+AE71+AE67+AE56</f>
        <v>297</v>
      </c>
      <c r="AF110" s="72" t="n">
        <f aca="false">+AF107+AF101+AF86+AF80+AF75+AF71+AF67+AF56</f>
        <v>296</v>
      </c>
      <c r="AG110" s="72" t="n">
        <f aca="false">+AG107+AG101+AG86+AG80+AG75+AG71+AG67+AG56</f>
        <v>296</v>
      </c>
      <c r="AH110" s="72" t="n">
        <f aca="false">+AH107+AH101+AH86+AH80+AH75+AH71+AH67+AH56</f>
        <v>296</v>
      </c>
      <c r="AI110" s="72" t="n">
        <f aca="false">+AI107+AI101+AI86+AI80+AI75+AI71+AI67+AI56</f>
        <v>311</v>
      </c>
      <c r="AJ110" s="72" t="n">
        <f aca="false">+AJ107+AJ101+AJ86+AJ80+AJ75+AJ71+AJ67+AJ56</f>
        <v>311</v>
      </c>
      <c r="AK110" s="72" t="n">
        <f aca="false">+AK107+AK101+AK86+AK80+AK75+AK71+AK67+AK56</f>
        <v>310</v>
      </c>
      <c r="AL110" s="72" t="n">
        <f aca="false">+AL107+AL101+AL86+AL80+AL75+AL71+AL67+AL56</f>
        <v>302</v>
      </c>
      <c r="AM110" s="72" t="n">
        <f aca="false">+AM107+AM101+AM86+AM80+AM75+AM71+AM67+AM56</f>
        <v>294</v>
      </c>
      <c r="AN110" s="72" t="n">
        <f aca="false">+AN107+AN101+AN86+AN80+AN75+AN71+AN67+AN56</f>
        <v>309</v>
      </c>
      <c r="AO110" s="72" t="n">
        <f aca="false">+AO107+AO101+AO86+AO80+AO75+AO71+AO67+AO56</f>
        <v>0</v>
      </c>
      <c r="AP110" s="72" t="n">
        <f aca="false">+AP107+AP101+AP86+AP80+AP75+AP71+AP67+AP56</f>
        <v>299.84</v>
      </c>
      <c r="AQ110" s="72" t="n">
        <f aca="false">+AQ107+AQ101+AQ86+AQ80+AQ75+AQ71+AQ67+AQ56</f>
        <v>332</v>
      </c>
      <c r="AR110" s="72" t="n">
        <f aca="false">+AR107+AR101+AR86+AR80+AR75+AR71+AR67+AR56</f>
        <v>392</v>
      </c>
      <c r="AS110" s="72" t="n">
        <f aca="false">+AS107+AS101+AS86+AS80+AS75+AS71+AS67+AS56</f>
        <v>376</v>
      </c>
      <c r="AT110" s="72" t="n">
        <f aca="false">+AT107+AT101+AT86+AT80+AT75+AT71+AT67+AT56</f>
        <v>387</v>
      </c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</row>
    <row r="111" customFormat="false" ht="16.5" hidden="false" customHeight="false" outlineLevel="0" collapsed="false"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68"/>
      <c r="AK111" s="48"/>
      <c r="AL111" s="48"/>
      <c r="AM111" s="48"/>
      <c r="AN111" s="48"/>
      <c r="AO111" s="48"/>
      <c r="AP111" s="48"/>
      <c r="AQ111" s="48"/>
    </row>
    <row r="112" customFormat="false" ht="15.75" hidden="false" customHeight="false" outlineLevel="0" collapsed="false">
      <c r="D112" s="13" t="s">
        <v>326</v>
      </c>
      <c r="P112" s="73" t="n">
        <f aca="false">113+66</f>
        <v>179</v>
      </c>
      <c r="Q112" s="73" t="n">
        <v>166</v>
      </c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 t="n">
        <v>108</v>
      </c>
      <c r="AO112" s="73"/>
      <c r="AP112" s="73"/>
      <c r="AQ112" s="73" t="n">
        <v>97</v>
      </c>
      <c r="AR112" s="73" t="n">
        <v>166</v>
      </c>
      <c r="AS112" s="73" t="n">
        <v>108</v>
      </c>
      <c r="AT112" s="73" t="n">
        <v>97</v>
      </c>
      <c r="AU112" s="48"/>
      <c r="AV112" s="48"/>
    </row>
    <row r="113" customFormat="false" ht="15.75" hidden="false" customHeight="false" outlineLevel="0" collapsed="false">
      <c r="B113" s="47"/>
      <c r="C113" s="47"/>
      <c r="D113" s="13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74"/>
      <c r="AA113" s="74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48"/>
      <c r="AV113" s="48"/>
    </row>
    <row r="114" customFormat="false" ht="15.75" hidden="false" customHeight="false" outlineLevel="0" collapsed="false">
      <c r="D114" s="13" t="s">
        <v>327</v>
      </c>
      <c r="P114" s="53" t="n">
        <v>93</v>
      </c>
      <c r="Q114" s="53" t="n">
        <v>0</v>
      </c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75"/>
      <c r="AK114" s="53"/>
      <c r="AL114" s="53"/>
      <c r="AM114" s="53"/>
      <c r="AN114" s="53" t="n">
        <v>0</v>
      </c>
      <c r="AO114" s="53"/>
      <c r="AP114" s="53"/>
      <c r="AQ114" s="53" t="n">
        <v>0</v>
      </c>
      <c r="AR114" s="53" t="n">
        <v>0</v>
      </c>
      <c r="AS114" s="53" t="n">
        <v>0</v>
      </c>
      <c r="AT114" s="53" t="n">
        <v>0</v>
      </c>
      <c r="AU114" s="48"/>
      <c r="AV114" s="48"/>
    </row>
    <row r="115" customFormat="false" ht="15.75" hidden="false" customHeight="false" outlineLevel="0" collapsed="false">
      <c r="D115" s="13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68"/>
      <c r="AK115" s="48"/>
      <c r="AL115" s="48"/>
      <c r="AM115" s="48"/>
      <c r="AN115" s="48"/>
      <c r="AO115" s="48"/>
      <c r="AP115" s="48"/>
      <c r="AQ115" s="48"/>
    </row>
    <row r="116" customFormat="false" ht="16.5" hidden="false" customHeight="false" outlineLevel="0" collapsed="false">
      <c r="D116" s="13" t="s">
        <v>14</v>
      </c>
      <c r="P116" s="72" t="n">
        <f aca="false">+P114+P112+P110</f>
        <v>720</v>
      </c>
      <c r="Q116" s="72" t="n">
        <f aca="false">+Q114+Q112+Q110</f>
        <v>501</v>
      </c>
      <c r="R116" s="72" t="n">
        <f aca="false">+R114+R112+R110</f>
        <v>0</v>
      </c>
      <c r="S116" s="72" t="n">
        <f aca="false">+S114+S112+S110</f>
        <v>354.44</v>
      </c>
      <c r="T116" s="72" t="n">
        <f aca="false">+T114+T112+T110</f>
        <v>0</v>
      </c>
      <c r="U116" s="72" t="n">
        <f aca="false">+U114+U112+U110</f>
        <v>299.84</v>
      </c>
      <c r="V116" s="72" t="n">
        <f aca="false">+V114+V112+V110</f>
        <v>0</v>
      </c>
      <c r="W116" s="72" t="n">
        <f aca="false">+W114+W112+W110</f>
        <v>0</v>
      </c>
      <c r="X116" s="72" t="n">
        <f aca="false">+X114+X112+X110</f>
        <v>0</v>
      </c>
      <c r="Y116" s="72" t="n">
        <f aca="false">+Y114+Y112+Y110</f>
        <v>4132662</v>
      </c>
      <c r="Z116" s="72" t="e">
        <f aca="false">+Z114+Z112+Z110</f>
        <v>#VALUE!</v>
      </c>
      <c r="AA116" s="72" t="e">
        <f aca="false">+AA114+AA112+AA110</f>
        <v>#VALUE!</v>
      </c>
      <c r="AB116" s="72" t="e">
        <f aca="false">+AB114+AB112+AB110</f>
        <v>#VALUE!</v>
      </c>
      <c r="AC116" s="72" t="n">
        <f aca="false">+AC114+AC112+AC110</f>
        <v>297</v>
      </c>
      <c r="AD116" s="72" t="n">
        <f aca="false">+AD114+AD112+AD110</f>
        <v>296</v>
      </c>
      <c r="AE116" s="72" t="n">
        <f aca="false">+AE114+AE112+AE110</f>
        <v>297</v>
      </c>
      <c r="AF116" s="72" t="n">
        <f aca="false">+AF114+AF112+AF110</f>
        <v>296</v>
      </c>
      <c r="AG116" s="72" t="n">
        <f aca="false">+AG114+AG112+AG110</f>
        <v>296</v>
      </c>
      <c r="AH116" s="72" t="n">
        <f aca="false">+AH114+AH112+AH110</f>
        <v>296</v>
      </c>
      <c r="AI116" s="72" t="n">
        <f aca="false">+AI114+AI112+AI110</f>
        <v>311</v>
      </c>
      <c r="AJ116" s="72" t="n">
        <f aca="false">+AJ114+AJ112+AJ110</f>
        <v>311</v>
      </c>
      <c r="AK116" s="72" t="n">
        <f aca="false">+AK114+AK112+AK110</f>
        <v>310</v>
      </c>
      <c r="AL116" s="72" t="n">
        <f aca="false">+AL114+AL112+AL110</f>
        <v>302</v>
      </c>
      <c r="AM116" s="72" t="n">
        <f aca="false">+AM114+AM112+AM110</f>
        <v>294</v>
      </c>
      <c r="AN116" s="72" t="n">
        <f aca="false">+AN114+AN112+AN110</f>
        <v>417</v>
      </c>
      <c r="AO116" s="72" t="n">
        <f aca="false">+AO114+AO112+AO110</f>
        <v>0</v>
      </c>
      <c r="AP116" s="72" t="n">
        <f aca="false">+AP114+AP112+AP110</f>
        <v>299.84</v>
      </c>
      <c r="AQ116" s="72" t="n">
        <f aca="false">+AQ114+AQ112+AQ110</f>
        <v>429</v>
      </c>
      <c r="AR116" s="72" t="n">
        <f aca="false">+AR114+AR112+AR110</f>
        <v>558</v>
      </c>
      <c r="AS116" s="72" t="n">
        <f aca="false">+AS114+AS112+AS110</f>
        <v>484</v>
      </c>
      <c r="AT116" s="72" t="n">
        <f aca="false">+AT114+AT112+AT110</f>
        <v>484</v>
      </c>
    </row>
    <row r="117" customFormat="false" ht="16.5" hidden="false" customHeight="false" outlineLevel="0" collapsed="false">
      <c r="AC117" s="21"/>
      <c r="AJ117" s="22"/>
      <c r="AP117" s="23"/>
    </row>
    <row r="118" customFormat="false" ht="15.75" hidden="false" customHeight="false" outlineLevel="0" collapsed="false">
      <c r="AC118" s="21"/>
      <c r="AJ118" s="22"/>
      <c r="AP118" s="23"/>
    </row>
    <row r="120" customFormat="false" ht="15.75" hidden="true" customHeight="false" outlineLevel="0" collapsed="false"/>
    <row r="121" customFormat="false" ht="15.75" hidden="true" customHeight="false" outlineLevel="0" collapsed="false">
      <c r="A121" s="76" t="s">
        <v>328</v>
      </c>
      <c r="AC121" s="40" t="n">
        <v>366</v>
      </c>
      <c r="AD121" s="40" t="n">
        <v>365</v>
      </c>
      <c r="AE121" s="40" t="n">
        <v>363</v>
      </c>
      <c r="AF121" s="40" t="n">
        <v>357</v>
      </c>
      <c r="AG121" s="40" t="n">
        <v>356</v>
      </c>
      <c r="AH121" s="40" t="n">
        <v>358</v>
      </c>
      <c r="AI121" s="40" t="n">
        <v>354</v>
      </c>
      <c r="AJ121" s="40" t="n">
        <v>348</v>
      </c>
      <c r="AK121" s="40" t="n">
        <v>343</v>
      </c>
      <c r="AL121" s="40" t="n">
        <v>334</v>
      </c>
      <c r="AM121" s="40" t="n">
        <v>326</v>
      </c>
      <c r="AN121" s="40"/>
      <c r="AO121" s="77"/>
      <c r="AP121" s="78" t="n">
        <v>349.5</v>
      </c>
      <c r="AQ121" s="40"/>
    </row>
    <row r="122" customFormat="false" ht="15.75" hidden="true" customHeight="false" outlineLevel="0" collapsed="false">
      <c r="B122" s="13" t="s">
        <v>329</v>
      </c>
      <c r="C122" s="13"/>
      <c r="Z122" s="13" t="s">
        <v>329</v>
      </c>
      <c r="AA122" s="13"/>
      <c r="AC122" s="21"/>
      <c r="AJ122" s="22"/>
      <c r="AP122" s="23"/>
    </row>
    <row r="123" customFormat="false" ht="15.75" hidden="true" customHeight="false" outlineLevel="0" collapsed="false">
      <c r="A123" s="1" t="s">
        <v>330</v>
      </c>
      <c r="B123" s="41" t="s">
        <v>331</v>
      </c>
      <c r="C123" s="1" t="s">
        <v>160</v>
      </c>
      <c r="D123" s="1" t="s">
        <v>332</v>
      </c>
      <c r="E123" s="79" t="n">
        <v>7</v>
      </c>
      <c r="F123" s="79" t="n">
        <v>7</v>
      </c>
      <c r="G123" s="79" t="n">
        <v>7</v>
      </c>
      <c r="H123" s="79" t="n">
        <v>7</v>
      </c>
      <c r="I123" s="79" t="n">
        <v>7</v>
      </c>
      <c r="J123" s="79" t="n">
        <v>7</v>
      </c>
      <c r="K123" s="79" t="n">
        <v>7</v>
      </c>
      <c r="L123" s="79" t="n">
        <v>7</v>
      </c>
      <c r="M123" s="79" t="n">
        <v>7</v>
      </c>
      <c r="N123" s="14" t="n">
        <v>4</v>
      </c>
      <c r="O123" s="14" t="n">
        <v>4</v>
      </c>
      <c r="P123" s="14"/>
      <c r="Q123" s="14" t="n">
        <v>4</v>
      </c>
      <c r="R123" s="77"/>
      <c r="S123" s="78" t="n">
        <v>6.25</v>
      </c>
      <c r="U123" s="14" t="n">
        <v>11</v>
      </c>
      <c r="Y123" s="1" t="s">
        <v>330</v>
      </c>
      <c r="Z123" s="41" t="s">
        <v>331</v>
      </c>
      <c r="AA123" s="1" t="s">
        <v>160</v>
      </c>
      <c r="AB123" s="1" t="s">
        <v>332</v>
      </c>
      <c r="AC123" s="79" t="n">
        <v>11</v>
      </c>
      <c r="AD123" s="14" t="n">
        <v>11</v>
      </c>
      <c r="AE123" s="14" t="n">
        <v>11</v>
      </c>
      <c r="AF123" s="14" t="n">
        <v>11</v>
      </c>
      <c r="AG123" s="14" t="n">
        <v>11</v>
      </c>
      <c r="AH123" s="14" t="n">
        <v>11</v>
      </c>
      <c r="AI123" s="14" t="n">
        <v>11</v>
      </c>
      <c r="AJ123" s="14" t="n">
        <v>11</v>
      </c>
      <c r="AK123" s="14" t="n">
        <v>11</v>
      </c>
      <c r="AL123" s="14" t="n">
        <v>11</v>
      </c>
      <c r="AM123" s="14" t="n">
        <v>11</v>
      </c>
      <c r="AN123" s="14" t="n">
        <v>11</v>
      </c>
      <c r="AO123" s="77"/>
      <c r="AP123" s="78" t="n">
        <v>11</v>
      </c>
      <c r="AQ123" s="40"/>
    </row>
    <row r="124" customFormat="false" ht="15.75" hidden="true" customHeight="false" outlineLevel="0" collapsed="false">
      <c r="A124" s="1" t="s">
        <v>333</v>
      </c>
      <c r="B124" s="41" t="s">
        <v>334</v>
      </c>
      <c r="C124" s="1" t="s">
        <v>299</v>
      </c>
      <c r="D124" s="1" t="s">
        <v>335</v>
      </c>
      <c r="E124" s="79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77"/>
      <c r="S124" s="78" t="e">
        <f aca="false"/>
        <v>#DIV/0!</v>
      </c>
      <c r="U124" s="14"/>
      <c r="Y124" s="1" t="s">
        <v>333</v>
      </c>
      <c r="Z124" s="41" t="s">
        <v>334</v>
      </c>
      <c r="AA124" s="1" t="s">
        <v>299</v>
      </c>
      <c r="AB124" s="1" t="s">
        <v>335</v>
      </c>
      <c r="AC124" s="79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77"/>
      <c r="AP124" s="78" t="e">
        <f aca="false"/>
        <v>#DIV/0!</v>
      </c>
      <c r="AQ124" s="40"/>
    </row>
    <row r="125" customFormat="false" ht="15.75" hidden="true" customHeight="false" outlineLevel="0" collapsed="false">
      <c r="A125" s="1" t="s">
        <v>336</v>
      </c>
      <c r="B125" s="41" t="s">
        <v>337</v>
      </c>
      <c r="C125" s="1" t="s">
        <v>202</v>
      </c>
      <c r="D125" s="1" t="s">
        <v>338</v>
      </c>
      <c r="E125" s="1" t="n">
        <v>2.95</v>
      </c>
      <c r="F125" s="1" t="n">
        <v>2.95</v>
      </c>
      <c r="G125" s="1" t="n">
        <v>2.95</v>
      </c>
      <c r="H125" s="1" t="n">
        <v>2.95</v>
      </c>
      <c r="I125" s="1" t="n">
        <v>2.95</v>
      </c>
      <c r="J125" s="1" t="n">
        <v>2.95</v>
      </c>
      <c r="K125" s="1" t="n">
        <v>2.95</v>
      </c>
      <c r="L125" s="1" t="n">
        <v>2.95</v>
      </c>
      <c r="M125" s="1" t="n">
        <v>2.95</v>
      </c>
      <c r="N125" s="14" t="n">
        <v>0</v>
      </c>
      <c r="O125" s="14" t="n">
        <v>0</v>
      </c>
      <c r="P125" s="14"/>
      <c r="Q125" s="14" t="n">
        <v>0</v>
      </c>
      <c r="S125" s="78" t="n">
        <v>2.21</v>
      </c>
      <c r="U125" s="14" t="n">
        <v>0</v>
      </c>
      <c r="Y125" s="1" t="s">
        <v>336</v>
      </c>
      <c r="Z125" s="41" t="s">
        <v>337</v>
      </c>
      <c r="AA125" s="1" t="s">
        <v>202</v>
      </c>
      <c r="AB125" s="1" t="s">
        <v>338</v>
      </c>
      <c r="AC125" s="1" t="n">
        <v>2.95</v>
      </c>
      <c r="AD125" s="1" t="n">
        <v>2.95</v>
      </c>
      <c r="AE125" s="1" t="n">
        <v>2.95</v>
      </c>
      <c r="AF125" s="1" t="n">
        <v>2.95</v>
      </c>
      <c r="AG125" s="1" t="n">
        <v>2.95</v>
      </c>
      <c r="AH125" s="1" t="n">
        <v>2.95</v>
      </c>
      <c r="AI125" s="1" t="n">
        <v>2.95</v>
      </c>
      <c r="AJ125" s="1" t="n">
        <v>2.95</v>
      </c>
      <c r="AK125" s="1" t="n">
        <v>2.95</v>
      </c>
      <c r="AL125" s="14" t="n">
        <v>0</v>
      </c>
      <c r="AM125" s="14" t="n">
        <v>0</v>
      </c>
      <c r="AN125" s="14" t="n">
        <v>0</v>
      </c>
      <c r="AP125" s="78" t="n">
        <v>2.21</v>
      </c>
      <c r="AQ125" s="40"/>
    </row>
    <row r="126" customFormat="false" ht="15.75" hidden="true" customHeight="false" outlineLevel="0" collapsed="false">
      <c r="A126" s="1" t="s">
        <v>339</v>
      </c>
      <c r="B126" s="41" t="s">
        <v>340</v>
      </c>
      <c r="C126" s="1" t="s">
        <v>202</v>
      </c>
      <c r="D126" s="1" t="s">
        <v>341</v>
      </c>
      <c r="E126" s="1" t="n">
        <v>2.95</v>
      </c>
      <c r="F126" s="1" t="n">
        <v>2.95</v>
      </c>
      <c r="G126" s="1" t="n">
        <v>2.95</v>
      </c>
      <c r="H126" s="1" t="n">
        <v>2.95</v>
      </c>
      <c r="I126" s="1" t="n">
        <v>2.95</v>
      </c>
      <c r="J126" s="1" t="n">
        <v>2.95</v>
      </c>
      <c r="K126" s="1" t="n">
        <v>2.95</v>
      </c>
      <c r="L126" s="1" t="n">
        <v>2.95</v>
      </c>
      <c r="M126" s="1" t="n">
        <v>2.95</v>
      </c>
      <c r="N126" s="14" t="n">
        <v>0</v>
      </c>
      <c r="O126" s="14" t="n">
        <v>0</v>
      </c>
      <c r="P126" s="14"/>
      <c r="Q126" s="14" t="n">
        <v>0</v>
      </c>
      <c r="S126" s="78" t="n">
        <v>2.21</v>
      </c>
      <c r="U126" s="14" t="n">
        <v>0</v>
      </c>
      <c r="Y126" s="1" t="s">
        <v>339</v>
      </c>
      <c r="Z126" s="41" t="s">
        <v>340</v>
      </c>
      <c r="AA126" s="1" t="s">
        <v>202</v>
      </c>
      <c r="AB126" s="1" t="s">
        <v>341</v>
      </c>
      <c r="AC126" s="1" t="n">
        <v>2.95</v>
      </c>
      <c r="AD126" s="1" t="n">
        <v>2.95</v>
      </c>
      <c r="AE126" s="1" t="n">
        <v>2.95</v>
      </c>
      <c r="AF126" s="1" t="n">
        <v>2.95</v>
      </c>
      <c r="AG126" s="1" t="n">
        <v>2.95</v>
      </c>
      <c r="AH126" s="1" t="n">
        <v>2.95</v>
      </c>
      <c r="AI126" s="1" t="n">
        <v>2.95</v>
      </c>
      <c r="AJ126" s="1" t="n">
        <v>2.95</v>
      </c>
      <c r="AK126" s="1" t="n">
        <v>2.95</v>
      </c>
      <c r="AL126" s="14" t="n">
        <v>0</v>
      </c>
      <c r="AM126" s="14" t="n">
        <v>0</v>
      </c>
      <c r="AN126" s="14" t="n">
        <v>0</v>
      </c>
      <c r="AP126" s="78" t="n">
        <v>2.21</v>
      </c>
      <c r="AQ126" s="40"/>
    </row>
    <row r="127" customFormat="false" ht="15.75" hidden="true" customHeight="false" outlineLevel="0" collapsed="false">
      <c r="A127" s="1" t="s">
        <v>342</v>
      </c>
      <c r="B127" s="41" t="s">
        <v>343</v>
      </c>
      <c r="C127" s="1" t="s">
        <v>202</v>
      </c>
      <c r="D127" s="1" t="s">
        <v>344</v>
      </c>
      <c r="E127" s="21" t="n">
        <v>1</v>
      </c>
      <c r="F127" s="1" t="n">
        <v>1</v>
      </c>
      <c r="G127" s="1" t="n">
        <v>1</v>
      </c>
      <c r="H127" s="1" t="n">
        <v>2</v>
      </c>
      <c r="I127" s="1" t="n">
        <v>2</v>
      </c>
      <c r="J127" s="1" t="n">
        <v>2</v>
      </c>
      <c r="K127" s="1" t="n">
        <v>1</v>
      </c>
      <c r="L127" s="22" t="n">
        <v>1</v>
      </c>
      <c r="M127" s="1" t="n">
        <v>1</v>
      </c>
      <c r="N127" s="1" t="n">
        <v>1</v>
      </c>
      <c r="O127" s="1" t="n">
        <v>1</v>
      </c>
      <c r="Q127" s="1" t="n">
        <v>1</v>
      </c>
      <c r="S127" s="78" t="n">
        <v>1.25</v>
      </c>
      <c r="U127" s="1" t="n">
        <v>1</v>
      </c>
      <c r="Y127" s="1" t="s">
        <v>342</v>
      </c>
      <c r="Z127" s="41" t="s">
        <v>343</v>
      </c>
      <c r="AA127" s="1" t="s">
        <v>202</v>
      </c>
      <c r="AB127" s="1" t="s">
        <v>344</v>
      </c>
      <c r="AC127" s="21" t="n">
        <v>1</v>
      </c>
      <c r="AD127" s="1" t="n">
        <v>1</v>
      </c>
      <c r="AE127" s="1" t="n">
        <v>1</v>
      </c>
      <c r="AF127" s="1" t="n">
        <v>2</v>
      </c>
      <c r="AG127" s="1" t="n">
        <v>2</v>
      </c>
      <c r="AH127" s="1" t="n">
        <v>2</v>
      </c>
      <c r="AI127" s="1" t="n">
        <v>1</v>
      </c>
      <c r="AJ127" s="22" t="n">
        <v>1</v>
      </c>
      <c r="AK127" s="1" t="n">
        <v>1</v>
      </c>
      <c r="AL127" s="1" t="n">
        <v>1</v>
      </c>
      <c r="AM127" s="1" t="n">
        <v>1</v>
      </c>
      <c r="AN127" s="1" t="n">
        <v>1</v>
      </c>
      <c r="AP127" s="78" t="n">
        <v>1.25</v>
      </c>
      <c r="AQ127" s="40"/>
    </row>
    <row r="128" customFormat="false" ht="15.75" hidden="true" customHeight="false" outlineLevel="0" collapsed="false">
      <c r="A128" s="1" t="s">
        <v>345</v>
      </c>
      <c r="B128" s="41" t="s">
        <v>346</v>
      </c>
      <c r="C128" s="1" t="s">
        <v>202</v>
      </c>
      <c r="D128" s="1" t="s">
        <v>347</v>
      </c>
      <c r="E128" s="23" t="n">
        <v>1.2</v>
      </c>
      <c r="F128" s="23" t="n">
        <v>1.2</v>
      </c>
      <c r="G128" s="23" t="n">
        <v>1.2</v>
      </c>
      <c r="H128" s="23" t="n">
        <v>0.7</v>
      </c>
      <c r="I128" s="23" t="n">
        <v>0.7</v>
      </c>
      <c r="J128" s="23" t="n">
        <v>0.7</v>
      </c>
      <c r="K128" s="23" t="n">
        <v>0.7</v>
      </c>
      <c r="L128" s="14" t="n">
        <v>0</v>
      </c>
      <c r="M128" s="14" t="n">
        <v>0</v>
      </c>
      <c r="N128" s="14" t="n">
        <v>0</v>
      </c>
      <c r="O128" s="14" t="n">
        <v>0</v>
      </c>
      <c r="P128" s="14"/>
      <c r="Q128" s="14" t="n">
        <v>0</v>
      </c>
      <c r="S128" s="78" t="n">
        <v>0.53</v>
      </c>
      <c r="U128" s="14" t="n">
        <v>0</v>
      </c>
      <c r="Y128" s="1" t="s">
        <v>345</v>
      </c>
      <c r="Z128" s="41" t="s">
        <v>346</v>
      </c>
      <c r="AA128" s="1" t="s">
        <v>202</v>
      </c>
      <c r="AB128" s="1" t="s">
        <v>347</v>
      </c>
      <c r="AC128" s="23" t="n">
        <v>1.2</v>
      </c>
      <c r="AD128" s="23" t="n">
        <v>1.2</v>
      </c>
      <c r="AE128" s="23" t="n">
        <v>1.2</v>
      </c>
      <c r="AF128" s="23" t="n">
        <v>0.7</v>
      </c>
      <c r="AG128" s="23" t="n">
        <v>0.7</v>
      </c>
      <c r="AH128" s="23" t="n">
        <v>0.7</v>
      </c>
      <c r="AI128" s="23" t="n">
        <v>0.7</v>
      </c>
      <c r="AJ128" s="14" t="n">
        <v>0</v>
      </c>
      <c r="AK128" s="14" t="n">
        <v>0</v>
      </c>
      <c r="AL128" s="14" t="n">
        <v>0</v>
      </c>
      <c r="AM128" s="14" t="n">
        <v>0</v>
      </c>
      <c r="AN128" s="14" t="n">
        <v>0</v>
      </c>
      <c r="AP128" s="78" t="n">
        <v>0.53</v>
      </c>
      <c r="AQ128" s="40"/>
    </row>
    <row r="129" customFormat="false" ht="15.75" hidden="true" customHeight="false" outlineLevel="0" collapsed="false">
      <c r="A129" s="1" t="s">
        <v>348</v>
      </c>
      <c r="B129" s="41" t="s">
        <v>349</v>
      </c>
      <c r="C129" s="1" t="s">
        <v>299</v>
      </c>
      <c r="D129" s="1" t="s">
        <v>350</v>
      </c>
      <c r="E129" s="21" t="n">
        <v>5</v>
      </c>
      <c r="F129" s="1" t="n">
        <v>5</v>
      </c>
      <c r="G129" s="1" t="n">
        <v>5</v>
      </c>
      <c r="H129" s="1" t="n">
        <v>5</v>
      </c>
      <c r="I129" s="1" t="n">
        <v>5</v>
      </c>
      <c r="J129" s="1" t="n">
        <v>5</v>
      </c>
      <c r="K129" s="1" t="n">
        <v>5</v>
      </c>
      <c r="L129" s="22" t="n">
        <v>5</v>
      </c>
      <c r="M129" s="1" t="n">
        <v>5</v>
      </c>
      <c r="N129" s="1" t="n">
        <v>5</v>
      </c>
      <c r="O129" s="1" t="n">
        <v>5</v>
      </c>
      <c r="Q129" s="1" t="n">
        <v>5</v>
      </c>
      <c r="S129" s="78" t="n">
        <v>5</v>
      </c>
      <c r="U129" s="1" t="n">
        <v>5</v>
      </c>
      <c r="Y129" s="1" t="s">
        <v>348</v>
      </c>
      <c r="Z129" s="41" t="s">
        <v>349</v>
      </c>
      <c r="AA129" s="1" t="s">
        <v>299</v>
      </c>
      <c r="AB129" s="1" t="s">
        <v>350</v>
      </c>
      <c r="AC129" s="21" t="n">
        <v>5</v>
      </c>
      <c r="AD129" s="1" t="n">
        <v>5</v>
      </c>
      <c r="AE129" s="1" t="n">
        <v>5</v>
      </c>
      <c r="AF129" s="1" t="n">
        <v>5</v>
      </c>
      <c r="AG129" s="1" t="n">
        <v>5</v>
      </c>
      <c r="AH129" s="1" t="n">
        <v>5</v>
      </c>
      <c r="AI129" s="1" t="n">
        <v>5</v>
      </c>
      <c r="AJ129" s="22" t="n">
        <v>5</v>
      </c>
      <c r="AK129" s="1" t="n">
        <v>5</v>
      </c>
      <c r="AL129" s="1" t="n">
        <v>5</v>
      </c>
      <c r="AM129" s="1" t="n">
        <v>5</v>
      </c>
      <c r="AN129" s="1" t="n">
        <v>5</v>
      </c>
      <c r="AP129" s="78" t="n">
        <v>5</v>
      </c>
      <c r="AQ129" s="40"/>
    </row>
    <row r="130" customFormat="false" ht="15.75" hidden="true" customHeight="false" outlineLevel="0" collapsed="false">
      <c r="A130" s="1" t="s">
        <v>351</v>
      </c>
      <c r="B130" s="41" t="s">
        <v>352</v>
      </c>
      <c r="C130" s="1" t="s">
        <v>299</v>
      </c>
      <c r="D130" s="1" t="s">
        <v>353</v>
      </c>
      <c r="S130" s="78" t="e">
        <f aca="false"/>
        <v>#DIV/0!</v>
      </c>
      <c r="Y130" s="1" t="s">
        <v>351</v>
      </c>
      <c r="Z130" s="41" t="s">
        <v>352</v>
      </c>
      <c r="AA130" s="1" t="s">
        <v>299</v>
      </c>
      <c r="AB130" s="1" t="s">
        <v>353</v>
      </c>
      <c r="AC130" s="21"/>
      <c r="AJ130" s="22"/>
      <c r="AP130" s="78" t="e">
        <f aca="false"/>
        <v>#DIV/0!</v>
      </c>
      <c r="AQ130" s="40"/>
    </row>
    <row r="131" customFormat="false" ht="15.75" hidden="true" customHeight="false" outlineLevel="0" collapsed="false">
      <c r="A131" s="1" t="s">
        <v>354</v>
      </c>
      <c r="B131" s="41" t="s">
        <v>355</v>
      </c>
      <c r="C131" s="1" t="s">
        <v>299</v>
      </c>
      <c r="D131" s="1" t="s">
        <v>356</v>
      </c>
      <c r="S131" s="78" t="e">
        <f aca="false"/>
        <v>#DIV/0!</v>
      </c>
      <c r="Y131" s="1" t="s">
        <v>354</v>
      </c>
      <c r="Z131" s="41" t="s">
        <v>355</v>
      </c>
      <c r="AA131" s="1" t="s">
        <v>299</v>
      </c>
      <c r="AB131" s="1" t="s">
        <v>356</v>
      </c>
      <c r="AC131" s="21"/>
      <c r="AJ131" s="22"/>
      <c r="AP131" s="78" t="e">
        <f aca="false"/>
        <v>#DIV/0!</v>
      </c>
      <c r="AQ131" s="40"/>
    </row>
    <row r="132" customFormat="false" ht="15.75" hidden="true" customHeight="false" outlineLevel="0" collapsed="false">
      <c r="A132" s="1" t="s">
        <v>357</v>
      </c>
      <c r="B132" s="41" t="s">
        <v>358</v>
      </c>
      <c r="C132" s="1" t="s">
        <v>299</v>
      </c>
      <c r="D132" s="1" t="s">
        <v>359</v>
      </c>
      <c r="S132" s="78" t="e">
        <f aca="false"/>
        <v>#DIV/0!</v>
      </c>
      <c r="Y132" s="1" t="s">
        <v>357</v>
      </c>
      <c r="Z132" s="41" t="s">
        <v>358</v>
      </c>
      <c r="AA132" s="1" t="s">
        <v>299</v>
      </c>
      <c r="AB132" s="1" t="s">
        <v>359</v>
      </c>
      <c r="AC132" s="21"/>
      <c r="AJ132" s="22"/>
      <c r="AP132" s="78" t="e">
        <f aca="false"/>
        <v>#DIV/0!</v>
      </c>
    </row>
    <row r="133" customFormat="false" ht="15.75" hidden="true" customHeight="false" outlineLevel="0" collapsed="false">
      <c r="A133" s="1" t="s">
        <v>360</v>
      </c>
      <c r="B133" s="41" t="s">
        <v>361</v>
      </c>
      <c r="C133" s="1" t="s">
        <v>299</v>
      </c>
      <c r="D133" s="1" t="s">
        <v>362</v>
      </c>
      <c r="S133" s="78" t="e">
        <f aca="false"/>
        <v>#DIV/0!</v>
      </c>
      <c r="Y133" s="1" t="s">
        <v>360</v>
      </c>
      <c r="Z133" s="41" t="s">
        <v>361</v>
      </c>
      <c r="AA133" s="1" t="s">
        <v>299</v>
      </c>
      <c r="AB133" s="1" t="s">
        <v>362</v>
      </c>
      <c r="AC133" s="21"/>
      <c r="AJ133" s="22"/>
      <c r="AP133" s="78" t="e">
        <f aca="false"/>
        <v>#DIV/0!</v>
      </c>
    </row>
    <row r="134" customFormat="false" ht="15.75" hidden="true" customHeight="false" outlineLevel="0" collapsed="false">
      <c r="A134" s="1" t="s">
        <v>363</v>
      </c>
      <c r="B134" s="41" t="s">
        <v>364</v>
      </c>
      <c r="C134" s="1" t="s">
        <v>299</v>
      </c>
      <c r="D134" s="1" t="s">
        <v>365</v>
      </c>
      <c r="S134" s="78" t="e">
        <f aca="false"/>
        <v>#DIV/0!</v>
      </c>
      <c r="Y134" s="1" t="s">
        <v>363</v>
      </c>
      <c r="Z134" s="41" t="s">
        <v>364</v>
      </c>
      <c r="AA134" s="1" t="s">
        <v>299</v>
      </c>
      <c r="AB134" s="1" t="s">
        <v>365</v>
      </c>
      <c r="AC134" s="21"/>
      <c r="AJ134" s="22"/>
      <c r="AP134" s="78" t="e">
        <f aca="false"/>
        <v>#DIV/0!</v>
      </c>
    </row>
    <row r="135" customFormat="false" ht="15.75" hidden="true" customHeight="false" outlineLevel="0" collapsed="false">
      <c r="A135" s="1" t="s">
        <v>366</v>
      </c>
      <c r="B135" s="41" t="s">
        <v>367</v>
      </c>
      <c r="C135" s="1" t="s">
        <v>177</v>
      </c>
      <c r="D135" s="1" t="s">
        <v>368</v>
      </c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77"/>
      <c r="S135" s="78" t="e">
        <f aca="false"/>
        <v>#DIV/0!</v>
      </c>
      <c r="U135" s="40" t="e">
        <f aca="false"/>
        <v>#DIV/0!</v>
      </c>
      <c r="Y135" s="1" t="s">
        <v>84</v>
      </c>
      <c r="Z135" s="41" t="s">
        <v>87</v>
      </c>
      <c r="AA135" s="1" t="s">
        <v>85</v>
      </c>
      <c r="AB135" s="1" t="s">
        <v>86</v>
      </c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77"/>
      <c r="AP135" s="78" t="e">
        <f aca="false"/>
        <v>#DIV/0!</v>
      </c>
      <c r="AQ135" s="40"/>
    </row>
    <row r="136" customFormat="false" ht="15.75" hidden="true" customHeight="false" outlineLevel="0" collapsed="false">
      <c r="A136" s="69"/>
      <c r="B136" s="80"/>
      <c r="C136" s="80"/>
      <c r="D136" s="76" t="s">
        <v>369</v>
      </c>
      <c r="E136" s="81" t="n">
        <v>20.1</v>
      </c>
      <c r="F136" s="81" t="n">
        <v>20.1</v>
      </c>
      <c r="G136" s="81" t="n">
        <v>20.1</v>
      </c>
      <c r="H136" s="81" t="n">
        <v>20.6</v>
      </c>
      <c r="I136" s="81" t="n">
        <v>20.6</v>
      </c>
      <c r="J136" s="81" t="n">
        <v>20.6</v>
      </c>
      <c r="K136" s="81" t="n">
        <v>19.6</v>
      </c>
      <c r="L136" s="81" t="n">
        <v>18.9</v>
      </c>
      <c r="M136" s="81" t="n">
        <v>18.9</v>
      </c>
      <c r="N136" s="81" t="n">
        <v>10</v>
      </c>
      <c r="O136" s="81" t="n">
        <v>10</v>
      </c>
      <c r="P136" s="81" t="n">
        <v>0</v>
      </c>
      <c r="Q136" s="81" t="n">
        <v>10</v>
      </c>
      <c r="R136" s="82"/>
      <c r="S136" s="83" t="n">
        <v>17.46</v>
      </c>
      <c r="T136" s="69"/>
      <c r="U136" s="81" t="n">
        <v>17</v>
      </c>
      <c r="V136" s="69"/>
      <c r="W136" s="69"/>
      <c r="X136" s="69"/>
      <c r="Y136" s="69"/>
      <c r="Z136" s="80"/>
      <c r="AA136" s="80"/>
      <c r="AB136" s="76" t="s">
        <v>369</v>
      </c>
      <c r="AC136" s="81" t="n">
        <v>24.1</v>
      </c>
      <c r="AD136" s="81" t="n">
        <v>24.1</v>
      </c>
      <c r="AE136" s="81" t="n">
        <v>24.1</v>
      </c>
      <c r="AF136" s="81" t="n">
        <v>24.6</v>
      </c>
      <c r="AG136" s="81" t="n">
        <v>24.6</v>
      </c>
      <c r="AH136" s="81" t="n">
        <v>24.6</v>
      </c>
      <c r="AI136" s="81" t="n">
        <v>23.6</v>
      </c>
      <c r="AJ136" s="81" t="n">
        <v>22.9</v>
      </c>
      <c r="AK136" s="81" t="n">
        <v>22.9</v>
      </c>
      <c r="AL136" s="81" t="n">
        <v>17</v>
      </c>
      <c r="AM136" s="81" t="n">
        <v>17</v>
      </c>
      <c r="AN136" s="81" t="n">
        <v>17</v>
      </c>
      <c r="AO136" s="82"/>
      <c r="AP136" s="83" t="n">
        <v>22.21</v>
      </c>
      <c r="AQ136" s="81" t="n">
        <f aca="false">SUM(AQ123:AQ135)</f>
        <v>0</v>
      </c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</row>
    <row r="137" customFormat="false" ht="15.75" hidden="true" customHeight="false" outlineLevel="0" collapsed="false"/>
  </sheetData>
  <mergeCells count="2">
    <mergeCell ref="E5:AQ5"/>
    <mergeCell ref="AR5:AT5"/>
  </mergeCells>
  <printOptions headings="false" gridLines="false" gridLinesSet="true" horizontalCentered="false" verticalCentered="false"/>
  <pageMargins left="0.5" right="0.5" top="0.5" bottom="0.5" header="0.5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   &amp;T</oddHeader>
    <oddFooter>&amp;L&amp;8Cousino\2000 Budget\&amp;F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1" activeCellId="0" sqref="O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10.41"/>
    <col collapsed="false" customWidth="true" hidden="false" outlineLevel="0" max="2" min="2" style="84" width="16.56"/>
    <col collapsed="false" customWidth="false" hidden="false" outlineLevel="0" max="3" min="3" style="84" width="7.99"/>
    <col collapsed="false" customWidth="true" hidden="false" outlineLevel="0" max="4" min="4" style="84" width="2.99"/>
    <col collapsed="false" customWidth="false" hidden="false" outlineLevel="0" max="5" min="5" style="84" width="7.99"/>
    <col collapsed="false" customWidth="true" hidden="false" outlineLevel="0" max="6" min="6" style="84" width="2.13"/>
    <col collapsed="false" customWidth="false" hidden="false" outlineLevel="0" max="7" min="7" style="84" width="7.99"/>
    <col collapsed="false" customWidth="true" hidden="false" outlineLevel="0" max="8" min="8" style="84" width="2.7"/>
    <col collapsed="false" customWidth="false" hidden="false" outlineLevel="0" max="12" min="9" style="84" width="7.99"/>
    <col collapsed="false" customWidth="true" hidden="false" outlineLevel="0" max="13" min="13" style="84" width="4.41"/>
    <col collapsed="false" customWidth="true" hidden="false" outlineLevel="0" max="14" min="14" style="84" width="16.99"/>
    <col collapsed="false" customWidth="false" hidden="false" outlineLevel="0" max="15" min="15" style="84" width="7.99"/>
    <col collapsed="false" customWidth="true" hidden="false" outlineLevel="0" max="16" min="16" style="84" width="1.56"/>
    <col collapsed="false" customWidth="false" hidden="false" outlineLevel="0" max="23" min="17" style="84" width="7.99"/>
    <col collapsed="false" customWidth="true" hidden="false" outlineLevel="0" max="24" min="24" style="84" width="1.56"/>
    <col collapsed="false" customWidth="false" hidden="false" outlineLevel="0" max="25" min="25" style="84" width="7.99"/>
    <col collapsed="false" customWidth="true" hidden="false" outlineLevel="0" max="26" min="26" style="84" width="1.56"/>
    <col collapsed="false" customWidth="false" hidden="false" outlineLevel="0" max="27" min="27" style="84" width="7.99"/>
    <col collapsed="false" customWidth="true" hidden="false" outlineLevel="0" max="28" min="28" style="84" width="2.56"/>
    <col collapsed="false" customWidth="false" hidden="false" outlineLevel="0" max="257" min="29" style="84" width="7.99"/>
  </cols>
  <sheetData>
    <row r="1" customFormat="false" ht="27" hidden="false" customHeight="false" outlineLevel="0" collapsed="false">
      <c r="A1" s="85" t="s">
        <v>370</v>
      </c>
    </row>
    <row r="2" customFormat="false" ht="20.25" hidden="false" customHeight="false" outlineLevel="0" collapsed="false">
      <c r="A2" s="86" t="s">
        <v>371</v>
      </c>
    </row>
    <row r="3" customFormat="false" ht="20.25" hidden="false" customHeight="false" outlineLevel="0" collapsed="false">
      <c r="A3" s="86" t="s">
        <v>372</v>
      </c>
    </row>
    <row r="4" customFormat="false" ht="12.75" hidden="false" customHeight="false" outlineLevel="0" collapsed="false">
      <c r="A4" s="87"/>
    </row>
    <row r="5" customFormat="false" ht="12.75" hidden="false" customHeight="false" outlineLevel="0" collapsed="false">
      <c r="A5" s="87"/>
    </row>
    <row r="6" customFormat="false" ht="12.75" hidden="false" customHeight="false" outlineLevel="0" collapsed="false">
      <c r="A6" s="87"/>
    </row>
    <row r="13" customFormat="false" ht="12.75" hidden="false" customHeight="false" outlineLevel="0" collapsed="false">
      <c r="O13" s="88" t="s">
        <v>373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customFormat="false" ht="38.25" hidden="false" customHeight="false" outlineLevel="0" collapsed="false">
      <c r="O14" s="89" t="n">
        <v>36404</v>
      </c>
      <c r="P14" s="90"/>
      <c r="Q14" s="89" t="n">
        <v>36770</v>
      </c>
      <c r="R14" s="89" t="n">
        <v>36800</v>
      </c>
      <c r="S14" s="89" t="n">
        <v>36831</v>
      </c>
      <c r="T14" s="89" t="n">
        <v>36861</v>
      </c>
      <c r="U14" s="89" t="n">
        <v>36892</v>
      </c>
      <c r="V14" s="89" t="n">
        <v>36923</v>
      </c>
      <c r="W14" s="89" t="n">
        <v>36951</v>
      </c>
      <c r="X14" s="90"/>
      <c r="Y14" s="89" t="s">
        <v>374</v>
      </c>
      <c r="Z14" s="90"/>
      <c r="AA14" s="89" t="s">
        <v>375</v>
      </c>
    </row>
    <row r="15" customFormat="false" ht="12.75" hidden="false" customHeight="false" outlineLevel="0" collapsed="false">
      <c r="N15" s="91" t="str">
        <f aca="false">'Transaction Growth (2)'!B27</f>
        <v>Natural Gas</v>
      </c>
      <c r="O15" s="91" t="n">
        <f aca="false">'Transaction Growth (2)'!C17</f>
        <v>3632</v>
      </c>
      <c r="P15" s="91"/>
      <c r="Q15" s="91" t="n">
        <f aca="false">'Transaction Growth (2)'!L17</f>
        <v>25715</v>
      </c>
      <c r="R15" s="91" t="n">
        <v>29611</v>
      </c>
      <c r="S15" s="91" t="n">
        <v>39102</v>
      </c>
      <c r="T15" s="91" t="n">
        <v>31162</v>
      </c>
      <c r="U15" s="91" t="n">
        <v>34461</v>
      </c>
      <c r="V15" s="91" t="n">
        <v>37855</v>
      </c>
      <c r="W15" s="91" t="n">
        <v>45785</v>
      </c>
      <c r="X15" s="91"/>
      <c r="Y15" s="91" t="n">
        <f aca="false">W15-O15</f>
        <v>42153</v>
      </c>
      <c r="Z15" s="91"/>
      <c r="AA15" s="92" t="n">
        <f aca="false">ROUND(Y15/O15,6)</f>
        <v>11.606002</v>
      </c>
    </row>
    <row r="16" customFormat="false" ht="12.75" hidden="false" customHeight="false" outlineLevel="0" collapsed="false">
      <c r="N16" s="91" t="str">
        <f aca="false">'Transaction Growth (2)'!B28</f>
        <v>Power</v>
      </c>
      <c r="O16" s="91" t="n">
        <f aca="false">'Transaction Growth (2)'!C18</f>
        <v>8611</v>
      </c>
      <c r="P16" s="91"/>
      <c r="Q16" s="91" t="n">
        <v>20160</v>
      </c>
      <c r="R16" s="91" t="n">
        <v>23199</v>
      </c>
      <c r="S16" s="91" t="n">
        <v>22806</v>
      </c>
      <c r="T16" s="91" t="n">
        <v>16424</v>
      </c>
      <c r="U16" s="91" t="n">
        <v>23780</v>
      </c>
      <c r="V16" s="91" t="n">
        <v>24174</v>
      </c>
      <c r="W16" s="91" t="n">
        <v>21661</v>
      </c>
      <c r="X16" s="91"/>
      <c r="Y16" s="91" t="n">
        <f aca="false">W16-O16</f>
        <v>13050</v>
      </c>
      <c r="Z16" s="91"/>
      <c r="AA16" s="92" t="n">
        <f aca="false">ROUND(Y16/O16,6)</f>
        <v>1.515503</v>
      </c>
    </row>
    <row r="17" customFormat="false" ht="12.75" hidden="false" customHeight="false" outlineLevel="0" collapsed="false">
      <c r="N17" s="91" t="str">
        <f aca="false">'Transaction Growth (2)'!B29</f>
        <v>Financial</v>
      </c>
      <c r="O17" s="91" t="n">
        <f aca="false">'Transaction Growth (2)'!C19</f>
        <v>4052</v>
      </c>
      <c r="P17" s="91"/>
      <c r="Q17" s="91" t="n">
        <f aca="false">'Transaction Growth (2)'!L19</f>
        <v>24738</v>
      </c>
      <c r="R17" s="91" t="n">
        <v>24698</v>
      </c>
      <c r="S17" s="91" t="n">
        <v>44781</v>
      </c>
      <c r="T17" s="91" t="n">
        <v>29016</v>
      </c>
      <c r="U17" s="91" t="n">
        <v>37169</v>
      </c>
      <c r="V17" s="91" t="n">
        <v>29157</v>
      </c>
      <c r="W17" s="91" t="n">
        <v>29964</v>
      </c>
      <c r="X17" s="91"/>
      <c r="Y17" s="91" t="n">
        <f aca="false">W17-O17</f>
        <v>25912</v>
      </c>
      <c r="Z17" s="91"/>
      <c r="AA17" s="92" t="n">
        <f aca="false">ROUND(Y17/O17,6)</f>
        <v>6.394867</v>
      </c>
    </row>
    <row r="18" customFormat="false" ht="13.5" hidden="false" customHeight="false" outlineLevel="0" collapsed="false">
      <c r="N18" s="84" t="s">
        <v>14</v>
      </c>
      <c r="O18" s="93" t="n">
        <f aca="false">SUM(O15:O17)</f>
        <v>16295</v>
      </c>
      <c r="P18" s="91"/>
      <c r="Q18" s="93" t="n">
        <f aca="false">SUM(Q15:Q17)</f>
        <v>70613</v>
      </c>
      <c r="R18" s="93" t="n">
        <f aca="false">SUM(R15:R17)</f>
        <v>77508</v>
      </c>
      <c r="S18" s="93" t="n">
        <f aca="false">SUM(S15:S17)</f>
        <v>106689</v>
      </c>
      <c r="T18" s="93" t="n">
        <f aca="false">SUM(T15:T17)</f>
        <v>76602</v>
      </c>
      <c r="U18" s="93" t="n">
        <f aca="false">SUM(U15:U17)</f>
        <v>95410</v>
      </c>
      <c r="V18" s="93" t="n">
        <f aca="false">SUM(V15:V17)</f>
        <v>91186</v>
      </c>
      <c r="W18" s="93" t="n">
        <f aca="false">SUM(W15:W17)</f>
        <v>97410</v>
      </c>
      <c r="X18" s="91"/>
      <c r="Y18" s="93" t="n">
        <f aca="false">SUM(Y15:Y17)</f>
        <v>81115</v>
      </c>
      <c r="Z18" s="91"/>
      <c r="AA18" s="94" t="n">
        <f aca="false">ROUND(Y18/O18,6)</f>
        <v>4.977907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88" t="s">
        <v>376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customFormat="false" ht="25.5" hidden="false" customHeight="false" outlineLevel="0" collapsed="false">
      <c r="O36" s="89" t="n">
        <v>36404</v>
      </c>
      <c r="P36" s="90"/>
      <c r="Q36" s="89" t="n">
        <v>36770</v>
      </c>
      <c r="R36" s="89" t="n">
        <v>36800</v>
      </c>
      <c r="S36" s="89" t="n">
        <v>36831</v>
      </c>
      <c r="T36" s="89" t="n">
        <v>36861</v>
      </c>
      <c r="U36" s="89" t="n">
        <v>36892</v>
      </c>
      <c r="V36" s="89" t="n">
        <v>36923</v>
      </c>
      <c r="W36" s="89" t="n">
        <v>36951</v>
      </c>
      <c r="X36" s="90"/>
      <c r="Y36" s="89" t="s">
        <v>377</v>
      </c>
      <c r="Z36" s="90"/>
      <c r="AA36" s="89" t="s">
        <v>375</v>
      </c>
    </row>
    <row r="37" customFormat="false" ht="12.75" hidden="false" customHeight="false" outlineLevel="0" collapsed="false">
      <c r="N37" s="84" t="s">
        <v>378</v>
      </c>
      <c r="O37" s="95" t="n">
        <v>346</v>
      </c>
      <c r="P37" s="95"/>
      <c r="Q37" s="95" t="n">
        <v>390</v>
      </c>
      <c r="R37" s="95" t="n">
        <f aca="false">+'Active Deals vs Headcount'!R37</f>
        <v>386</v>
      </c>
      <c r="S37" s="95" t="n">
        <f aca="false">+'Active Deals vs Headcount'!S37</f>
        <v>384</v>
      </c>
      <c r="T37" s="95" t="n">
        <f aca="false">+'Active Deals vs Headcount'!T37</f>
        <v>385</v>
      </c>
      <c r="U37" s="95" t="n">
        <f aca="false">+'Active Deals vs Headcount'!U37</f>
        <v>439</v>
      </c>
      <c r="V37" s="95" t="n">
        <f aca="false">+'Active Deals vs Headcount'!V37</f>
        <v>443</v>
      </c>
      <c r="W37" s="95" t="n">
        <f aca="false">+'Active Deals vs Headcount'!W37</f>
        <v>447</v>
      </c>
      <c r="X37" s="95"/>
      <c r="Y37" s="96" t="n">
        <f aca="false">W37-O37</f>
        <v>101</v>
      </c>
      <c r="Z37" s="96"/>
      <c r="AA37" s="92" t="n">
        <f aca="false">ROUND(Y37/O37,6)</f>
        <v>0.291908</v>
      </c>
    </row>
    <row r="38" customFormat="false" ht="12.75" hidden="false" customHeight="false" outlineLevel="0" collapsed="false"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customFormat="false" ht="12.75" hidden="false" customHeight="false" outlineLevel="0" collapsed="false">
      <c r="N39" s="84" t="s">
        <v>379</v>
      </c>
      <c r="O39" s="95" t="n">
        <v>346</v>
      </c>
      <c r="P39" s="95"/>
      <c r="Q39" s="95" t="n">
        <v>393</v>
      </c>
      <c r="R39" s="95" t="n">
        <f aca="false">+'Active Deals vs Headcount'!R39</f>
        <v>371</v>
      </c>
      <c r="S39" s="95" t="n">
        <f aca="false">+'Active Deals vs Headcount'!S39</f>
        <v>379</v>
      </c>
      <c r="T39" s="95" t="n">
        <f aca="false">+'Active Deals vs Headcount'!T39</f>
        <v>392</v>
      </c>
      <c r="U39" s="95" t="n">
        <f aca="false">+'Active Deals vs Headcount'!U39</f>
        <v>389</v>
      </c>
      <c r="V39" s="95" t="n">
        <f aca="false">+'Active Deals vs Headcount'!V39</f>
        <v>394</v>
      </c>
      <c r="W39" s="95" t="n">
        <f aca="false">+'Active Deals vs Headcount'!W39</f>
        <v>373</v>
      </c>
      <c r="X39" s="95"/>
      <c r="Y39" s="96" t="n">
        <f aca="false">W39-O39</f>
        <v>27</v>
      </c>
      <c r="Z39" s="96"/>
      <c r="AA39" s="92" t="n">
        <f aca="false">ROUND(Y39/O39,6)</f>
        <v>0.078035</v>
      </c>
    </row>
  </sheetData>
  <mergeCells count="2">
    <mergeCell ref="O13:AA13"/>
    <mergeCell ref="O35:AA35"/>
  </mergeCells>
  <printOptions headings="false" gridLines="false" gridLinesSet="true" horizontalCentered="fals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10.41"/>
    <col collapsed="false" customWidth="true" hidden="false" outlineLevel="0" max="2" min="2" style="84" width="16.56"/>
    <col collapsed="false" customWidth="false" hidden="false" outlineLevel="0" max="3" min="3" style="84" width="7.99"/>
    <col collapsed="false" customWidth="true" hidden="false" outlineLevel="0" max="4" min="4" style="84" width="2.99"/>
    <col collapsed="false" customWidth="false" hidden="false" outlineLevel="0" max="5" min="5" style="84" width="7.99"/>
    <col collapsed="false" customWidth="true" hidden="false" outlineLevel="0" max="6" min="6" style="84" width="2.13"/>
    <col collapsed="false" customWidth="false" hidden="false" outlineLevel="0" max="7" min="7" style="84" width="7.99"/>
    <col collapsed="false" customWidth="true" hidden="false" outlineLevel="0" max="8" min="8" style="84" width="2.7"/>
    <col collapsed="false" customWidth="false" hidden="false" outlineLevel="0" max="13" min="9" style="84" width="7.99"/>
    <col collapsed="false" customWidth="true" hidden="false" outlineLevel="0" max="14" min="14" style="84" width="17.85"/>
    <col collapsed="false" customWidth="false" hidden="false" outlineLevel="0" max="15" min="15" style="84" width="7.99"/>
    <col collapsed="false" customWidth="true" hidden="false" outlineLevel="0" max="16" min="16" style="84" width="1.56"/>
    <col collapsed="false" customWidth="false" hidden="false" outlineLevel="0" max="23" min="17" style="84" width="7.99"/>
    <col collapsed="false" customWidth="true" hidden="false" outlineLevel="0" max="24" min="24" style="84" width="1.56"/>
    <col collapsed="false" customWidth="false" hidden="false" outlineLevel="0" max="25" min="25" style="84" width="7.99"/>
    <col collapsed="false" customWidth="true" hidden="false" outlineLevel="0" max="26" min="26" style="84" width="1.56"/>
    <col collapsed="false" customWidth="false" hidden="false" outlineLevel="0" max="27" min="27" style="84" width="7.99"/>
    <col collapsed="false" customWidth="true" hidden="false" outlineLevel="0" max="28" min="28" style="84" width="2.56"/>
    <col collapsed="false" customWidth="false" hidden="false" outlineLevel="0" max="257" min="29" style="84" width="7.99"/>
  </cols>
  <sheetData>
    <row r="1" customFormat="false" ht="27" hidden="false" customHeight="false" outlineLevel="0" collapsed="false">
      <c r="A1" s="85" t="s">
        <v>370</v>
      </c>
    </row>
    <row r="2" customFormat="false" ht="20.25" hidden="false" customHeight="false" outlineLevel="0" collapsed="false">
      <c r="A2" s="86" t="s">
        <v>371</v>
      </c>
    </row>
    <row r="3" customFormat="false" ht="20.25" hidden="false" customHeight="false" outlineLevel="0" collapsed="false">
      <c r="A3" s="86" t="s">
        <v>380</v>
      </c>
    </row>
    <row r="4" customFormat="false" ht="12.75" hidden="false" customHeight="false" outlineLevel="0" collapsed="false">
      <c r="A4" s="87"/>
    </row>
    <row r="5" customFormat="false" ht="12.75" hidden="false" customHeight="false" outlineLevel="0" collapsed="false">
      <c r="A5" s="87"/>
    </row>
    <row r="6" customFormat="false" ht="12.75" hidden="false" customHeight="false" outlineLevel="0" collapsed="false">
      <c r="A6" s="87"/>
    </row>
    <row r="13" customFormat="false" ht="12.75" hidden="false" customHeight="false" outlineLevel="0" collapsed="false">
      <c r="O13" s="88" t="s">
        <v>381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customFormat="false" ht="38.25" hidden="false" customHeight="false" outlineLevel="0" collapsed="false">
      <c r="O14" s="89" t="n">
        <v>36404</v>
      </c>
      <c r="P14" s="90"/>
      <c r="Q14" s="89" t="n">
        <v>36770</v>
      </c>
      <c r="R14" s="89" t="n">
        <v>36800</v>
      </c>
      <c r="S14" s="89" t="n">
        <v>36831</v>
      </c>
      <c r="T14" s="89" t="n">
        <v>36861</v>
      </c>
      <c r="U14" s="89" t="n">
        <v>36892</v>
      </c>
      <c r="V14" s="89" t="n">
        <v>36923</v>
      </c>
      <c r="W14" s="89" t="n">
        <v>36951</v>
      </c>
      <c r="X14" s="90"/>
      <c r="Y14" s="89" t="s">
        <v>374</v>
      </c>
      <c r="Z14" s="90"/>
      <c r="AA14" s="89" t="s">
        <v>375</v>
      </c>
    </row>
    <row r="15" customFormat="false" ht="12.75" hidden="false" customHeight="false" outlineLevel="0" collapsed="false">
      <c r="N15" s="91" t="str">
        <f aca="false">'Transaction Growth (2)'!B27</f>
        <v>Natural Gas</v>
      </c>
      <c r="O15" s="91" t="n">
        <f aca="false">'Transaction Growth (2)'!C33</f>
        <v>11917</v>
      </c>
      <c r="P15" s="91"/>
      <c r="Q15" s="91" t="n">
        <f aca="false">'Transaction Growth (2)'!L33</f>
        <v>29295</v>
      </c>
      <c r="R15" s="91" t="n">
        <v>32053</v>
      </c>
      <c r="S15" s="91" t="n">
        <v>42394</v>
      </c>
      <c r="T15" s="91" t="n">
        <v>36438</v>
      </c>
      <c r="U15" s="91" t="n">
        <v>37218</v>
      </c>
      <c r="V15" s="91" t="n">
        <v>42241</v>
      </c>
      <c r="W15" s="91" t="n">
        <v>50164</v>
      </c>
      <c r="X15" s="91"/>
      <c r="Y15" s="91" t="n">
        <f aca="false">W15-O15</f>
        <v>38247</v>
      </c>
      <c r="Z15" s="91"/>
      <c r="AA15" s="92" t="n">
        <f aca="false">ROUND(Y15/O15,6)</f>
        <v>3.209449</v>
      </c>
    </row>
    <row r="16" customFormat="false" ht="12.75" hidden="false" customHeight="false" outlineLevel="0" collapsed="false">
      <c r="N16" s="91" t="str">
        <f aca="false">'Transaction Growth (2)'!B28</f>
        <v>Power</v>
      </c>
      <c r="O16" s="91" t="n">
        <f aca="false">'Transaction Growth (2)'!C28</f>
        <v>9551</v>
      </c>
      <c r="P16" s="91"/>
      <c r="Q16" s="91" t="n">
        <v>23366</v>
      </c>
      <c r="R16" s="91" t="n">
        <v>23944</v>
      </c>
      <c r="S16" s="91" t="n">
        <v>22345</v>
      </c>
      <c r="T16" s="91" t="n">
        <v>22738</v>
      </c>
      <c r="U16" s="91" t="n">
        <v>24147</v>
      </c>
      <c r="V16" s="91" t="n">
        <v>26917</v>
      </c>
      <c r="W16" s="91" t="n">
        <v>22573</v>
      </c>
      <c r="X16" s="91"/>
      <c r="Y16" s="91" t="n">
        <f aca="false">W16-O16</f>
        <v>13022</v>
      </c>
      <c r="Z16" s="91"/>
      <c r="AA16" s="92" t="n">
        <f aca="false">ROUND(Y16/O16,6)</f>
        <v>1.363417</v>
      </c>
    </row>
    <row r="17" customFormat="false" ht="12.75" hidden="false" customHeight="false" outlineLevel="0" collapsed="false">
      <c r="N17" s="91" t="str">
        <f aca="false">'Transaction Growth (2)'!B29</f>
        <v>Financial</v>
      </c>
      <c r="O17" s="91" t="n">
        <f aca="false">'Transaction Growth (2)'!C29</f>
        <v>7500</v>
      </c>
      <c r="P17" s="91"/>
      <c r="Q17" s="91" t="n">
        <f aca="false">'Transaction Growth (2)'!L29</f>
        <v>34736</v>
      </c>
      <c r="R17" s="91" t="n">
        <v>37661</v>
      </c>
      <c r="S17" s="91" t="n">
        <v>45021</v>
      </c>
      <c r="T17" s="91" t="n">
        <v>53765</v>
      </c>
      <c r="U17" s="91" t="n">
        <v>56167</v>
      </c>
      <c r="V17" s="91" t="n">
        <v>57684</v>
      </c>
      <c r="W17" s="91" t="n">
        <v>57959</v>
      </c>
      <c r="X17" s="91"/>
      <c r="Y17" s="91" t="n">
        <f aca="false">W17-O17</f>
        <v>50459</v>
      </c>
      <c r="Z17" s="91"/>
      <c r="AA17" s="92" t="n">
        <f aca="false">ROUND(Y17/O17,6)</f>
        <v>6.727867</v>
      </c>
    </row>
    <row r="18" customFormat="false" ht="13.5" hidden="false" customHeight="false" outlineLevel="0" collapsed="false">
      <c r="N18" s="84" t="s">
        <v>14</v>
      </c>
      <c r="O18" s="93" t="n">
        <f aca="false">SUM(O15:O17)</f>
        <v>28968</v>
      </c>
      <c r="P18" s="91"/>
      <c r="Q18" s="93" t="n">
        <f aca="false">SUM(Q15:Q17)</f>
        <v>87397</v>
      </c>
      <c r="R18" s="93" t="n">
        <f aca="false">SUM(R15:R17)</f>
        <v>93658</v>
      </c>
      <c r="S18" s="93" t="n">
        <f aca="false">SUM(S15:S17)</f>
        <v>109760</v>
      </c>
      <c r="T18" s="93" t="n">
        <f aca="false">SUM(T15:T17)</f>
        <v>112941</v>
      </c>
      <c r="U18" s="93" t="n">
        <f aca="false">SUM(U15:U17)</f>
        <v>117532</v>
      </c>
      <c r="V18" s="93" t="n">
        <f aca="false">SUM(V15:V17)</f>
        <v>126842</v>
      </c>
      <c r="W18" s="93" t="n">
        <f aca="false">SUM(W15:W17)</f>
        <v>130696</v>
      </c>
      <c r="X18" s="91"/>
      <c r="Y18" s="93" t="n">
        <f aca="false">SUM(Y15:Y17)</f>
        <v>101728</v>
      </c>
      <c r="Z18" s="91"/>
      <c r="AA18" s="94" t="n">
        <f aca="false">ROUND(Y18/O18,6)</f>
        <v>3.511737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88" t="s">
        <v>376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customFormat="false" ht="25.5" hidden="false" customHeight="false" outlineLevel="0" collapsed="false">
      <c r="O36" s="89" t="n">
        <v>36404</v>
      </c>
      <c r="P36" s="90"/>
      <c r="Q36" s="89" t="n">
        <v>36770</v>
      </c>
      <c r="R36" s="89" t="n">
        <v>36800</v>
      </c>
      <c r="S36" s="89" t="n">
        <v>36831</v>
      </c>
      <c r="T36" s="89" t="n">
        <v>36861</v>
      </c>
      <c r="U36" s="89" t="n">
        <v>36892</v>
      </c>
      <c r="V36" s="89" t="n">
        <v>36923</v>
      </c>
      <c r="W36" s="89" t="n">
        <v>36951</v>
      </c>
      <c r="X36" s="90"/>
      <c r="Y36" s="89" t="s">
        <v>377</v>
      </c>
      <c r="Z36" s="90"/>
      <c r="AA36" s="89" t="s">
        <v>375</v>
      </c>
    </row>
    <row r="37" customFormat="false" ht="12.75" hidden="false" customHeight="false" outlineLevel="0" collapsed="false">
      <c r="N37" s="84" t="s">
        <v>378</v>
      </c>
      <c r="O37" s="95" t="n">
        <v>346</v>
      </c>
      <c r="P37" s="95"/>
      <c r="Q37" s="95" t="n">
        <v>390</v>
      </c>
      <c r="R37" s="95" t="n">
        <f aca="false">+Headcount!G17</f>
        <v>386</v>
      </c>
      <c r="S37" s="95" t="n">
        <f aca="false">+Headcount!G18</f>
        <v>384</v>
      </c>
      <c r="T37" s="95" t="n">
        <f aca="false">+Headcount!G19</f>
        <v>385</v>
      </c>
      <c r="U37" s="95" t="n">
        <f aca="false">+Headcount!G20</f>
        <v>439</v>
      </c>
      <c r="V37" s="95" t="n">
        <f aca="false">+Headcount!G21</f>
        <v>443</v>
      </c>
      <c r="W37" s="95" t="n">
        <f aca="false">+Headcount!G22</f>
        <v>447</v>
      </c>
      <c r="X37" s="95"/>
      <c r="Y37" s="96" t="n">
        <f aca="false">W37-O37</f>
        <v>101</v>
      </c>
      <c r="Z37" s="96"/>
      <c r="AA37" s="92" t="n">
        <f aca="false">ROUND(Y37/O37,6)</f>
        <v>0.291908</v>
      </c>
    </row>
    <row r="38" customFormat="false" ht="12.75" hidden="false" customHeight="false" outlineLevel="0" collapsed="false"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customFormat="false" ht="12.75" hidden="false" customHeight="false" outlineLevel="0" collapsed="false">
      <c r="N39" s="84" t="s">
        <v>379</v>
      </c>
      <c r="O39" s="95" t="n">
        <v>346</v>
      </c>
      <c r="P39" s="95"/>
      <c r="Q39" s="95" t="n">
        <v>393</v>
      </c>
      <c r="R39" s="95" t="n">
        <f aca="false">+Headcount!M17</f>
        <v>371</v>
      </c>
      <c r="S39" s="95" t="n">
        <f aca="false">+Headcount!M18</f>
        <v>379</v>
      </c>
      <c r="T39" s="95" t="n">
        <f aca="false">+Headcount!M19</f>
        <v>392</v>
      </c>
      <c r="U39" s="95" t="n">
        <f aca="false">+Headcount!M20</f>
        <v>389</v>
      </c>
      <c r="V39" s="95" t="n">
        <f aca="false">+Headcount!M21</f>
        <v>394</v>
      </c>
      <c r="W39" s="95" t="n">
        <f aca="false">+Headcount!M22</f>
        <v>373</v>
      </c>
      <c r="X39" s="95"/>
      <c r="Y39" s="96" t="n">
        <f aca="false">W39-O39</f>
        <v>27</v>
      </c>
      <c r="Z39" s="96"/>
      <c r="AA39" s="92" t="n">
        <f aca="false">ROUND(Y39/O39,6)</f>
        <v>0.078035</v>
      </c>
    </row>
  </sheetData>
  <mergeCells count="2">
    <mergeCell ref="O13:AA13"/>
    <mergeCell ref="O35:AA35"/>
  </mergeCells>
  <printOptions headings="false" gridLines="false" gridLinesSet="true" horizontalCentered="fals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84" width="7.99"/>
    <col collapsed="false" customWidth="true" hidden="false" outlineLevel="0" max="2" min="2" style="84" width="7.7"/>
    <col collapsed="false" customWidth="true" hidden="false" outlineLevel="0" max="3" min="3" style="84" width="14.99"/>
    <col collapsed="false" customWidth="true" hidden="false" outlineLevel="0" max="4" min="4" style="84" width="10.99"/>
    <col collapsed="false" customWidth="true" hidden="false" outlineLevel="0" max="5" min="5" style="84" width="3.7"/>
    <col collapsed="false" customWidth="false" hidden="false" outlineLevel="0" max="6" min="6" style="84" width="7.99"/>
    <col collapsed="false" customWidth="true" hidden="false" outlineLevel="0" max="7" min="7" style="84" width="2.56"/>
    <col collapsed="false" customWidth="true" hidden="false" outlineLevel="0" max="8" min="8" style="84" width="11.7"/>
    <col collapsed="false" customWidth="true" hidden="false" outlineLevel="0" max="9" min="9" style="84" width="1.7"/>
    <col collapsed="false" customWidth="true" hidden="false" outlineLevel="0" max="10" min="10" style="84" width="10.85"/>
    <col collapsed="false" customWidth="false" hidden="false" outlineLevel="0" max="18" min="11" style="84" width="7.99"/>
    <col collapsed="false" customWidth="true" hidden="false" outlineLevel="0" max="19" min="19" style="84" width="9.56"/>
    <col collapsed="false" customWidth="false" hidden="false" outlineLevel="0" max="24" min="20" style="84" width="7.99"/>
    <col collapsed="false" customWidth="true" hidden="false" outlineLevel="0" max="25" min="25" style="84" width="9.41"/>
    <col collapsed="false" customWidth="false" hidden="false" outlineLevel="0" max="257" min="26" style="84" width="7.99"/>
  </cols>
  <sheetData>
    <row r="2" customFormat="false" ht="63.75" hidden="false" customHeight="false" outlineLevel="0" collapsed="false">
      <c r="N2" s="97"/>
      <c r="O2" s="97" t="s">
        <v>382</v>
      </c>
      <c r="P2" s="97" t="s">
        <v>383</v>
      </c>
      <c r="Q2" s="97" t="s">
        <v>322</v>
      </c>
      <c r="R2" s="97" t="s">
        <v>384</v>
      </c>
      <c r="S2" s="98" t="s">
        <v>385</v>
      </c>
      <c r="T2" s="97"/>
      <c r="U2" s="97" t="s">
        <v>2</v>
      </c>
      <c r="V2" s="97" t="s">
        <v>386</v>
      </c>
      <c r="W2" s="97" t="s">
        <v>322</v>
      </c>
      <c r="X2" s="97" t="s">
        <v>384</v>
      </c>
      <c r="Y2" s="98" t="s">
        <v>385</v>
      </c>
    </row>
    <row r="3" customFormat="false" ht="12.75" hidden="false" customHeight="false" outlineLevel="0" collapsed="false">
      <c r="N3" s="99" t="n">
        <v>36404</v>
      </c>
      <c r="O3" s="95" t="n">
        <v>361</v>
      </c>
      <c r="P3" s="84" t="n">
        <v>15</v>
      </c>
      <c r="S3" s="87" t="n">
        <f aca="false">O3-SUM(P3:R3)</f>
        <v>346</v>
      </c>
      <c r="U3" s="95" t="n">
        <v>361</v>
      </c>
      <c r="V3" s="84" t="n">
        <v>15</v>
      </c>
      <c r="Y3" s="87" t="n">
        <f aca="false">U3-SUM(V3:X3)</f>
        <v>346</v>
      </c>
    </row>
    <row r="4" customFormat="false" ht="12.75" hidden="false" customHeight="false" outlineLevel="0" collapsed="false">
      <c r="N4" s="100" t="n">
        <v>36526</v>
      </c>
      <c r="O4" s="95" t="n">
        <v>432</v>
      </c>
      <c r="P4" s="84" t="n">
        <v>21</v>
      </c>
      <c r="Q4" s="84" t="n">
        <v>17</v>
      </c>
      <c r="R4" s="84" t="n">
        <f aca="false">19-6</f>
        <v>13</v>
      </c>
      <c r="S4" s="87" t="n">
        <f aca="false">O4-SUM(P4:R4)</f>
        <v>381</v>
      </c>
      <c r="U4" s="95" t="n">
        <v>418</v>
      </c>
      <c r="V4" s="84" t="n">
        <v>18</v>
      </c>
      <c r="W4" s="84" t="n">
        <v>17</v>
      </c>
      <c r="X4" s="84" t="n">
        <v>10</v>
      </c>
      <c r="Y4" s="87" t="n">
        <f aca="false">U4-SUM(V4:X4)</f>
        <v>373</v>
      </c>
    </row>
    <row r="5" customFormat="false" ht="12.75" hidden="false" customHeight="false" outlineLevel="0" collapsed="false">
      <c r="N5" s="100" t="n">
        <v>36557</v>
      </c>
      <c r="O5" s="95" t="n">
        <v>431</v>
      </c>
      <c r="P5" s="84" t="n">
        <v>21</v>
      </c>
      <c r="Q5" s="84" t="n">
        <v>17</v>
      </c>
      <c r="R5" s="84" t="n">
        <v>14</v>
      </c>
      <c r="S5" s="87" t="n">
        <f aca="false">O5-SUM(P5:R5)</f>
        <v>379</v>
      </c>
      <c r="U5" s="95" t="n">
        <v>417</v>
      </c>
      <c r="V5" s="84" t="n">
        <v>18</v>
      </c>
      <c r="W5" s="84" t="n">
        <v>17</v>
      </c>
      <c r="X5" s="84" t="n">
        <v>11</v>
      </c>
      <c r="Y5" s="87" t="n">
        <f aca="false">U5-SUM(V5:X5)</f>
        <v>371</v>
      </c>
    </row>
    <row r="6" customFormat="false" ht="12.75" hidden="false" customHeight="false" outlineLevel="0" collapsed="false">
      <c r="N6" s="100" t="n">
        <v>36586</v>
      </c>
      <c r="O6" s="95" t="n">
        <v>433</v>
      </c>
      <c r="P6" s="84" t="n">
        <v>21</v>
      </c>
      <c r="Q6" s="84" t="n">
        <v>17</v>
      </c>
      <c r="R6" s="84" t="n">
        <v>14</v>
      </c>
      <c r="S6" s="87" t="n">
        <f aca="false">O6-SUM(P6:R6)</f>
        <v>381</v>
      </c>
      <c r="U6" s="95" t="n">
        <v>410</v>
      </c>
      <c r="V6" s="84" t="n">
        <v>18</v>
      </c>
      <c r="W6" s="84" t="n">
        <v>17</v>
      </c>
      <c r="X6" s="84" t="n">
        <v>10</v>
      </c>
      <c r="Y6" s="87" t="n">
        <f aca="false">U6-SUM(V6:X6)</f>
        <v>365</v>
      </c>
    </row>
    <row r="7" customFormat="false" ht="12.75" hidden="false" customHeight="false" outlineLevel="0" collapsed="false">
      <c r="N7" s="100" t="n">
        <v>36617</v>
      </c>
      <c r="O7" s="95" t="n">
        <v>429</v>
      </c>
      <c r="P7" s="84" t="n">
        <v>21</v>
      </c>
      <c r="Q7" s="84" t="n">
        <v>17</v>
      </c>
      <c r="R7" s="84" t="n">
        <v>14</v>
      </c>
      <c r="S7" s="87" t="n">
        <f aca="false">O7-SUM(P7:R7)</f>
        <v>377</v>
      </c>
      <c r="U7" s="95" t="n">
        <v>419</v>
      </c>
      <c r="V7" s="84" t="n">
        <v>18</v>
      </c>
      <c r="W7" s="84" t="n">
        <v>16</v>
      </c>
      <c r="X7" s="84" t="n">
        <v>6</v>
      </c>
      <c r="Y7" s="87" t="n">
        <f aca="false">U7-SUM(V7:X7)</f>
        <v>379</v>
      </c>
    </row>
    <row r="8" customFormat="false" ht="12.75" hidden="false" customHeight="false" outlineLevel="0" collapsed="false">
      <c r="N8" s="100" t="n">
        <v>36647</v>
      </c>
      <c r="O8" s="95" t="n">
        <v>435</v>
      </c>
      <c r="P8" s="84" t="n">
        <v>21</v>
      </c>
      <c r="Q8" s="84" t="n">
        <v>18</v>
      </c>
      <c r="R8" s="84" t="n">
        <v>14</v>
      </c>
      <c r="S8" s="87" t="n">
        <f aca="false">O8-SUM(P8:R8)</f>
        <v>382</v>
      </c>
      <c r="U8" s="95" t="n">
        <v>429</v>
      </c>
      <c r="V8" s="84" t="n">
        <v>18</v>
      </c>
      <c r="W8" s="84" t="n">
        <v>18</v>
      </c>
      <c r="X8" s="84" t="n">
        <v>4</v>
      </c>
      <c r="Y8" s="87" t="n">
        <f aca="false">U8-SUM(V8:X8)</f>
        <v>389</v>
      </c>
    </row>
    <row r="9" customFormat="false" ht="12.75" hidden="false" customHeight="false" outlineLevel="0" collapsed="false">
      <c r="N9" s="100" t="n">
        <v>36678</v>
      </c>
      <c r="O9" s="95" t="n">
        <v>442</v>
      </c>
      <c r="P9" s="84" t="n">
        <v>21</v>
      </c>
      <c r="Q9" s="84" t="n">
        <v>18</v>
      </c>
      <c r="R9" s="84" t="n">
        <v>14</v>
      </c>
      <c r="S9" s="87" t="n">
        <f aca="false">O9-SUM(P9:R9)</f>
        <v>389</v>
      </c>
      <c r="U9" s="95" t="n">
        <v>440</v>
      </c>
      <c r="V9" s="84" t="n">
        <v>18</v>
      </c>
      <c r="W9" s="84" t="n">
        <v>18</v>
      </c>
      <c r="X9" s="84" t="n">
        <v>4</v>
      </c>
      <c r="Y9" s="87" t="n">
        <f aca="false">U9-SUM(V9:X9)</f>
        <v>400</v>
      </c>
    </row>
    <row r="10" customFormat="false" ht="12.75" hidden="false" customHeight="false" outlineLevel="0" collapsed="false">
      <c r="N10" s="100" t="n">
        <v>36708</v>
      </c>
      <c r="O10" s="95" t="n">
        <v>446</v>
      </c>
      <c r="P10" s="84" t="n">
        <v>21</v>
      </c>
      <c r="Q10" s="84" t="n">
        <v>18</v>
      </c>
      <c r="R10" s="84" t="n">
        <v>14</v>
      </c>
      <c r="S10" s="87" t="n">
        <f aca="false">O10-SUM(P10:R10)</f>
        <v>393</v>
      </c>
      <c r="U10" s="95" t="n">
        <v>437</v>
      </c>
      <c r="V10" s="84" t="n">
        <v>18</v>
      </c>
      <c r="W10" s="84" t="n">
        <v>20</v>
      </c>
      <c r="X10" s="84" t="n">
        <v>4</v>
      </c>
      <c r="Y10" s="87" t="n">
        <f aca="false">U10-SUM(V10:X10)</f>
        <v>395</v>
      </c>
    </row>
    <row r="11" customFormat="false" ht="12.75" hidden="false" customHeight="false" outlineLevel="0" collapsed="false">
      <c r="N11" s="100" t="n">
        <v>36739</v>
      </c>
      <c r="O11" s="95" t="n">
        <v>448</v>
      </c>
      <c r="P11" s="84" t="n">
        <v>21</v>
      </c>
      <c r="Q11" s="84" t="n">
        <v>18</v>
      </c>
      <c r="R11" s="84" t="n">
        <v>14</v>
      </c>
      <c r="S11" s="87" t="n">
        <f aca="false">O11-SUM(P11:R11)</f>
        <v>395</v>
      </c>
      <c r="U11" s="95" t="n">
        <v>446</v>
      </c>
      <c r="V11" s="84" t="n">
        <v>19</v>
      </c>
      <c r="W11" s="84" t="n">
        <v>20</v>
      </c>
      <c r="X11" s="84" t="n">
        <v>5</v>
      </c>
      <c r="Y11" s="87" t="n">
        <f aca="false">U11-SUM(V11:X11)</f>
        <v>402</v>
      </c>
    </row>
    <row r="12" customFormat="false" ht="12.75" hidden="false" customHeight="false" outlineLevel="0" collapsed="false">
      <c r="N12" s="100" t="n">
        <v>36770</v>
      </c>
      <c r="O12" s="95" t="n">
        <v>445</v>
      </c>
      <c r="P12" s="84" t="n">
        <v>21</v>
      </c>
      <c r="Q12" s="84" t="n">
        <v>20</v>
      </c>
      <c r="R12" s="84" t="n">
        <v>14</v>
      </c>
      <c r="S12" s="87" t="n">
        <f aca="false">O12-SUM(P12:R12)</f>
        <v>390</v>
      </c>
      <c r="U12" s="95" t="n">
        <v>437</v>
      </c>
      <c r="V12" s="84" t="n">
        <v>19</v>
      </c>
      <c r="W12" s="84" t="n">
        <v>20</v>
      </c>
      <c r="X12" s="84" t="n">
        <v>5</v>
      </c>
      <c r="Y12" s="87" t="n">
        <f aca="false">U12-SUM(V12:X12)</f>
        <v>393</v>
      </c>
    </row>
    <row r="22" customFormat="false" ht="12.75" hidden="false" customHeight="false" outlineLevel="0" collapsed="false">
      <c r="D22" s="89" t="n">
        <v>36404</v>
      </c>
      <c r="E22" s="90"/>
      <c r="F22" s="89" t="n">
        <v>36770</v>
      </c>
      <c r="G22" s="90"/>
      <c r="H22" s="89" t="s">
        <v>377</v>
      </c>
      <c r="I22" s="90"/>
      <c r="J22" s="89" t="s">
        <v>375</v>
      </c>
    </row>
    <row r="23" customFormat="false" ht="12.75" hidden="false" customHeight="false" outlineLevel="0" collapsed="false">
      <c r="C23" s="84" t="s">
        <v>382</v>
      </c>
      <c r="D23" s="84" t="n">
        <f aca="false">S3</f>
        <v>346</v>
      </c>
      <c r="F23" s="84" t="n">
        <f aca="false">S12</f>
        <v>390</v>
      </c>
      <c r="H23" s="91" t="n">
        <f aca="false">F23-D23</f>
        <v>44</v>
      </c>
      <c r="I23" s="91"/>
      <c r="J23" s="92" t="n">
        <f aca="false">ROUND(H23/D23,6)</f>
        <v>0.127168</v>
      </c>
    </row>
    <row r="24" customFormat="false" ht="12.75" hidden="false" customHeight="false" outlineLevel="0" collapsed="false">
      <c r="C24" s="84" t="s">
        <v>2</v>
      </c>
      <c r="D24" s="84" t="n">
        <f aca="false">Y3</f>
        <v>346</v>
      </c>
      <c r="F24" s="84" t="n">
        <f aca="false">Y12</f>
        <v>393</v>
      </c>
      <c r="H24" s="91" t="n">
        <f aca="false">F24-D24</f>
        <v>47</v>
      </c>
      <c r="I24" s="91"/>
      <c r="J24" s="92" t="n">
        <f aca="false">ROUND(H24/D24,6)</f>
        <v>0.135838</v>
      </c>
    </row>
    <row r="30" customFormat="false" ht="12.75" hidden="false" customHeight="false" outlineLevel="0" collapsed="false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M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2" activeCellId="0" sqref="N22"/>
    </sheetView>
  </sheetViews>
  <sheetFormatPr defaultColWidth="9.0546875" defaultRowHeight="12.75" customHeight="true" zeroHeight="false" outlineLevelRow="0" outlineLevelCol="0"/>
  <sheetData>
    <row r="6" customFormat="false" ht="51" hidden="false" customHeight="false" outlineLevel="0" collapsed="false">
      <c r="B6" s="101"/>
      <c r="C6" s="101" t="s">
        <v>382</v>
      </c>
      <c r="D6" s="101" t="s">
        <v>383</v>
      </c>
      <c r="E6" s="101" t="s">
        <v>322</v>
      </c>
      <c r="F6" s="101" t="s">
        <v>384</v>
      </c>
      <c r="G6" s="102" t="s">
        <v>385</v>
      </c>
      <c r="H6" s="101"/>
      <c r="I6" s="101" t="s">
        <v>2</v>
      </c>
      <c r="J6" s="101" t="s">
        <v>386</v>
      </c>
      <c r="K6" s="101" t="s">
        <v>322</v>
      </c>
      <c r="L6" s="101" t="s">
        <v>384</v>
      </c>
      <c r="M6" s="102" t="s">
        <v>385</v>
      </c>
    </row>
    <row r="7" customFormat="false" ht="12.75" hidden="false" customHeight="false" outlineLevel="0" collapsed="false">
      <c r="B7" s="103" t="n">
        <v>36404</v>
      </c>
      <c r="C7" s="104" t="n">
        <v>361</v>
      </c>
      <c r="D7" s="0" t="n">
        <v>15</v>
      </c>
      <c r="G7" s="105" t="n">
        <f aca="false">C7-SUM(D7:F7)</f>
        <v>346</v>
      </c>
      <c r="I7" s="104" t="n">
        <v>361</v>
      </c>
      <c r="J7" s="0" t="n">
        <v>15</v>
      </c>
      <c r="M7" s="105" t="n">
        <f aca="false">I7-SUM(J7:L7)</f>
        <v>346</v>
      </c>
    </row>
    <row r="8" customFormat="false" ht="12.75" hidden="false" customHeight="false" outlineLevel="0" collapsed="false">
      <c r="B8" s="100" t="n">
        <v>36526</v>
      </c>
      <c r="C8" s="104" t="n">
        <v>432</v>
      </c>
      <c r="D8" s="0" t="n">
        <v>21</v>
      </c>
      <c r="E8" s="0" t="n">
        <v>17</v>
      </c>
      <c r="F8" s="0" t="n">
        <f aca="false">19-6</f>
        <v>13</v>
      </c>
      <c r="G8" s="105" t="n">
        <f aca="false">C8-SUM(D8:F8)</f>
        <v>381</v>
      </c>
      <c r="I8" s="104" t="n">
        <v>418</v>
      </c>
      <c r="J8" s="0" t="n">
        <v>18</v>
      </c>
      <c r="K8" s="0" t="n">
        <v>17</v>
      </c>
      <c r="L8" s="0" t="n">
        <v>10</v>
      </c>
      <c r="M8" s="105" t="n">
        <f aca="false">I8-SUM(J8:L8)</f>
        <v>373</v>
      </c>
    </row>
    <row r="9" customFormat="false" ht="12.75" hidden="false" customHeight="false" outlineLevel="0" collapsed="false">
      <c r="B9" s="100" t="n">
        <v>36557</v>
      </c>
      <c r="C9" s="104" t="n">
        <v>431</v>
      </c>
      <c r="D9" s="0" t="n">
        <v>21</v>
      </c>
      <c r="E9" s="0" t="n">
        <v>17</v>
      </c>
      <c r="F9" s="0" t="n">
        <v>14</v>
      </c>
      <c r="G9" s="105" t="n">
        <f aca="false">C9-SUM(D9:F9)</f>
        <v>379</v>
      </c>
      <c r="I9" s="104" t="n">
        <v>417</v>
      </c>
      <c r="J9" s="0" t="n">
        <v>18</v>
      </c>
      <c r="K9" s="0" t="n">
        <v>17</v>
      </c>
      <c r="L9" s="0" t="n">
        <v>11</v>
      </c>
      <c r="M9" s="105" t="n">
        <f aca="false">I9-SUM(J9:L9)</f>
        <v>371</v>
      </c>
    </row>
    <row r="10" customFormat="false" ht="12.75" hidden="false" customHeight="false" outlineLevel="0" collapsed="false">
      <c r="B10" s="100" t="n">
        <v>36586</v>
      </c>
      <c r="C10" s="104" t="n">
        <v>433</v>
      </c>
      <c r="D10" s="0" t="n">
        <v>21</v>
      </c>
      <c r="E10" s="0" t="n">
        <v>17</v>
      </c>
      <c r="F10" s="0" t="n">
        <v>14</v>
      </c>
      <c r="G10" s="105" t="n">
        <f aca="false">C10-SUM(D10:F10)</f>
        <v>381</v>
      </c>
      <c r="I10" s="104" t="n">
        <v>410</v>
      </c>
      <c r="J10" s="0" t="n">
        <v>18</v>
      </c>
      <c r="K10" s="0" t="n">
        <v>17</v>
      </c>
      <c r="L10" s="0" t="n">
        <v>10</v>
      </c>
      <c r="M10" s="105" t="n">
        <f aca="false">I10-SUM(J10:L10)</f>
        <v>365</v>
      </c>
    </row>
    <row r="11" customFormat="false" ht="12.75" hidden="false" customHeight="false" outlineLevel="0" collapsed="false">
      <c r="B11" s="100" t="n">
        <v>36617</v>
      </c>
      <c r="C11" s="104" t="n">
        <v>429</v>
      </c>
      <c r="D11" s="0" t="n">
        <v>21</v>
      </c>
      <c r="E11" s="0" t="n">
        <v>17</v>
      </c>
      <c r="F11" s="0" t="n">
        <v>14</v>
      </c>
      <c r="G11" s="105" t="n">
        <f aca="false">C11-SUM(D11:F11)</f>
        <v>377</v>
      </c>
      <c r="I11" s="104" t="n">
        <v>419</v>
      </c>
      <c r="J11" s="0" t="n">
        <v>18</v>
      </c>
      <c r="K11" s="0" t="n">
        <v>16</v>
      </c>
      <c r="L11" s="0" t="n">
        <v>6</v>
      </c>
      <c r="M11" s="105" t="n">
        <f aca="false">I11-SUM(J11:L11)</f>
        <v>379</v>
      </c>
    </row>
    <row r="12" customFormat="false" ht="12.75" hidden="false" customHeight="false" outlineLevel="0" collapsed="false">
      <c r="B12" s="100" t="n">
        <v>36647</v>
      </c>
      <c r="C12" s="104" t="n">
        <v>435</v>
      </c>
      <c r="D12" s="0" t="n">
        <v>21</v>
      </c>
      <c r="E12" s="0" t="n">
        <v>18</v>
      </c>
      <c r="F12" s="0" t="n">
        <v>14</v>
      </c>
      <c r="G12" s="105" t="n">
        <f aca="false">C12-SUM(D12:F12)</f>
        <v>382</v>
      </c>
      <c r="I12" s="104" t="n">
        <v>429</v>
      </c>
      <c r="J12" s="0" t="n">
        <v>18</v>
      </c>
      <c r="K12" s="0" t="n">
        <v>18</v>
      </c>
      <c r="L12" s="0" t="n">
        <v>4</v>
      </c>
      <c r="M12" s="105" t="n">
        <f aca="false">I12-SUM(J12:L12)</f>
        <v>389</v>
      </c>
    </row>
    <row r="13" customFormat="false" ht="12.75" hidden="false" customHeight="false" outlineLevel="0" collapsed="false">
      <c r="B13" s="100" t="n">
        <v>36678</v>
      </c>
      <c r="C13" s="104" t="n">
        <v>442</v>
      </c>
      <c r="D13" s="0" t="n">
        <v>21</v>
      </c>
      <c r="E13" s="0" t="n">
        <v>18</v>
      </c>
      <c r="F13" s="0" t="n">
        <v>14</v>
      </c>
      <c r="G13" s="105" t="n">
        <f aca="false">C13-SUM(D13:F13)</f>
        <v>389</v>
      </c>
      <c r="I13" s="104" t="n">
        <v>440</v>
      </c>
      <c r="J13" s="0" t="n">
        <v>18</v>
      </c>
      <c r="K13" s="0" t="n">
        <v>18</v>
      </c>
      <c r="L13" s="0" t="n">
        <v>4</v>
      </c>
      <c r="M13" s="105" t="n">
        <f aca="false">I13-SUM(J13:L13)</f>
        <v>400</v>
      </c>
    </row>
    <row r="14" customFormat="false" ht="12.75" hidden="false" customHeight="false" outlineLevel="0" collapsed="false">
      <c r="B14" s="100" t="n">
        <v>36708</v>
      </c>
      <c r="C14" s="104" t="n">
        <v>446</v>
      </c>
      <c r="D14" s="0" t="n">
        <v>21</v>
      </c>
      <c r="E14" s="0" t="n">
        <v>18</v>
      </c>
      <c r="F14" s="0" t="n">
        <v>14</v>
      </c>
      <c r="G14" s="105" t="n">
        <f aca="false">C14-SUM(D14:F14)</f>
        <v>393</v>
      </c>
      <c r="I14" s="104" t="n">
        <v>437</v>
      </c>
      <c r="J14" s="0" t="n">
        <v>18</v>
      </c>
      <c r="K14" s="0" t="n">
        <v>20</v>
      </c>
      <c r="L14" s="0" t="n">
        <v>4</v>
      </c>
      <c r="M14" s="105" t="n">
        <f aca="false">I14-SUM(J14:L14)</f>
        <v>395</v>
      </c>
    </row>
    <row r="15" customFormat="false" ht="12.75" hidden="false" customHeight="false" outlineLevel="0" collapsed="false">
      <c r="B15" s="100" t="n">
        <v>36739</v>
      </c>
      <c r="C15" s="104" t="n">
        <v>448</v>
      </c>
      <c r="D15" s="0" t="n">
        <v>21</v>
      </c>
      <c r="E15" s="0" t="n">
        <v>18</v>
      </c>
      <c r="F15" s="0" t="n">
        <v>14</v>
      </c>
      <c r="G15" s="105" t="n">
        <f aca="false">C15-SUM(D15:F15)</f>
        <v>395</v>
      </c>
      <c r="I15" s="104" t="n">
        <v>446</v>
      </c>
      <c r="J15" s="0" t="n">
        <v>19</v>
      </c>
      <c r="K15" s="0" t="n">
        <v>20</v>
      </c>
      <c r="L15" s="0" t="n">
        <v>5</v>
      </c>
      <c r="M15" s="105" t="n">
        <f aca="false">I15-SUM(J15:L15)</f>
        <v>402</v>
      </c>
    </row>
    <row r="16" customFormat="false" ht="12.75" hidden="false" customHeight="false" outlineLevel="0" collapsed="false">
      <c r="B16" s="100" t="n">
        <v>36770</v>
      </c>
      <c r="C16" s="104" t="n">
        <v>445</v>
      </c>
      <c r="D16" s="0" t="n">
        <v>21</v>
      </c>
      <c r="E16" s="0" t="n">
        <v>20</v>
      </c>
      <c r="F16" s="0" t="n">
        <v>14</v>
      </c>
      <c r="G16" s="105" t="n">
        <f aca="false">C16-SUM(D16:F16)</f>
        <v>390</v>
      </c>
      <c r="I16" s="104" t="n">
        <v>437</v>
      </c>
      <c r="J16" s="0" t="n">
        <v>19</v>
      </c>
      <c r="K16" s="0" t="n">
        <v>20</v>
      </c>
      <c r="L16" s="0" t="n">
        <v>5</v>
      </c>
      <c r="M16" s="105" t="n">
        <f aca="false">I16-SUM(J16:L16)</f>
        <v>393</v>
      </c>
    </row>
    <row r="17" customFormat="false" ht="12.75" hidden="false" customHeight="false" outlineLevel="0" collapsed="false">
      <c r="B17" s="100" t="n">
        <v>36800</v>
      </c>
      <c r="C17" s="104" t="n">
        <v>438</v>
      </c>
      <c r="D17" s="0" t="n">
        <v>21</v>
      </c>
      <c r="E17" s="0" t="n">
        <v>17</v>
      </c>
      <c r="F17" s="0" t="n">
        <v>14</v>
      </c>
      <c r="G17" s="105" t="n">
        <f aca="false">C17-SUM(D17:F17)</f>
        <v>386</v>
      </c>
      <c r="I17" s="104" t="n">
        <v>393</v>
      </c>
      <c r="J17" s="0" t="n">
        <v>17</v>
      </c>
      <c r="K17" s="0" t="n">
        <v>0</v>
      </c>
      <c r="L17" s="0" t="n">
        <v>5</v>
      </c>
      <c r="M17" s="105" t="n">
        <f aca="false">I17-SUM(J17:L17)</f>
        <v>371</v>
      </c>
    </row>
    <row r="18" customFormat="false" ht="12.75" hidden="false" customHeight="false" outlineLevel="0" collapsed="false">
      <c r="B18" s="100" t="n">
        <v>36831</v>
      </c>
      <c r="C18" s="104" t="n">
        <v>436</v>
      </c>
      <c r="D18" s="0" t="n">
        <v>21</v>
      </c>
      <c r="E18" s="0" t="n">
        <v>17</v>
      </c>
      <c r="F18" s="0" t="n">
        <v>14</v>
      </c>
      <c r="G18" s="105" t="n">
        <f aca="false">C18-SUM(D18:F18)</f>
        <v>384</v>
      </c>
      <c r="I18" s="104" t="n">
        <v>398</v>
      </c>
      <c r="J18" s="0" t="n">
        <v>19</v>
      </c>
      <c r="K18" s="0" t="n">
        <v>0</v>
      </c>
      <c r="L18" s="0" t="n">
        <v>0</v>
      </c>
      <c r="M18" s="105" t="n">
        <f aca="false">I18-SUM(J18:L18)</f>
        <v>379</v>
      </c>
    </row>
    <row r="19" customFormat="false" ht="12.75" hidden="false" customHeight="false" outlineLevel="0" collapsed="false">
      <c r="B19" s="100" t="n">
        <v>36861</v>
      </c>
      <c r="C19" s="104" t="n">
        <v>437</v>
      </c>
      <c r="D19" s="0" t="n">
        <v>21</v>
      </c>
      <c r="E19" s="0" t="n">
        <v>17</v>
      </c>
      <c r="F19" s="0" t="n">
        <v>14</v>
      </c>
      <c r="G19" s="105" t="n">
        <f aca="false">C19-SUM(D19:F19)</f>
        <v>385</v>
      </c>
      <c r="I19" s="104" t="n">
        <v>413</v>
      </c>
      <c r="J19" s="0" t="n">
        <v>21</v>
      </c>
      <c r="K19" s="0" t="n">
        <v>0</v>
      </c>
      <c r="L19" s="0" t="n">
        <v>0</v>
      </c>
      <c r="M19" s="105" t="n">
        <f aca="false">I19-SUM(J19:L19)</f>
        <v>392</v>
      </c>
    </row>
    <row r="20" customFormat="false" ht="12.75" hidden="false" customHeight="false" outlineLevel="0" collapsed="false">
      <c r="B20" s="100" t="n">
        <v>36892</v>
      </c>
      <c r="C20" s="104" t="n">
        <v>470</v>
      </c>
      <c r="D20" s="0" t="n">
        <v>31</v>
      </c>
      <c r="E20" s="0" t="n">
        <v>0</v>
      </c>
      <c r="F20" s="0" t="n">
        <v>0</v>
      </c>
      <c r="G20" s="105" t="n">
        <f aca="false">C20-SUM(D20:F20)</f>
        <v>439</v>
      </c>
      <c r="I20" s="104" t="n">
        <v>410</v>
      </c>
      <c r="J20" s="0" t="n">
        <v>21</v>
      </c>
      <c r="K20" s="0" t="n">
        <v>0</v>
      </c>
      <c r="L20" s="0" t="n">
        <v>0</v>
      </c>
      <c r="M20" s="105" t="n">
        <f aca="false">I20-SUM(J20:L20)</f>
        <v>389</v>
      </c>
    </row>
    <row r="21" customFormat="false" ht="12.75" hidden="false" customHeight="false" outlineLevel="0" collapsed="false">
      <c r="B21" s="100" t="n">
        <v>36923</v>
      </c>
      <c r="C21" s="104" t="n">
        <v>474</v>
      </c>
      <c r="D21" s="0" t="n">
        <v>31</v>
      </c>
      <c r="E21" s="0" t="n">
        <v>0</v>
      </c>
      <c r="F21" s="0" t="n">
        <v>0</v>
      </c>
      <c r="G21" s="105" t="n">
        <f aca="false">C21-SUM(D21:F21)</f>
        <v>443</v>
      </c>
      <c r="I21" s="104" t="n">
        <v>415</v>
      </c>
      <c r="J21" s="0" t="n">
        <v>21</v>
      </c>
      <c r="K21" s="0" t="n">
        <v>0</v>
      </c>
      <c r="L21" s="0" t="n">
        <v>0</v>
      </c>
      <c r="M21" s="105" t="n">
        <f aca="false">I21-SUM(J21:L21)</f>
        <v>394</v>
      </c>
    </row>
    <row r="22" customFormat="false" ht="12.75" hidden="false" customHeight="false" outlineLevel="0" collapsed="false">
      <c r="B22" s="100" t="n">
        <v>36951</v>
      </c>
      <c r="C22" s="104" t="n">
        <v>478</v>
      </c>
      <c r="D22" s="0" t="n">
        <v>31</v>
      </c>
      <c r="E22" s="0" t="n">
        <v>0</v>
      </c>
      <c r="F22" s="0" t="n">
        <v>0</v>
      </c>
      <c r="G22" s="105" t="n">
        <f aca="false">C22-SUM(D22:F22)</f>
        <v>447</v>
      </c>
      <c r="I22" s="104" t="n">
        <v>396</v>
      </c>
      <c r="J22" s="0" t="n">
        <v>23</v>
      </c>
      <c r="K22" s="0" t="n">
        <v>0</v>
      </c>
      <c r="L22" s="0" t="n">
        <v>0</v>
      </c>
      <c r="M22" s="105" t="n">
        <f aca="false">I22-SUM(J22:L22)</f>
        <v>373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J1" colorId="64" zoomScale="90" zoomScaleNormal="90" zoomScalePageLayoutView="100" workbookViewId="0">
      <selection pane="topLeft" activeCell="N22" activeCellId="0" sqref="N2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4.28"/>
    <col collapsed="false" customWidth="true" hidden="false" outlineLevel="0" max="2" min="2" style="84" width="28.7"/>
    <col collapsed="false" customWidth="true" hidden="false" outlineLevel="0" max="4" min="3" style="84" width="10.99"/>
    <col collapsed="false" customWidth="true" hidden="false" outlineLevel="0" max="5" min="5" style="84" width="11.28"/>
    <col collapsed="false" customWidth="true" hidden="false" outlineLevel="0" max="6" min="6" style="84" width="11.56"/>
    <col collapsed="false" customWidth="true" hidden="false" outlineLevel="0" max="7" min="7" style="84" width="10.56"/>
    <col collapsed="false" customWidth="true" hidden="false" outlineLevel="0" max="8" min="8" style="84" width="11.85"/>
    <col collapsed="false" customWidth="true" hidden="false" outlineLevel="0" max="9" min="9" style="84" width="10.41"/>
    <col collapsed="false" customWidth="true" hidden="false" outlineLevel="0" max="10" min="10" style="84" width="9.99"/>
    <col collapsed="false" customWidth="true" hidden="false" outlineLevel="0" max="11" min="11" style="84" width="11.42"/>
    <col collapsed="false" customWidth="true" hidden="false" outlineLevel="0" max="12" min="12" style="84" width="10.13"/>
    <col collapsed="false" customWidth="true" hidden="false" outlineLevel="0" max="13" min="13" style="84" width="9.85"/>
    <col collapsed="false" customWidth="true" hidden="false" outlineLevel="0" max="14" min="14" style="84" width="11.28"/>
    <col collapsed="false" customWidth="true" hidden="false" outlineLevel="0" max="20" min="15" style="84" width="9.99"/>
    <col collapsed="false" customWidth="true" hidden="false" outlineLevel="0" max="21" min="21" style="84" width="1.56"/>
    <col collapsed="false" customWidth="true" hidden="false" outlineLevel="0" max="22" min="22" style="84" width="11.56"/>
    <col collapsed="false" customWidth="true" hidden="false" outlineLevel="0" max="23" min="23" style="84" width="0.7"/>
    <col collapsed="false" customWidth="true" hidden="false" outlineLevel="0" max="24" min="24" style="84" width="11.28"/>
    <col collapsed="false" customWidth="true" hidden="false" outlineLevel="0" max="25" min="25" style="84" width="9.85"/>
    <col collapsed="false" customWidth="false" hidden="false" outlineLevel="0" max="28" min="26" style="84" width="7.99"/>
    <col collapsed="false" customWidth="true" hidden="false" outlineLevel="0" max="29" min="29" style="84" width="3.85"/>
    <col collapsed="false" customWidth="false" hidden="false" outlineLevel="0" max="257" min="30" style="84" width="7.99"/>
  </cols>
  <sheetData>
    <row r="1" customFormat="false" ht="12.75" hidden="false" customHeight="false" outlineLevel="0" collapsed="false">
      <c r="B1" s="87" t="s">
        <v>387</v>
      </c>
    </row>
    <row r="2" customFormat="false" ht="12.75" hidden="false" customHeight="false" outlineLevel="0" collapsed="false">
      <c r="B2" s="87" t="s">
        <v>388</v>
      </c>
    </row>
    <row r="3" customFormat="false" ht="12.75" hidden="false" customHeight="false" outlineLevel="0" collapsed="false"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customFormat="false" ht="12.75" hidden="false" customHeight="false" outlineLevel="0" collapsed="false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customFormat="false" ht="12.75" hidden="false" customHeight="false" outlineLevel="0" collapsed="false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customFormat="false" ht="14.25" hidden="false" customHeight="false" outlineLevel="0" collapsed="false">
      <c r="B6" s="107" t="s">
        <v>389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  <c r="V6" s="109" t="s">
        <v>375</v>
      </c>
      <c r="W6" s="109"/>
      <c r="X6" s="109"/>
      <c r="Y6" s="106"/>
      <c r="AF6" s="84" t="s">
        <v>390</v>
      </c>
    </row>
    <row r="7" customFormat="false" ht="12.75" hidden="false" customHeight="false" outlineLevel="0" collapsed="false">
      <c r="C7" s="89" t="n">
        <v>36404</v>
      </c>
      <c r="D7" s="89" t="n">
        <v>36526</v>
      </c>
      <c r="E7" s="89" t="n">
        <v>36557</v>
      </c>
      <c r="F7" s="89" t="n">
        <v>36586</v>
      </c>
      <c r="G7" s="89" t="n">
        <v>36617</v>
      </c>
      <c r="H7" s="89" t="n">
        <v>36647</v>
      </c>
      <c r="I7" s="89" t="n">
        <v>36678</v>
      </c>
      <c r="J7" s="89" t="n">
        <v>36708</v>
      </c>
      <c r="K7" s="89" t="n">
        <v>36739</v>
      </c>
      <c r="L7" s="89" t="n">
        <v>36770</v>
      </c>
      <c r="M7" s="89" t="n">
        <v>36800</v>
      </c>
      <c r="N7" s="89" t="n">
        <v>36831</v>
      </c>
      <c r="O7" s="89" t="n">
        <v>36861</v>
      </c>
      <c r="P7" s="89" t="n">
        <v>36892</v>
      </c>
      <c r="Q7" s="89" t="n">
        <v>36923</v>
      </c>
      <c r="R7" s="89" t="n">
        <v>36951</v>
      </c>
      <c r="S7" s="89" t="n">
        <v>36982</v>
      </c>
      <c r="T7" s="89" t="n">
        <v>37012</v>
      </c>
      <c r="U7" s="110"/>
      <c r="V7" s="111" t="s">
        <v>373</v>
      </c>
      <c r="W7" s="111"/>
      <c r="X7" s="111" t="s">
        <v>381</v>
      </c>
      <c r="Y7" s="106"/>
      <c r="AF7" s="84" t="s">
        <v>391</v>
      </c>
    </row>
    <row r="8" customFormat="false" ht="12.75" hidden="false" customHeight="false" outlineLevel="0" collapsed="false">
      <c r="C8" s="106"/>
      <c r="D8" s="106"/>
      <c r="E8" s="106"/>
      <c r="F8" s="112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AF8" s="84" t="s">
        <v>392</v>
      </c>
    </row>
    <row r="9" customFormat="false" ht="12.75" hidden="false" customHeight="false" outlineLevel="0" collapsed="false">
      <c r="B9" s="84" t="s">
        <v>393</v>
      </c>
      <c r="C9" s="113" t="n">
        <v>3632</v>
      </c>
      <c r="D9" s="113" t="n">
        <v>8698</v>
      </c>
      <c r="E9" s="113" t="n">
        <v>10541</v>
      </c>
      <c r="F9" s="113" t="n">
        <v>16886</v>
      </c>
      <c r="G9" s="113" t="n">
        <v>14536</v>
      </c>
      <c r="H9" s="113" t="n">
        <v>15918</v>
      </c>
      <c r="I9" s="113" t="n">
        <v>16455</v>
      </c>
      <c r="J9" s="113" t="n">
        <v>16729</v>
      </c>
      <c r="K9" s="113" t="n">
        <v>26160</v>
      </c>
      <c r="L9" s="113" t="n">
        <v>17232</v>
      </c>
      <c r="M9" s="113"/>
      <c r="N9" s="113"/>
      <c r="O9" s="113"/>
      <c r="P9" s="113"/>
      <c r="Q9" s="113"/>
      <c r="R9" s="113"/>
      <c r="S9" s="113"/>
      <c r="T9" s="113"/>
      <c r="U9" s="113"/>
      <c r="V9" s="114" t="n">
        <f aca="false">+J9/D9</f>
        <v>1.92331570475972</v>
      </c>
      <c r="W9" s="114"/>
      <c r="X9" s="114" t="n">
        <f aca="false">+K9/E9</f>
        <v>2.48173797552414</v>
      </c>
      <c r="Y9" s="106"/>
    </row>
    <row r="10" customFormat="false" ht="12.75" hidden="false" customHeight="false" outlineLevel="0" collapsed="false">
      <c r="B10" s="84" t="s">
        <v>394</v>
      </c>
      <c r="C10" s="115" t="n">
        <v>3406</v>
      </c>
      <c r="D10" s="115" t="n">
        <v>3264</v>
      </c>
      <c r="E10" s="115" t="n">
        <v>3731</v>
      </c>
      <c r="F10" s="115" t="n">
        <v>4386</v>
      </c>
      <c r="G10" s="115" t="n">
        <v>3507</v>
      </c>
      <c r="H10" s="115" t="n">
        <v>5329</v>
      </c>
      <c r="I10" s="115" t="n">
        <v>4863</v>
      </c>
      <c r="J10" s="115" t="n">
        <v>4603</v>
      </c>
      <c r="K10" s="115" t="n">
        <v>5485</v>
      </c>
      <c r="L10" s="115" t="n">
        <v>4171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4"/>
      <c r="W10" s="114"/>
      <c r="X10" s="114"/>
      <c r="Y10" s="106"/>
    </row>
    <row r="11" customFormat="false" ht="12.75" hidden="false" customHeight="false" outlineLevel="0" collapsed="false">
      <c r="B11" s="84" t="s">
        <v>395</v>
      </c>
      <c r="C11" s="113" t="n">
        <f aca="false">SUM(C9:C10)</f>
        <v>7038</v>
      </c>
      <c r="D11" s="113" t="n">
        <f aca="false">SUM(D9:D10)</f>
        <v>11962</v>
      </c>
      <c r="E11" s="113" t="n">
        <f aca="false">SUM(E9:E10)</f>
        <v>14272</v>
      </c>
      <c r="F11" s="113" t="n">
        <f aca="false">SUM(F9:F10)</f>
        <v>21272</v>
      </c>
      <c r="G11" s="113" t="n">
        <f aca="false">SUM(G9:G10)</f>
        <v>18043</v>
      </c>
      <c r="H11" s="113" t="n">
        <f aca="false">SUM(H9:H10)</f>
        <v>21247</v>
      </c>
      <c r="I11" s="113" t="n">
        <f aca="false">SUM(I9:I10)</f>
        <v>21318</v>
      </c>
      <c r="J11" s="113" t="n">
        <f aca="false">SUM(J9:J10)</f>
        <v>21332</v>
      </c>
      <c r="K11" s="113" t="n">
        <f aca="false">SUM(K9:K10)</f>
        <v>31645</v>
      </c>
      <c r="L11" s="113" t="n">
        <f aca="false">SUM(L9:L10)</f>
        <v>21403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4"/>
      <c r="W11" s="114"/>
      <c r="X11" s="114"/>
      <c r="Y11" s="106"/>
    </row>
    <row r="12" customFormat="false" ht="12.75" hidden="false" customHeight="false" outlineLevel="0" collapsed="false">
      <c r="B12" s="84" t="s">
        <v>396</v>
      </c>
      <c r="C12" s="113" t="n">
        <v>8611</v>
      </c>
      <c r="D12" s="113" t="n">
        <v>12413</v>
      </c>
      <c r="E12" s="113" t="n">
        <v>12595</v>
      </c>
      <c r="F12" s="113" t="n">
        <v>15886</v>
      </c>
      <c r="G12" s="113" t="n">
        <v>15208</v>
      </c>
      <c r="H12" s="113" t="n">
        <v>16350</v>
      </c>
      <c r="I12" s="113" t="n">
        <v>15453</v>
      </c>
      <c r="J12" s="113" t="n">
        <v>17225</v>
      </c>
      <c r="K12" s="113" t="n">
        <v>21536</v>
      </c>
      <c r="L12" s="113" t="n">
        <v>19670</v>
      </c>
      <c r="M12" s="113"/>
      <c r="N12" s="113"/>
      <c r="O12" s="113"/>
      <c r="P12" s="113"/>
      <c r="Q12" s="113"/>
      <c r="R12" s="113"/>
      <c r="S12" s="113"/>
      <c r="T12" s="113"/>
      <c r="U12" s="113"/>
      <c r="V12" s="114" t="n">
        <f aca="false">+J12/D12</f>
        <v>1.38765810037864</v>
      </c>
      <c r="W12" s="114"/>
      <c r="X12" s="114" t="n">
        <f aca="false">+K12/E12</f>
        <v>1.70988487495038</v>
      </c>
      <c r="Y12" s="106"/>
    </row>
    <row r="13" customFormat="false" ht="12.75" hidden="false" customHeight="false" outlineLevel="0" collapsed="false">
      <c r="B13" s="84" t="s">
        <v>397</v>
      </c>
      <c r="C13" s="113" t="n">
        <v>4052</v>
      </c>
      <c r="D13" s="113" t="n">
        <v>8846</v>
      </c>
      <c r="E13" s="113" t="n">
        <v>10406</v>
      </c>
      <c r="F13" s="113" t="n">
        <v>14613</v>
      </c>
      <c r="G13" s="113" t="n">
        <v>12550</v>
      </c>
      <c r="H13" s="113" t="n">
        <v>22084</v>
      </c>
      <c r="I13" s="113" t="n">
        <v>28888</v>
      </c>
      <c r="J13" s="113" t="n">
        <v>18382</v>
      </c>
      <c r="K13" s="113" t="n">
        <v>26352</v>
      </c>
      <c r="L13" s="113" t="n">
        <v>24738</v>
      </c>
      <c r="M13" s="113"/>
      <c r="N13" s="113"/>
      <c r="O13" s="113"/>
      <c r="P13" s="113"/>
      <c r="Q13" s="113"/>
      <c r="R13" s="113"/>
      <c r="S13" s="113"/>
      <c r="T13" s="113"/>
      <c r="U13" s="113"/>
      <c r="V13" s="114" t="n">
        <f aca="false">+J13/D13</f>
        <v>2.07800135654533</v>
      </c>
      <c r="W13" s="114"/>
      <c r="X13" s="114" t="n">
        <f aca="false">+K13/E13</f>
        <v>2.5323851624063</v>
      </c>
      <c r="Y13" s="106"/>
    </row>
    <row r="14" customFormat="false" ht="13.5" hidden="false" customHeight="false" outlineLevel="0" collapsed="false">
      <c r="B14" s="116" t="s">
        <v>14</v>
      </c>
      <c r="C14" s="117" t="n">
        <f aca="false">SUM(C11:C13)</f>
        <v>19701</v>
      </c>
      <c r="D14" s="117" t="n">
        <f aca="false">SUM(D11:D13)</f>
        <v>33221</v>
      </c>
      <c r="E14" s="117" t="n">
        <f aca="false">SUM(E11:E13)</f>
        <v>37273</v>
      </c>
      <c r="F14" s="117" t="n">
        <f aca="false">SUM(F11:F13)</f>
        <v>51771</v>
      </c>
      <c r="G14" s="117" t="n">
        <f aca="false">SUM(G11:G13)</f>
        <v>45801</v>
      </c>
      <c r="H14" s="117" t="n">
        <f aca="false">SUM(H11:H13)</f>
        <v>59681</v>
      </c>
      <c r="I14" s="117" t="n">
        <f aca="false">SUM(I11:I13)</f>
        <v>65659</v>
      </c>
      <c r="J14" s="117" t="n">
        <f aca="false">SUM(J11:J13)</f>
        <v>56939</v>
      </c>
      <c r="K14" s="117" t="n">
        <f aca="false">SUM(K11:K13)</f>
        <v>79533</v>
      </c>
      <c r="L14" s="117" t="n">
        <f aca="false">SUM(L11:L13)</f>
        <v>65811</v>
      </c>
      <c r="M14" s="117" t="n">
        <f aca="false">SUM(M9:M13)</f>
        <v>0</v>
      </c>
      <c r="N14" s="117" t="n">
        <f aca="false">SUM(N9:N13)</f>
        <v>0</v>
      </c>
      <c r="O14" s="118" t="n">
        <f aca="false">SUM(O9:O13)</f>
        <v>0</v>
      </c>
      <c r="P14" s="118" t="n">
        <f aca="false">SUM(P9:P13)</f>
        <v>0</v>
      </c>
      <c r="Q14" s="118" t="n">
        <f aca="false">SUM(Q9:Q13)</f>
        <v>0</v>
      </c>
      <c r="R14" s="118" t="n">
        <f aca="false">SUM(R9:R13)</f>
        <v>0</v>
      </c>
      <c r="S14" s="118" t="n">
        <f aca="false">SUM(S9:S13)</f>
        <v>0</v>
      </c>
      <c r="T14" s="118" t="n">
        <f aca="false">SUM(T9:T13)</f>
        <v>0</v>
      </c>
      <c r="U14" s="113"/>
      <c r="V14" s="119" t="n">
        <f aca="false">+J14/D14</f>
        <v>1.71394599801331</v>
      </c>
      <c r="W14" s="119"/>
      <c r="X14" s="119" t="n">
        <f aca="false">+K14/E14</f>
        <v>2.13379658197623</v>
      </c>
    </row>
    <row r="15" customFormat="false" ht="13.5" hidden="false" customHeight="false" outlineLevel="0" collapsed="false">
      <c r="G15" s="120"/>
      <c r="H15" s="120"/>
      <c r="I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customFormat="false" ht="12.75" hidden="false" customHeight="false" outlineLevel="0" collapsed="false">
      <c r="C16" s="89" t="n">
        <v>36404</v>
      </c>
      <c r="D16" s="89" t="n">
        <v>36526</v>
      </c>
      <c r="E16" s="89" t="n">
        <v>36557</v>
      </c>
      <c r="F16" s="89" t="n">
        <v>36586</v>
      </c>
      <c r="G16" s="89" t="n">
        <v>36617</v>
      </c>
      <c r="H16" s="89" t="n">
        <v>36647</v>
      </c>
      <c r="I16" s="89" t="n">
        <v>36678</v>
      </c>
      <c r="J16" s="89" t="n">
        <v>36708</v>
      </c>
      <c r="K16" s="89" t="n">
        <v>36739</v>
      </c>
      <c r="L16" s="89" t="n">
        <v>36770</v>
      </c>
      <c r="M16" s="89" t="n">
        <v>36800</v>
      </c>
      <c r="N16" s="89" t="n">
        <v>36831</v>
      </c>
      <c r="O16" s="89" t="n">
        <v>36861</v>
      </c>
      <c r="P16" s="89" t="n">
        <v>36892</v>
      </c>
      <c r="Q16" s="89" t="n">
        <v>36923</v>
      </c>
      <c r="R16" s="89" t="n">
        <v>36951</v>
      </c>
      <c r="S16" s="89" t="n">
        <v>36982</v>
      </c>
      <c r="T16" s="89" t="n">
        <v>37012</v>
      </c>
      <c r="U16" s="110"/>
      <c r="V16" s="111" t="s">
        <v>373</v>
      </c>
      <c r="W16" s="111"/>
      <c r="X16" s="111" t="s">
        <v>381</v>
      </c>
      <c r="Y16" s="106"/>
      <c r="AF16" s="84" t="s">
        <v>391</v>
      </c>
    </row>
    <row r="17" customFormat="false" ht="12.75" hidden="false" customHeight="false" outlineLevel="0" collapsed="false">
      <c r="B17" s="84" t="s">
        <v>395</v>
      </c>
      <c r="C17" s="121" t="n">
        <f aca="false">C9</f>
        <v>3632</v>
      </c>
      <c r="D17" s="121" t="n">
        <f aca="false">D9</f>
        <v>8698</v>
      </c>
      <c r="E17" s="121" t="n">
        <f aca="false">E9</f>
        <v>10541</v>
      </c>
      <c r="F17" s="121" t="n">
        <v>17289</v>
      </c>
      <c r="G17" s="121" t="n">
        <v>14473</v>
      </c>
      <c r="H17" s="121" t="n">
        <v>17456</v>
      </c>
      <c r="I17" s="121" t="n">
        <v>24687</v>
      </c>
      <c r="J17" s="121" t="n">
        <v>21371</v>
      </c>
      <c r="K17" s="121" t="n">
        <v>22367</v>
      </c>
      <c r="L17" s="121" t="n">
        <v>25715</v>
      </c>
      <c r="M17" s="120" t="n">
        <v>29611</v>
      </c>
      <c r="N17" s="120" t="n">
        <v>39102</v>
      </c>
      <c r="O17" s="120" t="n">
        <v>31162</v>
      </c>
      <c r="P17" s="120" t="n">
        <v>34461</v>
      </c>
      <c r="Q17" s="120" t="n">
        <v>37855</v>
      </c>
      <c r="R17" s="120" t="n">
        <v>45785</v>
      </c>
      <c r="S17" s="120"/>
      <c r="T17" s="120"/>
      <c r="U17" s="120"/>
    </row>
    <row r="18" customFormat="false" ht="12.75" hidden="false" customHeight="false" outlineLevel="0" collapsed="false">
      <c r="B18" s="84" t="s">
        <v>396</v>
      </c>
      <c r="C18" s="113" t="n">
        <v>8611</v>
      </c>
      <c r="D18" s="113" t="n">
        <v>12413</v>
      </c>
      <c r="E18" s="113" t="n">
        <v>12595</v>
      </c>
      <c r="F18" s="113" t="n">
        <v>15886</v>
      </c>
      <c r="G18" s="113" t="n">
        <v>15208</v>
      </c>
      <c r="H18" s="113" t="n">
        <v>16350</v>
      </c>
      <c r="I18" s="113" t="n">
        <v>15453</v>
      </c>
      <c r="J18" s="113" t="n">
        <v>17225</v>
      </c>
      <c r="K18" s="113" t="n">
        <v>21536</v>
      </c>
      <c r="L18" s="113" t="n">
        <v>20160</v>
      </c>
      <c r="M18" s="113" t="n">
        <v>23199</v>
      </c>
      <c r="N18" s="113" t="n">
        <v>22806</v>
      </c>
      <c r="O18" s="113" t="n">
        <v>16424</v>
      </c>
      <c r="P18" s="113" t="n">
        <v>23780</v>
      </c>
      <c r="Q18" s="113" t="n">
        <v>24174</v>
      </c>
      <c r="R18" s="113" t="n">
        <v>21661</v>
      </c>
      <c r="S18" s="113"/>
      <c r="T18" s="113"/>
      <c r="U18" s="113"/>
      <c r="V18" s="114" t="n">
        <f aca="false">+J18/D18</f>
        <v>1.38765810037864</v>
      </c>
      <c r="W18" s="114"/>
      <c r="X18" s="114" t="n">
        <f aca="false">+K18/E18</f>
        <v>1.70988487495038</v>
      </c>
      <c r="Y18" s="106"/>
    </row>
    <row r="19" customFormat="false" ht="12.75" hidden="false" customHeight="false" outlineLevel="0" collapsed="false">
      <c r="B19" s="84" t="s">
        <v>397</v>
      </c>
      <c r="C19" s="113" t="n">
        <v>4052</v>
      </c>
      <c r="D19" s="113" t="n">
        <v>8846</v>
      </c>
      <c r="E19" s="113" t="n">
        <v>10406</v>
      </c>
      <c r="F19" s="113" t="n">
        <v>14613</v>
      </c>
      <c r="G19" s="113" t="n">
        <v>12550</v>
      </c>
      <c r="H19" s="113" t="n">
        <v>22084</v>
      </c>
      <c r="I19" s="113" t="n">
        <v>28888</v>
      </c>
      <c r="J19" s="113" t="n">
        <v>18382</v>
      </c>
      <c r="K19" s="113" t="n">
        <v>26352</v>
      </c>
      <c r="L19" s="113" t="n">
        <v>24738</v>
      </c>
      <c r="M19" s="113" t="n">
        <v>24698</v>
      </c>
      <c r="N19" s="113" t="n">
        <v>44781</v>
      </c>
      <c r="O19" s="113" t="n">
        <v>29016</v>
      </c>
      <c r="P19" s="113" t="n">
        <v>37169</v>
      </c>
      <c r="Q19" s="113" t="n">
        <v>29157</v>
      </c>
      <c r="R19" s="113" t="n">
        <v>29964</v>
      </c>
      <c r="S19" s="113"/>
      <c r="T19" s="113"/>
      <c r="U19" s="113"/>
      <c r="V19" s="114" t="n">
        <f aca="false">+J19/D19</f>
        <v>2.07800135654533</v>
      </c>
      <c r="W19" s="114"/>
      <c r="X19" s="114" t="n">
        <f aca="false">+K19/E19</f>
        <v>2.5323851624063</v>
      </c>
      <c r="Y19" s="106"/>
    </row>
    <row r="20" customFormat="false" ht="13.5" hidden="false" customHeight="false" outlineLevel="0" collapsed="false">
      <c r="A20" s="87"/>
      <c r="B20" s="87" t="s">
        <v>398</v>
      </c>
      <c r="C20" s="122" t="n">
        <f aca="false">SUM(C17:C19)</f>
        <v>16295</v>
      </c>
      <c r="D20" s="122" t="n">
        <f aca="false">SUM(D17:D19)</f>
        <v>29957</v>
      </c>
      <c r="E20" s="122" t="n">
        <f aca="false">SUM(E17:E19)</f>
        <v>33542</v>
      </c>
      <c r="F20" s="122" t="n">
        <f aca="false">SUM(F17:F19)</f>
        <v>47788</v>
      </c>
      <c r="G20" s="122" t="n">
        <f aca="false">SUM(G17:G19)</f>
        <v>42231</v>
      </c>
      <c r="H20" s="122" t="n">
        <f aca="false">SUM(H17:H19)</f>
        <v>55890</v>
      </c>
      <c r="I20" s="122" t="n">
        <f aca="false">SUM(I17:I19)</f>
        <v>69028</v>
      </c>
      <c r="J20" s="122" t="n">
        <f aca="false">SUM(J17:J19)</f>
        <v>56978</v>
      </c>
      <c r="K20" s="122" t="n">
        <f aca="false">SUM(K17:K19)</f>
        <v>70255</v>
      </c>
      <c r="L20" s="122" t="n">
        <f aca="false">SUM(L17:L19)</f>
        <v>70613</v>
      </c>
      <c r="M20" s="122" t="n">
        <f aca="false">SUM(M17:M19)</f>
        <v>77508</v>
      </c>
      <c r="N20" s="122" t="n">
        <f aca="false">SUM(N17:N19)</f>
        <v>106689</v>
      </c>
      <c r="O20" s="122" t="n">
        <f aca="false">SUM(O17:O19)</f>
        <v>76602</v>
      </c>
      <c r="P20" s="122" t="n">
        <f aca="false">SUM(P17:P19)</f>
        <v>95410</v>
      </c>
      <c r="Q20" s="122" t="n">
        <f aca="false">SUM(Q17:Q19)</f>
        <v>91186</v>
      </c>
      <c r="R20" s="122" t="n">
        <f aca="false">SUM(R17:R19)</f>
        <v>97410</v>
      </c>
      <c r="S20" s="123"/>
      <c r="T20" s="123"/>
      <c r="U20" s="123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customFormat="false" ht="13.5" hidden="false" customHeight="false" outlineLevel="0" collapsed="false">
      <c r="G21" s="120"/>
      <c r="H21" s="120"/>
      <c r="I21" s="120"/>
      <c r="M21" s="120"/>
      <c r="N21" s="120"/>
      <c r="O21" s="120"/>
      <c r="P21" s="120"/>
      <c r="Q21" s="120"/>
      <c r="R21" s="120"/>
      <c r="S21" s="120"/>
      <c r="T21" s="120"/>
      <c r="U21" s="120"/>
    </row>
    <row r="22" customFormat="false" ht="14.25" hidden="false" customHeight="false" outlineLevel="0" collapsed="false">
      <c r="B22" s="107" t="s">
        <v>399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109" t="s">
        <v>375</v>
      </c>
      <c r="W22" s="109"/>
      <c r="X22" s="109"/>
      <c r="Y22" s="106"/>
      <c r="AF22" s="84" t="s">
        <v>390</v>
      </c>
    </row>
    <row r="23" customFormat="false" ht="12.75" hidden="false" customHeight="false" outlineLevel="0" collapsed="false">
      <c r="C23" s="89" t="n">
        <v>36404</v>
      </c>
      <c r="D23" s="89" t="n">
        <v>36526</v>
      </c>
      <c r="E23" s="89" t="n">
        <v>36557</v>
      </c>
      <c r="F23" s="89" t="n">
        <v>36586</v>
      </c>
      <c r="G23" s="89" t="n">
        <v>36617</v>
      </c>
      <c r="H23" s="89" t="n">
        <v>36647</v>
      </c>
      <c r="I23" s="89" t="n">
        <v>36678</v>
      </c>
      <c r="J23" s="89" t="n">
        <v>36708</v>
      </c>
      <c r="K23" s="89" t="n">
        <v>36739</v>
      </c>
      <c r="L23" s="89" t="n">
        <v>36770</v>
      </c>
      <c r="M23" s="89" t="n">
        <v>36800</v>
      </c>
      <c r="N23" s="89" t="n">
        <v>36831</v>
      </c>
      <c r="O23" s="89" t="n">
        <v>36861</v>
      </c>
      <c r="P23" s="89" t="n">
        <v>36892</v>
      </c>
      <c r="Q23" s="89" t="n">
        <v>36923</v>
      </c>
      <c r="R23" s="89" t="n">
        <v>36951</v>
      </c>
      <c r="S23" s="89" t="n">
        <v>36982</v>
      </c>
      <c r="T23" s="89" t="n">
        <v>37012</v>
      </c>
      <c r="U23" s="110"/>
      <c r="V23" s="111" t="s">
        <v>373</v>
      </c>
      <c r="W23" s="111"/>
      <c r="X23" s="111" t="s">
        <v>381</v>
      </c>
      <c r="Y23" s="106"/>
      <c r="AF23" s="84" t="s">
        <v>391</v>
      </c>
    </row>
    <row r="24" customFormat="false" ht="12.75" hidden="false" customHeight="false" outlineLevel="0" collapsed="false">
      <c r="C24" s="106"/>
      <c r="D24" s="106"/>
      <c r="E24" s="106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AF24" s="84" t="s">
        <v>392</v>
      </c>
    </row>
    <row r="25" customFormat="false" ht="12.75" hidden="false" customHeight="false" outlineLevel="0" collapsed="false">
      <c r="B25" s="84" t="s">
        <v>393</v>
      </c>
      <c r="C25" s="113" t="n">
        <v>11917</v>
      </c>
      <c r="D25" s="113" t="n">
        <v>12808</v>
      </c>
      <c r="E25" s="113" t="n">
        <v>15431</v>
      </c>
      <c r="F25" s="113" t="n">
        <v>15300</v>
      </c>
      <c r="G25" s="113" t="n">
        <v>16154</v>
      </c>
      <c r="H25" s="113" t="n">
        <v>15394</v>
      </c>
      <c r="I25" s="113" t="n">
        <v>15460</v>
      </c>
      <c r="J25" s="113" t="n">
        <v>15812</v>
      </c>
      <c r="K25" s="113" t="n">
        <v>30228</v>
      </c>
      <c r="L25" s="113" t="n">
        <v>15740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4" t="n">
        <f aca="false">+J25/D25</f>
        <v>1.23454091193004</v>
      </c>
      <c r="W25" s="114"/>
      <c r="X25" s="114" t="n">
        <f aca="false">+K25/E25</f>
        <v>1.95891387466788</v>
      </c>
      <c r="Y25" s="106"/>
    </row>
    <row r="26" customFormat="false" ht="12.75" hidden="false" customHeight="false" outlineLevel="0" collapsed="false">
      <c r="B26" s="84" t="s">
        <v>394</v>
      </c>
      <c r="C26" s="115"/>
      <c r="D26" s="115" t="n">
        <v>4087</v>
      </c>
      <c r="E26" s="115" t="n">
        <v>4767</v>
      </c>
      <c r="F26" s="115" t="n">
        <v>4411</v>
      </c>
      <c r="G26" s="115" t="n">
        <v>4624</v>
      </c>
      <c r="H26" s="115" t="n">
        <v>5532</v>
      </c>
      <c r="I26" s="115" t="n">
        <v>5341</v>
      </c>
      <c r="J26" s="115" t="n">
        <v>5045</v>
      </c>
      <c r="K26" s="115" t="n">
        <v>7584</v>
      </c>
      <c r="L26" s="115" t="n">
        <v>5087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4"/>
      <c r="W26" s="114"/>
      <c r="X26" s="114"/>
      <c r="Y26" s="106"/>
    </row>
    <row r="27" customFormat="false" ht="12.75" hidden="false" customHeight="false" outlineLevel="0" collapsed="false">
      <c r="B27" s="84" t="s">
        <v>395</v>
      </c>
      <c r="C27" s="113" t="n">
        <f aca="false">SUM(C25:C26)</f>
        <v>11917</v>
      </c>
      <c r="D27" s="113" t="n">
        <f aca="false">SUM(D25:D26)</f>
        <v>16895</v>
      </c>
      <c r="E27" s="113" t="n">
        <f aca="false">SUM(E25:E26)</f>
        <v>20198</v>
      </c>
      <c r="F27" s="113" t="n">
        <f aca="false">SUM(F25:F26)</f>
        <v>19711</v>
      </c>
      <c r="G27" s="113" t="n">
        <f aca="false">SUM(G25:G26)</f>
        <v>20778</v>
      </c>
      <c r="H27" s="113" t="n">
        <f aca="false">SUM(H25:H26)</f>
        <v>20926</v>
      </c>
      <c r="I27" s="113" t="n">
        <f aca="false">SUM(I25:I26)</f>
        <v>20801</v>
      </c>
      <c r="J27" s="113" t="n">
        <f aca="false">SUM(J25:J26)</f>
        <v>20857</v>
      </c>
      <c r="K27" s="113" t="n">
        <f aca="false">SUM(K25:K26)</f>
        <v>37812</v>
      </c>
      <c r="L27" s="113" t="n">
        <f aca="false">SUM(L25:L26)</f>
        <v>20827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4"/>
      <c r="W27" s="114"/>
      <c r="X27" s="114"/>
      <c r="Y27" s="106"/>
    </row>
    <row r="28" customFormat="false" ht="12.75" hidden="false" customHeight="false" outlineLevel="0" collapsed="false">
      <c r="B28" s="84" t="s">
        <v>396</v>
      </c>
      <c r="C28" s="113" t="n">
        <v>9551</v>
      </c>
      <c r="D28" s="113" t="n">
        <v>11788</v>
      </c>
      <c r="E28" s="113" t="n">
        <v>10536</v>
      </c>
      <c r="F28" s="113" t="n">
        <v>13715</v>
      </c>
      <c r="G28" s="113" t="n">
        <v>14000</v>
      </c>
      <c r="H28" s="113" t="n">
        <v>18028</v>
      </c>
      <c r="I28" s="113" t="n">
        <v>16712</v>
      </c>
      <c r="J28" s="113" t="n">
        <v>21176</v>
      </c>
      <c r="K28" s="113" t="n">
        <v>23176</v>
      </c>
      <c r="L28" s="113" t="n">
        <v>22855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4" t="n">
        <f aca="false">+J28/D28</f>
        <v>1.7964031218188</v>
      </c>
      <c r="W28" s="114"/>
      <c r="X28" s="114" t="n">
        <f aca="false">+K28/E28</f>
        <v>2.19969627942293</v>
      </c>
      <c r="Y28" s="106"/>
    </row>
    <row r="29" customFormat="false" ht="12.75" hidden="false" customHeight="false" outlineLevel="0" collapsed="false">
      <c r="B29" s="84" t="s">
        <v>397</v>
      </c>
      <c r="C29" s="113" t="n">
        <v>7500</v>
      </c>
      <c r="D29" s="113" t="n">
        <v>13469</v>
      </c>
      <c r="E29" s="113" t="n">
        <v>16360</v>
      </c>
      <c r="F29" s="113" t="n">
        <v>17948</v>
      </c>
      <c r="G29" s="113" t="n">
        <v>16663</v>
      </c>
      <c r="H29" s="113" t="n">
        <v>18199</v>
      </c>
      <c r="I29" s="113" t="n">
        <v>21573</v>
      </c>
      <c r="J29" s="113" t="n">
        <v>32836</v>
      </c>
      <c r="K29" s="113" t="n">
        <v>33021</v>
      </c>
      <c r="L29" s="113" t="n">
        <v>34736</v>
      </c>
      <c r="M29" s="113"/>
      <c r="N29" s="113"/>
      <c r="O29" s="113"/>
      <c r="P29" s="113"/>
      <c r="Q29" s="113"/>
      <c r="R29" s="113"/>
      <c r="S29" s="113"/>
      <c r="T29" s="113"/>
      <c r="U29" s="113"/>
      <c r="V29" s="114" t="n">
        <f aca="false">+J29/D29</f>
        <v>2.43789442423343</v>
      </c>
      <c r="W29" s="114"/>
      <c r="X29" s="114" t="n">
        <f aca="false">+K29/E29</f>
        <v>2.01839853300734</v>
      </c>
      <c r="Y29" s="106"/>
    </row>
    <row r="30" customFormat="false" ht="13.5" hidden="false" customHeight="false" outlineLevel="0" collapsed="false">
      <c r="B30" s="116" t="s">
        <v>14</v>
      </c>
      <c r="C30" s="117" t="n">
        <f aca="false">SUM(C27:C29)</f>
        <v>28968</v>
      </c>
      <c r="D30" s="117" t="n">
        <f aca="false">SUM(D27:D29)</f>
        <v>42152</v>
      </c>
      <c r="E30" s="117" t="n">
        <f aca="false">SUM(E27:E29)</f>
        <v>47094</v>
      </c>
      <c r="F30" s="117" t="n">
        <f aca="false">SUM(F27:F29)</f>
        <v>51374</v>
      </c>
      <c r="G30" s="117" t="n">
        <f aca="false">SUM(G27:G29)</f>
        <v>51441</v>
      </c>
      <c r="H30" s="117" t="n">
        <f aca="false">SUM(H27:H29)</f>
        <v>57153</v>
      </c>
      <c r="I30" s="117" t="n">
        <f aca="false">SUM(I27:I29)</f>
        <v>59086</v>
      </c>
      <c r="J30" s="117" t="n">
        <f aca="false">SUM(J27:J29)</f>
        <v>74869</v>
      </c>
      <c r="K30" s="117" t="n">
        <f aca="false">SUM(K27:K29)</f>
        <v>94009</v>
      </c>
      <c r="L30" s="117" t="n">
        <f aca="false">SUM(L27:L29)</f>
        <v>78418</v>
      </c>
      <c r="M30" s="117" t="n">
        <f aca="false">SUM(M25:M29)</f>
        <v>0</v>
      </c>
      <c r="N30" s="117" t="n">
        <f aca="false">SUM(N25:N29)</f>
        <v>0</v>
      </c>
      <c r="O30" s="118" t="n">
        <f aca="false">SUM(O25:O29)</f>
        <v>0</v>
      </c>
      <c r="P30" s="118" t="n">
        <f aca="false">SUM(P25:P29)</f>
        <v>0</v>
      </c>
      <c r="Q30" s="118" t="n">
        <f aca="false">SUM(Q25:Q29)</f>
        <v>0</v>
      </c>
      <c r="R30" s="118" t="n">
        <f aca="false">SUM(R25:R29)</f>
        <v>0</v>
      </c>
      <c r="S30" s="118" t="n">
        <f aca="false">SUM(S25:S29)</f>
        <v>0</v>
      </c>
      <c r="T30" s="118" t="n">
        <f aca="false">SUM(T25:T29)</f>
        <v>0</v>
      </c>
      <c r="U30" s="113"/>
      <c r="V30" s="119" t="n">
        <f aca="false">+J30/D30</f>
        <v>1.77616720440311</v>
      </c>
      <c r="W30" s="119"/>
      <c r="X30" s="119" t="n">
        <f aca="false">+K30/E30</f>
        <v>1.99619909117934</v>
      </c>
    </row>
    <row r="31" customFormat="false" ht="13.5" hidden="false" customHeight="false" outlineLevel="0" collapsed="false">
      <c r="G31" s="120"/>
      <c r="H31" s="120"/>
      <c r="I31" s="120"/>
      <c r="M31" s="120"/>
      <c r="N31" s="120"/>
      <c r="O31" s="120"/>
      <c r="P31" s="120"/>
      <c r="Q31" s="120"/>
      <c r="R31" s="120"/>
      <c r="S31" s="120"/>
      <c r="T31" s="120"/>
      <c r="U31" s="120"/>
    </row>
    <row r="32" customFormat="false" ht="12.75" hidden="false" customHeight="false" outlineLevel="0" collapsed="false">
      <c r="C32" s="89" t="n">
        <v>36404</v>
      </c>
      <c r="D32" s="89" t="n">
        <v>36526</v>
      </c>
      <c r="E32" s="89" t="n">
        <v>36557</v>
      </c>
      <c r="F32" s="89" t="n">
        <v>36586</v>
      </c>
      <c r="G32" s="89" t="n">
        <v>36617</v>
      </c>
      <c r="H32" s="89" t="n">
        <v>36647</v>
      </c>
      <c r="I32" s="89" t="n">
        <v>36678</v>
      </c>
      <c r="J32" s="89" t="n">
        <v>36708</v>
      </c>
      <c r="K32" s="89" t="n">
        <v>36739</v>
      </c>
      <c r="L32" s="89" t="n">
        <v>36770</v>
      </c>
      <c r="M32" s="89" t="n">
        <v>36800</v>
      </c>
      <c r="N32" s="89" t="n">
        <v>36831</v>
      </c>
      <c r="O32" s="89" t="n">
        <v>36861</v>
      </c>
      <c r="P32" s="89" t="n">
        <v>36892</v>
      </c>
      <c r="Q32" s="89" t="n">
        <v>36923</v>
      </c>
      <c r="R32" s="89" t="n">
        <v>36951</v>
      </c>
      <c r="S32" s="89" t="n">
        <v>36982</v>
      </c>
      <c r="T32" s="89" t="n">
        <v>37012</v>
      </c>
      <c r="U32" s="110"/>
      <c r="V32" s="111" t="s">
        <v>373</v>
      </c>
      <c r="W32" s="111"/>
      <c r="X32" s="111" t="s">
        <v>381</v>
      </c>
      <c r="Y32" s="106"/>
      <c r="AF32" s="84" t="s">
        <v>391</v>
      </c>
    </row>
    <row r="33" customFormat="false" ht="12.75" hidden="false" customHeight="false" outlineLevel="0" collapsed="false">
      <c r="B33" s="84" t="s">
        <v>395</v>
      </c>
      <c r="C33" s="113" t="n">
        <v>11917</v>
      </c>
      <c r="D33" s="113" t="n">
        <v>12808</v>
      </c>
      <c r="E33" s="113" t="n">
        <v>15431</v>
      </c>
      <c r="F33" s="113" t="n">
        <v>20398</v>
      </c>
      <c r="G33" s="113" t="n">
        <v>18146</v>
      </c>
      <c r="H33" s="113" t="n">
        <v>20889</v>
      </c>
      <c r="I33" s="113" t="n">
        <v>27914</v>
      </c>
      <c r="J33" s="113" t="n">
        <v>24867</v>
      </c>
      <c r="K33" s="113" t="n">
        <v>29852</v>
      </c>
      <c r="L33" s="113" t="n">
        <v>29295</v>
      </c>
      <c r="M33" s="113" t="n">
        <v>32053</v>
      </c>
      <c r="N33" s="113" t="n">
        <v>42394</v>
      </c>
      <c r="O33" s="113" t="n">
        <v>36438</v>
      </c>
      <c r="P33" s="113" t="n">
        <v>37218</v>
      </c>
      <c r="Q33" s="113" t="n">
        <v>42241</v>
      </c>
      <c r="R33" s="113" t="n">
        <v>50164</v>
      </c>
      <c r="S33" s="113"/>
      <c r="T33" s="113"/>
      <c r="U33" s="113"/>
      <c r="V33" s="114" t="n">
        <f aca="false">+J33/D33</f>
        <v>1.94152092442224</v>
      </c>
      <c r="W33" s="114"/>
      <c r="X33" s="114" t="n">
        <f aca="false">+K33/E33</f>
        <v>1.93454733977059</v>
      </c>
      <c r="Y33" s="106"/>
    </row>
    <row r="34" customFormat="false" ht="12.75" hidden="false" customHeight="false" outlineLevel="0" collapsed="false">
      <c r="B34" s="84" t="s">
        <v>396</v>
      </c>
      <c r="C34" s="113" t="n">
        <v>9551</v>
      </c>
      <c r="D34" s="113" t="n">
        <v>11788</v>
      </c>
      <c r="E34" s="113" t="n">
        <v>10536</v>
      </c>
      <c r="F34" s="113" t="n">
        <v>13715</v>
      </c>
      <c r="G34" s="113" t="n">
        <v>14000</v>
      </c>
      <c r="H34" s="113" t="n">
        <v>18028</v>
      </c>
      <c r="I34" s="113" t="n">
        <v>16712</v>
      </c>
      <c r="J34" s="113" t="n">
        <v>21176</v>
      </c>
      <c r="K34" s="113" t="n">
        <v>23176</v>
      </c>
      <c r="L34" s="113" t="n">
        <v>23366</v>
      </c>
      <c r="M34" s="113" t="n">
        <v>23944</v>
      </c>
      <c r="N34" s="113" t="n">
        <v>22345</v>
      </c>
      <c r="O34" s="113" t="n">
        <v>22738</v>
      </c>
      <c r="P34" s="113" t="n">
        <v>24147</v>
      </c>
      <c r="Q34" s="113" t="n">
        <v>26917</v>
      </c>
      <c r="R34" s="113" t="n">
        <v>22573</v>
      </c>
      <c r="S34" s="113"/>
      <c r="T34" s="113"/>
      <c r="U34" s="113"/>
      <c r="V34" s="114" t="n">
        <f aca="false">+J34/D34</f>
        <v>1.7964031218188</v>
      </c>
      <c r="W34" s="114"/>
      <c r="X34" s="114" t="n">
        <f aca="false">+K34/E34</f>
        <v>2.19969627942293</v>
      </c>
      <c r="Y34" s="106"/>
    </row>
    <row r="35" customFormat="false" ht="12.75" hidden="false" customHeight="false" outlineLevel="0" collapsed="false">
      <c r="B35" s="84" t="s">
        <v>397</v>
      </c>
      <c r="C35" s="113" t="n">
        <v>7500</v>
      </c>
      <c r="D35" s="113" t="n">
        <v>13469</v>
      </c>
      <c r="E35" s="113" t="n">
        <v>16360</v>
      </c>
      <c r="F35" s="113" t="n">
        <v>17948</v>
      </c>
      <c r="G35" s="113" t="n">
        <v>16663</v>
      </c>
      <c r="H35" s="113" t="n">
        <v>18199</v>
      </c>
      <c r="I35" s="113" t="n">
        <v>21573</v>
      </c>
      <c r="J35" s="113" t="n">
        <v>32836</v>
      </c>
      <c r="K35" s="113" t="n">
        <v>33021</v>
      </c>
      <c r="L35" s="113" t="n">
        <v>34736</v>
      </c>
      <c r="M35" s="113" t="n">
        <v>37661</v>
      </c>
      <c r="N35" s="113" t="n">
        <v>45021</v>
      </c>
      <c r="O35" s="113" t="n">
        <v>53765</v>
      </c>
      <c r="P35" s="113" t="n">
        <v>56167</v>
      </c>
      <c r="Q35" s="113" t="n">
        <v>57684</v>
      </c>
      <c r="R35" s="113" t="n">
        <v>57959</v>
      </c>
      <c r="S35" s="113"/>
      <c r="T35" s="113"/>
      <c r="U35" s="113"/>
      <c r="V35" s="114" t="n">
        <f aca="false">+J35/D35</f>
        <v>2.43789442423343</v>
      </c>
      <c r="W35" s="114"/>
      <c r="X35" s="114" t="n">
        <f aca="false">+K35/E35</f>
        <v>2.01839853300734</v>
      </c>
      <c r="Y35" s="106"/>
    </row>
    <row r="36" customFormat="false" ht="13.5" hidden="false" customHeight="false" outlineLevel="0" collapsed="false">
      <c r="A36" s="87"/>
      <c r="B36" s="87" t="s">
        <v>400</v>
      </c>
      <c r="C36" s="122" t="n">
        <f aca="false">SUM(C33:C35)</f>
        <v>28968</v>
      </c>
      <c r="D36" s="122" t="n">
        <f aca="false">SUM(D33:D35)</f>
        <v>38065</v>
      </c>
      <c r="E36" s="122" t="n">
        <f aca="false">SUM(E33:E35)</f>
        <v>42327</v>
      </c>
      <c r="F36" s="122" t="n">
        <f aca="false">SUM(F33:F35)</f>
        <v>52061</v>
      </c>
      <c r="G36" s="122" t="n">
        <f aca="false">SUM(G33:G35)</f>
        <v>48809</v>
      </c>
      <c r="H36" s="122" t="n">
        <f aca="false">SUM(H33:H35)</f>
        <v>57116</v>
      </c>
      <c r="I36" s="122" t="n">
        <f aca="false">SUM(I33:I35)</f>
        <v>66199</v>
      </c>
      <c r="J36" s="122" t="n">
        <f aca="false">SUM(J33:J35)</f>
        <v>78879</v>
      </c>
      <c r="K36" s="122" t="n">
        <f aca="false">SUM(K33:K35)</f>
        <v>86049</v>
      </c>
      <c r="L36" s="122" t="n">
        <f aca="false">SUM(L33:L35)</f>
        <v>87397</v>
      </c>
      <c r="M36" s="122" t="n">
        <f aca="false">SUM(M33:M35)</f>
        <v>93658</v>
      </c>
      <c r="N36" s="122" t="n">
        <f aca="false">SUM(N33:N35)</f>
        <v>109760</v>
      </c>
      <c r="O36" s="122" t="n">
        <f aca="false">SUM(O33:O35)</f>
        <v>112941</v>
      </c>
      <c r="P36" s="122" t="n">
        <f aca="false">SUM(P33:P35)</f>
        <v>117532</v>
      </c>
      <c r="Q36" s="122" t="n">
        <f aca="false">SUM(Q33:Q35)</f>
        <v>126842</v>
      </c>
      <c r="R36" s="122" t="n">
        <f aca="false">SUM(R33:R35)</f>
        <v>130696</v>
      </c>
      <c r="S36" s="123"/>
      <c r="T36" s="123"/>
      <c r="U36" s="1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13.5" hidden="false" customHeight="false" outlineLevel="0" collapsed="false">
      <c r="G37" s="120"/>
      <c r="H37" s="120"/>
      <c r="I37" s="120"/>
      <c r="M37" s="120"/>
      <c r="N37" s="120"/>
      <c r="O37" s="120"/>
      <c r="P37" s="120"/>
      <c r="Q37" s="120"/>
      <c r="R37" s="120"/>
      <c r="S37" s="120"/>
      <c r="T37" s="120"/>
      <c r="U37" s="120"/>
    </row>
    <row r="38" customFormat="false" ht="12.75" hidden="false" customHeight="false" outlineLevel="0" collapsed="false">
      <c r="G38" s="120"/>
      <c r="H38" s="120"/>
      <c r="I38" s="120"/>
      <c r="M38" s="120"/>
      <c r="N38" s="120"/>
      <c r="O38" s="120"/>
      <c r="P38" s="120"/>
      <c r="Q38" s="120"/>
      <c r="R38" s="120"/>
      <c r="S38" s="120"/>
      <c r="T38" s="120"/>
      <c r="U38" s="120"/>
    </row>
    <row r="39" customFormat="false" ht="14.25" hidden="false" customHeight="false" outlineLevel="0" collapsed="false">
      <c r="B39" s="107" t="s">
        <v>401</v>
      </c>
      <c r="G39" s="120"/>
      <c r="H39" s="120"/>
      <c r="I39" s="120"/>
      <c r="M39" s="120"/>
      <c r="N39" s="120"/>
      <c r="O39" s="120"/>
      <c r="P39" s="120"/>
      <c r="Q39" s="120"/>
      <c r="R39" s="120"/>
      <c r="S39" s="120"/>
      <c r="T39" s="120"/>
      <c r="U39" s="120"/>
    </row>
    <row r="40" customFormat="false" ht="12.75" hidden="false" customHeight="false" outlineLevel="0" collapsed="false">
      <c r="A40" s="124" t="s">
        <v>402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9"/>
      <c r="V40" s="109" t="s">
        <v>375</v>
      </c>
      <c r="W40" s="109"/>
      <c r="X40" s="109"/>
      <c r="Y40" s="106"/>
      <c r="AF40" s="84" t="s">
        <v>390</v>
      </c>
    </row>
    <row r="41" customFormat="false" ht="12.75" hidden="false" customHeight="false" outlineLevel="0" collapsed="false">
      <c r="A41" s="125" t="s">
        <v>403</v>
      </c>
      <c r="C41" s="89"/>
      <c r="D41" s="89" t="n">
        <v>36526</v>
      </c>
      <c r="E41" s="89" t="n">
        <v>36557</v>
      </c>
      <c r="F41" s="89" t="n">
        <v>36586</v>
      </c>
      <c r="G41" s="89" t="n">
        <v>36617</v>
      </c>
      <c r="H41" s="89" t="n">
        <v>36647</v>
      </c>
      <c r="I41" s="89" t="n">
        <v>36678</v>
      </c>
      <c r="J41" s="89" t="n">
        <v>36708</v>
      </c>
      <c r="K41" s="89" t="n">
        <v>36739</v>
      </c>
      <c r="L41" s="89" t="n">
        <v>36770</v>
      </c>
      <c r="M41" s="89" t="n">
        <v>36800</v>
      </c>
      <c r="N41" s="89" t="n">
        <v>36831</v>
      </c>
      <c r="O41" s="89" t="n">
        <v>36861</v>
      </c>
      <c r="P41" s="89" t="n">
        <v>36892</v>
      </c>
      <c r="Q41" s="89" t="n">
        <v>36923</v>
      </c>
      <c r="R41" s="89" t="n">
        <v>36951</v>
      </c>
      <c r="S41" s="89" t="n">
        <v>36982</v>
      </c>
      <c r="T41" s="89" t="n">
        <v>37012</v>
      </c>
      <c r="U41" s="110"/>
      <c r="V41" s="111" t="s">
        <v>373</v>
      </c>
      <c r="W41" s="111"/>
      <c r="X41" s="111" t="s">
        <v>381</v>
      </c>
      <c r="Y41" s="106"/>
      <c r="AF41" s="84" t="s">
        <v>391</v>
      </c>
    </row>
    <row r="42" customFormat="false" ht="12.75" hidden="false" customHeight="false" outlineLevel="0" collapsed="false">
      <c r="C42" s="106"/>
      <c r="D42" s="106"/>
      <c r="E42" s="106"/>
      <c r="F42" s="112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AF42" s="84" t="s">
        <v>392</v>
      </c>
    </row>
    <row r="43" customFormat="false" ht="15.95" hidden="false" customHeight="true" outlineLevel="0" collapsed="false">
      <c r="A43" s="84" t="s">
        <v>404</v>
      </c>
      <c r="B43" s="84" t="s">
        <v>393</v>
      </c>
      <c r="C43" s="126"/>
      <c r="D43" s="126" t="n">
        <f aca="false">(+'[5]Gas Vols, Imbal &amp; UA4'!D50/1000000)/31</f>
        <v>16.4193231612903</v>
      </c>
      <c r="E43" s="126" t="n">
        <f aca="false">(+'[5]Gas Vols, Imbal &amp; UA4'!F50/1000000)/29</f>
        <v>16.5988124482759</v>
      </c>
      <c r="F43" s="126" t="n">
        <f aca="false">(+'[5]Gas Vols, Imbal &amp; UA4'!H50/1000000)/31</f>
        <v>17.5482917419355</v>
      </c>
      <c r="G43" s="126" t="n">
        <f aca="false">(+'[5]Gas Vols, Imbal &amp; UA4'!J50/1000000)/30</f>
        <v>15.3578871666667</v>
      </c>
      <c r="H43" s="126" t="n">
        <f aca="false">(+'[5]Gas Vols, Imbal &amp; UA4'!L50/1000000)/31</f>
        <v>15.9085010645161</v>
      </c>
      <c r="I43" s="126" t="n">
        <f aca="false">(+'[5]Gas Vols, Imbal &amp; UA4'!N50/1000000)/30</f>
        <v>18.0426106333333</v>
      </c>
      <c r="J43" s="126" t="n">
        <f aca="false">+'[5]Gas Vols, Imbal &amp; UA4'!P54</f>
        <v>17.3740237741935</v>
      </c>
      <c r="K43" s="126" t="n">
        <f aca="false">+'[5]Gas Vols, Imbal &amp; UA4'!R54</f>
        <v>17.982919</v>
      </c>
      <c r="L43" s="126" t="n">
        <f aca="false">+'[5]Gas Vols, Imbal &amp; UA4'!T54</f>
        <v>18.1471301666667</v>
      </c>
      <c r="M43" s="126"/>
      <c r="N43" s="126"/>
      <c r="O43" s="126"/>
      <c r="P43" s="126"/>
      <c r="Q43" s="126"/>
      <c r="R43" s="126"/>
      <c r="S43" s="126"/>
      <c r="T43" s="126"/>
      <c r="U43" s="113"/>
      <c r="V43" s="114" t="n">
        <f aca="false">+J43/D43</f>
        <v>1.05814494321873</v>
      </c>
      <c r="W43" s="114"/>
      <c r="X43" s="114" t="n">
        <f aca="false">+K43/E43</f>
        <v>1.08338587811852</v>
      </c>
      <c r="Y43" s="106"/>
    </row>
    <row r="44" customFormat="false" ht="15.95" hidden="false" customHeight="true" outlineLevel="0" collapsed="false">
      <c r="A44" s="84" t="s">
        <v>404</v>
      </c>
      <c r="B44" s="84" t="s">
        <v>394</v>
      </c>
      <c r="C44" s="126"/>
      <c r="D44" s="126" t="n">
        <v>4.016</v>
      </c>
      <c r="E44" s="126" t="n">
        <v>4.569</v>
      </c>
      <c r="F44" s="126" t="n">
        <v>5.657</v>
      </c>
      <c r="G44" s="126" t="n">
        <v>6.016</v>
      </c>
      <c r="H44" s="126" t="n">
        <v>6.361</v>
      </c>
      <c r="I44" s="126" t="n">
        <v>8.077</v>
      </c>
      <c r="J44" s="126" t="n">
        <v>7.198</v>
      </c>
      <c r="K44" s="126" t="n">
        <v>6.801</v>
      </c>
      <c r="L44" s="126" t="n">
        <v>6.6</v>
      </c>
      <c r="M44" s="126"/>
      <c r="N44" s="126"/>
      <c r="O44" s="126"/>
      <c r="P44" s="126"/>
      <c r="Q44" s="126"/>
      <c r="R44" s="126"/>
      <c r="S44" s="126"/>
      <c r="T44" s="126"/>
      <c r="U44" s="113"/>
      <c r="V44" s="114"/>
      <c r="W44" s="114"/>
      <c r="X44" s="114"/>
      <c r="Y44" s="106"/>
    </row>
    <row r="45" customFormat="false" ht="15.95" hidden="false" customHeight="true" outlineLevel="0" collapsed="false">
      <c r="A45" s="84" t="s">
        <v>404</v>
      </c>
      <c r="B45" s="127" t="s">
        <v>405</v>
      </c>
      <c r="C45" s="128"/>
      <c r="D45" s="128" t="n">
        <f aca="false">+D44+D43</f>
        <v>20.4353231612903</v>
      </c>
      <c r="E45" s="128" t="n">
        <f aca="false">+E44+E43</f>
        <v>21.1678124482759</v>
      </c>
      <c r="F45" s="128" t="n">
        <f aca="false">+F44+F43</f>
        <v>23.2052917419355</v>
      </c>
      <c r="G45" s="128" t="n">
        <f aca="false">+G44+G43</f>
        <v>21.3738871666667</v>
      </c>
      <c r="H45" s="128" t="n">
        <f aca="false">+H44+H43</f>
        <v>22.2695010645161</v>
      </c>
      <c r="I45" s="128" t="n">
        <f aca="false">+I44+I43</f>
        <v>26.1196106333333</v>
      </c>
      <c r="J45" s="128" t="n">
        <f aca="false">+J44+J43</f>
        <v>24.5720237741935</v>
      </c>
      <c r="K45" s="128" t="n">
        <f aca="false">+K44+K43</f>
        <v>24.783919</v>
      </c>
      <c r="L45" s="128" t="n">
        <f aca="false">+L44+L43</f>
        <v>24.7471301666667</v>
      </c>
      <c r="M45" s="126"/>
      <c r="N45" s="126"/>
      <c r="O45" s="126"/>
      <c r="P45" s="126"/>
      <c r="Q45" s="126"/>
      <c r="R45" s="126"/>
      <c r="S45" s="126"/>
      <c r="T45" s="126"/>
      <c r="U45" s="113"/>
      <c r="V45" s="114"/>
      <c r="W45" s="114"/>
      <c r="X45" s="114"/>
      <c r="Y45" s="106"/>
    </row>
    <row r="46" customFormat="false" ht="15.95" hidden="false" customHeight="true" outlineLevel="0" collapsed="false">
      <c r="A46" s="84" t="s">
        <v>406</v>
      </c>
      <c r="B46" s="84" t="s">
        <v>396</v>
      </c>
      <c r="C46" s="126"/>
      <c r="D46" s="126" t="n">
        <f aca="false">(26553036/1000000)/31</f>
        <v>0.856549548387097</v>
      </c>
      <c r="E46" s="126" t="n">
        <f aca="false">(36333988/1000000)/29</f>
        <v>1.25289613793103</v>
      </c>
      <c r="F46" s="126" t="n">
        <f aca="false">(39454678/1000000)/31</f>
        <v>1.2727315483871</v>
      </c>
      <c r="G46" s="126" t="n">
        <f aca="false">(39502670/1000000)/30</f>
        <v>1.31675566666667</v>
      </c>
      <c r="H46" s="126" t="n">
        <f aca="false">(47.9)/31</f>
        <v>1.54516129032258</v>
      </c>
      <c r="I46" s="126" t="n">
        <f aca="false">(+'[5]Pwr Volumes &amp; Imbal'!G9/1000000)/30</f>
        <v>1.16665573333333</v>
      </c>
      <c r="J46" s="126" t="n">
        <f aca="false">(+'[5]Pwr Volumes &amp; Imbal'!H9/1000000)/31</f>
        <v>1.50695748387097</v>
      </c>
      <c r="K46" s="126" t="n">
        <f aca="false">(+'[5]Pwr Volumes &amp; Imbal'!I9/1000000)/31</f>
        <v>1.70075806451613</v>
      </c>
      <c r="L46" s="126" t="n">
        <f aca="false">(+'[5]Pwr Volumes &amp; Imbal'!J9/1000000)/30</f>
        <v>2.07221163333333</v>
      </c>
      <c r="M46" s="126"/>
      <c r="N46" s="126"/>
      <c r="O46" s="126"/>
      <c r="P46" s="126"/>
      <c r="Q46" s="126"/>
      <c r="R46" s="126"/>
      <c r="S46" s="126"/>
      <c r="T46" s="126"/>
      <c r="U46" s="113"/>
      <c r="V46" s="114" t="n">
        <f aca="false">+J46/D46</f>
        <v>1.75933486475897</v>
      </c>
      <c r="W46" s="114"/>
      <c r="X46" s="114" t="n">
        <f aca="false">+K46/E46</f>
        <v>1.35746133540221</v>
      </c>
      <c r="Y46" s="106"/>
    </row>
    <row r="47" customFormat="false" ht="15.95" hidden="false" customHeight="true" outlineLevel="0" collapsed="false">
      <c r="A47" s="84" t="s">
        <v>407</v>
      </c>
      <c r="B47" s="84" t="s">
        <v>408</v>
      </c>
      <c r="C47" s="126"/>
      <c r="D47" s="126" t="n">
        <f aca="false">(9537/1000000)/31</f>
        <v>0.000307645161290323</v>
      </c>
      <c r="E47" s="126" t="n">
        <f aca="false">(7801/1000000)/29</f>
        <v>0.000269</v>
      </c>
      <c r="F47" s="126" t="n">
        <f aca="false">(6547/1000000)/31</f>
        <v>0.000211193548387097</v>
      </c>
      <c r="G47" s="126" t="n">
        <f aca="false">(6608/1000000)/30</f>
        <v>0.000220266666666667</v>
      </c>
      <c r="H47" s="126" t="n">
        <f aca="false">(7641/1000000)/31</f>
        <v>0.000246483870967742</v>
      </c>
      <c r="I47" s="126" t="n">
        <f aca="false">+(7261.48/1000000)/30</f>
        <v>0.000242049333333333</v>
      </c>
      <c r="J47" s="126" t="n">
        <f aca="false">+(6566.54/1000000)/31</f>
        <v>0.000211823870967742</v>
      </c>
      <c r="K47" s="126" t="n">
        <f aca="false">+(6566.54/1000000)/31</f>
        <v>0.000211823870967742</v>
      </c>
      <c r="L47" s="126" t="n">
        <f aca="false">+(6566.54/1000000)/30</f>
        <v>0.000218884666666667</v>
      </c>
      <c r="M47" s="126"/>
      <c r="N47" s="126"/>
      <c r="O47" s="126"/>
      <c r="P47" s="126"/>
      <c r="Q47" s="126"/>
      <c r="R47" s="126"/>
      <c r="S47" s="126"/>
      <c r="T47" s="126"/>
      <c r="U47" s="113"/>
      <c r="V47" s="114"/>
      <c r="W47" s="114"/>
      <c r="X47" s="114"/>
      <c r="Y47" s="106"/>
    </row>
    <row r="50" customFormat="false" ht="12.75" hidden="false" customHeight="false" outlineLevel="0" collapsed="false">
      <c r="B50" s="129" t="s">
        <v>409</v>
      </c>
    </row>
    <row r="51" customFormat="false" ht="12.75" hidden="false" customHeight="false" outlineLevel="0" collapsed="false">
      <c r="B51" s="129" t="s">
        <v>410</v>
      </c>
    </row>
    <row r="52" customFormat="false" ht="12.75" hidden="false" customHeight="false" outlineLevel="0" collapsed="false">
      <c r="B52" s="130" t="s">
        <v>411</v>
      </c>
    </row>
  </sheetData>
  <mergeCells count="3">
    <mergeCell ref="V6:X6"/>
    <mergeCell ref="V22:X22"/>
    <mergeCell ref="V40:X40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2001-05-03T18:45:30Z</dcterms:created>
  <dc:creator>bheinri</dc:creator>
  <dc:description/>
  <dc:language>en-US</dc:language>
  <cp:lastModifiedBy>bheinri</cp:lastModifiedBy>
  <cp:lastPrinted>2001-05-08T18:01:21Z</cp:lastPrinted>
  <dcterms:modified xsi:type="dcterms:W3CDTF">2001-05-08T18:01:27Z</dcterms:modified>
  <cp:revision>0</cp:revision>
  <dc:subject/>
  <dc:title/>
</cp:coreProperties>
</file>