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SCO WKST" sheetId="1" state="visible" r:id="rId3"/>
    <sheet name="CIG  WKST" sheetId="2" state="visible" r:id="rId4"/>
  </sheets>
  <definedNames>
    <definedName function="false" hidden="false" name="CANON" vbProcedure="false">#REF!</definedName>
    <definedName function="false" hidden="false" name="cigwire" vbProcedure="false">#REF!</definedName>
    <definedName function="false" hidden="false" name="cigwkst" vbProcedure="false">'CIG  WKST'!$A$1:$H$104</definedName>
    <definedName function="false" hidden="false" name="PSCO" vbProcedure="false">#REF!</definedName>
    <definedName function="false" hidden="false" name="tiffanywire" vbProcedure="false">#REF!</definedName>
    <definedName function="false" hidden="false" name="TIFWKSHT" vbProcedure="false">'PSCO WKST'!$B$1:$F$83</definedName>
    <definedName function="false" hidden="false" localSheetId="0" name="_Order1" vbProcedure="false">255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8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From PSCo invoice Firm Cap. Chg volume 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6</xdr:row>
                <xdr:rowOff>8</xdr:rowOff>
              </xdr:from>
              <xdr:to>
                <xdr:col>5</xdr:col>
                <xdr:colOff>0</xdr:colOff>
                <xdr:row>9</xdr:row>
                <xdr:rowOff>3</xdr:rowOff>
              </xdr:to>
            </anchor>
          </commentPr>
        </mc:Choice>
        <mc:Fallback/>
      </mc:AlternateContent>
    </comment>
    <comment ref="D46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Firm bkup chg per tariff
Changed from $2.80 to $2.89 6-Jan-00.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24</xdr:colOff>
                <xdr:row>42</xdr:row>
                <xdr:rowOff>5</xdr:rowOff>
              </xdr:from>
              <xdr:to>
                <xdr:col>8</xdr:col>
                <xdr:colOff>37</xdr:colOff>
                <xdr:row>45</xdr:row>
                <xdr:rowOff>20</xdr:rowOff>
              </xdr:to>
            </anchor>
          </commentPr>
        </mc:Choice>
        <mc:Fallback/>
      </mc:AlternateContent>
    </comment>
    <comment ref="F4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In tariff or Summary Qtys report, col.6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28</xdr:colOff>
                <xdr:row>2</xdr:row>
                <xdr:rowOff>17</xdr:rowOff>
              </xdr:from>
              <xdr:to>
                <xdr:col>8</xdr:col>
                <xdr:colOff>3</xdr:colOff>
                <xdr:row>6</xdr:row>
                <xdr:rowOff>12</xdr:rowOff>
              </xdr:to>
            </anchor>
          </commentPr>
        </mc:Choice>
        <mc:Fallback/>
      </mc:AlternateContent>
    </comment>
    <comment ref="F38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Match to PSCo summary inv. Total Transportation Charges total.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38</xdr:colOff>
                <xdr:row>35</xdr:row>
                <xdr:rowOff>9</xdr:rowOff>
              </xdr:from>
              <xdr:to>
                <xdr:col>8</xdr:col>
                <xdr:colOff>52</xdr:colOff>
                <xdr:row>39</xdr:row>
                <xdr:rowOff>1</xdr:rowOff>
              </xdr:to>
            </anchor>
          </commentPr>
        </mc:Choice>
        <mc:Fallback/>
      </mc:AlternateContent>
    </comment>
    <comment ref="H12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Vol &amp; $ should match PSCo summary invoice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10</xdr:row>
                <xdr:rowOff>13</xdr:rowOff>
              </xdr:from>
              <xdr:to>
                <xdr:col>9</xdr:col>
                <xdr:colOff>56</xdr:colOff>
                <xdr:row>14</xdr:row>
                <xdr:rowOff>5</xdr:rowOff>
              </xdr:to>
            </anchor>
          </commentPr>
        </mc:Choice>
        <mc:Fallback/>
      </mc:AlternateContent>
    </comment>
    <comment ref="H28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Vol &amp; $ should match PSCo summary invoice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26</xdr:row>
                <xdr:rowOff>9</xdr:rowOff>
              </xdr:from>
              <xdr:to>
                <xdr:col>9</xdr:col>
                <xdr:colOff>56</xdr:colOff>
                <xdr:row>30</xdr:row>
                <xdr:rowOff>5</xdr:rowOff>
              </xdr:to>
            </anchor>
          </commentPr>
        </mc:Choice>
        <mc:Fallback/>
      </mc:AlternateContent>
    </comment>
    <comment ref="H50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Agreement w/pipeline to pay for 400 MMBtu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89</xdr:colOff>
                <xdr:row>50</xdr:row>
                <xdr:rowOff>19</xdr:rowOff>
              </xdr:from>
              <xdr:to>
                <xdr:col>9</xdr:col>
                <xdr:colOff>17</xdr:colOff>
                <xdr:row>54</xdr:row>
                <xdr:rowOff>16</xdr:rowOff>
              </xdr:to>
            </anchor>
          </commentPr>
        </mc:Choice>
        <mc:Fallback/>
      </mc:AlternateContent>
    </comment>
    <comment ref="H76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Should match PSCo summary invoice Total Amount Due less any late charges and Prev Bal Fwd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74</xdr:row>
                <xdr:rowOff>9</xdr:rowOff>
              </xdr:from>
              <xdr:to>
                <xdr:col>9</xdr:col>
                <xdr:colOff>56</xdr:colOff>
                <xdr:row>77</xdr:row>
                <xdr:rowOff>17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4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Call Nicole Cortez at ENRON to get vols sched into CIG southern system.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8</xdr:colOff>
                <xdr:row>8</xdr:row>
                <xdr:rowOff>5</xdr:rowOff>
              </xdr:from>
              <xdr:to>
                <xdr:col>14</xdr:col>
                <xdr:colOff>4</xdr:colOff>
                <xdr:row>12</xdr:row>
                <xdr:rowOff>8</xdr:rowOff>
              </xdr:to>
            </anchor>
          </commentPr>
        </mc:Choice>
        <mc:Fallback/>
      </mc:AlternateContent>
    </comment>
    <comment ref="K22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This contract does not allow release of unused volumes.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61</xdr:colOff>
                <xdr:row>20</xdr:row>
                <xdr:rowOff>8</xdr:rowOff>
              </xdr:from>
              <xdr:to>
                <xdr:col>12</xdr:col>
                <xdr:colOff>25</xdr:colOff>
                <xdr:row>24</xdr:row>
                <xdr:rowOff>13</xdr:rowOff>
              </xdr:to>
            </anchor>
          </commentPr>
        </mc:Choice>
        <mc:Fallback/>
      </mc:AlternateContent>
    </comment>
    <comment ref="K23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Verify w/ tariff. Chgs every quarter.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61</xdr:colOff>
                <xdr:row>21</xdr:row>
                <xdr:rowOff>7</xdr:rowOff>
              </xdr:from>
              <xdr:to>
                <xdr:col>12</xdr:col>
                <xdr:colOff>25</xdr:colOff>
                <xdr:row>24</xdr:row>
                <xdr:rowOff>7</xdr:rowOff>
              </xdr:to>
            </anchor>
          </commentPr>
        </mc:Choice>
        <mc:Fallback/>
      </mc:AlternateContent>
    </comment>
    <comment ref="K35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Call Nicole Cortez at ENRON (Denver) to get vols sched into CIG southern system.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49</xdr:colOff>
                <xdr:row>34</xdr:row>
                <xdr:rowOff>7</xdr:rowOff>
              </xdr:from>
              <xdr:to>
                <xdr:col>13</xdr:col>
                <xdr:colOff>32</xdr:colOff>
                <xdr:row>38</xdr:row>
                <xdr:rowOff>13</xdr:rowOff>
              </xdr:to>
            </anchor>
          </commentPr>
        </mc:Choice>
        <mc:Fallback/>
      </mc:AlternateContent>
    </comment>
    <comment ref="K65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per current contract, Czn receives a credit of $0.06 /Dth of unused cap. On FT contract #33171000.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58</xdr:colOff>
                <xdr:row>63</xdr:row>
                <xdr:rowOff>15</xdr:rowOff>
              </xdr:from>
              <xdr:to>
                <xdr:col>13</xdr:col>
                <xdr:colOff>20</xdr:colOff>
                <xdr:row>68</xdr:row>
                <xdr:rowOff>1</xdr:rowOff>
              </xdr:to>
            </anchor>
          </commentPr>
        </mc:Choice>
        <mc:Fallback/>
      </mc:AlternateContent>
    </comment>
    <comment ref="K76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Vols  accounted for above in withdrawl from storage.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61</xdr:colOff>
                <xdr:row>74</xdr:row>
                <xdr:rowOff>7</xdr:rowOff>
              </xdr:from>
              <xdr:to>
                <xdr:col>12</xdr:col>
                <xdr:colOff>25</xdr:colOff>
                <xdr:row>78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<sst xmlns="http://schemas.openxmlformats.org/spreadsheetml/2006/main" count="209" uniqueCount="89">
  <si>
    <t xml:space="preserve">PSCO</t>
  </si>
  <si>
    <t xml:space="preserve">Month:</t>
  </si>
  <si>
    <t xml:space="preserve">Due:</t>
  </si>
  <si>
    <t xml:space="preserve">IFEPSJ:</t>
  </si>
  <si>
    <t xml:space="preserve">TRANSPORTATION SERVICE</t>
  </si>
  <si>
    <t xml:space="preserve">Fuel Rate:</t>
  </si>
  <si>
    <t xml:space="preserve">FIRM CAPACITY CHARGE</t>
  </si>
  <si>
    <t xml:space="preserve">VOLUME</t>
  </si>
  <si>
    <t xml:space="preserve">RATE</t>
  </si>
  <si>
    <t xml:space="preserve">AMOUNT DUE</t>
  </si>
  <si>
    <t xml:space="preserve">PINE</t>
  </si>
  <si>
    <t xml:space="preserve">BAYFIELD</t>
  </si>
  <si>
    <t xml:space="preserve">PAGOSA SPRINGS</t>
  </si>
  <si>
    <t xml:space="preserve">LaPlata (Airport)</t>
  </si>
  <si>
    <t xml:space="preserve">SERVICE &amp; FACILITY CHARGE</t>
  </si>
  <si>
    <t xml:space="preserve">1 METER  X</t>
  </si>
  <si>
    <t xml:space="preserve">TRANSPORTATION CHARGE</t>
  </si>
  <si>
    <t xml:space="preserve">ADJUSTMENTS - GRSA</t>
  </si>
  <si>
    <t xml:space="preserve">TOTAL TRANSPORTATION CHARGES</t>
  </si>
  <si>
    <t xml:space="preserve">BACKUP SALES SERVICE</t>
  </si>
  <si>
    <t xml:space="preserve">FIRM SUPPLY CHARGE</t>
  </si>
  <si>
    <t xml:space="preserve">GAS SUPPLY COST ADJ.</t>
  </si>
  <si>
    <t xml:space="preserve">ADJUSTMENTS - GRSA / BALANCE FORWARD</t>
  </si>
  <si>
    <t xml:space="preserve"> </t>
  </si>
  <si>
    <t xml:space="preserve">TOTAL SUPPLY CHARGES</t>
  </si>
  <si>
    <t xml:space="preserve">TOTALS</t>
  </si>
  <si>
    <t xml:space="preserve">PINE STATION</t>
  </si>
  <si>
    <t xml:space="preserve">Cashout Credit</t>
  </si>
  <si>
    <t xml:space="preserve">TOTAL TRANSPORTATION SERVICE</t>
  </si>
  <si>
    <t xml:space="preserve">TIFFANY receipt</t>
  </si>
  <si>
    <t xml:space="preserve">TOTAL AMOUNT DUE</t>
  </si>
  <si>
    <t xml:space="preserve">Date:</t>
  </si>
  <si>
    <t xml:space="preserve">DUE DATE:</t>
  </si>
  <si>
    <t xml:space="preserve">Enron North America</t>
  </si>
  <si>
    <t xml:space="preserve">IFCIGRky</t>
  </si>
  <si>
    <t xml:space="preserve">33175000 TF-1</t>
  </si>
  <si>
    <t xml:space="preserve">Contract</t>
  </si>
  <si>
    <t xml:space="preserve">DELIVERED</t>
  </si>
  <si>
    <t xml:space="preserve">Fuel</t>
  </si>
  <si>
    <t xml:space="preserve">Receipt</t>
  </si>
  <si>
    <t xml:space="preserve">Delivered</t>
  </si>
  <si>
    <t xml:space="preserve">Price</t>
  </si>
  <si>
    <t xml:space="preserve">Amount</t>
  </si>
  <si>
    <t xml:space="preserve">N29</t>
  </si>
  <si>
    <t xml:space="preserve">Total Volume To N29 </t>
  </si>
  <si>
    <t xml:space="preserve">STORAGE</t>
  </si>
  <si>
    <t xml:space="preserve">Total Volume To Storage (TCS)</t>
  </si>
  <si>
    <t xml:space="preserve">OTHERS/WRK</t>
  </si>
  <si>
    <t xml:space="preserve">Total Volume To White Rock (WRK)</t>
  </si>
  <si>
    <t xml:space="preserve">For Others</t>
  </si>
  <si>
    <t xml:space="preserve">FIXED VOLUMES</t>
  </si>
  <si>
    <t xml:space="preserve">NORTH VOLUMES</t>
  </si>
  <si>
    <t xml:space="preserve">SOUTH VOLUMES</t>
  </si>
  <si>
    <t xml:space="preserve">Net Volume To Citizens Utilities</t>
  </si>
  <si>
    <t xml:space="preserve">FIXED PRICING</t>
  </si>
  <si>
    <t xml:space="preserve">Fixed Pricing</t>
  </si>
  <si>
    <t xml:space="preserve">NORTH PRICING Rocky+.01</t>
  </si>
  <si>
    <t xml:space="preserve">North Pricing</t>
  </si>
  <si>
    <t xml:space="preserve">SOUTH PRICING Rocky+.10</t>
  </si>
  <si>
    <t xml:space="preserve">South Pricing</t>
  </si>
  <si>
    <t xml:space="preserve">INVOICE AMOUNT</t>
  </si>
  <si>
    <t xml:space="preserve">RESERV. VOLUME</t>
  </si>
  <si>
    <t xml:space="preserve">???</t>
  </si>
  <si>
    <t xml:space="preserve">33171000 TF-1</t>
  </si>
  <si>
    <t xml:space="preserve">Total Volume To N29</t>
  </si>
  <si>
    <t xml:space="preserve">ROCKY + .01</t>
  </si>
  <si>
    <t xml:space="preserve">Shipper Third Party Credit</t>
  </si>
  <si>
    <t xml:space="preserve">33229000  NNT-1</t>
  </si>
  <si>
    <t xml:space="preserve">EXPIRED - No longer in use.</t>
  </si>
  <si>
    <t xml:space="preserve">NORTH PRICING</t>
  </si>
  <si>
    <t xml:space="preserve">SOUTH PRICING</t>
  </si>
  <si>
    <t xml:space="preserve">Total All</t>
  </si>
  <si>
    <t xml:space="preserve"># DAYS IN MONTH</t>
  </si>
  <si>
    <t xml:space="preserve">CREDIT DUE CUC</t>
  </si>
  <si>
    <t xml:space="preserve">ADJUSTMENTS</t>
  </si>
  <si>
    <t xml:space="preserve">Prior Period Adjust</t>
  </si>
  <si>
    <t xml:space="preserve">31029000 NNT-1</t>
  </si>
  <si>
    <t xml:space="preserve">CIG -NNT</t>
  </si>
  <si>
    <t xml:space="preserve">Total Transportation Invoice</t>
  </si>
  <si>
    <t xml:space="preserve">Total CIG - NNT Invoice</t>
  </si>
  <si>
    <t xml:space="preserve">Total Capacity Available For Release</t>
  </si>
  <si>
    <t xml:space="preserve">Days</t>
  </si>
  <si>
    <t xml:space="preserve">Total Capacity Used To Serve Citizens</t>
  </si>
  <si>
    <t xml:space="preserve">Transportation Credit Due Citizens</t>
  </si>
  <si>
    <t xml:space="preserve">Net</t>
  </si>
  <si>
    <t xml:space="preserve">Adjustments</t>
  </si>
  <si>
    <t xml:space="preserve">Prior Period Adjustments</t>
  </si>
  <si>
    <t xml:space="preserve">Third Party Shipper Credit</t>
  </si>
  <si>
    <t xml:space="preserve">Total Due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</si>
</sst>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[$-409]mmm\-yy"/>
    <numFmt numFmtId="166" formatCode="[$-409]d\-mmm\-yy"/>
    <numFmt numFmtId="167" formatCode="_(\$* #,##0.00_);_(\$* \(#,##0.00\);_(\$* \-??_);_(@_)"/>
    <numFmt numFmtId="168" formatCode="_(\$* #,##0.000_);_(\$* \(#,##0.000\);_(\$* \-??_);_(@_)"/>
    <numFmt numFmtId="169" formatCode="0.00%"/>
    <numFmt numFmtId="170" formatCode="_(* #,##0.00_);_(* \(#,##0.00\);_(* \-??_);_(@_)"/>
    <numFmt numFmtId="171" formatCode="_(* #,##0_);_(* \(#,##0\);_(* \-??_);_(@_)"/>
    <numFmt numFmtId="172" formatCode="0.00"/>
    <numFmt numFmtId="173" formatCode="_(* #,##0.00000000_);_(* \(#,##0.00000000\);_(* \-??_);_(@_)"/>
    <numFmt numFmtId="174" formatCode="[$-409]m/d/yyyy"/>
    <numFmt numFmtId="175" formatCode="mmmm\-yy"/>
    <numFmt numFmtId="176" formatCode="_(* #,##0.0000_);_(* \(#,##0.0000\);_(* \-??_);_(@_)"/>
    <numFmt numFmtId="177" formatCode="_(\$* #,##0.0000_);_(\$* \(#,##0.0000\);_(\$* \-??_);_(@_)"/>
    <numFmt numFmtId="178" formatCode="_(\$* #,##0_);_(\$* \(#,##0\);_(\$* \-??_);_(@_)"/>
    <numFmt numFmtId="179" formatCode="0%"/>
    <numFmt numFmtId="180" formatCode="0.000%"/>
    <numFmt numFmtId="181" formatCode="0.00_);\(0.00\)"/>
    <numFmt numFmtId="182" formatCode="\$#,##0.00_);&quot;($&quot;#,##0.00\)"/>
    <numFmt numFmtId="183" formatCode="_(* #,##0_);_(* \(#,##0\);_(* \-_);_(@_)"/>
    <numFmt numFmtId="184" formatCode="0"/>
  </numFmts>
  <fonts count="31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name val="Arial"/>
      <family val="2"/>
    </font>
    <font>
      <b val="true"/>
      <sz val="12"/>
      <color rgb="FF0000FF"/>
      <name val="Arial"/>
      <family val="2"/>
    </font>
    <font>
      <sz val="12"/>
      <color rgb="FF0000FF"/>
      <name val="Arial"/>
      <family val="2"/>
    </font>
    <font>
      <b val="true"/>
      <i val="true"/>
      <u val="single"/>
      <sz val="12"/>
      <name val="Arial"/>
      <family val="2"/>
    </font>
    <font>
      <u val="single"/>
      <sz val="12"/>
      <name val="Arial"/>
      <family val="2"/>
    </font>
    <font>
      <u val="single"/>
      <sz val="12"/>
      <color rgb="FF0000FF"/>
      <name val="Arial"/>
      <family val="2"/>
    </font>
    <font>
      <b val="true"/>
      <sz val="12"/>
      <name val="Arial"/>
      <family val="2"/>
    </font>
    <font>
      <sz val="12"/>
      <color rgb="FF000000"/>
      <name val="Arial"/>
      <family val="2"/>
    </font>
    <font>
      <sz val="12"/>
      <color rgb="FF3333CC"/>
      <name val="Arial"/>
      <family val="2"/>
    </font>
    <font>
      <b val="true"/>
      <i val="true"/>
      <u val="single"/>
      <sz val="14"/>
      <name val="Arial"/>
      <family val="2"/>
    </font>
    <font>
      <sz val="12"/>
      <name val="Arial"/>
      <family val="2"/>
    </font>
    <font>
      <b val="true"/>
      <i val="true"/>
      <sz val="20"/>
      <name val="Arial"/>
      <family val="2"/>
    </font>
    <font>
      <b val="true"/>
      <sz val="16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0"/>
      <color rgb="FF0000FF"/>
      <name val="Arial"/>
      <family val="2"/>
    </font>
    <font>
      <b val="true"/>
      <i val="true"/>
      <sz val="16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sz val="10"/>
      <color rgb="FFFF0000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 val="true"/>
      <sz val="10"/>
      <color rgb="FFFF00FF"/>
      <name val="Arial"/>
      <family val="2"/>
    </font>
    <font>
      <sz val="10"/>
      <color rgb="FFFF00FF"/>
      <name val="Arial"/>
      <family val="2"/>
    </font>
    <font>
      <b val="true"/>
      <u val="double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99CCFF"/>
      </patternFill>
    </fill>
    <fill>
      <patternFill patternType="solid">
        <fgColor rgb="FFFFFF99"/>
        <bgColor rgb="FFFFFFCC"/>
      </patternFill>
    </fill>
    <fill>
      <patternFill patternType="solid">
        <fgColor rgb="FFE3E3E3"/>
        <bgColor rgb="FFCCFF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9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9" fillId="0" borderId="4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5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6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7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8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9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1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1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5" fillId="3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4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5" fillId="4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5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5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5" fillId="4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3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12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3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" fillId="0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2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3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1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8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1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1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3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6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3" fontId="1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3" fontId="1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FMCINV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113"/>
  <sheetViews>
    <sheetView showFormulas="false" showGridLines="true" showRowColHeaders="true" showZeros="true" rightToLeft="false" tabSelected="tru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9.65625" defaultRowHeight="15" customHeight="true" zeroHeight="false" outlineLevelRow="0" outlineLevelCol="0"/>
  <cols>
    <col collapsed="false" customWidth="true" hidden="false" outlineLevel="0" max="1" min="1" style="0" width="5.65"/>
    <col collapsed="false" customWidth="true" hidden="false" outlineLevel="0" max="2" min="2" style="0" width="24.99"/>
    <col collapsed="false" customWidth="true" hidden="false" outlineLevel="0" max="3" min="3" style="0" width="11.99"/>
    <col collapsed="false" customWidth="true" hidden="false" outlineLevel="0" max="4" min="4" style="0" width="11.65"/>
    <col collapsed="false" customWidth="true" hidden="false" outlineLevel="0" max="5" min="5" style="0" width="4.32"/>
    <col collapsed="false" customWidth="true" hidden="false" outlineLevel="0" max="6" min="6" style="0" width="17.43"/>
    <col collapsed="false" customWidth="true" hidden="false" outlineLevel="0" max="7" min="7" style="0" width="4.44"/>
    <col collapsed="false" customWidth="true" hidden="false" outlineLevel="0" max="8" min="8" style="0" width="12.66"/>
  </cols>
  <sheetData>
    <row r="1" customFormat="false" ht="26.25" hidden="false" customHeight="false" outlineLevel="0" collapsed="false">
      <c r="B1" s="1" t="s">
        <v>0</v>
      </c>
      <c r="D1" s="2" t="s">
        <v>1</v>
      </c>
      <c r="F1" s="3" t="n">
        <v>36923</v>
      </c>
    </row>
    <row r="2" customFormat="false" ht="15" hidden="false" customHeight="false" outlineLevel="0" collapsed="false">
      <c r="D2" s="2" t="s">
        <v>2</v>
      </c>
      <c r="F2" s="4" t="n">
        <f aca="false">F1+57</f>
        <v>36980</v>
      </c>
    </row>
    <row r="3" customFormat="false" ht="15.75" hidden="false" customHeight="false" outlineLevel="0" collapsed="false">
      <c r="D3" s="2" t="s">
        <v>3</v>
      </c>
      <c r="F3" s="5" t="n">
        <v>6.24</v>
      </c>
    </row>
    <row r="4" customFormat="false" ht="15" hidden="false" customHeight="false" outlineLevel="0" collapsed="false">
      <c r="B4" s="6" t="s">
        <v>4</v>
      </c>
      <c r="D4" s="2" t="s">
        <v>5</v>
      </c>
      <c r="F4" s="7" t="n">
        <v>0.0146</v>
      </c>
    </row>
    <row r="6" customFormat="false" ht="15" hidden="false" customHeight="false" outlineLevel="0" collapsed="false">
      <c r="B6" s="8" t="s">
        <v>6</v>
      </c>
      <c r="C6" s="9" t="s">
        <v>7</v>
      </c>
      <c r="D6" s="9" t="s">
        <v>8</v>
      </c>
      <c r="F6" s="9" t="s">
        <v>9</v>
      </c>
    </row>
    <row r="8" customFormat="false" ht="15" hidden="false" customHeight="false" outlineLevel="0" collapsed="false">
      <c r="B8" s="0" t="s">
        <v>10</v>
      </c>
      <c r="C8" s="10" t="n">
        <v>849</v>
      </c>
      <c r="D8" s="11" t="n">
        <v>4.07</v>
      </c>
      <c r="F8" s="12" t="n">
        <f aca="false">+C8*D8</f>
        <v>3455.43</v>
      </c>
    </row>
    <row r="9" customFormat="false" ht="15" hidden="false" customHeight="false" outlineLevel="0" collapsed="false">
      <c r="B9" s="0" t="s">
        <v>11</v>
      </c>
      <c r="C9" s="10" t="n">
        <v>658</v>
      </c>
      <c r="D9" s="11" t="n">
        <v>4.07</v>
      </c>
      <c r="F9" s="12" t="n">
        <f aca="false">+C9*D9</f>
        <v>2678.06</v>
      </c>
    </row>
    <row r="10" customFormat="false" ht="15" hidden="false" customHeight="false" outlineLevel="0" collapsed="false">
      <c r="B10" s="0" t="s">
        <v>12</v>
      </c>
      <c r="C10" s="10" t="n">
        <v>1302</v>
      </c>
      <c r="D10" s="11" t="n">
        <v>4.07</v>
      </c>
      <c r="F10" s="12" t="n">
        <f aca="false">+C10*D10</f>
        <v>5299.14</v>
      </c>
    </row>
    <row r="11" customFormat="false" ht="17.25" hidden="false" customHeight="false" outlineLevel="0" collapsed="false">
      <c r="B11" s="0" t="s">
        <v>13</v>
      </c>
      <c r="C11" s="13" t="n">
        <v>124</v>
      </c>
      <c r="D11" s="11" t="n">
        <v>4.07</v>
      </c>
      <c r="F11" s="14" t="n">
        <f aca="false">+C11*D11</f>
        <v>504.68</v>
      </c>
    </row>
    <row r="12" customFormat="false" ht="15" hidden="false" customHeight="false" outlineLevel="0" collapsed="false">
      <c r="C12" s="15" t="n">
        <f aca="false">SUM(C8:C11)</f>
        <v>2933</v>
      </c>
      <c r="D12" s="11"/>
      <c r="F12" s="12" t="n">
        <f aca="false">SUM(F8:F11)</f>
        <v>11937.31</v>
      </c>
      <c r="H12" s="16" t="n">
        <f aca="false">+F12</f>
        <v>11937.31</v>
      </c>
    </row>
    <row r="13" customFormat="false" ht="15" hidden="false" customHeight="false" outlineLevel="0" collapsed="false">
      <c r="F13" s="12"/>
    </row>
    <row r="14" customFormat="false" ht="15" hidden="false" customHeight="false" outlineLevel="0" collapsed="false">
      <c r="B14" s="8" t="s">
        <v>14</v>
      </c>
      <c r="F14" s="12"/>
    </row>
    <row r="15" customFormat="false" ht="15" hidden="false" customHeight="false" outlineLevel="0" collapsed="false">
      <c r="F15" s="12"/>
    </row>
    <row r="16" customFormat="false" ht="15" hidden="false" customHeight="false" outlineLevel="0" collapsed="false">
      <c r="B16" s="0" t="s">
        <v>10</v>
      </c>
      <c r="C16" s="17" t="s">
        <v>15</v>
      </c>
      <c r="D16" s="12" t="n">
        <v>60</v>
      </c>
      <c r="F16" s="12" t="n">
        <f aca="false">1*D16</f>
        <v>60</v>
      </c>
    </row>
    <row r="17" customFormat="false" ht="15" hidden="false" customHeight="false" outlineLevel="0" collapsed="false">
      <c r="B17" s="0" t="s">
        <v>11</v>
      </c>
      <c r="C17" s="17" t="s">
        <v>15</v>
      </c>
      <c r="D17" s="12" t="n">
        <v>60</v>
      </c>
      <c r="F17" s="12" t="n">
        <f aca="false">1*D17</f>
        <v>60</v>
      </c>
    </row>
    <row r="18" customFormat="false" ht="15" hidden="false" customHeight="false" outlineLevel="0" collapsed="false">
      <c r="B18" s="0" t="s">
        <v>12</v>
      </c>
      <c r="C18" s="17" t="s">
        <v>15</v>
      </c>
      <c r="D18" s="12" t="n">
        <v>60</v>
      </c>
      <c r="F18" s="12" t="n">
        <f aca="false">+D18*1</f>
        <v>60</v>
      </c>
    </row>
    <row r="19" customFormat="false" ht="15" hidden="false" customHeight="false" outlineLevel="0" collapsed="false">
      <c r="B19" s="0" t="s">
        <v>13</v>
      </c>
      <c r="C19" s="17" t="s">
        <v>15</v>
      </c>
      <c r="D19" s="12" t="n">
        <v>60</v>
      </c>
      <c r="F19" s="18" t="n">
        <v>60</v>
      </c>
    </row>
    <row r="20" customFormat="false" ht="15" hidden="false" customHeight="false" outlineLevel="0" collapsed="false">
      <c r="F20" s="12" t="n">
        <f aca="false">SUM(F16:F19)</f>
        <v>240</v>
      </c>
      <c r="H20" s="16"/>
    </row>
    <row r="21" customFormat="false" ht="15" hidden="false" customHeight="false" outlineLevel="0" collapsed="false">
      <c r="F21" s="12"/>
    </row>
    <row r="22" customFormat="false" ht="15" hidden="false" customHeight="false" outlineLevel="0" collapsed="false">
      <c r="B22" s="8" t="s">
        <v>16</v>
      </c>
      <c r="F22" s="12"/>
    </row>
    <row r="23" customFormat="false" ht="15" hidden="false" customHeight="false" outlineLevel="0" collapsed="false">
      <c r="F23" s="12"/>
    </row>
    <row r="24" customFormat="false" ht="15" hidden="false" customHeight="false" outlineLevel="0" collapsed="false">
      <c r="B24" s="0" t="s">
        <v>10</v>
      </c>
      <c r="C24" s="10" t="n">
        <v>17557</v>
      </c>
      <c r="D24" s="0" t="n">
        <v>0.25</v>
      </c>
      <c r="F24" s="12" t="n">
        <f aca="false">ROUND(+C24*D24,2)</f>
        <v>4389.25</v>
      </c>
    </row>
    <row r="25" customFormat="false" ht="15" hidden="false" customHeight="false" outlineLevel="0" collapsed="false">
      <c r="B25" s="0" t="s">
        <v>11</v>
      </c>
      <c r="C25" s="10" t="n">
        <f aca="false">10970+553</f>
        <v>11523</v>
      </c>
      <c r="D25" s="0" t="n">
        <v>0.25</v>
      </c>
      <c r="F25" s="12" t="n">
        <f aca="false">ROUND(+C25*D25,2)</f>
        <v>2880.75</v>
      </c>
    </row>
    <row r="26" customFormat="false" ht="15" hidden="false" customHeight="false" outlineLevel="0" collapsed="false">
      <c r="B26" s="0" t="s">
        <v>12</v>
      </c>
      <c r="C26" s="10" t="n">
        <f aca="false">10768+9908</f>
        <v>20676</v>
      </c>
      <c r="D26" s="0" t="n">
        <v>0.25</v>
      </c>
      <c r="F26" s="12" t="n">
        <f aca="false">ROUND(+C26*D26,2)</f>
        <v>5169</v>
      </c>
    </row>
    <row r="27" customFormat="false" ht="15" hidden="false" customHeight="false" outlineLevel="0" collapsed="false">
      <c r="B27" s="0" t="s">
        <v>13</v>
      </c>
      <c r="C27" s="19" t="n">
        <v>666</v>
      </c>
      <c r="D27" s="0" t="n">
        <v>0.25</v>
      </c>
      <c r="F27" s="18" t="n">
        <f aca="false">ROUND(+C27*D27,2)</f>
        <v>166.5</v>
      </c>
    </row>
    <row r="28" customFormat="false" ht="15" hidden="false" customHeight="false" outlineLevel="0" collapsed="false">
      <c r="C28" s="17" t="n">
        <f aca="false">SUM(C24:C27)</f>
        <v>50422</v>
      </c>
      <c r="F28" s="12" t="n">
        <f aca="false">SUM(F24:F27)</f>
        <v>12605.5</v>
      </c>
      <c r="H28" s="16" t="n">
        <f aca="false">+F28+F20+F36</f>
        <v>15584.62</v>
      </c>
    </row>
    <row r="29" customFormat="false" ht="15" hidden="false" customHeight="false" outlineLevel="0" collapsed="false">
      <c r="F29" s="12"/>
      <c r="H29" s="16"/>
    </row>
    <row r="30" customFormat="false" ht="15" hidden="false" customHeight="false" outlineLevel="0" collapsed="false">
      <c r="B30" s="8" t="s">
        <v>17</v>
      </c>
      <c r="F30" s="12"/>
    </row>
    <row r="31" customFormat="false" ht="15" hidden="false" customHeight="false" outlineLevel="0" collapsed="false">
      <c r="F31" s="12"/>
    </row>
    <row r="32" customFormat="false" ht="15" hidden="false" customHeight="false" outlineLevel="0" collapsed="false">
      <c r="B32" s="0" t="s">
        <v>10</v>
      </c>
      <c r="F32" s="20" t="n">
        <f aca="false">825.18+93.28+24.5</f>
        <v>942.96</v>
      </c>
      <c r="H32" s="16"/>
    </row>
    <row r="33" customFormat="false" ht="15" hidden="false" customHeight="false" outlineLevel="0" collapsed="false">
      <c r="B33" s="0" t="s">
        <v>11</v>
      </c>
      <c r="F33" s="20" t="n">
        <f aca="false">541.58+66.3+17.42</f>
        <v>625.3</v>
      </c>
      <c r="H33" s="16"/>
      <c r="I33" s="16"/>
    </row>
    <row r="34" customFormat="false" ht="15" hidden="false" customHeight="false" outlineLevel="0" collapsed="false">
      <c r="B34" s="0" t="s">
        <v>12</v>
      </c>
      <c r="F34" s="20" t="n">
        <f aca="false">971.78+124.24+32.64</f>
        <v>1128.66</v>
      </c>
      <c r="H34" s="16"/>
      <c r="I34" s="16"/>
    </row>
    <row r="35" customFormat="false" ht="15" hidden="false" customHeight="false" outlineLevel="0" collapsed="false">
      <c r="B35" s="0" t="s">
        <v>13</v>
      </c>
      <c r="F35" s="21" t="n">
        <f aca="false">31.3+8.63+2.27</f>
        <v>42.2</v>
      </c>
      <c r="H35" s="16"/>
    </row>
    <row r="36" customFormat="false" ht="15" hidden="false" customHeight="false" outlineLevel="0" collapsed="false">
      <c r="F36" s="12" t="n">
        <f aca="false">SUM(F31:F35)</f>
        <v>2739.12</v>
      </c>
      <c r="H36" s="16"/>
    </row>
    <row r="37" customFormat="false" ht="15" hidden="false" customHeight="false" outlineLevel="0" collapsed="false">
      <c r="F37" s="12"/>
      <c r="H37" s="16"/>
    </row>
    <row r="38" customFormat="false" ht="16.5" hidden="false" customHeight="false" outlineLevel="0" collapsed="false">
      <c r="B38" s="22" t="s">
        <v>18</v>
      </c>
      <c r="F38" s="23" t="n">
        <f aca="false">+F36+F28+F20+F12</f>
        <v>27521.93</v>
      </c>
    </row>
    <row r="39" customFormat="false" ht="15.75" hidden="false" customHeight="false" outlineLevel="0" collapsed="false">
      <c r="F39" s="12"/>
    </row>
    <row r="40" customFormat="false" ht="15" hidden="false" customHeight="false" outlineLevel="0" collapsed="false">
      <c r="F40" s="12"/>
    </row>
    <row r="41" customFormat="false" ht="15" hidden="false" customHeight="false" outlineLevel="0" collapsed="false">
      <c r="F41" s="12"/>
    </row>
    <row r="42" customFormat="false" ht="15" hidden="false" customHeight="false" outlineLevel="0" collapsed="false">
      <c r="B42" s="6" t="s">
        <v>19</v>
      </c>
      <c r="F42" s="12"/>
    </row>
    <row r="43" customFormat="false" ht="15" hidden="false" customHeight="false" outlineLevel="0" collapsed="false">
      <c r="F43" s="12"/>
    </row>
    <row r="44" customFormat="false" ht="15" hidden="false" customHeight="false" outlineLevel="0" collapsed="false">
      <c r="B44" s="8" t="s">
        <v>20</v>
      </c>
      <c r="F44" s="12"/>
    </row>
    <row r="45" customFormat="false" ht="15" hidden="false" customHeight="false" outlineLevel="0" collapsed="false">
      <c r="F45" s="12"/>
    </row>
    <row r="46" customFormat="false" ht="15" hidden="false" customHeight="false" outlineLevel="0" collapsed="false">
      <c r="B46" s="0" t="s">
        <v>10</v>
      </c>
      <c r="C46" s="24" t="n">
        <v>139.28</v>
      </c>
      <c r="D46" s="25" t="n">
        <f aca="false">F46/C46</f>
        <v>2.89000574382539</v>
      </c>
      <c r="F46" s="20" t="n">
        <v>402.52</v>
      </c>
    </row>
    <row r="47" customFormat="false" ht="15" hidden="false" customHeight="false" outlineLevel="0" collapsed="false">
      <c r="B47" s="0" t="s">
        <v>11</v>
      </c>
      <c r="C47" s="24" t="n">
        <v>91.42</v>
      </c>
      <c r="D47" s="25" t="n">
        <f aca="false">F47/C47</f>
        <v>2.88995843360315</v>
      </c>
      <c r="F47" s="26" t="n">
        <v>264.2</v>
      </c>
      <c r="H47" s="16"/>
    </row>
    <row r="48" customFormat="false" ht="15" hidden="false" customHeight="false" outlineLevel="0" collapsed="false">
      <c r="B48" s="0" t="s">
        <v>12</v>
      </c>
      <c r="C48" s="24" t="n">
        <v>164.02</v>
      </c>
      <c r="D48" s="25" t="n">
        <f aca="false">F48/C48</f>
        <v>2.89001341299841</v>
      </c>
      <c r="F48" s="26" t="n">
        <v>474.02</v>
      </c>
      <c r="H48" s="16"/>
    </row>
    <row r="49" customFormat="false" ht="15" hidden="false" customHeight="false" outlineLevel="0" collapsed="false">
      <c r="B49" s="0" t="s">
        <v>13</v>
      </c>
      <c r="C49" s="27" t="n">
        <v>5.28</v>
      </c>
      <c r="D49" s="25" t="n">
        <f aca="false">F49/C49</f>
        <v>2.89015151515152</v>
      </c>
      <c r="F49" s="28" t="n">
        <v>15.26</v>
      </c>
    </row>
    <row r="50" customFormat="false" ht="15" hidden="false" customHeight="false" outlineLevel="0" collapsed="false">
      <c r="C50" s="0" t="n">
        <f aca="false">SUM(C46:C49)</f>
        <v>400</v>
      </c>
      <c r="F50" s="12" t="n">
        <f aca="false">SUM(F46:F49)</f>
        <v>1156</v>
      </c>
      <c r="H50" s="16" t="n">
        <f aca="false">+F50+F57+F64</f>
        <v>1156</v>
      </c>
    </row>
    <row r="51" customFormat="false" ht="15" hidden="false" customHeight="false" outlineLevel="0" collapsed="false">
      <c r="B51" s="8" t="s">
        <v>21</v>
      </c>
      <c r="F51" s="12"/>
    </row>
    <row r="52" customFormat="false" ht="15" hidden="false" customHeight="false" outlineLevel="0" collapsed="false">
      <c r="F52" s="12"/>
    </row>
    <row r="53" customFormat="false" ht="15" hidden="false" customHeight="false" outlineLevel="0" collapsed="false">
      <c r="B53" s="0" t="s">
        <v>10</v>
      </c>
      <c r="C53" s="29" t="n">
        <v>0</v>
      </c>
      <c r="D53" s="0" t="n">
        <v>0.18</v>
      </c>
      <c r="F53" s="12" t="n">
        <f aca="false">ROUND(+C53*D53,2)</f>
        <v>0</v>
      </c>
    </row>
    <row r="54" customFormat="false" ht="15" hidden="false" customHeight="false" outlineLevel="0" collapsed="false">
      <c r="B54" s="0" t="s">
        <v>11</v>
      </c>
      <c r="C54" s="29" t="n">
        <v>0</v>
      </c>
      <c r="D54" s="0" t="n">
        <f aca="false">+D53</f>
        <v>0.18</v>
      </c>
      <c r="F54" s="30" t="n">
        <f aca="false">ROUND(+C54*D54,2)</f>
        <v>0</v>
      </c>
      <c r="H54" s="16"/>
    </row>
    <row r="55" customFormat="false" ht="15" hidden="false" customHeight="false" outlineLevel="0" collapsed="false">
      <c r="B55" s="0" t="s">
        <v>12</v>
      </c>
      <c r="C55" s="29" t="n">
        <v>0</v>
      </c>
      <c r="D55" s="0" t="n">
        <f aca="false">+D53</f>
        <v>0.18</v>
      </c>
      <c r="F55" s="30" t="n">
        <f aca="false">ROUND(+C55*D55,2)</f>
        <v>0</v>
      </c>
      <c r="H55" s="16"/>
    </row>
    <row r="56" customFormat="false" ht="15" hidden="false" customHeight="false" outlineLevel="0" collapsed="false">
      <c r="B56" s="0" t="s">
        <v>13</v>
      </c>
      <c r="C56" s="29" t="n">
        <v>0</v>
      </c>
      <c r="D56" s="0" t="n">
        <f aca="false">+D54</f>
        <v>0.18</v>
      </c>
      <c r="F56" s="31" t="n">
        <f aca="false">+C56*D56</f>
        <v>0</v>
      </c>
      <c r="H56" s="11"/>
    </row>
    <row r="57" customFormat="false" ht="15" hidden="false" customHeight="false" outlineLevel="0" collapsed="false">
      <c r="F57" s="12" t="n">
        <f aca="false">SUM(F53:F56)</f>
        <v>0</v>
      </c>
      <c r="H57" s="16"/>
    </row>
    <row r="58" customFormat="false" ht="15" hidden="false" customHeight="false" outlineLevel="0" collapsed="false">
      <c r="B58" s="8" t="s">
        <v>22</v>
      </c>
      <c r="F58" s="12"/>
    </row>
    <row r="59" customFormat="false" ht="15" hidden="false" customHeight="false" outlineLevel="0" collapsed="false">
      <c r="F59" s="12"/>
    </row>
    <row r="60" customFormat="false" ht="15" hidden="false" customHeight="false" outlineLevel="0" collapsed="false">
      <c r="B60" s="0" t="s">
        <v>10</v>
      </c>
      <c r="F60" s="20" t="n">
        <v>0</v>
      </c>
      <c r="H60" s="16"/>
    </row>
    <row r="61" customFormat="false" ht="15" hidden="false" customHeight="false" outlineLevel="0" collapsed="false">
      <c r="B61" s="0" t="s">
        <v>11</v>
      </c>
      <c r="F61" s="26" t="n">
        <v>0</v>
      </c>
      <c r="H61" s="16"/>
    </row>
    <row r="62" customFormat="false" ht="15" hidden="false" customHeight="false" outlineLevel="0" collapsed="false">
      <c r="B62" s="0" t="s">
        <v>12</v>
      </c>
      <c r="F62" s="26" t="n">
        <v>0</v>
      </c>
      <c r="H62" s="16"/>
    </row>
    <row r="63" customFormat="false" ht="15" hidden="false" customHeight="false" outlineLevel="0" collapsed="false">
      <c r="B63" s="0" t="s">
        <v>13</v>
      </c>
      <c r="F63" s="28" t="n">
        <v>0</v>
      </c>
      <c r="H63" s="16"/>
    </row>
    <row r="64" customFormat="false" ht="15" hidden="false" customHeight="false" outlineLevel="0" collapsed="false">
      <c r="C64" s="0" t="s">
        <v>23</v>
      </c>
      <c r="F64" s="16" t="n">
        <f aca="false">SUM(F60:F63)</f>
        <v>0</v>
      </c>
      <c r="H64" s="16"/>
    </row>
    <row r="65" customFormat="false" ht="15" hidden="false" customHeight="false" outlineLevel="0" collapsed="false">
      <c r="F65" s="12"/>
    </row>
    <row r="66" customFormat="false" ht="15.75" hidden="false" customHeight="false" outlineLevel="0" collapsed="false">
      <c r="B66" s="22" t="s">
        <v>24</v>
      </c>
      <c r="F66" s="12" t="n">
        <f aca="false">+F64+F57+F50</f>
        <v>1156</v>
      </c>
      <c r="H66" s="16"/>
    </row>
    <row r="67" customFormat="false" ht="15.75" hidden="false" customHeight="false" outlineLevel="0" collapsed="false">
      <c r="B67" s="22"/>
      <c r="F67" s="12"/>
    </row>
    <row r="68" customFormat="false" ht="15" hidden="false" customHeight="false" outlineLevel="0" collapsed="false">
      <c r="F68" s="32"/>
    </row>
    <row r="69" customFormat="false" ht="15" hidden="false" customHeight="false" outlineLevel="0" collapsed="false">
      <c r="B69" s="6" t="s">
        <v>25</v>
      </c>
      <c r="F69" s="12"/>
    </row>
    <row r="70" customFormat="false" ht="15" hidden="false" customHeight="false" outlineLevel="0" collapsed="false">
      <c r="B70" s="0" t="s">
        <v>26</v>
      </c>
      <c r="F70" s="12" t="n">
        <f aca="false">+F8+F16+F24+F32+F60+F46+F53</f>
        <v>9250.16</v>
      </c>
      <c r="H70" s="16"/>
    </row>
    <row r="71" customFormat="false" ht="15" hidden="false" customHeight="false" outlineLevel="0" collapsed="false">
      <c r="B71" s="0" t="s">
        <v>11</v>
      </c>
      <c r="F71" s="12" t="n">
        <f aca="false">+F9+F17+F25+F33+F61+F47+F54</f>
        <v>6508.31</v>
      </c>
      <c r="H71" s="16"/>
      <c r="I71" s="16"/>
    </row>
    <row r="72" customFormat="false" ht="15" hidden="false" customHeight="false" outlineLevel="0" collapsed="false">
      <c r="B72" s="0" t="s">
        <v>12</v>
      </c>
      <c r="F72" s="12" t="n">
        <f aca="false">+F10+F18+F26+F34+F62+F48+F55</f>
        <v>12130.82</v>
      </c>
      <c r="H72" s="16" t="n">
        <f aca="false">SUM(F70:F72)</f>
        <v>27889.29</v>
      </c>
      <c r="I72" s="16"/>
    </row>
    <row r="73" customFormat="false" ht="15" hidden="false" customHeight="false" outlineLevel="0" collapsed="false">
      <c r="B73" s="0" t="s">
        <v>13</v>
      </c>
      <c r="F73" s="12" t="n">
        <f aca="false">+F11+F19+F27+F35+F63+F49+F56</f>
        <v>788.64</v>
      </c>
      <c r="H73" s="16"/>
    </row>
    <row r="74" customFormat="false" ht="15" hidden="false" customHeight="false" outlineLevel="0" collapsed="false">
      <c r="B74" s="0" t="s">
        <v>27</v>
      </c>
      <c r="F74" s="12" t="n">
        <v>0</v>
      </c>
      <c r="H74" s="16"/>
    </row>
    <row r="75" customFormat="false" ht="15" hidden="false" customHeight="false" outlineLevel="0" collapsed="false">
      <c r="F75" s="12"/>
    </row>
    <row r="76" customFormat="false" ht="19.5" hidden="false" customHeight="false" outlineLevel="0" collapsed="false">
      <c r="C76" s="33" t="s">
        <v>28</v>
      </c>
      <c r="F76" s="12" t="n">
        <f aca="false">SUM(F70:F75)</f>
        <v>28677.93</v>
      </c>
      <c r="H76" s="34" t="n">
        <f aca="false">SUM(H11:H50)</f>
        <v>28677.93</v>
      </c>
      <c r="I76" s="16"/>
    </row>
    <row r="77" customFormat="false" ht="15.75" hidden="false" customHeight="false" outlineLevel="0" collapsed="false">
      <c r="F77" s="12"/>
    </row>
    <row r="78" customFormat="false" ht="15" hidden="false" customHeight="false" outlineLevel="0" collapsed="false">
      <c r="B78" s="0" t="s">
        <v>29</v>
      </c>
      <c r="C78" s="35" t="n">
        <f aca="false">ROUND(+C28/(1-F4),0)</f>
        <v>51169</v>
      </c>
      <c r="D78" s="36" t="n">
        <f aca="false">F3-0.25</f>
        <v>5.99</v>
      </c>
      <c r="F78" s="12" t="n">
        <f aca="false">ROUND(+C78*D78,2)</f>
        <v>306502.31</v>
      </c>
    </row>
    <row r="79" customFormat="false" ht="15" hidden="false" customHeight="false" outlineLevel="0" collapsed="false">
      <c r="C79" s="35"/>
      <c r="D79" s="32"/>
      <c r="F79" s="12"/>
    </row>
    <row r="80" customFormat="false" ht="15" hidden="false" customHeight="false" outlineLevel="0" collapsed="false">
      <c r="C80" s="17"/>
      <c r="F80" s="12"/>
    </row>
    <row r="82" customFormat="false" ht="26.25" hidden="false" customHeight="false" outlineLevel="0" collapsed="false">
      <c r="C82" s="37" t="s">
        <v>30</v>
      </c>
      <c r="F82" s="38" t="n">
        <f aca="false">+F76+F78+F79+F80</f>
        <v>335180.24</v>
      </c>
      <c r="H82" s="16"/>
    </row>
    <row r="83" customFormat="false" ht="15.75" hidden="false" customHeight="false" outlineLevel="0" collapsed="false"/>
    <row r="85" customFormat="false" ht="15" hidden="false" customHeight="false" outlineLevel="0" collapsed="false">
      <c r="A85" s="39"/>
    </row>
    <row r="86" customFormat="false" ht="15" hidden="false" customHeight="false" outlineLevel="0" collapsed="false">
      <c r="A86" s="40"/>
      <c r="B86" s="41"/>
      <c r="C86" s="41"/>
      <c r="D86" s="42" t="s">
        <v>31</v>
      </c>
      <c r="E86" s="41"/>
      <c r="F86" s="43"/>
      <c r="G86" s="39"/>
      <c r="H86" s="39"/>
    </row>
    <row r="87" customFormat="false" ht="15" hidden="false" customHeight="false" outlineLevel="0" collapsed="false">
      <c r="A87" s="40"/>
      <c r="B87" s="43"/>
      <c r="C87" s="43"/>
      <c r="D87" s="43"/>
      <c r="E87" s="43"/>
      <c r="F87" s="43"/>
      <c r="G87" s="39"/>
      <c r="H87" s="39"/>
    </row>
    <row r="88" customFormat="false" ht="15" hidden="false" customHeight="false" outlineLevel="0" collapsed="false">
      <c r="A88" s="40"/>
      <c r="B88" s="43"/>
      <c r="C88" s="43"/>
      <c r="D88" s="43"/>
      <c r="E88" s="43"/>
      <c r="F88" s="43"/>
      <c r="G88" s="39"/>
      <c r="H88" s="39"/>
    </row>
    <row r="89" customFormat="false" ht="15" hidden="false" customHeight="false" outlineLevel="0" collapsed="false">
      <c r="A89" s="40"/>
      <c r="B89" s="43"/>
      <c r="C89" s="43"/>
      <c r="D89" s="43"/>
      <c r="E89" s="43"/>
      <c r="F89" s="43"/>
      <c r="G89" s="39"/>
      <c r="H89" s="39"/>
    </row>
    <row r="90" customFormat="false" ht="15" hidden="false" customHeight="false" outlineLevel="0" collapsed="false">
      <c r="A90" s="39"/>
      <c r="B90" s="39"/>
      <c r="C90" s="39"/>
      <c r="D90" s="39"/>
      <c r="E90" s="39"/>
      <c r="F90" s="39"/>
      <c r="G90" s="39"/>
      <c r="H90" s="39"/>
    </row>
    <row r="91" customFormat="false" ht="15" hidden="false" customHeight="false" outlineLevel="0" collapsed="false">
      <c r="A91" s="39"/>
      <c r="B91" s="39"/>
      <c r="C91" s="39"/>
      <c r="D91" s="39"/>
      <c r="E91" s="39"/>
      <c r="F91" s="39"/>
      <c r="G91" s="39"/>
      <c r="H91" s="39"/>
    </row>
    <row r="92" customFormat="false" ht="15" hidden="false" customHeight="false" outlineLevel="0" collapsed="false">
      <c r="A92" s="39"/>
      <c r="B92" s="39"/>
      <c r="C92" s="39"/>
      <c r="D92" s="39"/>
      <c r="E92" s="39"/>
      <c r="F92" s="39"/>
      <c r="G92" s="39"/>
      <c r="H92" s="39"/>
    </row>
    <row r="93" customFormat="false" ht="15" hidden="false" customHeight="false" outlineLevel="0" collapsed="false">
      <c r="A93" s="39"/>
      <c r="B93" s="39"/>
      <c r="C93" s="39"/>
      <c r="D93" s="39"/>
      <c r="E93" s="39"/>
      <c r="F93" s="39"/>
      <c r="G93" s="39"/>
      <c r="H93" s="39"/>
    </row>
    <row r="94" customFormat="false" ht="15" hidden="false" customHeight="false" outlineLevel="0" collapsed="false">
      <c r="A94" s="39"/>
      <c r="B94" s="39"/>
      <c r="F94" s="39"/>
      <c r="G94" s="39"/>
      <c r="H94" s="39"/>
    </row>
    <row r="95" customFormat="false" ht="15" hidden="false" customHeight="false" outlineLevel="0" collapsed="false">
      <c r="A95" s="39"/>
      <c r="B95" s="39"/>
      <c r="F95" s="39"/>
      <c r="G95" s="39"/>
      <c r="H95" s="39"/>
    </row>
    <row r="96" customFormat="false" ht="15" hidden="false" customHeight="false" outlineLevel="0" collapsed="false">
      <c r="A96" s="39"/>
      <c r="B96" s="39"/>
      <c r="F96" s="39"/>
      <c r="G96" s="39"/>
      <c r="H96" s="39"/>
    </row>
    <row r="97" customFormat="false" ht="15" hidden="false" customHeight="false" outlineLevel="0" collapsed="false">
      <c r="A97" s="39"/>
      <c r="B97" s="39"/>
      <c r="F97" s="39"/>
      <c r="G97" s="39"/>
      <c r="H97" s="39"/>
    </row>
    <row r="98" customFormat="false" ht="15" hidden="false" customHeight="false" outlineLevel="0" collapsed="false">
      <c r="A98" s="39"/>
      <c r="B98" s="39"/>
      <c r="F98" s="39"/>
      <c r="G98" s="39"/>
      <c r="H98" s="39"/>
    </row>
    <row r="99" customFormat="false" ht="15" hidden="false" customHeight="false" outlineLevel="0" collapsed="false">
      <c r="A99" s="39"/>
      <c r="B99" s="39"/>
      <c r="F99" s="39"/>
      <c r="G99" s="39"/>
      <c r="H99" s="39"/>
    </row>
    <row r="100" customFormat="false" ht="15" hidden="false" customHeight="false" outlineLevel="0" collapsed="false">
      <c r="A100" s="39"/>
      <c r="B100" s="39"/>
      <c r="F100" s="39"/>
      <c r="G100" s="39"/>
      <c r="H100" s="39"/>
    </row>
    <row r="101" customFormat="false" ht="15" hidden="false" customHeight="false" outlineLevel="0" collapsed="false">
      <c r="A101" s="39"/>
      <c r="B101" s="39"/>
      <c r="F101" s="39"/>
      <c r="G101" s="39"/>
      <c r="H101" s="39"/>
    </row>
    <row r="102" customFormat="false" ht="15" hidden="false" customHeight="false" outlineLevel="0" collapsed="false">
      <c r="A102" s="39"/>
      <c r="B102" s="39"/>
      <c r="F102" s="39"/>
      <c r="G102" s="39"/>
      <c r="H102" s="39"/>
    </row>
    <row r="103" customFormat="false" ht="15" hidden="false" customHeight="false" outlineLevel="0" collapsed="false">
      <c r="A103" s="39"/>
      <c r="B103" s="39"/>
      <c r="F103" s="39"/>
      <c r="G103" s="39"/>
      <c r="H103" s="39"/>
    </row>
    <row r="104" customFormat="false" ht="15" hidden="false" customHeight="false" outlineLevel="0" collapsed="false">
      <c r="A104" s="39"/>
      <c r="B104" s="39"/>
      <c r="F104" s="39"/>
      <c r="G104" s="39"/>
      <c r="H104" s="39"/>
    </row>
    <row r="105" customFormat="false" ht="15" hidden="false" customHeight="false" outlineLevel="0" collapsed="false">
      <c r="A105" s="39"/>
      <c r="B105" s="39"/>
      <c r="F105" s="39"/>
      <c r="G105" s="39"/>
      <c r="H105" s="39"/>
    </row>
    <row r="106" customFormat="false" ht="15" hidden="false" customHeight="false" outlineLevel="0" collapsed="false">
      <c r="A106" s="39"/>
      <c r="B106" s="39"/>
      <c r="F106" s="39"/>
      <c r="G106" s="39"/>
      <c r="H106" s="39"/>
    </row>
    <row r="107" customFormat="false" ht="15" hidden="false" customHeight="false" outlineLevel="0" collapsed="false">
      <c r="F107" s="39"/>
      <c r="G107" s="39"/>
      <c r="H107" s="39"/>
    </row>
    <row r="108" customFormat="false" ht="15" hidden="false" customHeight="false" outlineLevel="0" collapsed="false">
      <c r="F108" s="39"/>
      <c r="G108" s="39"/>
      <c r="H108" s="39"/>
    </row>
    <row r="109" customFormat="false" ht="15" hidden="false" customHeight="false" outlineLevel="0" collapsed="false">
      <c r="F109" s="39"/>
      <c r="G109" s="39"/>
      <c r="H109" s="39"/>
    </row>
    <row r="110" customFormat="false" ht="15" hidden="false" customHeight="false" outlineLevel="0" collapsed="false">
      <c r="F110" s="39"/>
      <c r="G110" s="39"/>
      <c r="H110" s="39"/>
    </row>
    <row r="111" customFormat="false" ht="15" hidden="false" customHeight="false" outlineLevel="0" collapsed="false">
      <c r="F111" s="39"/>
      <c r="G111" s="39"/>
      <c r="H111" s="39"/>
    </row>
    <row r="112" customFormat="false" ht="15" hidden="false" customHeight="false" outlineLevel="0" collapsed="false">
      <c r="F112" s="39"/>
      <c r="G112" s="39"/>
      <c r="H112" s="39"/>
    </row>
    <row r="113" customFormat="false" ht="15" hidden="false" customHeight="false" outlineLevel="0" collapsed="false">
      <c r="F113" s="39"/>
      <c r="G113" s="39"/>
      <c r="H113" s="39"/>
    </row>
  </sheetData>
  <sheetProtection sheet="true" objects="true" scenarios="true"/>
  <printOptions headings="false" gridLines="false" gridLinesSet="true" horizontalCentered="true" verticalCentered="true"/>
  <pageMargins left="0.5" right="0.5" top="0.5" bottom="0.25" header="0.511811023622047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 (&amp;A)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225"/>
  <sheetViews>
    <sheetView showFormulas="false" showGridLines="true" showRowColHeaders="true" showZeros="true" rightToLeft="false" tabSelected="true" showOutlineSymbols="true" defaultGridColor="true" view="normal" topLeftCell="C1" colorId="64" zoomScale="75" zoomScaleNormal="75" zoomScalePageLayoutView="100" workbookViewId="0">
      <selection pane="topLeft" activeCell="J26" activeCellId="0" sqref="J26"/>
    </sheetView>
  </sheetViews>
  <sheetFormatPr defaultColWidth="7.2109375" defaultRowHeight="12.75" customHeight="true" zeroHeight="false" outlineLevelRow="0" outlineLevelCol="0"/>
  <cols>
    <col collapsed="false" customWidth="true" hidden="false" outlineLevel="0" max="1" min="1" style="44" width="26.99"/>
    <col collapsed="false" customWidth="true" hidden="false" outlineLevel="0" max="2" min="2" style="44" width="9.55"/>
    <col collapsed="false" customWidth="true" hidden="false" outlineLevel="0" max="3" min="3" style="44" width="8.44"/>
    <col collapsed="false" customWidth="false" hidden="false" outlineLevel="0" max="4" min="4" style="44" width="7.21"/>
    <col collapsed="false" customWidth="true" hidden="false" outlineLevel="0" max="5" min="5" style="44" width="7.99"/>
    <col collapsed="false" customWidth="true" hidden="false" outlineLevel="0" max="6" min="6" style="44" width="9.21"/>
    <col collapsed="false" customWidth="true" hidden="false" outlineLevel="0" max="7" min="7" style="44" width="7.66"/>
    <col collapsed="false" customWidth="true" hidden="false" outlineLevel="0" max="8" min="8" style="44" width="16.1"/>
    <col collapsed="false" customWidth="false" hidden="false" outlineLevel="0" max="9" min="9" style="44" width="7.21"/>
    <col collapsed="false" customWidth="true" hidden="false" outlineLevel="0" max="10" min="10" style="44" width="20.99"/>
    <col collapsed="false" customWidth="true" hidden="false" outlineLevel="0" max="11" min="11" style="44" width="9.55"/>
    <col collapsed="false" customWidth="true" hidden="false" outlineLevel="0" max="12" min="12" style="44" width="8.77"/>
    <col collapsed="false" customWidth="true" hidden="false" outlineLevel="0" max="13" min="13" style="44" width="9.77"/>
    <col collapsed="false" customWidth="false" hidden="false" outlineLevel="0" max="257" min="14" style="44" width="7.21"/>
  </cols>
  <sheetData>
    <row r="1" customFormat="false" ht="13.5" hidden="false" customHeight="false" outlineLevel="0" collapsed="false">
      <c r="L1" s="45" t="s">
        <v>32</v>
      </c>
      <c r="M1" s="46" t="n">
        <v>36980</v>
      </c>
    </row>
    <row r="2" customFormat="false" ht="21" hidden="false" customHeight="false" outlineLevel="0" collapsed="false">
      <c r="A2" s="47" t="s">
        <v>33</v>
      </c>
      <c r="J2" s="48" t="n">
        <v>36923</v>
      </c>
      <c r="L2" s="49" t="s">
        <v>34</v>
      </c>
      <c r="M2" s="50" t="n">
        <v>6.31</v>
      </c>
    </row>
    <row r="3" customFormat="false" ht="12.75" hidden="false" customHeight="false" outlineLevel="0" collapsed="false">
      <c r="A3" s="51" t="n">
        <f aca="false">+J2</f>
        <v>36923</v>
      </c>
    </row>
    <row r="4" customFormat="false" ht="13.5" hidden="false" customHeight="false" outlineLevel="0" collapsed="false">
      <c r="A4" s="52"/>
      <c r="J4" s="53" t="s">
        <v>35</v>
      </c>
    </row>
    <row r="5" customFormat="false" ht="12.75" hidden="false" customHeight="false" outlineLevel="0" collapsed="false">
      <c r="A5" s="54" t="s">
        <v>36</v>
      </c>
      <c r="B5" s="55" t="str">
        <f aca="false">J4</f>
        <v>33175000 TF-1</v>
      </c>
      <c r="C5" s="56"/>
      <c r="D5" s="56"/>
      <c r="E5" s="56"/>
      <c r="F5" s="56"/>
      <c r="G5" s="56"/>
      <c r="H5" s="57"/>
      <c r="K5" s="58" t="s">
        <v>37</v>
      </c>
    </row>
    <row r="6" customFormat="false" ht="12.75" hidden="false" customHeight="false" outlineLevel="0" collapsed="false">
      <c r="A6" s="59"/>
      <c r="B6" s="60"/>
      <c r="C6" s="60"/>
      <c r="D6" s="61" t="s">
        <v>38</v>
      </c>
      <c r="E6" s="61" t="s">
        <v>39</v>
      </c>
      <c r="F6" s="61" t="s">
        <v>40</v>
      </c>
      <c r="G6" s="61" t="s">
        <v>41</v>
      </c>
      <c r="H6" s="62" t="s">
        <v>42</v>
      </c>
      <c r="J6" s="63" t="s">
        <v>43</v>
      </c>
      <c r="K6" s="64" t="n">
        <v>42355</v>
      </c>
    </row>
    <row r="7" customFormat="false" ht="12.75" hidden="false" customHeight="false" outlineLevel="0" collapsed="false">
      <c r="A7" s="65" t="s">
        <v>44</v>
      </c>
      <c r="B7" s="60"/>
      <c r="C7" s="60"/>
      <c r="D7" s="66" t="n">
        <f aca="false">K23</f>
        <v>0.033</v>
      </c>
      <c r="E7" s="67" t="n">
        <f aca="false">ROUND(F7/(1-D7),0)</f>
        <v>43800</v>
      </c>
      <c r="F7" s="67" t="n">
        <f aca="false">+K6</f>
        <v>42355</v>
      </c>
      <c r="G7" s="68"/>
      <c r="H7" s="69"/>
      <c r="J7" s="63" t="s">
        <v>45</v>
      </c>
      <c r="K7" s="64" t="n">
        <v>18545</v>
      </c>
      <c r="L7" s="70" t="n">
        <f aca="false">+K7+K6</f>
        <v>60900</v>
      </c>
    </row>
    <row r="8" customFormat="false" ht="12.75" hidden="false" customHeight="false" outlineLevel="0" collapsed="false">
      <c r="A8" s="59" t="s">
        <v>46</v>
      </c>
      <c r="B8" s="60"/>
      <c r="C8" s="60"/>
      <c r="D8" s="66" t="n">
        <f aca="false">D$7</f>
        <v>0.033</v>
      </c>
      <c r="E8" s="71" t="n">
        <f aca="false">ROUND(F8/(1-D8),0)</f>
        <v>19178</v>
      </c>
      <c r="F8" s="71" t="n">
        <f aca="false">+K7</f>
        <v>18545</v>
      </c>
      <c r="G8" s="72"/>
      <c r="H8" s="69"/>
      <c r="J8" s="63" t="s">
        <v>47</v>
      </c>
      <c r="K8" s="67"/>
    </row>
    <row r="9" customFormat="false" ht="15" hidden="false" customHeight="false" outlineLevel="0" collapsed="false">
      <c r="A9" s="59" t="s">
        <v>48</v>
      </c>
      <c r="B9" s="60" t="s">
        <v>49</v>
      </c>
      <c r="C9" s="60"/>
      <c r="D9" s="66" t="n">
        <f aca="false">D$7</f>
        <v>0.033</v>
      </c>
      <c r="E9" s="73" t="n">
        <f aca="false">ROUND(F9/(1-D9),0)</f>
        <v>0</v>
      </c>
      <c r="F9" s="73" t="n">
        <f aca="false">+F14</f>
        <v>0</v>
      </c>
      <c r="G9" s="72"/>
      <c r="H9" s="69"/>
      <c r="J9" s="63" t="s">
        <v>47</v>
      </c>
      <c r="K9" s="67"/>
    </row>
    <row r="10" customFormat="false" ht="12.75" hidden="false" customHeight="false" outlineLevel="0" collapsed="false">
      <c r="A10" s="59"/>
      <c r="B10" s="60"/>
      <c r="C10" s="60"/>
      <c r="D10" s="66"/>
      <c r="E10" s="71" t="n">
        <f aca="false">ROUND(SUM(E7:E9),0)</f>
        <v>62978</v>
      </c>
      <c r="F10" s="71" t="n">
        <f aca="false">SUM(F7:F9)</f>
        <v>60900</v>
      </c>
      <c r="G10" s="72"/>
      <c r="H10" s="69"/>
      <c r="J10" s="74" t="s">
        <v>37</v>
      </c>
      <c r="K10" s="67"/>
    </row>
    <row r="11" customFormat="false" ht="12.75" hidden="false" customHeight="false" outlineLevel="0" collapsed="false">
      <c r="A11" s="59"/>
      <c r="B11" s="60"/>
      <c r="C11" s="60"/>
      <c r="D11" s="66"/>
      <c r="E11" s="67"/>
      <c r="F11" s="67"/>
      <c r="G11" s="72"/>
      <c r="H11" s="69"/>
      <c r="J11" s="63" t="s">
        <v>50</v>
      </c>
      <c r="K11" s="67"/>
    </row>
    <row r="12" customFormat="false" ht="12.75" hidden="false" customHeight="false" outlineLevel="0" collapsed="false">
      <c r="A12" s="59" t="s">
        <v>48</v>
      </c>
      <c r="B12" s="60" t="s">
        <v>49</v>
      </c>
      <c r="C12" s="60"/>
      <c r="D12" s="66" t="n">
        <f aca="false">D$7</f>
        <v>0.033</v>
      </c>
      <c r="E12" s="67" t="n">
        <f aca="false">ROUND(F12/(1-D12),0)</f>
        <v>0</v>
      </c>
      <c r="F12" s="67" t="n">
        <f aca="false">+K8</f>
        <v>0</v>
      </c>
      <c r="G12" s="72"/>
      <c r="H12" s="69"/>
      <c r="J12" s="63" t="s">
        <v>50</v>
      </c>
      <c r="K12" s="67"/>
    </row>
    <row r="13" customFormat="false" ht="15" hidden="false" customHeight="false" outlineLevel="0" collapsed="false">
      <c r="A13" s="59" t="s">
        <v>48</v>
      </c>
      <c r="B13" s="60" t="s">
        <v>49</v>
      </c>
      <c r="C13" s="60"/>
      <c r="D13" s="66" t="n">
        <f aca="false">D$7</f>
        <v>0.033</v>
      </c>
      <c r="E13" s="73" t="n">
        <f aca="false">ROUND(F13/(1-D13),0)</f>
        <v>0</v>
      </c>
      <c r="F13" s="73" t="n">
        <f aca="false">+K9</f>
        <v>0</v>
      </c>
      <c r="G13" s="72"/>
      <c r="H13" s="69"/>
      <c r="J13" s="63" t="s">
        <v>51</v>
      </c>
      <c r="K13" s="67" t="n">
        <f aca="false">L7-K14</f>
        <v>60900</v>
      </c>
    </row>
    <row r="14" customFormat="false" ht="12.75" hidden="false" customHeight="false" outlineLevel="0" collapsed="false">
      <c r="A14" s="59"/>
      <c r="B14" s="60"/>
      <c r="C14" s="60"/>
      <c r="D14" s="66"/>
      <c r="E14" s="67" t="n">
        <f aca="false">E12+E13</f>
        <v>0</v>
      </c>
      <c r="F14" s="67" t="n">
        <f aca="false">F12+F13</f>
        <v>0</v>
      </c>
      <c r="G14" s="72"/>
      <c r="H14" s="69"/>
      <c r="J14" s="63" t="s">
        <v>52</v>
      </c>
      <c r="K14" s="75" t="n">
        <v>0</v>
      </c>
      <c r="L14" s="70" t="n">
        <f aca="false">+K14+K13</f>
        <v>60900</v>
      </c>
    </row>
    <row r="15" customFormat="false" ht="12.75" hidden="false" customHeight="false" outlineLevel="0" collapsed="false">
      <c r="A15" s="59"/>
      <c r="B15" s="60"/>
      <c r="C15" s="60"/>
      <c r="D15" s="66"/>
      <c r="E15" s="67"/>
      <c r="F15" s="67"/>
      <c r="G15" s="76"/>
      <c r="H15" s="69"/>
      <c r="J15" s="63"/>
      <c r="K15" s="67"/>
    </row>
    <row r="16" customFormat="false" ht="12.75" hidden="false" customHeight="false" outlineLevel="0" collapsed="false">
      <c r="A16" s="59" t="s">
        <v>53</v>
      </c>
      <c r="B16" s="60"/>
      <c r="C16" s="60"/>
      <c r="D16" s="66"/>
      <c r="E16" s="67" t="n">
        <f aca="false">E10-E14</f>
        <v>62978</v>
      </c>
      <c r="F16" s="67" t="n">
        <f aca="false">F10-F14</f>
        <v>60900</v>
      </c>
      <c r="G16" s="72"/>
      <c r="H16" s="69"/>
      <c r="J16" s="63" t="s">
        <v>54</v>
      </c>
      <c r="K16" s="66"/>
    </row>
    <row r="17" customFormat="false" ht="12.75" hidden="false" customHeight="false" outlineLevel="0" collapsed="false">
      <c r="A17" s="65"/>
      <c r="B17" s="60" t="s">
        <v>55</v>
      </c>
      <c r="C17" s="60"/>
      <c r="D17" s="66" t="n">
        <f aca="false">D$7</f>
        <v>0.033</v>
      </c>
      <c r="E17" s="67" t="n">
        <f aca="false">ROUND(F17/(1-D17),0)</f>
        <v>0</v>
      </c>
      <c r="F17" s="67" t="n">
        <f aca="false">+K11</f>
        <v>0</v>
      </c>
      <c r="G17" s="72" t="n">
        <f aca="false">+K16</f>
        <v>0</v>
      </c>
      <c r="H17" s="69" t="n">
        <f aca="false">ROUND(E17*G17,2)</f>
        <v>0</v>
      </c>
      <c r="J17" s="63" t="s">
        <v>54</v>
      </c>
    </row>
    <row r="18" customFormat="false" ht="12.75" hidden="false" customHeight="false" outlineLevel="0" collapsed="false">
      <c r="A18" s="65"/>
      <c r="B18" s="77" t="s">
        <v>55</v>
      </c>
      <c r="C18" s="78"/>
      <c r="D18" s="79" t="n">
        <f aca="false">D$7</f>
        <v>0.033</v>
      </c>
      <c r="E18" s="80" t="n">
        <v>0</v>
      </c>
      <c r="F18" s="80" t="n">
        <f aca="false">+K12</f>
        <v>0</v>
      </c>
      <c r="G18" s="81" t="n">
        <v>0</v>
      </c>
      <c r="H18" s="82"/>
      <c r="J18" s="63" t="s">
        <v>56</v>
      </c>
      <c r="K18" s="83" t="n">
        <f aca="false">M2+0.01</f>
        <v>6.32</v>
      </c>
    </row>
    <row r="19" customFormat="false" ht="12.75" hidden="false" customHeight="false" outlineLevel="0" collapsed="false">
      <c r="A19" s="59"/>
      <c r="B19" s="60" t="s">
        <v>57</v>
      </c>
      <c r="C19" s="60"/>
      <c r="D19" s="66" t="n">
        <f aca="false">D$7</f>
        <v>0.033</v>
      </c>
      <c r="E19" s="71" t="n">
        <f aca="false">ROUND(F19/(1-D19),0)</f>
        <v>62978</v>
      </c>
      <c r="F19" s="67" t="n">
        <f aca="false">+K13</f>
        <v>60900</v>
      </c>
      <c r="G19" s="72" t="n">
        <f aca="false">+K18</f>
        <v>6.32</v>
      </c>
      <c r="H19" s="69" t="n">
        <f aca="false">ROUND(E19*G19,2)</f>
        <v>398020.96</v>
      </c>
      <c r="J19" s="63" t="s">
        <v>58</v>
      </c>
      <c r="K19" s="84" t="n">
        <f aca="false">M2+0.1</f>
        <v>6.41</v>
      </c>
    </row>
    <row r="20" customFormat="false" ht="15" hidden="false" customHeight="false" outlineLevel="0" collapsed="false">
      <c r="A20" s="59"/>
      <c r="B20" s="60" t="s">
        <v>59</v>
      </c>
      <c r="C20" s="60"/>
      <c r="D20" s="66" t="n">
        <f aca="false">D$7</f>
        <v>0.033</v>
      </c>
      <c r="E20" s="73" t="n">
        <f aca="false">ROUND(F20/(1-D20),0)</f>
        <v>0</v>
      </c>
      <c r="F20" s="73" t="n">
        <f aca="false">+K14</f>
        <v>0</v>
      </c>
      <c r="G20" s="85" t="n">
        <f aca="false">+K19</f>
        <v>6.41</v>
      </c>
      <c r="H20" s="86" t="n">
        <f aca="false">ROUND(E20*G20,2)</f>
        <v>0</v>
      </c>
      <c r="K20" s="67"/>
    </row>
    <row r="21" customFormat="false" ht="13.5" hidden="false" customHeight="false" outlineLevel="0" collapsed="false">
      <c r="A21" s="87"/>
      <c r="B21" s="88"/>
      <c r="C21" s="88"/>
      <c r="D21" s="89"/>
      <c r="E21" s="90" t="n">
        <f aca="false">+E10</f>
        <v>62978</v>
      </c>
      <c r="F21" s="90" t="n">
        <f aca="false">SUM(F17:F20)</f>
        <v>60900</v>
      </c>
      <c r="G21" s="91" t="n">
        <f aca="false">+H21/E21</f>
        <v>6.32</v>
      </c>
      <c r="H21" s="92" t="n">
        <f aca="false">SUM(H17:H20)</f>
        <v>398020.96</v>
      </c>
      <c r="J21" s="63" t="s">
        <v>60</v>
      </c>
      <c r="K21" s="93" t="n">
        <v>3183.05</v>
      </c>
    </row>
    <row r="22" customFormat="false" ht="12.75" hidden="false" customHeight="false" outlineLevel="0" collapsed="false">
      <c r="J22" s="63" t="s">
        <v>61</v>
      </c>
      <c r="K22" s="64" t="n">
        <v>2175</v>
      </c>
    </row>
    <row r="23" customFormat="false" ht="12.75" hidden="false" customHeight="false" outlineLevel="0" collapsed="false">
      <c r="K23" s="94" t="n">
        <v>0.033</v>
      </c>
      <c r="L23" s="95" t="n">
        <v>0.0259</v>
      </c>
      <c r="M23" s="96" t="n">
        <f aca="false">L23+0.0078</f>
        <v>0.0337</v>
      </c>
      <c r="N23" s="63" t="s">
        <v>62</v>
      </c>
    </row>
    <row r="24" customFormat="false" ht="12.75" hidden="false" customHeight="false" outlineLevel="0" collapsed="false">
      <c r="D24" s="66"/>
      <c r="E24" s="67"/>
      <c r="F24" s="67"/>
      <c r="G24" s="72"/>
      <c r="H24" s="97"/>
      <c r="J24" s="53" t="s">
        <v>63</v>
      </c>
      <c r="K24" s="67"/>
    </row>
    <row r="25" customFormat="false" ht="13.5" hidden="false" customHeight="false" outlineLevel="0" collapsed="false">
      <c r="D25" s="66"/>
      <c r="E25" s="67"/>
      <c r="F25" s="67"/>
      <c r="G25" s="72"/>
      <c r="H25" s="97"/>
      <c r="K25" s="67"/>
    </row>
    <row r="26" customFormat="false" ht="12.75" hidden="false" customHeight="false" outlineLevel="0" collapsed="false">
      <c r="A26" s="54" t="s">
        <v>36</v>
      </c>
      <c r="B26" s="55" t="str">
        <f aca="false">J24</f>
        <v>33171000 TF-1</v>
      </c>
      <c r="C26" s="56"/>
      <c r="D26" s="56"/>
      <c r="E26" s="56"/>
      <c r="F26" s="56"/>
      <c r="G26" s="56"/>
      <c r="H26" s="57"/>
      <c r="J26" s="63" t="s">
        <v>43</v>
      </c>
      <c r="K26" s="64" t="n">
        <v>155224</v>
      </c>
    </row>
    <row r="27" customFormat="false" ht="12.75" hidden="false" customHeight="false" outlineLevel="0" collapsed="false">
      <c r="A27" s="59"/>
      <c r="B27" s="60"/>
      <c r="C27" s="60"/>
      <c r="D27" s="61" t="s">
        <v>38</v>
      </c>
      <c r="E27" s="61" t="s">
        <v>39</v>
      </c>
      <c r="F27" s="61" t="s">
        <v>40</v>
      </c>
      <c r="G27" s="61" t="s">
        <v>41</v>
      </c>
      <c r="H27" s="62" t="s">
        <v>42</v>
      </c>
      <c r="J27" s="63" t="s">
        <v>45</v>
      </c>
      <c r="K27" s="64" t="n">
        <v>915</v>
      </c>
    </row>
    <row r="28" customFormat="false" ht="12.75" hidden="false" customHeight="false" outlineLevel="0" collapsed="false">
      <c r="A28" s="65" t="s">
        <v>64</v>
      </c>
      <c r="B28" s="60"/>
      <c r="C28" s="60"/>
      <c r="D28" s="66" t="n">
        <f aca="false">D$7</f>
        <v>0.033</v>
      </c>
      <c r="E28" s="67" t="n">
        <f aca="false">ROUND(F28/(1-D28),0)</f>
        <v>160521</v>
      </c>
      <c r="F28" s="67" t="n">
        <f aca="false">+K26</f>
        <v>155224</v>
      </c>
      <c r="G28" s="72"/>
      <c r="H28" s="69"/>
      <c r="J28" s="63" t="s">
        <v>47</v>
      </c>
      <c r="K28" s="67" t="n">
        <v>0</v>
      </c>
    </row>
    <row r="29" customFormat="false" ht="12.75" hidden="false" customHeight="false" outlineLevel="0" collapsed="false">
      <c r="A29" s="59" t="s">
        <v>46</v>
      </c>
      <c r="B29" s="60"/>
      <c r="C29" s="60"/>
      <c r="D29" s="66" t="n">
        <f aca="false">D$7</f>
        <v>0.033</v>
      </c>
      <c r="E29" s="71" t="n">
        <f aca="false">ROUND(F29/(1-D29),0)</f>
        <v>946</v>
      </c>
      <c r="F29" s="71" t="n">
        <f aca="false">+K27</f>
        <v>915</v>
      </c>
      <c r="G29" s="72"/>
      <c r="H29" s="69"/>
      <c r="J29" s="63" t="s">
        <v>47</v>
      </c>
      <c r="K29" s="67" t="n">
        <v>0</v>
      </c>
      <c r="L29" s="98"/>
    </row>
    <row r="30" customFormat="false" ht="15" hidden="false" customHeight="false" outlineLevel="0" collapsed="false">
      <c r="A30" s="59" t="s">
        <v>48</v>
      </c>
      <c r="B30" s="60" t="s">
        <v>49</v>
      </c>
      <c r="C30" s="60"/>
      <c r="D30" s="66" t="n">
        <f aca="false">D$7</f>
        <v>0.033</v>
      </c>
      <c r="E30" s="73" t="n">
        <f aca="false">ROUND(F30/(1-D30),0)</f>
        <v>0</v>
      </c>
      <c r="F30" s="73" t="n">
        <f aca="false">+F35</f>
        <v>0</v>
      </c>
      <c r="G30" s="72"/>
      <c r="H30" s="69"/>
      <c r="K30" s="67"/>
      <c r="L30" s="70" t="n">
        <f aca="false">SUM(K26:K29)</f>
        <v>156139</v>
      </c>
    </row>
    <row r="31" customFormat="false" ht="12.75" hidden="false" customHeight="false" outlineLevel="0" collapsed="false">
      <c r="A31" s="59"/>
      <c r="B31" s="60"/>
      <c r="C31" s="60"/>
      <c r="D31" s="66"/>
      <c r="E31" s="67" t="n">
        <f aca="false">SUM(E28:E30)</f>
        <v>161467</v>
      </c>
      <c r="F31" s="67" t="n">
        <f aca="false">SUM(F28:F30)</f>
        <v>156139</v>
      </c>
      <c r="G31" s="72"/>
      <c r="H31" s="69"/>
      <c r="J31" s="63" t="s">
        <v>50</v>
      </c>
      <c r="K31" s="67" t="n">
        <v>0</v>
      </c>
      <c r="M31" s="49"/>
    </row>
    <row r="32" customFormat="false" ht="12.75" hidden="false" customHeight="false" outlineLevel="0" collapsed="false">
      <c r="A32" s="59"/>
      <c r="B32" s="60"/>
      <c r="C32" s="60"/>
      <c r="D32" s="66"/>
      <c r="E32" s="67"/>
      <c r="F32" s="67"/>
      <c r="G32" s="72"/>
      <c r="H32" s="69"/>
      <c r="J32" s="63" t="s">
        <v>50</v>
      </c>
      <c r="K32" s="67" t="n">
        <v>0</v>
      </c>
      <c r="M32" s="70" t="n">
        <f aca="false">+K11+K32</f>
        <v>0</v>
      </c>
    </row>
    <row r="33" customFormat="false" ht="12.75" hidden="false" customHeight="false" outlineLevel="0" collapsed="false">
      <c r="A33" s="59" t="s">
        <v>48</v>
      </c>
      <c r="B33" s="60" t="s">
        <v>49</v>
      </c>
      <c r="C33" s="60"/>
      <c r="D33" s="66" t="n">
        <f aca="false">D$7</f>
        <v>0.033</v>
      </c>
      <c r="E33" s="67" t="n">
        <f aca="false">ROUND(F33/(1-D33),0)</f>
        <v>0</v>
      </c>
      <c r="F33" s="67" t="n">
        <f aca="false">+K28</f>
        <v>0</v>
      </c>
      <c r="G33" s="72"/>
      <c r="H33" s="69"/>
      <c r="J33" s="63" t="s">
        <v>50</v>
      </c>
      <c r="K33" s="67" t="n">
        <v>0</v>
      </c>
      <c r="L33" s="70"/>
      <c r="M33" s="70" t="n">
        <f aca="false">+K32+K33</f>
        <v>0</v>
      </c>
    </row>
    <row r="34" customFormat="false" ht="15" hidden="false" customHeight="false" outlineLevel="0" collapsed="false">
      <c r="A34" s="65"/>
      <c r="B34" s="60" t="s">
        <v>49</v>
      </c>
      <c r="C34" s="60"/>
      <c r="D34" s="66" t="n">
        <f aca="false">D$7</f>
        <v>0.033</v>
      </c>
      <c r="E34" s="73" t="n">
        <f aca="false">ROUND(F34/(1-D34),0)</f>
        <v>0</v>
      </c>
      <c r="F34" s="73" t="n">
        <f aca="false">+K29</f>
        <v>0</v>
      </c>
      <c r="G34" s="72"/>
      <c r="H34" s="69"/>
      <c r="J34" s="63" t="s">
        <v>51</v>
      </c>
      <c r="K34" s="67" t="n">
        <f aca="false">SUM(K26:K29)</f>
        <v>156139</v>
      </c>
    </row>
    <row r="35" customFormat="false" ht="12.75" hidden="false" customHeight="false" outlineLevel="0" collapsed="false">
      <c r="A35" s="59"/>
      <c r="B35" s="60"/>
      <c r="C35" s="60"/>
      <c r="D35" s="66"/>
      <c r="E35" s="67" t="n">
        <f aca="false">E33+E34</f>
        <v>0</v>
      </c>
      <c r="F35" s="67" t="n">
        <f aca="false">F33+F34</f>
        <v>0</v>
      </c>
      <c r="G35" s="72"/>
      <c r="H35" s="69"/>
      <c r="J35" s="63" t="s">
        <v>52</v>
      </c>
      <c r="K35" s="75" t="n">
        <v>0</v>
      </c>
      <c r="L35" s="49"/>
    </row>
    <row r="36" customFormat="false" ht="12.75" hidden="false" customHeight="false" outlineLevel="0" collapsed="false">
      <c r="A36" s="59"/>
      <c r="B36" s="60"/>
      <c r="C36" s="60"/>
      <c r="D36" s="66"/>
      <c r="E36" s="67"/>
      <c r="F36" s="67"/>
      <c r="G36" s="72"/>
      <c r="H36" s="69"/>
      <c r="K36" s="67"/>
      <c r="L36" s="49"/>
    </row>
    <row r="37" customFormat="false" ht="12.75" hidden="false" customHeight="false" outlineLevel="0" collapsed="false">
      <c r="A37" s="59" t="s">
        <v>53</v>
      </c>
      <c r="B37" s="60"/>
      <c r="C37" s="60"/>
      <c r="D37" s="66"/>
      <c r="E37" s="67" t="n">
        <f aca="false">E31-E35</f>
        <v>161467</v>
      </c>
      <c r="F37" s="67" t="n">
        <f aca="false">F31-F35</f>
        <v>156139</v>
      </c>
      <c r="G37" s="72"/>
      <c r="H37" s="69"/>
      <c r="J37" s="63" t="s">
        <v>54</v>
      </c>
      <c r="K37" s="66"/>
      <c r="L37" s="49"/>
    </row>
    <row r="38" customFormat="false" ht="12.75" hidden="false" customHeight="false" outlineLevel="0" collapsed="false">
      <c r="A38" s="59"/>
      <c r="B38" s="60" t="s">
        <v>55</v>
      </c>
      <c r="C38" s="60"/>
      <c r="D38" s="66" t="n">
        <f aca="false">D$7</f>
        <v>0.033</v>
      </c>
      <c r="E38" s="67" t="n">
        <f aca="false">ROUND(F38/(1-D38),0)</f>
        <v>0</v>
      </c>
      <c r="F38" s="67" t="n">
        <f aca="false">+K31</f>
        <v>0</v>
      </c>
      <c r="G38" s="72" t="n">
        <f aca="false">+G17</f>
        <v>0</v>
      </c>
      <c r="H38" s="69" t="n">
        <f aca="false">ROUND(E38*G38,2)</f>
        <v>0</v>
      </c>
      <c r="J38" s="63" t="s">
        <v>54</v>
      </c>
      <c r="K38" s="66"/>
      <c r="L38" s="49"/>
    </row>
    <row r="39" customFormat="false" ht="12.75" hidden="false" customHeight="false" outlineLevel="0" collapsed="false">
      <c r="A39" s="59"/>
      <c r="B39" s="60" t="s">
        <v>55</v>
      </c>
      <c r="C39" s="60"/>
      <c r="D39" s="66" t="n">
        <f aca="false">D$7</f>
        <v>0.033</v>
      </c>
      <c r="E39" s="67" t="n">
        <f aca="false">ROUND(F39/(1-D39),0)</f>
        <v>0</v>
      </c>
      <c r="F39" s="67" t="n">
        <f aca="false">+K32</f>
        <v>0</v>
      </c>
      <c r="G39" s="72" t="n">
        <f aca="false">+K38</f>
        <v>0</v>
      </c>
      <c r="H39" s="69" t="n">
        <f aca="false">ROUND(E39*G39,2)</f>
        <v>0</v>
      </c>
      <c r="J39" s="63" t="s">
        <v>65</v>
      </c>
      <c r="K39" s="84" t="n">
        <f aca="false">+K18</f>
        <v>6.32</v>
      </c>
    </row>
    <row r="40" customFormat="false" ht="12.75" hidden="false" customHeight="false" outlineLevel="0" collapsed="false">
      <c r="A40" s="59"/>
      <c r="B40" s="60" t="s">
        <v>55</v>
      </c>
      <c r="C40" s="60"/>
      <c r="D40" s="66" t="n">
        <f aca="false">D$7</f>
        <v>0.033</v>
      </c>
      <c r="E40" s="67" t="n">
        <f aca="false">ROUND(F40/(1-D40),0)</f>
        <v>0</v>
      </c>
      <c r="F40" s="67" t="n">
        <f aca="false">+K33</f>
        <v>0</v>
      </c>
      <c r="G40" s="72" t="n">
        <f aca="false">+K39</f>
        <v>6.32</v>
      </c>
      <c r="H40" s="69" t="n">
        <f aca="false">ROUND(E40*G40,2)</f>
        <v>0</v>
      </c>
    </row>
    <row r="41" customFormat="false" ht="12.75" hidden="false" customHeight="false" outlineLevel="0" collapsed="false">
      <c r="A41" s="59"/>
      <c r="B41" s="60" t="s">
        <v>57</v>
      </c>
      <c r="C41" s="60"/>
      <c r="D41" s="66" t="n">
        <f aca="false">D$7</f>
        <v>0.033</v>
      </c>
      <c r="E41" s="67" t="n">
        <f aca="false">ROUND(F41/(1-D41),0)</f>
        <v>161467</v>
      </c>
      <c r="F41" s="67" t="n">
        <f aca="false">+K34</f>
        <v>156139</v>
      </c>
      <c r="G41" s="72" t="n">
        <f aca="false">+G19</f>
        <v>6.32</v>
      </c>
      <c r="H41" s="69" t="n">
        <f aca="false">ROUND(E41*G41,2)</f>
        <v>1020471.44</v>
      </c>
      <c r="J41" s="63" t="s">
        <v>60</v>
      </c>
      <c r="K41" s="93" t="n">
        <v>90172.36</v>
      </c>
    </row>
    <row r="42" customFormat="false" ht="15" hidden="false" customHeight="false" outlineLevel="0" collapsed="false">
      <c r="A42" s="59"/>
      <c r="B42" s="60" t="s">
        <v>59</v>
      </c>
      <c r="C42" s="60"/>
      <c r="D42" s="66" t="n">
        <f aca="false">D$7</f>
        <v>0.033</v>
      </c>
      <c r="E42" s="73" t="n">
        <f aca="false">ROUND(F42/(1-D42),0)</f>
        <v>0</v>
      </c>
      <c r="F42" s="73" t="n">
        <f aca="false">+K35</f>
        <v>0</v>
      </c>
      <c r="G42" s="85" t="n">
        <f aca="false">+G20</f>
        <v>6.41</v>
      </c>
      <c r="H42" s="86" t="n">
        <f aca="false">ROUND(E42*G42,2)</f>
        <v>0</v>
      </c>
      <c r="J42" s="63" t="s">
        <v>61</v>
      </c>
      <c r="K42" s="64" t="n">
        <v>8375</v>
      </c>
    </row>
    <row r="43" customFormat="false" ht="13.5" hidden="false" customHeight="false" outlineLevel="0" collapsed="false">
      <c r="A43" s="87"/>
      <c r="B43" s="88"/>
      <c r="C43" s="88"/>
      <c r="D43" s="89"/>
      <c r="E43" s="90" t="n">
        <f aca="false">SUM(E38:E42)</f>
        <v>161467</v>
      </c>
      <c r="F43" s="90" t="n">
        <f aca="false">SUM(F38:F42)</f>
        <v>156139</v>
      </c>
      <c r="G43" s="91"/>
      <c r="H43" s="92" t="n">
        <f aca="false">SUM(H38:H42)</f>
        <v>1020471.44</v>
      </c>
      <c r="J43" s="49" t="s">
        <v>66</v>
      </c>
      <c r="K43" s="93" t="n">
        <f aca="false">-12646.67+(10586.25+22.41)</f>
        <v>-2038.01</v>
      </c>
    </row>
    <row r="44" customFormat="false" ht="12.75" hidden="false" customHeight="false" outlineLevel="0" collapsed="false">
      <c r="A44" s="49"/>
      <c r="D44" s="66"/>
      <c r="E44" s="67"/>
      <c r="F44" s="67"/>
      <c r="G44" s="72"/>
      <c r="H44" s="97"/>
      <c r="J44" s="53" t="s">
        <v>67</v>
      </c>
    </row>
    <row r="45" customFormat="false" ht="13.5" hidden="false" customHeight="false" outlineLevel="0" collapsed="false">
      <c r="D45" s="66"/>
      <c r="E45" s="67"/>
      <c r="F45" s="67"/>
      <c r="G45" s="72"/>
      <c r="H45" s="97"/>
      <c r="J45" s="99" t="s">
        <v>68</v>
      </c>
    </row>
    <row r="46" customFormat="false" ht="12.75" hidden="false" customHeight="false" outlineLevel="0" collapsed="false">
      <c r="A46" s="54" t="s">
        <v>36</v>
      </c>
      <c r="B46" s="55" t="str">
        <f aca="false">J44</f>
        <v>33229000  NNT-1</v>
      </c>
      <c r="C46" s="56"/>
      <c r="D46" s="56"/>
      <c r="E46" s="56"/>
      <c r="F46" s="56"/>
      <c r="G46" s="56"/>
      <c r="H46" s="57"/>
      <c r="J46" s="63" t="s">
        <v>43</v>
      </c>
      <c r="K46" s="67" t="n">
        <v>0</v>
      </c>
    </row>
    <row r="47" customFormat="false" ht="12.75" hidden="false" customHeight="false" outlineLevel="0" collapsed="false">
      <c r="A47" s="59"/>
      <c r="B47" s="60"/>
      <c r="C47" s="60"/>
      <c r="D47" s="61" t="s">
        <v>38</v>
      </c>
      <c r="E47" s="61" t="s">
        <v>39</v>
      </c>
      <c r="F47" s="61" t="s">
        <v>40</v>
      </c>
      <c r="G47" s="61" t="s">
        <v>41</v>
      </c>
      <c r="H47" s="62" t="s">
        <v>42</v>
      </c>
      <c r="J47" s="63" t="s">
        <v>45</v>
      </c>
      <c r="K47" s="67" t="n">
        <v>0</v>
      </c>
    </row>
    <row r="48" customFormat="false" ht="12.75" hidden="false" customHeight="false" outlineLevel="0" collapsed="false">
      <c r="A48" s="65" t="s">
        <v>64</v>
      </c>
      <c r="B48" s="60"/>
      <c r="C48" s="60"/>
      <c r="D48" s="66" t="n">
        <f aca="false">D$7</f>
        <v>0.033</v>
      </c>
      <c r="E48" s="67" t="n">
        <f aca="false">ROUND(F48/(1-D48),0)</f>
        <v>0</v>
      </c>
      <c r="F48" s="67" t="n">
        <f aca="false">+K46</f>
        <v>0</v>
      </c>
      <c r="G48" s="72"/>
      <c r="H48" s="69"/>
      <c r="J48" s="63" t="s">
        <v>47</v>
      </c>
      <c r="K48" s="67"/>
    </row>
    <row r="49" customFormat="false" ht="12.75" hidden="false" customHeight="false" outlineLevel="0" collapsed="false">
      <c r="A49" s="59" t="s">
        <v>46</v>
      </c>
      <c r="B49" s="60"/>
      <c r="C49" s="60"/>
      <c r="D49" s="66" t="n">
        <f aca="false">D$7</f>
        <v>0.033</v>
      </c>
      <c r="E49" s="71" t="n">
        <f aca="false">ROUND(F49/(1-D49),0)</f>
        <v>0</v>
      </c>
      <c r="F49" s="71" t="n">
        <f aca="false">+K47</f>
        <v>0</v>
      </c>
      <c r="G49" s="72"/>
      <c r="H49" s="69"/>
      <c r="J49" s="63" t="s">
        <v>47</v>
      </c>
    </row>
    <row r="50" customFormat="false" ht="15" hidden="false" customHeight="false" outlineLevel="0" collapsed="false">
      <c r="A50" s="59" t="s">
        <v>48</v>
      </c>
      <c r="B50" s="60" t="s">
        <v>49</v>
      </c>
      <c r="C50" s="60"/>
      <c r="D50" s="66" t="n">
        <f aca="false">D$7</f>
        <v>0.033</v>
      </c>
      <c r="E50" s="73" t="n">
        <f aca="false">ROUND(F50/(1-D50),0)</f>
        <v>0</v>
      </c>
      <c r="F50" s="73" t="n">
        <f aca="false">+F55</f>
        <v>0</v>
      </c>
      <c r="G50" s="72"/>
      <c r="H50" s="69"/>
      <c r="J50" s="63"/>
    </row>
    <row r="51" customFormat="false" ht="12.75" hidden="false" customHeight="false" outlineLevel="0" collapsed="false">
      <c r="A51" s="59"/>
      <c r="B51" s="60"/>
      <c r="C51" s="60"/>
      <c r="D51" s="66"/>
      <c r="E51" s="67" t="n">
        <f aca="false">SUM(E48:E50)</f>
        <v>0</v>
      </c>
      <c r="F51" s="67" t="n">
        <f aca="false">SUM(F48:F50)</f>
        <v>0</v>
      </c>
      <c r="G51" s="72"/>
      <c r="H51" s="69"/>
      <c r="J51" s="63" t="s">
        <v>50</v>
      </c>
      <c r="K51" s="84"/>
    </row>
    <row r="52" customFormat="false" ht="12.75" hidden="false" customHeight="false" outlineLevel="0" collapsed="false">
      <c r="A52" s="59"/>
      <c r="B52" s="60"/>
      <c r="C52" s="60"/>
      <c r="D52" s="66"/>
      <c r="E52" s="67"/>
      <c r="F52" s="67"/>
      <c r="G52" s="72"/>
      <c r="H52" s="69"/>
      <c r="J52" s="63" t="s">
        <v>51</v>
      </c>
      <c r="K52" s="67" t="n">
        <f aca="false">+K46</f>
        <v>0</v>
      </c>
    </row>
    <row r="53" customFormat="false" ht="12.75" hidden="false" customHeight="false" outlineLevel="0" collapsed="false">
      <c r="A53" s="59" t="s">
        <v>48</v>
      </c>
      <c r="B53" s="60" t="s">
        <v>49</v>
      </c>
      <c r="C53" s="60"/>
      <c r="D53" s="66" t="n">
        <f aca="false">D$7</f>
        <v>0.033</v>
      </c>
      <c r="E53" s="67" t="n">
        <f aca="false">ROUND(F53/(1-D53),0)</f>
        <v>0</v>
      </c>
      <c r="F53" s="67" t="n">
        <f aca="false">+K48</f>
        <v>0</v>
      </c>
      <c r="G53" s="72"/>
      <c r="H53" s="69"/>
      <c r="J53" s="63" t="s">
        <v>52</v>
      </c>
    </row>
    <row r="54" customFormat="false" ht="15" hidden="false" customHeight="false" outlineLevel="0" collapsed="false">
      <c r="A54" s="65"/>
      <c r="B54" s="60" t="s">
        <v>49</v>
      </c>
      <c r="C54" s="60"/>
      <c r="D54" s="66" t="n">
        <f aca="false">D$7</f>
        <v>0.033</v>
      </c>
      <c r="E54" s="73" t="n">
        <f aca="false">ROUND(F54/(1-D54),0)</f>
        <v>0</v>
      </c>
      <c r="F54" s="73" t="n">
        <f aca="false">+K49</f>
        <v>0</v>
      </c>
      <c r="G54" s="72"/>
      <c r="H54" s="69"/>
      <c r="J54" s="63"/>
    </row>
    <row r="55" customFormat="false" ht="12.75" hidden="false" customHeight="false" outlineLevel="0" collapsed="false">
      <c r="A55" s="59"/>
      <c r="B55" s="60"/>
      <c r="C55" s="60"/>
      <c r="D55" s="66"/>
      <c r="E55" s="67" t="n">
        <f aca="false">E53+E54</f>
        <v>0</v>
      </c>
      <c r="F55" s="67" t="n">
        <f aca="false">F53+F54</f>
        <v>0</v>
      </c>
      <c r="G55" s="72"/>
      <c r="H55" s="69"/>
      <c r="J55" s="63" t="s">
        <v>54</v>
      </c>
      <c r="K55" s="100" t="n">
        <v>0</v>
      </c>
      <c r="N55" s="49"/>
    </row>
    <row r="56" customFormat="false" ht="12.75" hidden="false" customHeight="false" outlineLevel="0" collapsed="false">
      <c r="A56" s="59"/>
      <c r="B56" s="60"/>
      <c r="C56" s="60"/>
      <c r="D56" s="66"/>
      <c r="E56" s="67"/>
      <c r="F56" s="67"/>
      <c r="G56" s="72"/>
      <c r="H56" s="69"/>
      <c r="J56" s="63" t="s">
        <v>69</v>
      </c>
      <c r="K56" s="101" t="n">
        <v>0</v>
      </c>
    </row>
    <row r="57" customFormat="false" ht="12.75" hidden="false" customHeight="false" outlineLevel="0" collapsed="false">
      <c r="A57" s="59" t="s">
        <v>53</v>
      </c>
      <c r="B57" s="60"/>
      <c r="C57" s="60"/>
      <c r="D57" s="66"/>
      <c r="E57" s="67" t="n">
        <f aca="false">E51-E55</f>
        <v>0</v>
      </c>
      <c r="F57" s="67" t="n">
        <f aca="false">F51-F55</f>
        <v>0</v>
      </c>
      <c r="G57" s="72"/>
      <c r="H57" s="69"/>
      <c r="J57" s="63" t="s">
        <v>70</v>
      </c>
    </row>
    <row r="58" customFormat="false" ht="12.75" hidden="false" customHeight="false" outlineLevel="0" collapsed="false">
      <c r="A58" s="59"/>
      <c r="B58" s="60" t="s">
        <v>55</v>
      </c>
      <c r="C58" s="60"/>
      <c r="D58" s="66" t="n">
        <f aca="false">D$7</f>
        <v>0.033</v>
      </c>
      <c r="E58" s="67" t="n">
        <f aca="false">ROUND(F58/(1-D58),0)</f>
        <v>0</v>
      </c>
      <c r="F58" s="67" t="n">
        <f aca="false">+K51</f>
        <v>0</v>
      </c>
      <c r="G58" s="72" t="n">
        <f aca="false">+K55</f>
        <v>0</v>
      </c>
      <c r="H58" s="69" t="n">
        <f aca="false">ROUND(E58*G58,2)</f>
        <v>0</v>
      </c>
    </row>
    <row r="59" customFormat="false" ht="12.75" hidden="false" customHeight="false" outlineLevel="0" collapsed="false">
      <c r="A59" s="59"/>
      <c r="B59" s="60" t="s">
        <v>57</v>
      </c>
      <c r="C59" s="60"/>
      <c r="D59" s="66" t="n">
        <f aca="false">D$7</f>
        <v>0.033</v>
      </c>
      <c r="E59" s="67" t="n">
        <f aca="false">ROUND(F59/(1-D59),0)</f>
        <v>0</v>
      </c>
      <c r="F59" s="67" t="n">
        <f aca="false">+K52</f>
        <v>0</v>
      </c>
      <c r="G59" s="72" t="n">
        <f aca="false">+K56</f>
        <v>0</v>
      </c>
      <c r="H59" s="69" t="n">
        <f aca="false">ROUND(E59*G59,2)</f>
        <v>0</v>
      </c>
      <c r="J59" s="63" t="s">
        <v>60</v>
      </c>
      <c r="K59" s="44" t="n">
        <v>0</v>
      </c>
    </row>
    <row r="60" customFormat="false" ht="15" hidden="false" customHeight="false" outlineLevel="0" collapsed="false">
      <c r="A60" s="59"/>
      <c r="B60" s="60" t="s">
        <v>59</v>
      </c>
      <c r="C60" s="60"/>
      <c r="D60" s="66" t="n">
        <f aca="false">D$7</f>
        <v>0.033</v>
      </c>
      <c r="E60" s="73" t="n">
        <f aca="false">ROUND(F60/(1-D60),0)</f>
        <v>0</v>
      </c>
      <c r="F60" s="73" t="n">
        <f aca="false">+K53</f>
        <v>0</v>
      </c>
      <c r="G60" s="85" t="n">
        <f aca="false">+K57</f>
        <v>0</v>
      </c>
      <c r="H60" s="86" t="n">
        <f aca="false">ROUND(E60*G60,2)</f>
        <v>0</v>
      </c>
      <c r="J60" s="63" t="s">
        <v>61</v>
      </c>
      <c r="K60" s="44" t="n">
        <v>0</v>
      </c>
    </row>
    <row r="61" customFormat="false" ht="13.5" hidden="false" customHeight="false" outlineLevel="0" collapsed="false">
      <c r="A61" s="87"/>
      <c r="B61" s="88"/>
      <c r="C61" s="88"/>
      <c r="D61" s="89"/>
      <c r="E61" s="90" t="n">
        <f aca="false">SUM(E58:E60)</f>
        <v>0</v>
      </c>
      <c r="F61" s="90" t="n">
        <f aca="false">SUM(F58:F60)</f>
        <v>0</v>
      </c>
      <c r="G61" s="91"/>
      <c r="H61" s="92" t="n">
        <f aca="false">SUM(H58:H60)</f>
        <v>0</v>
      </c>
    </row>
    <row r="62" customFormat="false" ht="12.75" hidden="false" customHeight="false" outlineLevel="0" collapsed="false">
      <c r="D62" s="66"/>
      <c r="E62" s="67"/>
      <c r="F62" s="67"/>
      <c r="G62" s="72"/>
      <c r="H62" s="97"/>
    </row>
    <row r="63" customFormat="false" ht="13.5" hidden="false" customHeight="false" outlineLevel="0" collapsed="false">
      <c r="D63" s="66"/>
      <c r="E63" s="67"/>
      <c r="F63" s="67"/>
      <c r="G63" s="72"/>
      <c r="H63" s="97"/>
    </row>
    <row r="64" customFormat="false" ht="12.75" hidden="false" customHeight="false" outlineLevel="0" collapsed="false">
      <c r="A64" s="54" t="s">
        <v>36</v>
      </c>
      <c r="B64" s="102" t="s">
        <v>71</v>
      </c>
      <c r="C64" s="56"/>
      <c r="D64" s="56"/>
      <c r="E64" s="56"/>
      <c r="F64" s="56"/>
      <c r="G64" s="56"/>
      <c r="H64" s="57"/>
      <c r="J64" s="63" t="s">
        <v>72</v>
      </c>
      <c r="K64" s="103" t="n">
        <v>28</v>
      </c>
    </row>
    <row r="65" customFormat="false" ht="12.75" hidden="false" customHeight="false" outlineLevel="0" collapsed="false">
      <c r="A65" s="59"/>
      <c r="B65" s="60"/>
      <c r="C65" s="60"/>
      <c r="D65" s="61"/>
      <c r="E65" s="61" t="s">
        <v>39</v>
      </c>
      <c r="F65" s="61" t="s">
        <v>40</v>
      </c>
      <c r="G65" s="61" t="s">
        <v>41</v>
      </c>
      <c r="H65" s="62" t="s">
        <v>42</v>
      </c>
      <c r="J65" s="63" t="s">
        <v>73</v>
      </c>
      <c r="K65" s="93" t="n">
        <v>0.06</v>
      </c>
      <c r="L65" s="104"/>
    </row>
    <row r="66" customFormat="false" ht="12.75" hidden="false" customHeight="false" outlineLevel="0" collapsed="false">
      <c r="A66" s="65" t="s">
        <v>64</v>
      </c>
      <c r="B66" s="60"/>
      <c r="C66" s="60"/>
      <c r="D66" s="66"/>
      <c r="E66" s="67" t="n">
        <f aca="false">E7+E28+E48</f>
        <v>204321</v>
      </c>
      <c r="F66" s="67" t="n">
        <f aca="false">F7+F28+F48</f>
        <v>197579</v>
      </c>
      <c r="G66" s="72"/>
      <c r="H66" s="69"/>
      <c r="L66" s="105"/>
    </row>
    <row r="67" customFormat="false" ht="12.75" hidden="false" customHeight="false" outlineLevel="0" collapsed="false">
      <c r="A67" s="59" t="s">
        <v>46</v>
      </c>
      <c r="B67" s="60"/>
      <c r="C67" s="60"/>
      <c r="D67" s="66"/>
      <c r="E67" s="67" t="n">
        <f aca="false">E8+E29+E49</f>
        <v>20124</v>
      </c>
      <c r="F67" s="67" t="n">
        <f aca="false">F8+F29+F49</f>
        <v>19460</v>
      </c>
      <c r="G67" s="72"/>
      <c r="H67" s="69"/>
      <c r="J67" s="63" t="s">
        <v>74</v>
      </c>
      <c r="K67" s="106"/>
      <c r="L67" s="105"/>
    </row>
    <row r="68" customFormat="false" ht="15" hidden="false" customHeight="false" outlineLevel="0" collapsed="false">
      <c r="A68" s="59" t="s">
        <v>48</v>
      </c>
      <c r="B68" s="60" t="s">
        <v>49</v>
      </c>
      <c r="C68" s="60"/>
      <c r="D68" s="66"/>
      <c r="E68" s="73" t="n">
        <f aca="false">E9+E30+E50</f>
        <v>0</v>
      </c>
      <c r="F68" s="73" t="n">
        <f aca="false">F9+F30+F50</f>
        <v>0</v>
      </c>
      <c r="G68" s="72"/>
      <c r="H68" s="69"/>
      <c r="J68" s="49" t="s">
        <v>75</v>
      </c>
      <c r="K68" s="107" t="n">
        <v>0</v>
      </c>
      <c r="L68" s="107"/>
    </row>
    <row r="69" customFormat="false" ht="12.75" hidden="false" customHeight="false" outlineLevel="0" collapsed="false">
      <c r="A69" s="59"/>
      <c r="B69" s="60"/>
      <c r="C69" s="60"/>
      <c r="D69" s="66"/>
      <c r="E69" s="67" t="n">
        <f aca="false">SUM(E66:E68)</f>
        <v>224445</v>
      </c>
      <c r="F69" s="67" t="n">
        <f aca="false">SUM(F66:F68)</f>
        <v>217039</v>
      </c>
      <c r="G69" s="72"/>
      <c r="H69" s="69"/>
      <c r="J69" s="49"/>
      <c r="K69" s="107" t="n">
        <v>0</v>
      </c>
      <c r="L69" s="108"/>
    </row>
    <row r="70" customFormat="false" ht="12.75" hidden="false" customHeight="false" outlineLevel="0" collapsed="false">
      <c r="A70" s="59"/>
      <c r="B70" s="60"/>
      <c r="C70" s="60"/>
      <c r="D70" s="66"/>
      <c r="E70" s="67"/>
      <c r="F70" s="67"/>
      <c r="G70" s="72"/>
      <c r="H70" s="69"/>
      <c r="J70" s="49"/>
      <c r="K70" s="84"/>
      <c r="L70" s="107"/>
    </row>
    <row r="71" customFormat="false" ht="12.75" hidden="false" customHeight="false" outlineLevel="0" collapsed="false">
      <c r="A71" s="59" t="s">
        <v>48</v>
      </c>
      <c r="B71" s="60" t="s">
        <v>49</v>
      </c>
      <c r="C71" s="60"/>
      <c r="D71" s="66"/>
      <c r="E71" s="67" t="n">
        <f aca="false">E12+E33</f>
        <v>0</v>
      </c>
      <c r="F71" s="67" t="n">
        <f aca="false">F12+F33</f>
        <v>0</v>
      </c>
      <c r="G71" s="72"/>
      <c r="H71" s="69"/>
      <c r="J71" s="49"/>
      <c r="K71" s="107"/>
      <c r="L71" s="107"/>
    </row>
    <row r="72" customFormat="false" ht="15" hidden="false" customHeight="false" outlineLevel="0" collapsed="false">
      <c r="A72" s="59" t="s">
        <v>48</v>
      </c>
      <c r="B72" s="60" t="s">
        <v>49</v>
      </c>
      <c r="C72" s="60"/>
      <c r="D72" s="66"/>
      <c r="E72" s="73" t="n">
        <f aca="false">E13+E34</f>
        <v>0</v>
      </c>
      <c r="F72" s="73" t="n">
        <f aca="false">F13+F34</f>
        <v>0</v>
      </c>
      <c r="G72" s="72"/>
      <c r="H72" s="69"/>
      <c r="L72" s="107"/>
    </row>
    <row r="73" customFormat="false" ht="12.75" hidden="false" customHeight="false" outlineLevel="0" collapsed="false">
      <c r="A73" s="59"/>
      <c r="B73" s="60"/>
      <c r="C73" s="60"/>
      <c r="D73" s="66"/>
      <c r="E73" s="67" t="n">
        <f aca="false">E71+E72</f>
        <v>0</v>
      </c>
      <c r="F73" s="67" t="n">
        <f aca="false">F71+F72</f>
        <v>0</v>
      </c>
      <c r="G73" s="72"/>
      <c r="H73" s="69"/>
      <c r="J73" s="49"/>
      <c r="K73" s="107"/>
      <c r="L73" s="107"/>
    </row>
    <row r="74" customFormat="false" ht="12.75" hidden="false" customHeight="false" outlineLevel="0" collapsed="false">
      <c r="A74" s="59"/>
      <c r="B74" s="60"/>
      <c r="C74" s="60"/>
      <c r="D74" s="66"/>
      <c r="E74" s="67"/>
      <c r="F74" s="67"/>
      <c r="G74" s="72"/>
      <c r="H74" s="69"/>
      <c r="J74" s="74"/>
      <c r="K74" s="107"/>
    </row>
    <row r="75" customFormat="false" ht="12.75" hidden="false" customHeight="false" outlineLevel="0" collapsed="false">
      <c r="A75" s="59" t="s">
        <v>53</v>
      </c>
      <c r="B75" s="60"/>
      <c r="C75" s="60"/>
      <c r="D75" s="66"/>
      <c r="E75" s="67" t="n">
        <f aca="false">E16+E37+E57</f>
        <v>224445</v>
      </c>
      <c r="F75" s="67" t="n">
        <f aca="false">F16+F37+F57</f>
        <v>217039</v>
      </c>
      <c r="G75" s="72"/>
      <c r="H75" s="69"/>
      <c r="J75" s="53" t="s">
        <v>76</v>
      </c>
      <c r="K75" s="67"/>
    </row>
    <row r="76" customFormat="false" ht="12.75" hidden="false" customHeight="false" outlineLevel="0" collapsed="false">
      <c r="A76" s="109"/>
      <c r="B76" s="60" t="s">
        <v>55</v>
      </c>
      <c r="C76" s="60"/>
      <c r="D76" s="66"/>
      <c r="E76" s="110" t="n">
        <f aca="false">+E17+E38+E58</f>
        <v>0</v>
      </c>
      <c r="F76" s="110" t="n">
        <f aca="false">+F17+F38+F58</f>
        <v>0</v>
      </c>
      <c r="G76" s="72" t="n">
        <f aca="false">+G38</f>
        <v>0</v>
      </c>
      <c r="H76" s="69" t="n">
        <f aca="false">+E76*G76</f>
        <v>0</v>
      </c>
      <c r="J76" s="63" t="s">
        <v>77</v>
      </c>
      <c r="K76" s="93" t="n">
        <v>74165.45</v>
      </c>
    </row>
    <row r="77" customFormat="false" ht="12.75" hidden="false" customHeight="false" outlineLevel="0" collapsed="false">
      <c r="A77" s="59"/>
      <c r="B77" s="60" t="s">
        <v>55</v>
      </c>
      <c r="C77" s="60"/>
      <c r="D77" s="66"/>
      <c r="E77" s="110" t="n">
        <f aca="false">+E18+E39</f>
        <v>0</v>
      </c>
      <c r="F77" s="67" t="n">
        <f aca="false">+F18</f>
        <v>0</v>
      </c>
      <c r="G77" s="72" t="n">
        <f aca="false">+K17</f>
        <v>0</v>
      </c>
      <c r="H77" s="69" t="n">
        <f aca="false">+E77*G77</f>
        <v>0</v>
      </c>
    </row>
    <row r="78" customFormat="false" ht="12.75" hidden="false" customHeight="false" outlineLevel="0" collapsed="false">
      <c r="A78" s="59"/>
      <c r="B78" s="60" t="s">
        <v>55</v>
      </c>
      <c r="C78" s="60"/>
      <c r="D78" s="66"/>
      <c r="E78" s="67" t="n">
        <v>0</v>
      </c>
      <c r="F78" s="67" t="n">
        <v>0</v>
      </c>
      <c r="G78" s="72" t="n">
        <v>0</v>
      </c>
      <c r="H78" s="69" t="n">
        <f aca="false">+H18</f>
        <v>0</v>
      </c>
      <c r="K78" s="67"/>
    </row>
    <row r="79" customFormat="false" ht="12.75" hidden="false" customHeight="false" outlineLevel="0" collapsed="false">
      <c r="A79" s="59"/>
      <c r="B79" s="60" t="s">
        <v>57</v>
      </c>
      <c r="C79" s="60"/>
      <c r="D79" s="67"/>
      <c r="E79" s="67" t="n">
        <f aca="false">E19+E41+E59</f>
        <v>224445</v>
      </c>
      <c r="F79" s="67" t="n">
        <f aca="false">F19+F41+F59</f>
        <v>217039</v>
      </c>
      <c r="G79" s="72" t="n">
        <f aca="false">+G41</f>
        <v>6.32</v>
      </c>
      <c r="H79" s="69" t="n">
        <f aca="false">ROUND(+E79*G79,2)</f>
        <v>1418492.4</v>
      </c>
      <c r="J79" s="111"/>
      <c r="K79" s="67"/>
    </row>
    <row r="80" customFormat="false" ht="15" hidden="false" customHeight="false" outlineLevel="0" collapsed="false">
      <c r="A80" s="59"/>
      <c r="B80" s="60" t="s">
        <v>59</v>
      </c>
      <c r="C80" s="60"/>
      <c r="D80" s="66"/>
      <c r="E80" s="73" t="n">
        <f aca="false">E20+E42+E60</f>
        <v>0</v>
      </c>
      <c r="F80" s="73" t="n">
        <f aca="false">F20+F42+F60</f>
        <v>0</v>
      </c>
      <c r="G80" s="85" t="n">
        <f aca="false">+G42</f>
        <v>6.41</v>
      </c>
      <c r="H80" s="86" t="n">
        <f aca="false">+E80*G80</f>
        <v>0</v>
      </c>
      <c r="K80" s="67"/>
    </row>
    <row r="81" customFormat="false" ht="13.5" hidden="false" customHeight="false" outlineLevel="0" collapsed="false">
      <c r="A81" s="87"/>
      <c r="B81" s="88"/>
      <c r="C81" s="88"/>
      <c r="D81" s="89"/>
      <c r="E81" s="90" t="n">
        <f aca="false">SUM(E76:E80)</f>
        <v>224445</v>
      </c>
      <c r="F81" s="90" t="n">
        <f aca="false">SUM(F76:F80)</f>
        <v>217039</v>
      </c>
      <c r="G81" s="91"/>
      <c r="H81" s="92" t="n">
        <f aca="false">SUM(H76:H80)</f>
        <v>1418492.4</v>
      </c>
      <c r="K81" s="67"/>
    </row>
    <row r="82" customFormat="false" ht="12.75" hidden="false" customHeight="false" outlineLevel="0" collapsed="false">
      <c r="A82" s="60"/>
      <c r="B82" s="60"/>
      <c r="C82" s="60"/>
      <c r="D82" s="66"/>
      <c r="E82" s="67"/>
      <c r="F82" s="67"/>
      <c r="G82" s="72"/>
      <c r="H82" s="97"/>
    </row>
    <row r="83" customFormat="false" ht="12.75" hidden="false" customHeight="false" outlineLevel="0" collapsed="false">
      <c r="H83" s="97"/>
    </row>
    <row r="84" customFormat="false" ht="12.75" hidden="false" customHeight="false" outlineLevel="0" collapsed="false">
      <c r="B84" s="44" t="s">
        <v>78</v>
      </c>
      <c r="E84" s="112" t="str">
        <f aca="false">B5</f>
        <v>33175000 TF-1</v>
      </c>
      <c r="H84" s="97" t="n">
        <f aca="false">+K21</f>
        <v>3183.05</v>
      </c>
    </row>
    <row r="85" customFormat="false" ht="12.75" hidden="false" customHeight="false" outlineLevel="0" collapsed="false">
      <c r="B85" s="44" t="s">
        <v>78</v>
      </c>
      <c r="E85" s="112" t="str">
        <f aca="false">B26</f>
        <v>33171000 TF-1</v>
      </c>
      <c r="H85" s="113" t="n">
        <f aca="false">+K41</f>
        <v>90172.36</v>
      </c>
    </row>
    <row r="86" customFormat="false" ht="12.75" hidden="false" customHeight="false" outlineLevel="0" collapsed="false">
      <c r="B86" s="44" t="s">
        <v>78</v>
      </c>
      <c r="E86" s="112" t="str">
        <f aca="false">J44</f>
        <v>33229000  NNT-1</v>
      </c>
      <c r="H86" s="113" t="n">
        <f aca="false">+K59</f>
        <v>0</v>
      </c>
    </row>
    <row r="87" customFormat="false" ht="15" hidden="false" customHeight="false" outlineLevel="0" collapsed="false">
      <c r="B87" s="49" t="s">
        <v>79</v>
      </c>
      <c r="E87" s="112" t="str">
        <f aca="false">J75</f>
        <v>31029000 NNT-1</v>
      </c>
      <c r="H87" s="114" t="n">
        <f aca="false">K76</f>
        <v>74165.45</v>
      </c>
    </row>
    <row r="88" customFormat="false" ht="12.75" hidden="false" customHeight="false" outlineLevel="0" collapsed="false">
      <c r="H88" s="97" t="n">
        <f aca="false">SUM(H84:H87)</f>
        <v>167520.86</v>
      </c>
    </row>
    <row r="89" customFormat="false" ht="12.75" hidden="false" customHeight="false" outlineLevel="0" collapsed="false">
      <c r="H89" s="97"/>
    </row>
    <row r="90" customFormat="false" ht="12.75" hidden="false" customHeight="false" outlineLevel="0" collapsed="false">
      <c r="A90" s="44" t="s">
        <v>80</v>
      </c>
      <c r="B90" s="67" t="n">
        <f aca="false">+K60+K42</f>
        <v>8375</v>
      </c>
      <c r="C90" s="44" t="n">
        <f aca="false">+K64</f>
        <v>28</v>
      </c>
      <c r="D90" s="44" t="s">
        <v>81</v>
      </c>
      <c r="F90" s="67" t="n">
        <f aca="false">ROUND(B90*C90,0)</f>
        <v>234500</v>
      </c>
      <c r="H90" s="97"/>
    </row>
    <row r="91" customFormat="false" ht="15" hidden="false" customHeight="false" outlineLevel="0" collapsed="false">
      <c r="A91" s="44" t="s">
        <v>82</v>
      </c>
      <c r="F91" s="115" t="n">
        <f aca="false">+F61+F43</f>
        <v>156139</v>
      </c>
      <c r="K91" s="67"/>
    </row>
    <row r="92" customFormat="false" ht="12.75" hidden="false" customHeight="false" outlineLevel="0" collapsed="false">
      <c r="A92" s="44" t="s">
        <v>83</v>
      </c>
      <c r="B92" s="67"/>
      <c r="E92" s="116" t="s">
        <v>84</v>
      </c>
      <c r="F92" s="67" t="n">
        <f aca="false">F90-F91</f>
        <v>78361</v>
      </c>
      <c r="G92" s="72" t="n">
        <f aca="false">K65</f>
        <v>0.06</v>
      </c>
      <c r="H92" s="97" t="n">
        <f aca="false">-ROUND(F92*G92,2)</f>
        <v>-4701.66</v>
      </c>
    </row>
    <row r="93" customFormat="false" ht="12.75" hidden="false" customHeight="false" outlineLevel="0" collapsed="false">
      <c r="F93" s="70"/>
      <c r="H93" s="97"/>
    </row>
    <row r="94" customFormat="false" ht="12.75" hidden="false" customHeight="false" outlineLevel="0" collapsed="false">
      <c r="B94" s="52"/>
      <c r="D94" s="66"/>
      <c r="E94" s="67"/>
      <c r="F94" s="67"/>
      <c r="G94" s="72"/>
      <c r="H94" s="97"/>
    </row>
    <row r="95" customFormat="false" ht="12.75" hidden="false" customHeight="false" outlineLevel="0" collapsed="false">
      <c r="B95" s="52"/>
      <c r="D95" s="117" t="s">
        <v>85</v>
      </c>
      <c r="E95" s="67"/>
      <c r="F95" s="67"/>
      <c r="G95" s="118" t="s">
        <v>86</v>
      </c>
      <c r="H95" s="97" t="n">
        <f aca="false">+K68</f>
        <v>0</v>
      </c>
    </row>
    <row r="96" customFormat="false" ht="12.75" hidden="false" customHeight="false" outlineLevel="0" collapsed="false">
      <c r="A96" s="119"/>
      <c r="B96" s="120"/>
      <c r="D96" s="66"/>
      <c r="E96" s="67"/>
      <c r="F96" s="67"/>
      <c r="G96" s="118" t="s">
        <v>86</v>
      </c>
      <c r="H96" s="97" t="n">
        <f aca="false">+K69</f>
        <v>0</v>
      </c>
    </row>
    <row r="97" customFormat="false" ht="12.75" hidden="false" customHeight="false" outlineLevel="0" collapsed="false">
      <c r="A97" s="119"/>
      <c r="D97" s="66"/>
      <c r="E97" s="67"/>
      <c r="F97" s="67"/>
      <c r="G97" s="118" t="s">
        <v>86</v>
      </c>
      <c r="H97" s="97" t="n">
        <f aca="false">+K70</f>
        <v>0</v>
      </c>
      <c r="J97" s="49"/>
    </row>
    <row r="98" customFormat="false" ht="12.75" hidden="false" customHeight="false" outlineLevel="0" collapsed="false">
      <c r="D98" s="66"/>
      <c r="E98" s="67"/>
      <c r="F98" s="67"/>
      <c r="G98" s="121" t="s">
        <v>87</v>
      </c>
      <c r="H98" s="97" t="n">
        <f aca="false">+K43</f>
        <v>-2038.01</v>
      </c>
      <c r="J98" s="122"/>
    </row>
    <row r="100" customFormat="false" ht="15" hidden="false" customHeight="false" outlineLevel="0" collapsed="false">
      <c r="A100" s="119"/>
      <c r="D100" s="123" t="s">
        <v>88</v>
      </c>
      <c r="E100" s="123"/>
      <c r="F100" s="123"/>
      <c r="G100" s="123"/>
      <c r="H100" s="124" t="n">
        <f aca="false">SUM(H88:H98)+H81</f>
        <v>1579273.59</v>
      </c>
    </row>
    <row r="101" customFormat="false" ht="15" hidden="false" customHeight="false" outlineLevel="0" collapsed="false">
      <c r="A101" s="119"/>
      <c r="D101" s="123"/>
      <c r="E101" s="123"/>
      <c r="F101" s="123"/>
      <c r="G101" s="123"/>
      <c r="H101" s="114"/>
    </row>
    <row r="102" customFormat="false" ht="12.75" hidden="false" customHeight="false" outlineLevel="0" collapsed="false">
      <c r="J102" s="122"/>
    </row>
    <row r="103" customFormat="false" ht="12.75" hidden="false" customHeight="false" outlineLevel="0" collapsed="false">
      <c r="H103" s="125"/>
      <c r="J103" s="125"/>
    </row>
    <row r="104" customFormat="false" ht="12.75" hidden="false" customHeight="false" outlineLevel="0" collapsed="false">
      <c r="H104" s="97"/>
    </row>
    <row r="105" customFormat="false" ht="12.75" hidden="false" customHeight="false" outlineLevel="0" collapsed="false">
      <c r="H105" s="125"/>
    </row>
    <row r="106" customFormat="false" ht="12.75" hidden="false" customHeight="false" outlineLevel="0" collapsed="false">
      <c r="H106" s="97"/>
    </row>
    <row r="107" customFormat="false" ht="12.75" hidden="false" customHeight="false" outlineLevel="0" collapsed="false">
      <c r="H107" s="97"/>
    </row>
    <row r="108" customFormat="false" ht="12.75" hidden="false" customHeight="false" outlineLevel="0" collapsed="false">
      <c r="H108" s="97"/>
    </row>
    <row r="109" customFormat="false" ht="12.75" hidden="false" customHeight="false" outlineLevel="0" collapsed="false">
      <c r="H109" s="97"/>
    </row>
    <row r="110" customFormat="false" ht="12.75" hidden="false" customHeight="false" outlineLevel="0" collapsed="false">
      <c r="H110" s="97"/>
    </row>
    <row r="111" customFormat="false" ht="12.75" hidden="false" customHeight="false" outlineLevel="0" collapsed="false">
      <c r="H111" s="97"/>
    </row>
    <row r="112" customFormat="false" ht="12.75" hidden="false" customHeight="false" outlineLevel="0" collapsed="false">
      <c r="H112" s="97"/>
    </row>
    <row r="113" customFormat="false" ht="12.75" hidden="false" customHeight="false" outlineLevel="0" collapsed="false">
      <c r="H113" s="97"/>
    </row>
    <row r="114" customFormat="false" ht="12.75" hidden="false" customHeight="false" outlineLevel="0" collapsed="false">
      <c r="H114" s="97"/>
    </row>
    <row r="115" customFormat="false" ht="12.75" hidden="false" customHeight="false" outlineLevel="0" collapsed="false">
      <c r="H115" s="97"/>
    </row>
    <row r="116" customFormat="false" ht="12.75" hidden="false" customHeight="false" outlineLevel="0" collapsed="false">
      <c r="H116" s="97"/>
    </row>
    <row r="117" customFormat="false" ht="12.75" hidden="false" customHeight="false" outlineLevel="0" collapsed="false">
      <c r="H117" s="97"/>
    </row>
    <row r="118" customFormat="false" ht="12.75" hidden="false" customHeight="false" outlineLevel="0" collapsed="false">
      <c r="H118" s="97"/>
    </row>
    <row r="119" customFormat="false" ht="12.75" hidden="false" customHeight="false" outlineLevel="0" collapsed="false">
      <c r="H119" s="97"/>
    </row>
    <row r="120" customFormat="false" ht="12.75" hidden="false" customHeight="false" outlineLevel="0" collapsed="false">
      <c r="H120" s="97"/>
    </row>
    <row r="121" customFormat="false" ht="12.75" hidden="false" customHeight="false" outlineLevel="0" collapsed="false">
      <c r="H121" s="97"/>
    </row>
    <row r="122" customFormat="false" ht="12.75" hidden="false" customHeight="false" outlineLevel="0" collapsed="false">
      <c r="H122" s="97"/>
    </row>
    <row r="123" customFormat="false" ht="12.75" hidden="false" customHeight="false" outlineLevel="0" collapsed="false">
      <c r="H123" s="97"/>
    </row>
    <row r="124" customFormat="false" ht="12.75" hidden="false" customHeight="false" outlineLevel="0" collapsed="false">
      <c r="H124" s="97"/>
    </row>
    <row r="125" customFormat="false" ht="12.75" hidden="false" customHeight="false" outlineLevel="0" collapsed="false">
      <c r="H125" s="97"/>
    </row>
    <row r="126" customFormat="false" ht="12.75" hidden="false" customHeight="false" outlineLevel="0" collapsed="false">
      <c r="H126" s="97"/>
    </row>
    <row r="127" customFormat="false" ht="12.75" hidden="false" customHeight="false" outlineLevel="0" collapsed="false">
      <c r="H127" s="97"/>
    </row>
    <row r="128" customFormat="false" ht="12.75" hidden="false" customHeight="false" outlineLevel="0" collapsed="false">
      <c r="H128" s="97"/>
    </row>
    <row r="129" customFormat="false" ht="12.75" hidden="false" customHeight="false" outlineLevel="0" collapsed="false">
      <c r="H129" s="97"/>
    </row>
    <row r="130" customFormat="false" ht="12.75" hidden="false" customHeight="false" outlineLevel="0" collapsed="false">
      <c r="H130" s="97"/>
    </row>
    <row r="131" customFormat="false" ht="12.75" hidden="false" customHeight="false" outlineLevel="0" collapsed="false">
      <c r="H131" s="97"/>
    </row>
    <row r="132" customFormat="false" ht="12.75" hidden="false" customHeight="false" outlineLevel="0" collapsed="false">
      <c r="H132" s="97"/>
    </row>
    <row r="133" customFormat="false" ht="12.75" hidden="false" customHeight="false" outlineLevel="0" collapsed="false">
      <c r="H133" s="97"/>
    </row>
    <row r="134" customFormat="false" ht="12.75" hidden="false" customHeight="false" outlineLevel="0" collapsed="false">
      <c r="H134" s="97"/>
    </row>
    <row r="135" customFormat="false" ht="12.75" hidden="false" customHeight="false" outlineLevel="0" collapsed="false">
      <c r="H135" s="97"/>
    </row>
    <row r="136" customFormat="false" ht="12.75" hidden="false" customHeight="false" outlineLevel="0" collapsed="false">
      <c r="H136" s="97"/>
    </row>
    <row r="137" customFormat="false" ht="12.75" hidden="false" customHeight="false" outlineLevel="0" collapsed="false">
      <c r="H137" s="97"/>
    </row>
    <row r="138" customFormat="false" ht="12.75" hidden="false" customHeight="false" outlineLevel="0" collapsed="false">
      <c r="H138" s="97"/>
    </row>
    <row r="139" customFormat="false" ht="12.75" hidden="false" customHeight="false" outlineLevel="0" collapsed="false">
      <c r="H139" s="97"/>
    </row>
    <row r="140" customFormat="false" ht="12.75" hidden="false" customHeight="false" outlineLevel="0" collapsed="false">
      <c r="H140" s="97"/>
    </row>
    <row r="141" customFormat="false" ht="12.75" hidden="false" customHeight="false" outlineLevel="0" collapsed="false">
      <c r="H141" s="97"/>
    </row>
    <row r="142" customFormat="false" ht="12.75" hidden="false" customHeight="false" outlineLevel="0" collapsed="false">
      <c r="H142" s="97"/>
    </row>
    <row r="143" customFormat="false" ht="12.75" hidden="false" customHeight="false" outlineLevel="0" collapsed="false">
      <c r="H143" s="97"/>
    </row>
    <row r="144" customFormat="false" ht="12.75" hidden="false" customHeight="false" outlineLevel="0" collapsed="false">
      <c r="H144" s="97"/>
    </row>
    <row r="145" customFormat="false" ht="12.75" hidden="false" customHeight="false" outlineLevel="0" collapsed="false">
      <c r="H145" s="97"/>
    </row>
    <row r="146" customFormat="false" ht="12.75" hidden="false" customHeight="false" outlineLevel="0" collapsed="false">
      <c r="H146" s="97"/>
    </row>
    <row r="147" customFormat="false" ht="12.75" hidden="false" customHeight="false" outlineLevel="0" collapsed="false">
      <c r="H147" s="97"/>
    </row>
    <row r="148" customFormat="false" ht="12.75" hidden="false" customHeight="false" outlineLevel="0" collapsed="false">
      <c r="H148" s="97"/>
    </row>
    <row r="149" customFormat="false" ht="12.75" hidden="false" customHeight="false" outlineLevel="0" collapsed="false">
      <c r="H149" s="97"/>
    </row>
    <row r="150" customFormat="false" ht="12.75" hidden="false" customHeight="false" outlineLevel="0" collapsed="false">
      <c r="H150" s="97"/>
    </row>
    <row r="151" customFormat="false" ht="12.75" hidden="false" customHeight="false" outlineLevel="0" collapsed="false">
      <c r="H151" s="97"/>
    </row>
    <row r="152" customFormat="false" ht="12.75" hidden="false" customHeight="false" outlineLevel="0" collapsed="false">
      <c r="H152" s="97"/>
    </row>
    <row r="153" customFormat="false" ht="12.75" hidden="false" customHeight="false" outlineLevel="0" collapsed="false">
      <c r="H153" s="97"/>
    </row>
    <row r="154" customFormat="false" ht="12.75" hidden="false" customHeight="false" outlineLevel="0" collapsed="false">
      <c r="H154" s="97"/>
    </row>
    <row r="155" customFormat="false" ht="12.75" hidden="false" customHeight="false" outlineLevel="0" collapsed="false">
      <c r="H155" s="97"/>
    </row>
    <row r="156" customFormat="false" ht="12.75" hidden="false" customHeight="false" outlineLevel="0" collapsed="false">
      <c r="H156" s="97"/>
    </row>
    <row r="157" customFormat="false" ht="12.75" hidden="false" customHeight="false" outlineLevel="0" collapsed="false">
      <c r="H157" s="97"/>
    </row>
    <row r="158" customFormat="false" ht="12.75" hidden="false" customHeight="false" outlineLevel="0" collapsed="false">
      <c r="H158" s="97"/>
    </row>
    <row r="159" customFormat="false" ht="12.75" hidden="false" customHeight="false" outlineLevel="0" collapsed="false">
      <c r="H159" s="97"/>
    </row>
    <row r="160" customFormat="false" ht="12.75" hidden="false" customHeight="false" outlineLevel="0" collapsed="false">
      <c r="H160" s="97"/>
    </row>
    <row r="161" customFormat="false" ht="12.75" hidden="false" customHeight="false" outlineLevel="0" collapsed="false">
      <c r="H161" s="97"/>
    </row>
    <row r="162" customFormat="false" ht="12.75" hidden="false" customHeight="false" outlineLevel="0" collapsed="false">
      <c r="H162" s="97"/>
    </row>
    <row r="163" customFormat="false" ht="12.75" hidden="false" customHeight="false" outlineLevel="0" collapsed="false">
      <c r="H163" s="97"/>
    </row>
    <row r="164" customFormat="false" ht="12.75" hidden="false" customHeight="false" outlineLevel="0" collapsed="false">
      <c r="H164" s="97"/>
    </row>
    <row r="165" customFormat="false" ht="12.75" hidden="false" customHeight="false" outlineLevel="0" collapsed="false">
      <c r="H165" s="97"/>
    </row>
    <row r="166" customFormat="false" ht="12.75" hidden="false" customHeight="false" outlineLevel="0" collapsed="false">
      <c r="H166" s="97"/>
    </row>
    <row r="167" customFormat="false" ht="12.75" hidden="false" customHeight="false" outlineLevel="0" collapsed="false">
      <c r="H167" s="97"/>
    </row>
    <row r="168" customFormat="false" ht="12.75" hidden="false" customHeight="false" outlineLevel="0" collapsed="false">
      <c r="H168" s="97"/>
    </row>
    <row r="169" customFormat="false" ht="12.75" hidden="false" customHeight="false" outlineLevel="0" collapsed="false">
      <c r="H169" s="97"/>
    </row>
    <row r="170" customFormat="false" ht="12.75" hidden="false" customHeight="false" outlineLevel="0" collapsed="false">
      <c r="H170" s="97"/>
    </row>
    <row r="171" customFormat="false" ht="12.75" hidden="false" customHeight="false" outlineLevel="0" collapsed="false">
      <c r="H171" s="97"/>
    </row>
    <row r="172" customFormat="false" ht="12.75" hidden="false" customHeight="false" outlineLevel="0" collapsed="false">
      <c r="H172" s="97"/>
    </row>
    <row r="173" customFormat="false" ht="12.75" hidden="false" customHeight="false" outlineLevel="0" collapsed="false">
      <c r="H173" s="97"/>
    </row>
    <row r="174" customFormat="false" ht="12.75" hidden="false" customHeight="false" outlineLevel="0" collapsed="false">
      <c r="H174" s="97"/>
    </row>
    <row r="175" customFormat="false" ht="12.75" hidden="false" customHeight="false" outlineLevel="0" collapsed="false">
      <c r="H175" s="97"/>
    </row>
    <row r="176" customFormat="false" ht="12.75" hidden="false" customHeight="false" outlineLevel="0" collapsed="false">
      <c r="H176" s="97"/>
    </row>
    <row r="177" customFormat="false" ht="12.75" hidden="false" customHeight="false" outlineLevel="0" collapsed="false">
      <c r="H177" s="97"/>
    </row>
    <row r="178" customFormat="false" ht="12.75" hidden="false" customHeight="false" outlineLevel="0" collapsed="false">
      <c r="H178" s="97"/>
    </row>
    <row r="179" customFormat="false" ht="12.75" hidden="false" customHeight="false" outlineLevel="0" collapsed="false">
      <c r="H179" s="97"/>
    </row>
    <row r="180" customFormat="false" ht="12.75" hidden="false" customHeight="false" outlineLevel="0" collapsed="false">
      <c r="H180" s="97"/>
    </row>
    <row r="181" customFormat="false" ht="12.75" hidden="false" customHeight="false" outlineLevel="0" collapsed="false">
      <c r="H181" s="97"/>
    </row>
    <row r="182" customFormat="false" ht="12.75" hidden="false" customHeight="false" outlineLevel="0" collapsed="false">
      <c r="H182" s="97"/>
    </row>
    <row r="183" customFormat="false" ht="12.75" hidden="false" customHeight="false" outlineLevel="0" collapsed="false">
      <c r="H183" s="97"/>
    </row>
    <row r="184" customFormat="false" ht="12.75" hidden="false" customHeight="false" outlineLevel="0" collapsed="false">
      <c r="H184" s="97"/>
    </row>
    <row r="185" customFormat="false" ht="12.75" hidden="false" customHeight="false" outlineLevel="0" collapsed="false">
      <c r="H185" s="97"/>
    </row>
    <row r="186" customFormat="false" ht="12.75" hidden="false" customHeight="false" outlineLevel="0" collapsed="false">
      <c r="H186" s="97"/>
    </row>
    <row r="187" customFormat="false" ht="12.75" hidden="false" customHeight="false" outlineLevel="0" collapsed="false">
      <c r="H187" s="97"/>
    </row>
    <row r="188" customFormat="false" ht="12.75" hidden="false" customHeight="false" outlineLevel="0" collapsed="false">
      <c r="H188" s="97"/>
    </row>
    <row r="189" customFormat="false" ht="12.75" hidden="false" customHeight="false" outlineLevel="0" collapsed="false">
      <c r="H189" s="97"/>
    </row>
    <row r="190" customFormat="false" ht="12.75" hidden="false" customHeight="false" outlineLevel="0" collapsed="false">
      <c r="H190" s="97"/>
    </row>
    <row r="191" customFormat="false" ht="12.75" hidden="false" customHeight="false" outlineLevel="0" collapsed="false">
      <c r="H191" s="97"/>
    </row>
    <row r="192" customFormat="false" ht="12.75" hidden="false" customHeight="false" outlineLevel="0" collapsed="false">
      <c r="H192" s="97"/>
    </row>
    <row r="193" customFormat="false" ht="12.75" hidden="false" customHeight="false" outlineLevel="0" collapsed="false">
      <c r="H193" s="97"/>
    </row>
    <row r="194" customFormat="false" ht="12.75" hidden="false" customHeight="false" outlineLevel="0" collapsed="false">
      <c r="H194" s="97"/>
    </row>
    <row r="195" customFormat="false" ht="12.75" hidden="false" customHeight="false" outlineLevel="0" collapsed="false">
      <c r="H195" s="97"/>
    </row>
    <row r="196" customFormat="false" ht="12.75" hidden="false" customHeight="false" outlineLevel="0" collapsed="false">
      <c r="H196" s="97"/>
    </row>
    <row r="197" customFormat="false" ht="12.75" hidden="false" customHeight="false" outlineLevel="0" collapsed="false">
      <c r="H197" s="97"/>
    </row>
    <row r="198" customFormat="false" ht="12.75" hidden="false" customHeight="false" outlineLevel="0" collapsed="false">
      <c r="H198" s="97"/>
    </row>
    <row r="199" customFormat="false" ht="12.75" hidden="false" customHeight="false" outlineLevel="0" collapsed="false">
      <c r="H199" s="97"/>
    </row>
    <row r="200" customFormat="false" ht="12.75" hidden="false" customHeight="false" outlineLevel="0" collapsed="false">
      <c r="H200" s="97"/>
    </row>
    <row r="201" customFormat="false" ht="12.75" hidden="false" customHeight="false" outlineLevel="0" collapsed="false">
      <c r="H201" s="97"/>
    </row>
    <row r="202" customFormat="false" ht="12.75" hidden="false" customHeight="false" outlineLevel="0" collapsed="false">
      <c r="H202" s="97"/>
    </row>
    <row r="203" customFormat="false" ht="12.75" hidden="false" customHeight="false" outlineLevel="0" collapsed="false">
      <c r="H203" s="97"/>
    </row>
    <row r="204" customFormat="false" ht="12.75" hidden="false" customHeight="false" outlineLevel="0" collapsed="false">
      <c r="H204" s="97"/>
    </row>
    <row r="205" customFormat="false" ht="12.75" hidden="false" customHeight="false" outlineLevel="0" collapsed="false">
      <c r="H205" s="97"/>
    </row>
    <row r="206" customFormat="false" ht="12.75" hidden="false" customHeight="false" outlineLevel="0" collapsed="false">
      <c r="H206" s="97"/>
    </row>
    <row r="207" customFormat="false" ht="12.75" hidden="false" customHeight="false" outlineLevel="0" collapsed="false">
      <c r="H207" s="97"/>
    </row>
    <row r="208" customFormat="false" ht="12.75" hidden="false" customHeight="false" outlineLevel="0" collapsed="false">
      <c r="H208" s="97"/>
    </row>
    <row r="209" customFormat="false" ht="12.75" hidden="false" customHeight="false" outlineLevel="0" collapsed="false">
      <c r="H209" s="97"/>
    </row>
    <row r="210" customFormat="false" ht="12.75" hidden="false" customHeight="false" outlineLevel="0" collapsed="false">
      <c r="H210" s="97"/>
    </row>
    <row r="211" customFormat="false" ht="12.75" hidden="false" customHeight="false" outlineLevel="0" collapsed="false">
      <c r="H211" s="97"/>
    </row>
    <row r="212" customFormat="false" ht="12.75" hidden="false" customHeight="false" outlineLevel="0" collapsed="false">
      <c r="H212" s="97"/>
    </row>
    <row r="213" customFormat="false" ht="12.75" hidden="false" customHeight="false" outlineLevel="0" collapsed="false">
      <c r="H213" s="97"/>
    </row>
    <row r="214" customFormat="false" ht="12.75" hidden="false" customHeight="false" outlineLevel="0" collapsed="false">
      <c r="H214" s="97"/>
    </row>
    <row r="215" customFormat="false" ht="12.75" hidden="false" customHeight="false" outlineLevel="0" collapsed="false">
      <c r="H215" s="97"/>
    </row>
    <row r="216" customFormat="false" ht="12.75" hidden="false" customHeight="false" outlineLevel="0" collapsed="false">
      <c r="H216" s="97"/>
    </row>
    <row r="217" customFormat="false" ht="12.75" hidden="false" customHeight="false" outlineLevel="0" collapsed="false">
      <c r="H217" s="97"/>
    </row>
    <row r="218" customFormat="false" ht="12.75" hidden="false" customHeight="false" outlineLevel="0" collapsed="false">
      <c r="H218" s="97"/>
    </row>
    <row r="219" customFormat="false" ht="12.75" hidden="false" customHeight="false" outlineLevel="0" collapsed="false">
      <c r="H219" s="97"/>
    </row>
    <row r="220" customFormat="false" ht="12.75" hidden="false" customHeight="false" outlineLevel="0" collapsed="false">
      <c r="H220" s="97"/>
    </row>
    <row r="221" customFormat="false" ht="12.75" hidden="false" customHeight="false" outlineLevel="0" collapsed="false">
      <c r="H221" s="97"/>
    </row>
    <row r="222" customFormat="false" ht="12.75" hidden="false" customHeight="false" outlineLevel="0" collapsed="false">
      <c r="H222" s="97"/>
    </row>
    <row r="223" customFormat="false" ht="12.75" hidden="false" customHeight="false" outlineLevel="0" collapsed="false">
      <c r="H223" s="97"/>
    </row>
    <row r="224" customFormat="false" ht="12.75" hidden="false" customHeight="false" outlineLevel="0" collapsed="false">
      <c r="H224" s="97"/>
    </row>
    <row r="225" customFormat="false" ht="12.75" hidden="false" customHeight="false" outlineLevel="0" collapsed="false">
      <c r="H225" s="97"/>
    </row>
  </sheetData>
  <sheetProtection sheet="true" objects="true" scenarios="true"/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1999-06-25T13:55:47Z</dcterms:created>
  <dc:creator>Public Services Sector</dc:creator>
  <dc:description/>
  <dc:language>en-US</dc:language>
  <cp:lastModifiedBy>CWLipke</cp:lastModifiedBy>
  <cp:lastPrinted>2001-03-28T21:30:43Z</cp:lastPrinted>
  <dcterms:modified xsi:type="dcterms:W3CDTF">2001-11-19T20:58:12Z</dcterms:modified>
  <cp:revision>0</cp:revision>
  <dc:subject/>
  <dc:title/>
</cp:coreProperties>
</file>