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readsheet" sheetId="1" state="visible" r:id="rId3"/>
    <sheet name="Graph" sheetId="2" state="visible" r:id="rId4"/>
    <sheet name="PG&amp;E Detail" sheetId="3" state="visible" r:id="rId5"/>
    <sheet name="Total Electric Cost" sheetId="4" state="visible" r:id="rId6"/>
  </sheets>
  <definedNames>
    <definedName function="false" hidden="false" localSheetId="0" name="_xlnm.Print_Area" vbProcedure="false">Spreadsheet!$A$1:$L$86</definedName>
    <definedName function="false" hidden="false" localSheetId="3" name="_xlnm.Print_Area" vbProcedure="false">'Total Electric Cost'!$A$1:$L$49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<sst xmlns="http://schemas.openxmlformats.org/spreadsheetml/2006/main" count="211" uniqueCount="55">
  <si>
    <t xml:space="preserve">Year</t>
  </si>
  <si>
    <t xml:space="preserve">MO</t>
  </si>
  <si>
    <t xml:space="preserve">Enron Bill</t>
  </si>
  <si>
    <t xml:space="preserve">Enron</t>
  </si>
  <si>
    <t xml:space="preserve">PG&amp;E Meter</t>
  </si>
  <si>
    <t xml:space="preserve">Enron Invoice $</t>
  </si>
  <si>
    <t xml:space="preserve">Amt Paid</t>
  </si>
  <si>
    <t xml:space="preserve">True Up Est</t>
  </si>
  <si>
    <t xml:space="preserve">Cement Tons</t>
  </si>
  <si>
    <t xml:space="preserve">PG&amp;E</t>
  </si>
  <si>
    <t xml:space="preserve">Total kWh</t>
  </si>
  <si>
    <t xml:space="preserve">$/kWh</t>
  </si>
  <si>
    <t xml:space="preserve">2001 kWh</t>
  </si>
  <si>
    <t xml:space="preserve">/ Est kWh</t>
  </si>
  <si>
    <t xml:space="preserve">Invoice</t>
  </si>
  <si>
    <t xml:space="preserve">to Enron</t>
  </si>
  <si>
    <t xml:space="preserve">$0.0490 / kWh</t>
  </si>
  <si>
    <t xml:space="preserve">Produced</t>
  </si>
  <si>
    <t xml:space="preserve">kWh/Ton</t>
  </si>
  <si>
    <t xml:space="preserve">Nov</t>
  </si>
  <si>
    <t xml:space="preserve">Dec</t>
  </si>
  <si>
    <t xml:space="preserve">Jan</t>
  </si>
  <si>
    <t xml:space="preserve">Feb</t>
  </si>
  <si>
    <t xml:space="preserve">CAISO</t>
  </si>
  <si>
    <t xml:space="preserve">Invoice received from Enron April 30</t>
  </si>
  <si>
    <t xml:space="preserve">Mar</t>
  </si>
  <si>
    <t xml:space="preserve">Apr</t>
  </si>
  <si>
    <t xml:space="preserve">May</t>
  </si>
  <si>
    <t xml:space="preserve">June</t>
  </si>
  <si>
    <t xml:space="preserve">Estimates</t>
  </si>
  <si>
    <t xml:space="preserve">July</t>
  </si>
  <si>
    <t xml:space="preserve">Aug</t>
  </si>
  <si>
    <t xml:space="preserve">Includes ISO Charges</t>
  </si>
  <si>
    <t xml:space="preserve">Sept</t>
  </si>
  <si>
    <t xml:space="preserve">with</t>
  </si>
  <si>
    <t xml:space="preserve">Oct</t>
  </si>
  <si>
    <t xml:space="preserve">Quarterly True UP</t>
  </si>
  <si>
    <t xml:space="preserve">2000 kWh</t>
  </si>
  <si>
    <t xml:space="preserve">Prior Yr.</t>
  </si>
  <si>
    <t xml:space="preserve">April</t>
  </si>
  <si>
    <t xml:space="preserve">Month</t>
  </si>
  <si>
    <t xml:space="preserve">Total Kwh</t>
  </si>
  <si>
    <t xml:space="preserve">Transmission</t>
  </si>
  <si>
    <t xml:space="preserve">Distribution</t>
  </si>
  <si>
    <t xml:space="preserve">Public Purpose</t>
  </si>
  <si>
    <t xml:space="preserve">Nuc Decomm</t>
  </si>
  <si>
    <t xml:space="preserve">CTC</t>
  </si>
  <si>
    <t xml:space="preserve">Surcharge</t>
  </si>
  <si>
    <t xml:space="preserve">Total Amount</t>
  </si>
  <si>
    <t xml:space="preserve">$/Kwh</t>
  </si>
  <si>
    <t xml:space="preserve">Due</t>
  </si>
  <si>
    <t xml:space="preserve">kWh</t>
  </si>
  <si>
    <t xml:space="preserve">Total Bill</t>
  </si>
  <si>
    <t xml:space="preserve">To Date</t>
  </si>
  <si>
    <t xml:space="preserve">$ / kWh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</si>
</sst>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"/>
    <numFmt numFmtId="166" formatCode="\$#,##0"/>
    <numFmt numFmtId="167" formatCode="\$#,##0.0000"/>
    <numFmt numFmtId="168" formatCode="0"/>
    <numFmt numFmtId="169" formatCode="\$#,##0_);&quot;($&quot;#,##0\)"/>
    <numFmt numFmtId="170" formatCode="\$#,##0.00"/>
    <numFmt numFmtId="171" formatCode="\$#,##0.00000_);&quot;($&quot;#,##0.00000\)"/>
    <numFmt numFmtId="172" formatCode="0.0000%"/>
    <numFmt numFmtId="173" formatCode="\$#,##0.000000"/>
    <numFmt numFmtId="174" formatCode="\$#,##0.0000000"/>
    <numFmt numFmtId="175" formatCode="0.000%"/>
    <numFmt numFmtId="176" formatCode="\$#,##0.00000"/>
    <numFmt numFmtId="177" formatCode="mmmm\-yy"/>
    <numFmt numFmtId="178" formatCode="\$#,##0.000000_);&quot;($&quot;#,##0.0000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b val="true"/>
      <sz val="16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8F8F8F"/>
        <bgColor rgb="FF80808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8F8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Permanente Cement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132218844985"/>
          <c:y val="0.192493157826144"/>
          <c:w val="0.863601823708207"/>
          <c:h val="0.694382901081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Spreadsheet!$B$54:$B$83</c:f>
              <c:strCache>
                <c:ptCount val="2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/>
                </c:pt>
                <c:pt idx="11">
                  <c:v/>
                </c:pt>
                <c:pt idx="12">
                  <c:v>Nov</c:v>
                </c:pt>
                <c:pt idx="13">
                  <c:v>Dec</c:v>
                </c:pt>
                <c:pt idx="14">
                  <c:v/>
                </c:pt>
                <c:pt idx="15">
                  <c:v/>
                </c:pt>
                <c:pt idx="16">
                  <c:v>Jan</c:v>
                </c:pt>
                <c:pt idx="17">
                  <c:v>Mar</c:v>
                </c:pt>
                <c:pt idx="18">
                  <c:v>May</c:v>
                </c:pt>
                <c:pt idx="19">
                  <c:v>June</c:v>
                </c:pt>
                <c:pt idx="20">
                  <c:v>July</c:v>
                </c:pt>
                <c:pt idx="21">
                  <c:v>Aug</c:v>
                </c:pt>
                <c:pt idx="22">
                  <c:v>Sept</c:v>
                </c:pt>
                <c:pt idx="23">
                  <c:v>Oct</c:v>
                </c:pt>
                <c:pt idx="24">
                  <c:v>Nov</c:v>
                </c:pt>
                <c:pt idx="25">
                  <c:v>Dec</c:v>
                </c:pt>
                <c:pt idx="26">
                  <c:v/>
                </c:pt>
                <c:pt idx="27">
                  <c:v/>
                </c:pt>
              </c:strCache>
            </c:strRef>
          </c:cat>
        </c:ser>
        <c:gapWidth val="150"/>
        <c:overlap val="0"/>
        <c:axId val="4995311"/>
        <c:axId val="95826618"/>
      </c:barChart>
      <c:catAx>
        <c:axId val="49953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Cost: July 1999 to October 2000 </a:t>
                </a:r>
              </a:p>
            </c:rich>
          </c:tx>
          <c:layout>
            <c:manualLayout>
              <c:xMode val="edge"/>
              <c:yMode val="edge"/>
              <c:x val="0.144566869300912"/>
              <c:y val="0.8479082497067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26618"/>
        <c:crossesAt val="0"/>
        <c:auto val="1"/>
        <c:lblAlgn val="ctr"/>
        <c:lblOffset val="100"/>
        <c:noMultiLvlLbl val="0"/>
      </c:catAx>
      <c:valAx>
        <c:axId val="958266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5311"/>
        <c:crossesAt val="1"/>
        <c:crossBetween val="midCat"/>
      </c:valAx>
      <c:spPr>
        <a:solidFill>
          <a:srgbClr val="c0c0c0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321840</xdr:colOff>
      <xdr:row>83</xdr:row>
      <xdr:rowOff>152640</xdr:rowOff>
    </xdr:from>
    <xdr:to>
      <xdr:col>10</xdr:col>
      <xdr:colOff>403200</xdr:colOff>
      <xdr:row>85</xdr:row>
      <xdr:rowOff>142920</xdr:rowOff>
    </xdr:to>
    <xdr:sp>
      <xdr:nvSpPr>
        <xdr:cNvPr id="0" name="AutoShape 8"/>
        <xdr:cNvSpPr/>
      </xdr:nvSpPr>
      <xdr:spPr>
        <a:xfrm>
          <a:off x="8844840" y="14601960"/>
          <a:ext cx="81360" cy="361800"/>
        </a:xfrm>
        <a:prstGeom prst="downArrow">
          <a:avLst>
            <a:gd name="adj1" fmla="val 50000"/>
            <a:gd name="adj2" fmla="val 111173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127</xdr:row>
      <xdr:rowOff>86040</xdr:rowOff>
    </xdr:from>
    <xdr:to>
      <xdr:col>10</xdr:col>
      <xdr:colOff>715320</xdr:colOff>
      <xdr:row>127</xdr:row>
      <xdr:rowOff>162000</xdr:rowOff>
    </xdr:to>
    <xdr:sp>
      <xdr:nvSpPr>
        <xdr:cNvPr id="1" name="AutoShape 10"/>
        <xdr:cNvSpPr/>
      </xdr:nvSpPr>
      <xdr:spPr>
        <a:xfrm>
          <a:off x="8683920" y="2173644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128</xdr:row>
      <xdr:rowOff>47160</xdr:rowOff>
    </xdr:from>
    <xdr:to>
      <xdr:col>10</xdr:col>
      <xdr:colOff>715320</xdr:colOff>
      <xdr:row>128</xdr:row>
      <xdr:rowOff>152280</xdr:rowOff>
    </xdr:to>
    <xdr:sp>
      <xdr:nvSpPr>
        <xdr:cNvPr id="2" name="AutoShape 11"/>
        <xdr:cNvSpPr/>
      </xdr:nvSpPr>
      <xdr:spPr>
        <a:xfrm>
          <a:off x="8683920" y="21859560"/>
          <a:ext cx="554400" cy="105120"/>
        </a:xfrm>
        <a:prstGeom prst="rightArrow">
          <a:avLst>
            <a:gd name="adj1" fmla="val 50000"/>
            <a:gd name="adj2" fmla="val 131849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151200</xdr:colOff>
      <xdr:row>129</xdr:row>
      <xdr:rowOff>38160</xdr:rowOff>
    </xdr:from>
    <xdr:to>
      <xdr:col>10</xdr:col>
      <xdr:colOff>705600</xdr:colOff>
      <xdr:row>129</xdr:row>
      <xdr:rowOff>114120</xdr:rowOff>
    </xdr:to>
    <xdr:sp>
      <xdr:nvSpPr>
        <xdr:cNvPr id="3" name="AutoShape 12"/>
        <xdr:cNvSpPr/>
      </xdr:nvSpPr>
      <xdr:spPr>
        <a:xfrm>
          <a:off x="8674200" y="2201220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130</xdr:row>
      <xdr:rowOff>28440</xdr:rowOff>
    </xdr:from>
    <xdr:to>
      <xdr:col>10</xdr:col>
      <xdr:colOff>715320</xdr:colOff>
      <xdr:row>130</xdr:row>
      <xdr:rowOff>104400</xdr:rowOff>
    </xdr:to>
    <xdr:sp>
      <xdr:nvSpPr>
        <xdr:cNvPr id="4" name="AutoShape 13"/>
        <xdr:cNvSpPr/>
      </xdr:nvSpPr>
      <xdr:spPr>
        <a:xfrm>
          <a:off x="8683920" y="2216448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916200</xdr:colOff>
      <xdr:row>15</xdr:row>
      <xdr:rowOff>28440</xdr:rowOff>
    </xdr:from>
    <xdr:to>
      <xdr:col>11</xdr:col>
      <xdr:colOff>997200</xdr:colOff>
      <xdr:row>19</xdr:row>
      <xdr:rowOff>152640</xdr:rowOff>
    </xdr:to>
    <xdr:sp>
      <xdr:nvSpPr>
        <xdr:cNvPr id="5" name="Rectangle 15"/>
        <xdr:cNvSpPr/>
      </xdr:nvSpPr>
      <xdr:spPr>
        <a:xfrm>
          <a:off x="8432640" y="2752560"/>
          <a:ext cx="1982880" cy="88632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916200</xdr:colOff>
      <xdr:row>42</xdr:row>
      <xdr:rowOff>28440</xdr:rowOff>
    </xdr:from>
    <xdr:to>
      <xdr:col>11</xdr:col>
      <xdr:colOff>997200</xdr:colOff>
      <xdr:row>46</xdr:row>
      <xdr:rowOff>152640</xdr:rowOff>
    </xdr:to>
    <xdr:sp>
      <xdr:nvSpPr>
        <xdr:cNvPr id="6" name="Rectangle 16"/>
        <xdr:cNvSpPr/>
      </xdr:nvSpPr>
      <xdr:spPr>
        <a:xfrm>
          <a:off x="8432640" y="7391160"/>
          <a:ext cx="1982880" cy="84816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B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916200</xdr:colOff>
      <xdr:row>78</xdr:row>
      <xdr:rowOff>28080</xdr:rowOff>
    </xdr:from>
    <xdr:to>
      <xdr:col>11</xdr:col>
      <xdr:colOff>997200</xdr:colOff>
      <xdr:row>82</xdr:row>
      <xdr:rowOff>152640</xdr:rowOff>
    </xdr:to>
    <xdr:sp>
      <xdr:nvSpPr>
        <xdr:cNvPr id="7" name="Rectangle 17"/>
        <xdr:cNvSpPr/>
      </xdr:nvSpPr>
      <xdr:spPr>
        <a:xfrm>
          <a:off x="8432640" y="13572720"/>
          <a:ext cx="1982880" cy="84852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C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618480</xdr:colOff>
      <xdr:row>2</xdr:row>
      <xdr:rowOff>142920</xdr:rowOff>
    </xdr:from>
    <xdr:to>
      <xdr:col>8</xdr:col>
      <xdr:colOff>578880</xdr:colOff>
      <xdr:row>19</xdr:row>
      <xdr:rowOff>152280</xdr:rowOff>
    </xdr:to>
    <xdr:graphicFrame>
      <xdr:nvGraphicFramePr>
        <xdr:cNvPr id="8" name="Chart 1"/>
        <xdr:cNvGraphicFramePr/>
      </xdr:nvGraphicFramePr>
      <xdr:xfrm>
        <a:off x="1894680" y="466920"/>
        <a:ext cx="3789720" cy="276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160920</xdr:colOff>
      <xdr:row>127</xdr:row>
      <xdr:rowOff>86040</xdr:rowOff>
    </xdr:from>
    <xdr:to>
      <xdr:col>10</xdr:col>
      <xdr:colOff>715320</xdr:colOff>
      <xdr:row>127</xdr:row>
      <xdr:rowOff>162000</xdr:rowOff>
    </xdr:to>
    <xdr:sp>
      <xdr:nvSpPr>
        <xdr:cNvPr id="9" name="AutoShape 2"/>
        <xdr:cNvSpPr/>
      </xdr:nvSpPr>
      <xdr:spPr>
        <a:xfrm>
          <a:off x="8683920" y="2171736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128</xdr:row>
      <xdr:rowOff>47160</xdr:rowOff>
    </xdr:from>
    <xdr:to>
      <xdr:col>10</xdr:col>
      <xdr:colOff>715320</xdr:colOff>
      <xdr:row>128</xdr:row>
      <xdr:rowOff>152280</xdr:rowOff>
    </xdr:to>
    <xdr:sp>
      <xdr:nvSpPr>
        <xdr:cNvPr id="10" name="AutoShape 3"/>
        <xdr:cNvSpPr/>
      </xdr:nvSpPr>
      <xdr:spPr>
        <a:xfrm>
          <a:off x="8683920" y="21840480"/>
          <a:ext cx="554400" cy="105120"/>
        </a:xfrm>
        <a:prstGeom prst="rightArrow">
          <a:avLst>
            <a:gd name="adj1" fmla="val 50000"/>
            <a:gd name="adj2" fmla="val 131849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151200</xdr:colOff>
      <xdr:row>129</xdr:row>
      <xdr:rowOff>38160</xdr:rowOff>
    </xdr:from>
    <xdr:to>
      <xdr:col>10</xdr:col>
      <xdr:colOff>705600</xdr:colOff>
      <xdr:row>129</xdr:row>
      <xdr:rowOff>114120</xdr:rowOff>
    </xdr:to>
    <xdr:sp>
      <xdr:nvSpPr>
        <xdr:cNvPr id="11" name="AutoShape 4"/>
        <xdr:cNvSpPr/>
      </xdr:nvSpPr>
      <xdr:spPr>
        <a:xfrm>
          <a:off x="8674200" y="2199312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130</xdr:row>
      <xdr:rowOff>28440</xdr:rowOff>
    </xdr:from>
    <xdr:to>
      <xdr:col>10</xdr:col>
      <xdr:colOff>715320</xdr:colOff>
      <xdr:row>130</xdr:row>
      <xdr:rowOff>104400</xdr:rowOff>
    </xdr:to>
    <xdr:sp>
      <xdr:nvSpPr>
        <xdr:cNvPr id="12" name="AutoShape 5"/>
        <xdr:cNvSpPr/>
      </xdr:nvSpPr>
      <xdr:spPr>
        <a:xfrm>
          <a:off x="8683920" y="2214540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916200</xdr:colOff>
      <xdr:row>42</xdr:row>
      <xdr:rowOff>28440</xdr:rowOff>
    </xdr:from>
    <xdr:to>
      <xdr:col>11</xdr:col>
      <xdr:colOff>997200</xdr:colOff>
      <xdr:row>46</xdr:row>
      <xdr:rowOff>152640</xdr:rowOff>
    </xdr:to>
    <xdr:sp>
      <xdr:nvSpPr>
        <xdr:cNvPr id="13" name="Rectangle 7"/>
        <xdr:cNvSpPr/>
      </xdr:nvSpPr>
      <xdr:spPr>
        <a:xfrm>
          <a:off x="8432640" y="7429320"/>
          <a:ext cx="1982880" cy="84816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B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2" min="2" style="0" width="7.14"/>
    <col collapsed="false" customWidth="true" hidden="false" outlineLevel="0" max="3" min="3" style="0" width="12.85"/>
    <col collapsed="false" customWidth="true" hidden="false" outlineLevel="0" max="4" min="4" style="0" width="10.13"/>
    <col collapsed="false" customWidth="true" hidden="false" outlineLevel="0" max="5" min="5" style="0" width="14.28"/>
    <col collapsed="false" customWidth="true" hidden="false" outlineLevel="0" max="6" min="6" style="0" width="14.85"/>
    <col collapsed="false" customWidth="true" hidden="false" outlineLevel="0" max="8" min="7" style="0" width="11.28"/>
    <col collapsed="false" customWidth="true" hidden="false" outlineLevel="0" max="9" min="9" style="0" width="14.14"/>
    <col collapsed="false" customWidth="true" hidden="false" outlineLevel="0" max="10" min="10" style="0" width="14.28"/>
    <col collapsed="false" customWidth="true" hidden="false" outlineLevel="0" max="11" min="11" style="0" width="12.7"/>
    <col collapsed="false" customWidth="true" hidden="false" outlineLevel="0" max="12" min="12" style="0" width="14.56"/>
    <col collapsed="false" customWidth="true" hidden="false" outlineLevel="0" max="17" min="13" style="0" width="11.7"/>
    <col collapsed="false" customWidth="true" hidden="false" outlineLevel="0" max="18" min="18" style="0" width="13.85"/>
  </cols>
  <sheetData>
    <row r="1" customFormat="false" ht="15.75" hidden="false" customHeight="false" outlineLevel="0" collapsed="false">
      <c r="A1" s="1"/>
      <c r="B1" s="1"/>
      <c r="C1" s="1"/>
      <c r="D1" s="1"/>
      <c r="E1" s="2"/>
      <c r="F1" s="3"/>
      <c r="G1" s="3"/>
      <c r="H1" s="3"/>
      <c r="I1" s="4" t="n">
        <v>0.04903</v>
      </c>
      <c r="J1" s="5"/>
      <c r="K1" s="5"/>
      <c r="L1" s="6"/>
    </row>
    <row r="2" customFormat="false" ht="12.75" hidden="false" customHeight="false" outlineLevel="0" collapsed="false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3</v>
      </c>
      <c r="H2" s="7" t="s">
        <v>6</v>
      </c>
      <c r="I2" s="7" t="s">
        <v>7</v>
      </c>
      <c r="J2" s="8" t="s">
        <v>8</v>
      </c>
      <c r="K2" s="7" t="s">
        <v>3</v>
      </c>
      <c r="L2" s="9" t="s">
        <v>9</v>
      </c>
    </row>
    <row r="3" customFormat="false" ht="13.5" hidden="false" customHeight="false" outlineLevel="0" collapsed="false">
      <c r="A3" s="10"/>
      <c r="B3" s="10"/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1" t="s">
        <v>16</v>
      </c>
      <c r="J3" s="12" t="s">
        <v>17</v>
      </c>
      <c r="K3" s="10" t="s">
        <v>18</v>
      </c>
      <c r="L3" s="10" t="s">
        <v>18</v>
      </c>
    </row>
    <row r="4" customFormat="false" ht="14.25" hidden="false" customHeight="false" outlineLevel="0" collapsed="false">
      <c r="A4" s="13" t="n">
        <v>2001</v>
      </c>
      <c r="B4" s="14" t="s">
        <v>19</v>
      </c>
      <c r="C4" s="15" t="n">
        <f aca="false">21535000-1340000</f>
        <v>20195000</v>
      </c>
      <c r="D4" s="16" t="n">
        <f aca="false">G4/C4</f>
        <v>0.0431104233721218</v>
      </c>
      <c r="E4" s="17" t="n">
        <v>18024144</v>
      </c>
      <c r="F4" s="18" t="n">
        <f aca="false">G4/E4</f>
        <v>0.0483027099650336</v>
      </c>
      <c r="G4" s="19" t="n">
        <v>870615</v>
      </c>
      <c r="H4" s="20" t="n">
        <v>870615</v>
      </c>
      <c r="I4" s="21" t="n">
        <f aca="false">$I$1*E4</f>
        <v>883723.78032</v>
      </c>
      <c r="J4" s="22" t="n">
        <v>133588</v>
      </c>
      <c r="K4" s="23" t="n">
        <f aca="false">C4/J4</f>
        <v>151.173758121987</v>
      </c>
      <c r="L4" s="24" t="n">
        <f aca="false">E4/J4</f>
        <v>134.923376351169</v>
      </c>
    </row>
    <row r="5" customFormat="false" ht="14.25" hidden="false" customHeight="false" outlineLevel="0" collapsed="false">
      <c r="A5" s="13" t="n">
        <v>2001</v>
      </c>
      <c r="B5" s="14" t="s">
        <v>20</v>
      </c>
      <c r="C5" s="15" t="n">
        <f aca="false">16517000-2843000</f>
        <v>13674000</v>
      </c>
      <c r="D5" s="16" t="n">
        <f aca="false">G5/C5</f>
        <v>0.046533328214129</v>
      </c>
      <c r="E5" s="17" t="n">
        <v>10501488</v>
      </c>
      <c r="F5" s="25" t="n">
        <f aca="false">G5/E5</f>
        <v>0.0605911019466956</v>
      </c>
      <c r="G5" s="19" t="n">
        <v>636296.73</v>
      </c>
      <c r="H5" s="20" t="n">
        <v>636296.73</v>
      </c>
      <c r="I5" s="21" t="n">
        <f aca="false">$I$1*E5</f>
        <v>514887.95664</v>
      </c>
      <c r="J5" s="22" t="n">
        <v>99309</v>
      </c>
      <c r="K5" s="23" t="n">
        <f aca="false">C5/J5</f>
        <v>137.691447905024</v>
      </c>
      <c r="L5" s="24" t="n">
        <f aca="false">E5/J5</f>
        <v>105.745581971423</v>
      </c>
    </row>
    <row r="6" customFormat="false" ht="14.25" hidden="false" customHeight="false" outlineLevel="0" collapsed="false">
      <c r="A6" s="26"/>
      <c r="B6" s="27"/>
      <c r="C6" s="28"/>
      <c r="D6" s="29"/>
      <c r="E6" s="29"/>
      <c r="F6" s="30"/>
      <c r="G6" s="31"/>
      <c r="H6" s="32"/>
      <c r="I6" s="33"/>
      <c r="J6" s="29"/>
      <c r="K6" s="34"/>
      <c r="L6" s="35"/>
    </row>
    <row r="7" customFormat="false" ht="14.25" hidden="false" customHeight="false" outlineLevel="0" collapsed="false">
      <c r="A7" s="26"/>
      <c r="B7" s="27"/>
      <c r="C7" s="36"/>
      <c r="D7" s="37"/>
      <c r="E7" s="37"/>
      <c r="F7" s="30"/>
      <c r="G7" s="31"/>
      <c r="H7" s="32"/>
      <c r="I7" s="38"/>
      <c r="J7" s="39"/>
      <c r="K7" s="39"/>
      <c r="L7" s="35"/>
    </row>
    <row r="8" customFormat="false" ht="14.25" hidden="false" customHeight="false" outlineLevel="0" collapsed="false">
      <c r="A8" s="40" t="n">
        <v>2002</v>
      </c>
      <c r="B8" s="14" t="s">
        <v>21</v>
      </c>
      <c r="C8" s="41" t="n">
        <v>16281000</v>
      </c>
      <c r="D8" s="16" t="n">
        <f aca="false">G8/C8</f>
        <v>0.0432401523247958</v>
      </c>
      <c r="E8" s="17" t="n">
        <v>4847292</v>
      </c>
      <c r="F8" s="42" t="n">
        <f aca="false">G8/E8</f>
        <v>0.145234271011526</v>
      </c>
      <c r="G8" s="19" t="n">
        <v>703992.92</v>
      </c>
      <c r="H8" s="20" t="n">
        <v>500000</v>
      </c>
      <c r="I8" s="21" t="n">
        <f aca="false">$I$1*E8</f>
        <v>237662.72676</v>
      </c>
      <c r="J8" s="22" t="n">
        <v>38055</v>
      </c>
      <c r="K8" s="23" t="n">
        <f aca="false">C8/J8</f>
        <v>427.828143476547</v>
      </c>
      <c r="L8" s="24" t="n">
        <f aca="false">E8/J8</f>
        <v>127.37595585337</v>
      </c>
    </row>
    <row r="9" customFormat="false" ht="14.25" hidden="false" customHeight="false" outlineLevel="0" collapsed="false">
      <c r="A9" s="40" t="n">
        <v>2002</v>
      </c>
      <c r="B9" s="43" t="s">
        <v>22</v>
      </c>
      <c r="C9" s="41" t="n">
        <v>6705000</v>
      </c>
      <c r="D9" s="16" t="n">
        <f aca="false">G9/C9</f>
        <v>0.043243096196868</v>
      </c>
      <c r="E9" s="44" t="n">
        <v>15726720</v>
      </c>
      <c r="F9" s="42" t="n">
        <f aca="false">G9/E9</f>
        <v>0.0184364546453425</v>
      </c>
      <c r="G9" s="19" t="n">
        <v>289944.96</v>
      </c>
      <c r="H9" s="20" t="n">
        <v>494000</v>
      </c>
      <c r="I9" s="21" t="n">
        <f aca="false">$I$1*E9</f>
        <v>771081.0816</v>
      </c>
      <c r="J9" s="22" t="n">
        <v>141080</v>
      </c>
      <c r="K9" s="23" t="n">
        <f aca="false">C9/J9</f>
        <v>47.5262262546073</v>
      </c>
      <c r="L9" s="24" t="n">
        <f aca="false">E9/J9</f>
        <v>111.473773745393</v>
      </c>
    </row>
    <row r="10" customFormat="false" ht="15" hidden="false" customHeight="false" outlineLevel="0" collapsed="false">
      <c r="A10" s="40"/>
      <c r="B10" s="43" t="s">
        <v>22</v>
      </c>
      <c r="C10" s="45" t="s">
        <v>23</v>
      </c>
      <c r="D10" s="46" t="s">
        <v>24</v>
      </c>
      <c r="E10" s="46"/>
      <c r="F10" s="46"/>
      <c r="G10" s="47" t="n">
        <v>143231</v>
      </c>
      <c r="H10" s="20"/>
      <c r="I10" s="21"/>
      <c r="J10" s="22"/>
      <c r="K10" s="23"/>
      <c r="L10" s="24"/>
    </row>
    <row r="11" customFormat="false" ht="14.25" hidden="false" customHeight="false" outlineLevel="0" collapsed="false">
      <c r="A11" s="40" t="n">
        <v>2002</v>
      </c>
      <c r="B11" s="14" t="s">
        <v>25</v>
      </c>
      <c r="C11" s="15" t="n">
        <v>16905000</v>
      </c>
      <c r="D11" s="16" t="n">
        <f aca="false">G11/C11</f>
        <v>0.0432398041999409</v>
      </c>
      <c r="E11" s="44" t="n">
        <v>16966704</v>
      </c>
      <c r="F11" s="48" t="n">
        <f aca="false">G11/E11</f>
        <v>0.043082550977491</v>
      </c>
      <c r="G11" s="19" t="n">
        <v>730968.89</v>
      </c>
      <c r="H11" s="20" t="n">
        <v>740000</v>
      </c>
      <c r="I11" s="21" t="n">
        <f aca="false">$I$1*E11</f>
        <v>831877.49712</v>
      </c>
      <c r="J11" s="22" t="n">
        <v>145502</v>
      </c>
      <c r="K11" s="23" t="n">
        <f aca="false">C11/J11</f>
        <v>116.183969979794</v>
      </c>
      <c r="L11" s="24" t="n">
        <f aca="false">E11/J11</f>
        <v>116.608046624789</v>
      </c>
    </row>
    <row r="12" customFormat="false" ht="15" hidden="false" customHeight="false" outlineLevel="0" collapsed="false">
      <c r="A12" s="40"/>
      <c r="B12" s="14"/>
      <c r="C12" s="45" t="s">
        <v>23</v>
      </c>
      <c r="D12" s="16"/>
      <c r="E12" s="44"/>
      <c r="F12" s="48"/>
      <c r="G12" s="19"/>
      <c r="H12" s="20"/>
      <c r="I12" s="21"/>
      <c r="J12" s="22"/>
      <c r="K12" s="23"/>
      <c r="L12" s="24"/>
    </row>
    <row r="13" customFormat="false" ht="14.25" hidden="false" customHeight="false" outlineLevel="0" collapsed="false">
      <c r="A13" s="49" t="n">
        <v>2002</v>
      </c>
      <c r="B13" s="14" t="s">
        <v>26</v>
      </c>
      <c r="C13" s="15" t="n">
        <v>16294000</v>
      </c>
      <c r="D13" s="16" t="n">
        <f aca="false">G13/C13</f>
        <v>0.0432392905363938</v>
      </c>
      <c r="E13" s="44" t="n">
        <v>13761300</v>
      </c>
      <c r="F13" s="48" t="n">
        <f aca="false">G13/E13</f>
        <v>0.0511972706067014</v>
      </c>
      <c r="G13" s="19" t="n">
        <v>704541</v>
      </c>
      <c r="H13" s="20" t="n">
        <v>740000</v>
      </c>
      <c r="I13" s="21" t="n">
        <f aca="false">$I$1*E13</f>
        <v>674716.539</v>
      </c>
      <c r="J13" s="22" t="n">
        <v>110600</v>
      </c>
      <c r="K13" s="23" t="n">
        <f aca="false">C13/J13</f>
        <v>147.323688969259</v>
      </c>
      <c r="L13" s="24" t="n">
        <f aca="false">E13/J13</f>
        <v>124.424050632911</v>
      </c>
    </row>
    <row r="14" customFormat="false" ht="14.25" hidden="false" customHeight="false" outlineLevel="0" collapsed="false">
      <c r="A14" s="49" t="n">
        <v>2002</v>
      </c>
      <c r="B14" s="14" t="s">
        <v>27</v>
      </c>
      <c r="C14" s="15" t="n">
        <v>16905000</v>
      </c>
      <c r="D14" s="16" t="n">
        <f aca="false">G14/C14</f>
        <v>0.0432398041999409</v>
      </c>
      <c r="E14" s="44" t="n">
        <v>15993780</v>
      </c>
      <c r="F14" s="48" t="n">
        <f aca="false">G14/E14</f>
        <v>0.0457033227917353</v>
      </c>
      <c r="G14" s="19" t="n">
        <v>730968.89</v>
      </c>
      <c r="H14" s="20" t="n">
        <v>731000</v>
      </c>
      <c r="I14" s="21" t="n">
        <f aca="false">$I$1*E14</f>
        <v>784175.0334</v>
      </c>
      <c r="J14" s="22" t="n">
        <v>128500</v>
      </c>
      <c r="K14" s="23" t="n">
        <f aca="false">C14/J14</f>
        <v>131.556420233463</v>
      </c>
      <c r="L14" s="24" t="n">
        <f aca="false">E14/J14</f>
        <v>124.465214007782</v>
      </c>
    </row>
    <row r="15" customFormat="false" ht="14.25" hidden="false" customHeight="false" outlineLevel="0" collapsed="false">
      <c r="A15" s="40" t="n">
        <v>2002</v>
      </c>
      <c r="B15" s="14" t="s">
        <v>28</v>
      </c>
      <c r="C15" s="50"/>
      <c r="D15" s="51"/>
      <c r="E15" s="52" t="s">
        <v>29</v>
      </c>
      <c r="F15" s="42"/>
      <c r="G15" s="19"/>
      <c r="H15" s="19"/>
      <c r="I15" s="17"/>
      <c r="J15" s="53"/>
      <c r="K15" s="54"/>
      <c r="L15" s="55"/>
    </row>
    <row r="16" customFormat="false" ht="15" hidden="false" customHeight="false" outlineLevel="0" collapsed="false">
      <c r="A16" s="56" t="n">
        <v>2002</v>
      </c>
      <c r="B16" s="43" t="s">
        <v>30</v>
      </c>
      <c r="C16" s="57"/>
      <c r="D16" s="58"/>
      <c r="E16" s="45" t="s">
        <v>23</v>
      </c>
      <c r="F16" s="59" t="s">
        <v>19</v>
      </c>
      <c r="G16" s="47" t="n">
        <v>-17983</v>
      </c>
      <c r="H16" s="60"/>
      <c r="I16" s="17"/>
      <c r="J16" s="61"/>
      <c r="K16" s="61"/>
      <c r="L16" s="55"/>
    </row>
    <row r="17" customFormat="false" ht="15" hidden="false" customHeight="false" outlineLevel="0" collapsed="false">
      <c r="A17" s="40" t="n">
        <v>2002</v>
      </c>
      <c r="B17" s="14" t="s">
        <v>31</v>
      </c>
      <c r="C17" s="50"/>
      <c r="D17" s="51"/>
      <c r="E17" s="45" t="s">
        <v>23</v>
      </c>
      <c r="F17" s="19" t="s">
        <v>20</v>
      </c>
      <c r="G17" s="47" t="n">
        <v>-42482</v>
      </c>
      <c r="H17" s="19"/>
      <c r="I17" s="17" t="s">
        <v>32</v>
      </c>
      <c r="J17" s="61"/>
      <c r="K17" s="54"/>
      <c r="L17" s="55"/>
    </row>
    <row r="18" customFormat="false" ht="15" hidden="false" customHeight="false" outlineLevel="0" collapsed="false">
      <c r="A18" s="40" t="n">
        <v>2002</v>
      </c>
      <c r="B18" s="14" t="s">
        <v>33</v>
      </c>
      <c r="C18" s="50"/>
      <c r="D18" s="51"/>
      <c r="E18" s="45" t="s">
        <v>23</v>
      </c>
      <c r="F18" s="19" t="s">
        <v>21</v>
      </c>
      <c r="G18" s="47" t="n">
        <v>-162559</v>
      </c>
      <c r="H18" s="19"/>
      <c r="I18" s="17" t="s">
        <v>34</v>
      </c>
      <c r="J18" s="61"/>
      <c r="K18" s="54"/>
      <c r="L18" s="55"/>
    </row>
    <row r="19" customFormat="false" ht="15" hidden="false" customHeight="false" outlineLevel="0" collapsed="false">
      <c r="A19" s="40" t="n">
        <v>2002</v>
      </c>
      <c r="B19" s="14" t="s">
        <v>35</v>
      </c>
      <c r="C19" s="50"/>
      <c r="D19" s="51"/>
      <c r="E19" s="62"/>
      <c r="F19" s="19"/>
      <c r="G19" s="19"/>
      <c r="H19" s="19"/>
      <c r="I19" s="17" t="s">
        <v>36</v>
      </c>
      <c r="J19" s="61"/>
      <c r="K19" s="54"/>
      <c r="L19" s="63"/>
    </row>
    <row r="20" customFormat="false" ht="14.25" hidden="false" customHeight="false" outlineLevel="0" collapsed="false">
      <c r="A20" s="40" t="n">
        <v>2002</v>
      </c>
      <c r="B20" s="14" t="s">
        <v>19</v>
      </c>
      <c r="C20" s="50"/>
      <c r="D20" s="51"/>
      <c r="E20" s="17"/>
      <c r="F20" s="19"/>
      <c r="G20" s="19"/>
      <c r="H20" s="19"/>
      <c r="I20" s="17"/>
      <c r="J20" s="61"/>
      <c r="K20" s="64"/>
      <c r="L20" s="63"/>
    </row>
    <row r="21" customFormat="false" ht="14.25" hidden="false" customHeight="false" outlineLevel="0" collapsed="false">
      <c r="A21" s="40" t="n">
        <v>2002</v>
      </c>
      <c r="B21" s="14" t="s">
        <v>20</v>
      </c>
      <c r="C21" s="50"/>
      <c r="D21" s="51"/>
      <c r="E21" s="17"/>
      <c r="F21" s="65"/>
      <c r="G21" s="65"/>
      <c r="H21" s="65"/>
      <c r="I21" s="17"/>
      <c r="J21" s="61"/>
      <c r="K21" s="64"/>
      <c r="L21" s="55"/>
    </row>
    <row r="22" customFormat="false" ht="15.75" hidden="false" customHeight="false" outlineLevel="0" collapsed="false">
      <c r="A22" s="66"/>
      <c r="B22" s="67"/>
      <c r="C22" s="68" t="n">
        <f aca="false">SUM(C4:C20)</f>
        <v>106959000</v>
      </c>
      <c r="D22" s="67"/>
      <c r="E22" s="68" t="n">
        <f aca="false">SUM(E4:E20)</f>
        <v>95821428</v>
      </c>
      <c r="F22" s="69"/>
      <c r="G22" s="70" t="n">
        <f aca="false">SUM(G4:G20)</f>
        <v>4587535.39</v>
      </c>
      <c r="H22" s="70" t="n">
        <f aca="false">SUM(H4:H20)</f>
        <v>4711911.73</v>
      </c>
      <c r="I22" s="70" t="n">
        <f aca="false">SUM(I4:I20)</f>
        <v>4698124.61484</v>
      </c>
      <c r="J22" s="6"/>
      <c r="K22" s="6"/>
      <c r="L22" s="6"/>
    </row>
    <row r="23" customFormat="false" ht="15" hidden="false" customHeight="false" outlineLevel="0" collapsed="false">
      <c r="A23" s="66"/>
      <c r="B23" s="67"/>
      <c r="C23" s="67"/>
      <c r="D23" s="67"/>
      <c r="E23" s="71"/>
      <c r="F23" s="69"/>
      <c r="G23" s="69"/>
      <c r="H23" s="69"/>
      <c r="I23" s="33"/>
      <c r="J23" s="6"/>
      <c r="K23" s="6"/>
      <c r="L23" s="72"/>
    </row>
    <row r="24" customFormat="false" ht="14.25" hidden="false" customHeight="false" outlineLevel="0" collapsed="false">
      <c r="A24" s="66"/>
      <c r="B24" s="73"/>
      <c r="C24" s="73"/>
      <c r="D24" s="73"/>
      <c r="E24" s="71"/>
      <c r="F24" s="69"/>
      <c r="G24" s="69"/>
      <c r="H24" s="69"/>
      <c r="I24" s="6"/>
      <c r="J24" s="6"/>
      <c r="K24" s="6"/>
      <c r="L24" s="6"/>
    </row>
    <row r="25" customFormat="false" ht="14.25" hidden="false" customHeight="false" outlineLevel="0" collapsed="false">
      <c r="A25" s="66"/>
      <c r="B25" s="67"/>
      <c r="C25" s="67"/>
      <c r="D25" s="67"/>
      <c r="E25" s="71"/>
      <c r="F25" s="69"/>
      <c r="G25" s="69"/>
      <c r="H25" s="69"/>
      <c r="I25" s="6"/>
      <c r="J25" s="6"/>
      <c r="K25" s="6"/>
      <c r="L25" s="6"/>
    </row>
    <row r="26" customFormat="false" ht="14.25" hidden="false" customHeight="false" outlineLevel="0" collapsed="false">
      <c r="A26" s="74"/>
      <c r="B26" s="67"/>
      <c r="C26" s="67"/>
      <c r="D26" s="67"/>
      <c r="E26" s="71"/>
      <c r="F26" s="69"/>
      <c r="G26" s="69"/>
      <c r="H26" s="69"/>
      <c r="I26" s="6"/>
      <c r="J26" s="6"/>
      <c r="K26" s="6"/>
      <c r="L26" s="6"/>
    </row>
    <row r="27" customFormat="false" ht="15.75" hidden="false" customHeight="false" outlineLevel="0" collapsed="false">
      <c r="A27" s="74"/>
      <c r="B27" s="67"/>
      <c r="C27" s="67"/>
      <c r="D27" s="67"/>
      <c r="E27" s="75"/>
      <c r="F27" s="76"/>
      <c r="G27" s="76"/>
      <c r="H27" s="76"/>
      <c r="I27" s="6"/>
      <c r="J27" s="6"/>
      <c r="K27" s="6"/>
      <c r="L27" s="6"/>
    </row>
    <row r="28" customFormat="false" ht="15" hidden="false" customHeight="false" outlineLevel="0" collapsed="false">
      <c r="A28" s="7" t="s">
        <v>0</v>
      </c>
      <c r="B28" s="7" t="s">
        <v>1</v>
      </c>
      <c r="C28" s="7" t="s">
        <v>2</v>
      </c>
      <c r="D28" s="7"/>
      <c r="E28" s="7" t="s">
        <v>4</v>
      </c>
      <c r="F28" s="77" t="s">
        <v>23</v>
      </c>
      <c r="G28" s="7" t="s">
        <v>3</v>
      </c>
      <c r="H28" s="77" t="s">
        <v>23</v>
      </c>
      <c r="I28" s="7"/>
      <c r="J28" s="6"/>
      <c r="K28" s="6"/>
      <c r="L28" s="6"/>
    </row>
    <row r="29" customFormat="false" ht="15.75" hidden="false" customHeight="false" outlineLevel="0" collapsed="false">
      <c r="A29" s="10"/>
      <c r="B29" s="10"/>
      <c r="C29" s="10" t="s">
        <v>10</v>
      </c>
      <c r="D29" s="10"/>
      <c r="E29" s="10" t="s">
        <v>12</v>
      </c>
      <c r="F29" s="78" t="s">
        <v>14</v>
      </c>
      <c r="G29" s="10" t="s">
        <v>14</v>
      </c>
      <c r="H29" s="79" t="s">
        <v>11</v>
      </c>
      <c r="I29" s="11"/>
      <c r="J29" s="6"/>
      <c r="K29" s="6"/>
      <c r="L29" s="6"/>
    </row>
    <row r="30" customFormat="false" ht="14.25" hidden="false" customHeight="false" outlineLevel="0" collapsed="false">
      <c r="A30" s="13" t="n">
        <v>2001</v>
      </c>
      <c r="B30" s="14" t="s">
        <v>19</v>
      </c>
      <c r="C30" s="15" t="n">
        <f aca="false">21535000-1340000</f>
        <v>20195000</v>
      </c>
      <c r="D30" s="16"/>
      <c r="E30" s="17" t="n">
        <v>18024144</v>
      </c>
      <c r="F30" s="80" t="n">
        <v>-17983</v>
      </c>
      <c r="G30" s="19" t="n">
        <v>870615</v>
      </c>
      <c r="H30" s="81" t="n">
        <f aca="false">F30/E30</f>
        <v>-0.000997717284105143</v>
      </c>
      <c r="I30" s="82"/>
      <c r="J30" s="6"/>
      <c r="K30" s="6"/>
      <c r="L30" s="6"/>
    </row>
    <row r="31" customFormat="false" ht="14.25" hidden="false" customHeight="false" outlineLevel="0" collapsed="false">
      <c r="A31" s="13" t="n">
        <v>2001</v>
      </c>
      <c r="B31" s="14" t="s">
        <v>20</v>
      </c>
      <c r="C31" s="15" t="n">
        <f aca="false">16517000-2843000</f>
        <v>13674000</v>
      </c>
      <c r="D31" s="16"/>
      <c r="E31" s="17" t="n">
        <v>10501488</v>
      </c>
      <c r="F31" s="83" t="n">
        <v>-42481.51</v>
      </c>
      <c r="G31" s="19" t="n">
        <v>636296.73</v>
      </c>
      <c r="H31" s="81" t="n">
        <f aca="false">F31/E31</f>
        <v>-0.00404528482058924</v>
      </c>
      <c r="I31" s="20"/>
      <c r="J31" s="6"/>
      <c r="K31" s="6"/>
      <c r="L31" s="6"/>
    </row>
    <row r="32" customFormat="false" ht="14.25" hidden="false" customHeight="false" outlineLevel="0" collapsed="false">
      <c r="A32" s="26"/>
      <c r="B32" s="27"/>
      <c r="C32" s="28"/>
      <c r="D32" s="29"/>
      <c r="E32" s="29"/>
      <c r="F32" s="84"/>
      <c r="G32" s="32"/>
      <c r="H32" s="32"/>
      <c r="I32" s="85"/>
      <c r="J32" s="6"/>
      <c r="K32" s="6"/>
      <c r="L32" s="6"/>
    </row>
    <row r="33" customFormat="false" ht="14.25" hidden="false" customHeight="false" outlineLevel="0" collapsed="false">
      <c r="A33" s="26"/>
      <c r="B33" s="27"/>
      <c r="C33" s="36"/>
      <c r="D33" s="37"/>
      <c r="E33" s="37"/>
      <c r="F33" s="84"/>
      <c r="G33" s="32"/>
      <c r="H33" s="32"/>
      <c r="I33" s="86"/>
      <c r="J33" s="6"/>
      <c r="K33" s="6"/>
      <c r="L33" s="6"/>
    </row>
    <row r="34" customFormat="false" ht="14.25" hidden="false" customHeight="false" outlineLevel="0" collapsed="false">
      <c r="A34" s="40" t="n">
        <v>2002</v>
      </c>
      <c r="B34" s="14" t="s">
        <v>21</v>
      </c>
      <c r="C34" s="41" t="n">
        <v>16281000</v>
      </c>
      <c r="D34" s="16"/>
      <c r="E34" s="17" t="n">
        <v>4847292</v>
      </c>
      <c r="F34" s="47" t="n">
        <v>-162558.6</v>
      </c>
      <c r="G34" s="19" t="n">
        <v>703992.92</v>
      </c>
      <c r="H34" s="81" t="n">
        <f aca="false">F34/E34</f>
        <v>-0.0335359619350351</v>
      </c>
      <c r="I34" s="20"/>
      <c r="J34" s="6"/>
      <c r="K34" s="6"/>
      <c r="L34" s="6"/>
    </row>
    <row r="35" customFormat="false" ht="14.25" hidden="false" customHeight="false" outlineLevel="0" collapsed="false">
      <c r="A35" s="40" t="n">
        <v>2002</v>
      </c>
      <c r="B35" s="43" t="s">
        <v>22</v>
      </c>
      <c r="C35" s="41" t="n">
        <v>6705000</v>
      </c>
      <c r="D35" s="16"/>
      <c r="E35" s="44" t="n">
        <v>15726720</v>
      </c>
      <c r="F35" s="47" t="n">
        <v>143231</v>
      </c>
      <c r="G35" s="19" t="n">
        <v>289944.96</v>
      </c>
      <c r="H35" s="81" t="n">
        <f aca="false">F35/E35</f>
        <v>0.00910749348878851</v>
      </c>
      <c r="I35" s="20"/>
      <c r="J35" s="6"/>
      <c r="K35" s="6"/>
      <c r="L35" s="6"/>
      <c r="N35" s="87"/>
    </row>
    <row r="36" customFormat="false" ht="15.75" hidden="true" customHeight="false" outlineLevel="0" collapsed="false">
      <c r="A36" s="40"/>
      <c r="B36" s="43"/>
      <c r="C36" s="62"/>
      <c r="D36" s="25"/>
      <c r="E36" s="18"/>
      <c r="F36" s="47"/>
      <c r="G36" s="88"/>
      <c r="H36" s="89"/>
      <c r="I36" s="20"/>
      <c r="J36" s="6"/>
      <c r="K36" s="6"/>
      <c r="L36" s="6"/>
      <c r="M36" s="6"/>
      <c r="N36" s="90"/>
      <c r="O36" s="91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customFormat="false" ht="14.25" hidden="false" customHeight="false" outlineLevel="0" collapsed="false">
      <c r="A37" s="40" t="n">
        <v>2002</v>
      </c>
      <c r="B37" s="14" t="s">
        <v>25</v>
      </c>
      <c r="C37" s="15" t="n">
        <v>16905000</v>
      </c>
      <c r="D37" s="16"/>
      <c r="E37" s="44" t="n">
        <v>16966704</v>
      </c>
      <c r="F37" s="92"/>
      <c r="G37" s="19" t="n">
        <v>730968.89</v>
      </c>
      <c r="H37" s="81" t="n">
        <f aca="false">F37/E37</f>
        <v>0</v>
      </c>
      <c r="I37" s="20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customFormat="false" ht="15" hidden="true" customHeight="false" outlineLevel="0" collapsed="false">
      <c r="A38" s="40"/>
      <c r="B38" s="14"/>
      <c r="C38" s="62"/>
      <c r="D38" s="16"/>
      <c r="E38" s="44"/>
      <c r="F38" s="92"/>
      <c r="G38" s="19"/>
      <c r="H38" s="81"/>
      <c r="I38" s="2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customFormat="false" ht="14.25" hidden="false" customHeight="false" outlineLevel="0" collapsed="false">
      <c r="A39" s="49" t="n">
        <v>2002</v>
      </c>
      <c r="B39" s="14" t="s">
        <v>26</v>
      </c>
      <c r="C39" s="15" t="n">
        <v>16294000</v>
      </c>
      <c r="D39" s="16"/>
      <c r="E39" s="44" t="n">
        <v>13761300</v>
      </c>
      <c r="F39" s="92"/>
      <c r="G39" s="19" t="n">
        <v>704541</v>
      </c>
      <c r="H39" s="81"/>
      <c r="I39" s="20"/>
      <c r="J39" s="6"/>
      <c r="K39" s="6"/>
      <c r="L39" s="6"/>
      <c r="M39" s="93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customFormat="false" ht="14.25" hidden="false" customHeight="false" outlineLevel="0" collapsed="false">
      <c r="A40" s="49" t="n">
        <v>2002</v>
      </c>
      <c r="B40" s="14" t="s">
        <v>27</v>
      </c>
      <c r="C40" s="15" t="n">
        <v>16905000</v>
      </c>
      <c r="D40" s="16"/>
      <c r="E40" s="44" t="n">
        <v>15993780</v>
      </c>
      <c r="F40" s="92"/>
      <c r="G40" s="19" t="n">
        <v>730969</v>
      </c>
      <c r="H40" s="81"/>
      <c r="I40" s="41"/>
      <c r="J40" s="6"/>
      <c r="K40" s="6"/>
      <c r="L40" s="6"/>
      <c r="M40" s="93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customFormat="false" ht="14.25" hidden="false" customHeight="false" outlineLevel="0" collapsed="false">
      <c r="A41" s="40" t="n">
        <v>2002</v>
      </c>
      <c r="B41" s="14" t="s">
        <v>28</v>
      </c>
      <c r="C41" s="15"/>
      <c r="D41" s="16"/>
      <c r="E41" s="44"/>
      <c r="F41" s="92"/>
      <c r="G41" s="19"/>
      <c r="H41" s="81"/>
      <c r="I41" s="15"/>
      <c r="J41" s="6"/>
      <c r="K41" s="6"/>
      <c r="L41" s="6"/>
      <c r="M41" s="94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customFormat="false" ht="14.25" hidden="false" customHeight="false" outlineLevel="0" collapsed="false">
      <c r="A42" s="56" t="n">
        <v>2002</v>
      </c>
      <c r="B42" s="43" t="s">
        <v>30</v>
      </c>
      <c r="C42" s="15"/>
      <c r="D42" s="16"/>
      <c r="E42" s="44"/>
      <c r="F42" s="92"/>
      <c r="G42" s="19"/>
      <c r="H42" s="81"/>
      <c r="I42" s="15"/>
      <c r="J42" s="53"/>
      <c r="K42" s="54"/>
      <c r="L42" s="55"/>
      <c r="M42" s="38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customFormat="false" ht="14.25" hidden="false" customHeight="false" outlineLevel="0" collapsed="false">
      <c r="A43" s="40" t="n">
        <v>2002</v>
      </c>
      <c r="B43" s="14" t="s">
        <v>31</v>
      </c>
      <c r="C43" s="50"/>
      <c r="D43" s="51"/>
      <c r="E43" s="17"/>
      <c r="F43" s="19"/>
      <c r="G43" s="19"/>
      <c r="H43" s="19"/>
      <c r="I43" s="15"/>
      <c r="J43" s="61"/>
      <c r="K43" s="61"/>
      <c r="L43" s="55"/>
      <c r="M43" s="95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customFormat="false" ht="14.25" hidden="false" customHeight="false" outlineLevel="0" collapsed="false">
      <c r="A44" s="40" t="n">
        <v>2002</v>
      </c>
      <c r="B44" s="14" t="s">
        <v>33</v>
      </c>
      <c r="C44" s="50"/>
      <c r="D44" s="51"/>
      <c r="E44" s="17"/>
      <c r="F44" s="19"/>
      <c r="G44" s="19"/>
      <c r="H44" s="19"/>
      <c r="I44" s="15"/>
      <c r="J44" s="61"/>
      <c r="K44" s="54"/>
      <c r="L44" s="55"/>
      <c r="M44" s="38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customFormat="false" ht="14.25" hidden="false" customHeight="false" outlineLevel="0" collapsed="false">
      <c r="A45" s="40" t="n">
        <v>2002</v>
      </c>
      <c r="B45" s="14" t="s">
        <v>35</v>
      </c>
      <c r="C45" s="50"/>
      <c r="D45" s="51"/>
      <c r="E45" s="17"/>
      <c r="F45" s="19"/>
      <c r="G45" s="19"/>
      <c r="H45" s="19"/>
      <c r="I45" s="15"/>
      <c r="J45" s="61"/>
      <c r="K45" s="54"/>
      <c r="L45" s="55"/>
      <c r="M45" s="38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customFormat="false" ht="14.25" hidden="false" customHeight="false" outlineLevel="0" collapsed="false">
      <c r="A46" s="40" t="n">
        <v>2002</v>
      </c>
      <c r="B46" s="14" t="s">
        <v>19</v>
      </c>
      <c r="C46" s="50"/>
      <c r="D46" s="51"/>
      <c r="E46" s="17"/>
      <c r="F46" s="19"/>
      <c r="G46" s="19"/>
      <c r="H46" s="19"/>
      <c r="I46" s="15"/>
      <c r="J46" s="61"/>
      <c r="K46" s="54"/>
      <c r="L46" s="63"/>
      <c r="M46" s="38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customFormat="false" ht="14.25" hidden="false" customHeight="false" outlineLevel="0" collapsed="false">
      <c r="A47" s="40" t="n">
        <v>2002</v>
      </c>
      <c r="B47" s="14" t="s">
        <v>20</v>
      </c>
      <c r="C47" s="50"/>
      <c r="D47" s="51"/>
      <c r="E47" s="17"/>
      <c r="F47" s="65"/>
      <c r="G47" s="65"/>
      <c r="H47" s="65"/>
      <c r="I47" s="15"/>
      <c r="J47" s="61"/>
      <c r="K47" s="64"/>
      <c r="L47" s="63"/>
      <c r="M47" s="38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customFormat="false" ht="15.75" hidden="false" customHeight="false" outlineLevel="0" collapsed="false">
      <c r="A48" s="6"/>
      <c r="B48" s="6"/>
      <c r="C48" s="68" t="n">
        <f aca="false">SUM(C30:C46)</f>
        <v>106959000</v>
      </c>
      <c r="D48" s="67"/>
      <c r="E48" s="68" t="n">
        <f aca="false">SUM(E30:E46)</f>
        <v>95821428</v>
      </c>
      <c r="F48" s="96" t="n">
        <f aca="false">SUM(F30:F46)</f>
        <v>-79792.11</v>
      </c>
      <c r="G48" s="70" t="n">
        <f aca="false">SUM(G30:G46)</f>
        <v>4667328.5</v>
      </c>
      <c r="H48" s="70"/>
      <c r="I48" s="70"/>
      <c r="J48" s="61"/>
      <c r="K48" s="64"/>
      <c r="L48" s="55"/>
      <c r="M48" s="38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customFormat="false" ht="15" hidden="false" customHeight="false" outlineLevel="0" collapsed="false">
      <c r="A49" s="6"/>
      <c r="B49" s="6"/>
      <c r="C49" s="67"/>
      <c r="D49" s="67"/>
      <c r="E49" s="71"/>
      <c r="F49" s="69"/>
      <c r="G49" s="69"/>
      <c r="H49" s="69"/>
      <c r="I49" s="33"/>
      <c r="J49" s="6"/>
      <c r="K49" s="6"/>
      <c r="L49" s="6"/>
      <c r="M49" s="38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customFormat="false" ht="12.75" hidden="false" customHeight="false" outlineLevel="0" collapsed="false">
      <c r="M50" s="38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customFormat="false" ht="15" hidden="false" customHeight="false" outlineLevel="0" collapsed="false">
      <c r="A51" s="6"/>
      <c r="B51" s="6"/>
      <c r="C51" s="73"/>
      <c r="D51" s="73"/>
      <c r="E51" s="71"/>
      <c r="F51" s="69"/>
      <c r="G51" s="69"/>
      <c r="H51" s="6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customFormat="false" ht="12.75" hidden="false" customHeight="false" outlineLevel="0" collapsed="false">
      <c r="A52" s="7" t="s">
        <v>0</v>
      </c>
      <c r="B52" s="7" t="s">
        <v>1</v>
      </c>
      <c r="C52" s="7" t="s">
        <v>2</v>
      </c>
      <c r="D52" s="7" t="s">
        <v>3</v>
      </c>
      <c r="E52" s="7" t="s">
        <v>4</v>
      </c>
      <c r="F52" s="7" t="s">
        <v>4</v>
      </c>
      <c r="G52" s="7" t="s">
        <v>3</v>
      </c>
      <c r="H52" s="7"/>
      <c r="I52" s="7" t="s">
        <v>10</v>
      </c>
      <c r="J52" s="8" t="s">
        <v>8</v>
      </c>
      <c r="K52" s="7" t="s">
        <v>3</v>
      </c>
      <c r="L52" s="9" t="s">
        <v>9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customFormat="false" ht="13.5" hidden="false" customHeight="false" outlineLevel="0" collapsed="false">
      <c r="A53" s="10"/>
      <c r="B53" s="10"/>
      <c r="C53" s="10" t="s">
        <v>10</v>
      </c>
      <c r="D53" s="10" t="s">
        <v>11</v>
      </c>
      <c r="E53" s="10" t="s">
        <v>12</v>
      </c>
      <c r="F53" s="10" t="s">
        <v>37</v>
      </c>
      <c r="G53" s="10" t="s">
        <v>14</v>
      </c>
      <c r="H53" s="10"/>
      <c r="I53" s="10" t="s">
        <v>38</v>
      </c>
      <c r="J53" s="12" t="s">
        <v>17</v>
      </c>
      <c r="K53" s="10" t="s">
        <v>18</v>
      </c>
      <c r="L53" s="10" t="s">
        <v>18</v>
      </c>
      <c r="M53" s="97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customFormat="false" ht="14.25" hidden="false" customHeight="false" outlineLevel="0" collapsed="false">
      <c r="A54" s="98" t="n">
        <v>2001</v>
      </c>
      <c r="B54" s="99" t="s">
        <v>21</v>
      </c>
      <c r="C54" s="100"/>
      <c r="D54" s="101"/>
      <c r="E54" s="102" t="n">
        <v>9652668</v>
      </c>
      <c r="F54" s="103" t="n">
        <v>17301396</v>
      </c>
      <c r="G54" s="104"/>
      <c r="H54" s="105"/>
      <c r="I54" s="106"/>
      <c r="J54" s="107" t="n">
        <v>90088</v>
      </c>
      <c r="K54" s="108"/>
      <c r="L54" s="109" t="n">
        <f aca="false">E54/J54</f>
        <v>107.147100612734</v>
      </c>
      <c r="M54" s="93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customFormat="false" ht="14.25" hidden="false" customHeight="false" outlineLevel="0" collapsed="false">
      <c r="A55" s="13" t="n">
        <v>2001</v>
      </c>
      <c r="B55" s="43" t="s">
        <v>22</v>
      </c>
      <c r="C55" s="110"/>
      <c r="D55" s="111"/>
      <c r="E55" s="17" t="n">
        <v>14641356</v>
      </c>
      <c r="F55" s="112" t="n">
        <v>6125364</v>
      </c>
      <c r="G55" s="19"/>
      <c r="H55" s="113"/>
      <c r="I55" s="114"/>
      <c r="J55" s="22" t="n">
        <v>113690</v>
      </c>
      <c r="K55" s="23"/>
      <c r="L55" s="24" t="n">
        <f aca="false">E55/J55</f>
        <v>128.783147154543</v>
      </c>
      <c r="M55" s="93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customFormat="false" ht="14.25" hidden="false" customHeight="false" outlineLevel="0" collapsed="false">
      <c r="A56" s="13" t="n">
        <v>2001</v>
      </c>
      <c r="B56" s="14" t="s">
        <v>25</v>
      </c>
      <c r="C56" s="110"/>
      <c r="D56" s="111"/>
      <c r="E56" s="17" t="n">
        <v>14051724</v>
      </c>
      <c r="F56" s="112" t="n">
        <v>16665228</v>
      </c>
      <c r="G56" s="19"/>
      <c r="H56" s="113"/>
      <c r="I56" s="114"/>
      <c r="J56" s="22" t="n">
        <v>70483</v>
      </c>
      <c r="K56" s="23"/>
      <c r="L56" s="24" t="n">
        <f aca="false">E56/J56</f>
        <v>199.363307464211</v>
      </c>
      <c r="M56" s="93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customFormat="false" ht="14.25" hidden="false" customHeight="false" outlineLevel="0" collapsed="false">
      <c r="A57" s="13" t="n">
        <v>2001</v>
      </c>
      <c r="B57" s="14" t="s">
        <v>39</v>
      </c>
      <c r="C57" s="110"/>
      <c r="D57" s="111"/>
      <c r="E57" s="17" t="n">
        <v>19538760</v>
      </c>
      <c r="F57" s="114" t="n">
        <v>19648812</v>
      </c>
      <c r="G57" s="19"/>
      <c r="H57" s="113"/>
      <c r="I57" s="114"/>
      <c r="J57" s="22" t="n">
        <v>149997</v>
      </c>
      <c r="K57" s="23"/>
      <c r="L57" s="24" t="n">
        <f aca="false">E57/J57</f>
        <v>130.261005220104</v>
      </c>
      <c r="M57" s="93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customFormat="false" ht="14.25" hidden="false" customHeight="false" outlineLevel="0" collapsed="false">
      <c r="A58" s="115" t="n">
        <v>2001</v>
      </c>
      <c r="B58" s="14" t="s">
        <v>27</v>
      </c>
      <c r="C58" s="110"/>
      <c r="D58" s="111"/>
      <c r="E58" s="44" t="n">
        <v>16937628</v>
      </c>
      <c r="F58" s="116" t="n">
        <v>18325272</v>
      </c>
      <c r="G58" s="20"/>
      <c r="H58" s="117"/>
      <c r="I58" s="116"/>
      <c r="J58" s="22" t="n">
        <v>131585</v>
      </c>
      <c r="K58" s="23"/>
      <c r="L58" s="24" t="n">
        <f aca="false">E58/J58</f>
        <v>128.720051677623</v>
      </c>
      <c r="M58" s="93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customFormat="false" ht="14.25" hidden="false" customHeight="false" outlineLevel="0" collapsed="false">
      <c r="A59" s="13" t="n">
        <v>2001</v>
      </c>
      <c r="B59" s="14" t="s">
        <v>28</v>
      </c>
      <c r="C59" s="110"/>
      <c r="D59" s="111"/>
      <c r="E59" s="17" t="n">
        <v>17910024</v>
      </c>
      <c r="F59" s="114" t="n">
        <v>18160764</v>
      </c>
      <c r="G59" s="19"/>
      <c r="H59" s="113"/>
      <c r="I59" s="114"/>
      <c r="J59" s="22" t="n">
        <v>169369</v>
      </c>
      <c r="K59" s="23"/>
      <c r="L59" s="24" t="n">
        <f aca="false">E59/J59</f>
        <v>105.745585083457</v>
      </c>
      <c r="M59" s="93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customFormat="false" ht="14.25" hidden="false" customHeight="false" outlineLevel="0" collapsed="false">
      <c r="A60" s="118" t="n">
        <v>2001</v>
      </c>
      <c r="B60" s="14" t="s">
        <v>30</v>
      </c>
      <c r="C60" s="110"/>
      <c r="D60" s="111"/>
      <c r="E60" s="17" t="n">
        <v>17885844</v>
      </c>
      <c r="F60" s="114" t="n">
        <v>20071788</v>
      </c>
      <c r="G60" s="19"/>
      <c r="H60" s="113"/>
      <c r="I60" s="114"/>
      <c r="J60" s="22" t="n">
        <v>125506</v>
      </c>
      <c r="K60" s="23"/>
      <c r="L60" s="24" t="n">
        <f aca="false">E60/J60</f>
        <v>142.50987203799</v>
      </c>
      <c r="M60" s="93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customFormat="false" ht="14.25" hidden="false" customHeight="false" outlineLevel="0" collapsed="false">
      <c r="A61" s="13" t="n">
        <v>2001</v>
      </c>
      <c r="B61" s="14" t="s">
        <v>31</v>
      </c>
      <c r="C61" s="110"/>
      <c r="D61" s="111"/>
      <c r="E61" s="17" t="n">
        <v>19609332</v>
      </c>
      <c r="F61" s="114" t="n">
        <v>19221024</v>
      </c>
      <c r="G61" s="19"/>
      <c r="H61" s="113"/>
      <c r="I61" s="114"/>
      <c r="J61" s="22" t="n">
        <v>140401</v>
      </c>
      <c r="K61" s="23"/>
      <c r="L61" s="24" t="n">
        <f aca="false">E61/J61</f>
        <v>139.666612061168</v>
      </c>
      <c r="M61" s="93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customFormat="false" ht="14.25" hidden="false" customHeight="false" outlineLevel="0" collapsed="false">
      <c r="A62" s="13" t="n">
        <v>2001</v>
      </c>
      <c r="B62" s="14" t="s">
        <v>33</v>
      </c>
      <c r="C62" s="110"/>
      <c r="D62" s="111"/>
      <c r="E62" s="17" t="n">
        <v>17064564</v>
      </c>
      <c r="F62" s="114" t="n">
        <v>18910824</v>
      </c>
      <c r="G62" s="19"/>
      <c r="H62" s="113"/>
      <c r="I62" s="114"/>
      <c r="J62" s="22" t="n">
        <v>162227</v>
      </c>
      <c r="K62" s="23"/>
      <c r="L62" s="24" t="n">
        <f aca="false">E62/J62</f>
        <v>105.189419763664</v>
      </c>
      <c r="M62" s="93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customFormat="false" ht="15" hidden="false" customHeight="false" outlineLevel="0" collapsed="false">
      <c r="A63" s="13" t="n">
        <v>2001</v>
      </c>
      <c r="B63" s="14" t="s">
        <v>35</v>
      </c>
      <c r="C63" s="110"/>
      <c r="D63" s="111"/>
      <c r="E63" s="17" t="n">
        <v>16726452</v>
      </c>
      <c r="F63" s="114" t="n">
        <v>19546584</v>
      </c>
      <c r="G63" s="19"/>
      <c r="H63" s="113"/>
      <c r="I63" s="114"/>
      <c r="J63" s="22" t="n">
        <v>115694</v>
      </c>
      <c r="K63" s="23"/>
      <c r="L63" s="24" t="n">
        <f aca="false">E63/J63</f>
        <v>144.574930419901</v>
      </c>
      <c r="M63" s="93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customFormat="false" ht="14.25" hidden="false" customHeight="false" outlineLevel="0" collapsed="false">
      <c r="A64" s="13"/>
      <c r="B64" s="14"/>
      <c r="C64" s="110"/>
      <c r="D64" s="111"/>
      <c r="E64" s="17"/>
      <c r="F64" s="7" t="s">
        <v>4</v>
      </c>
      <c r="G64" s="19"/>
      <c r="H64" s="113"/>
      <c r="I64" s="114"/>
      <c r="J64" s="22"/>
      <c r="K64" s="23"/>
      <c r="L64" s="24"/>
      <c r="M64" s="93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customFormat="false" ht="15" hidden="false" customHeight="false" outlineLevel="0" collapsed="false">
      <c r="A65" s="13"/>
      <c r="B65" s="14"/>
      <c r="C65" s="110"/>
      <c r="D65" s="111"/>
      <c r="E65" s="17"/>
      <c r="F65" s="10" t="s">
        <v>11</v>
      </c>
      <c r="G65" s="19"/>
      <c r="H65" s="113"/>
      <c r="I65" s="114"/>
      <c r="J65" s="22"/>
      <c r="K65" s="23"/>
      <c r="L65" s="24"/>
      <c r="M65" s="93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customFormat="false" ht="14.25" hidden="false" customHeight="false" outlineLevel="0" collapsed="false">
      <c r="A66" s="13" t="n">
        <v>2001</v>
      </c>
      <c r="B66" s="14" t="s">
        <v>19</v>
      </c>
      <c r="C66" s="15" t="n">
        <f aca="false">21535000-1340000</f>
        <v>20195000</v>
      </c>
      <c r="D66" s="16" t="n">
        <f aca="false">G66/C66</f>
        <v>0.0431104233721218</v>
      </c>
      <c r="E66" s="17" t="n">
        <v>18024144</v>
      </c>
      <c r="F66" s="18" t="n">
        <f aca="false">G66/E66</f>
        <v>0.0483027099650336</v>
      </c>
      <c r="G66" s="19" t="n">
        <v>870615</v>
      </c>
      <c r="H66" s="113"/>
      <c r="I66" s="114" t="n">
        <v>19630848</v>
      </c>
      <c r="J66" s="22" t="n">
        <v>133588</v>
      </c>
      <c r="K66" s="23" t="n">
        <f aca="false">C66/J66</f>
        <v>151.173758121987</v>
      </c>
      <c r="L66" s="24" t="n">
        <f aca="false">E66/J66</f>
        <v>134.923376351169</v>
      </c>
      <c r="M66" s="93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customFormat="false" ht="14.25" hidden="false" customHeight="false" outlineLevel="0" collapsed="false">
      <c r="A67" s="13" t="n">
        <v>2001</v>
      </c>
      <c r="B67" s="14" t="s">
        <v>20</v>
      </c>
      <c r="C67" s="15" t="n">
        <f aca="false">16517000-2843000</f>
        <v>13674000</v>
      </c>
      <c r="D67" s="16" t="n">
        <f aca="false">G67/C67</f>
        <v>0.046533328214129</v>
      </c>
      <c r="E67" s="17" t="n">
        <v>10501488</v>
      </c>
      <c r="F67" s="25" t="n">
        <f aca="false">G67/E67</f>
        <v>0.0605911019466956</v>
      </c>
      <c r="G67" s="19" t="n">
        <v>636296.73</v>
      </c>
      <c r="H67" s="119"/>
      <c r="I67" s="17" t="n">
        <v>16393956</v>
      </c>
      <c r="J67" s="22" t="n">
        <v>99309</v>
      </c>
      <c r="K67" s="23" t="n">
        <f aca="false">C67/J67</f>
        <v>137.691447905024</v>
      </c>
      <c r="L67" s="24" t="n">
        <f aca="false">E67/J67</f>
        <v>105.745581971423</v>
      </c>
      <c r="M67" s="93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customFormat="false" ht="14.25" hidden="false" customHeight="false" outlineLevel="0" collapsed="false">
      <c r="A68" s="26"/>
      <c r="B68" s="27"/>
      <c r="C68" s="28"/>
      <c r="D68" s="29"/>
      <c r="E68" s="29"/>
      <c r="F68" s="30"/>
      <c r="G68" s="31"/>
      <c r="H68" s="69"/>
      <c r="I68" s="33"/>
      <c r="J68" s="29"/>
      <c r="K68" s="34"/>
      <c r="L68" s="35"/>
      <c r="M68" s="94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customFormat="false" ht="14.25" hidden="false" customHeight="false" outlineLevel="0" collapsed="false">
      <c r="A69" s="26"/>
      <c r="B69" s="27"/>
      <c r="C69" s="36"/>
      <c r="D69" s="37"/>
      <c r="E69" s="37"/>
      <c r="F69" s="30"/>
      <c r="G69" s="31"/>
      <c r="H69" s="31"/>
      <c r="I69" s="39"/>
      <c r="J69" s="39"/>
      <c r="K69" s="39"/>
      <c r="L69" s="35"/>
      <c r="M69" s="38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customFormat="false" ht="14.25" hidden="false" customHeight="false" outlineLevel="0" collapsed="false">
      <c r="A70" s="40" t="n">
        <v>2002</v>
      </c>
      <c r="B70" s="14" t="s">
        <v>21</v>
      </c>
      <c r="C70" s="120" t="n">
        <v>16281000</v>
      </c>
      <c r="D70" s="16" t="n">
        <f aca="false">G70/C70</f>
        <v>0.0432401523247958</v>
      </c>
      <c r="E70" s="17" t="n">
        <v>4847292</v>
      </c>
      <c r="F70" s="42" t="n">
        <f aca="false">G70/E70</f>
        <v>0.145234271011526</v>
      </c>
      <c r="G70" s="19" t="n">
        <v>703992.92</v>
      </c>
      <c r="H70" s="19"/>
      <c r="I70" s="15" t="n">
        <v>9652668</v>
      </c>
      <c r="J70" s="22" t="n">
        <v>38055</v>
      </c>
      <c r="K70" s="23" t="n">
        <f aca="false">C70/J70</f>
        <v>427.828143476547</v>
      </c>
      <c r="L70" s="24" t="n">
        <f aca="false">E70/J70</f>
        <v>127.37595585337</v>
      </c>
      <c r="M70" s="95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customFormat="false" ht="14.25" hidden="true" customHeight="false" outlineLevel="0" collapsed="false">
      <c r="A71" s="40" t="n">
        <v>2002</v>
      </c>
      <c r="B71" s="43" t="s">
        <v>22</v>
      </c>
      <c r="C71" s="120" t="n">
        <v>6705000</v>
      </c>
      <c r="D71" s="16" t="n">
        <f aca="false">G71/C71</f>
        <v>0.043243096196868</v>
      </c>
      <c r="E71" s="17" t="n">
        <v>15726720</v>
      </c>
      <c r="F71" s="42" t="n">
        <f aca="false">G71/E71</f>
        <v>0.0184364546453425</v>
      </c>
      <c r="G71" s="19" t="n">
        <v>289944.96</v>
      </c>
      <c r="H71" s="119"/>
      <c r="I71" s="17" t="n">
        <v>14641356</v>
      </c>
      <c r="J71" s="22" t="n">
        <v>141080</v>
      </c>
      <c r="K71" s="23" t="n">
        <f aca="false">C71/J71</f>
        <v>47.5262262546073</v>
      </c>
      <c r="L71" s="24" t="n">
        <f aca="false">E71/J71</f>
        <v>111.473773745393</v>
      </c>
      <c r="M71" s="38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customFormat="false" ht="14.25" hidden="false" customHeight="false" outlineLevel="0" collapsed="false">
      <c r="A72" s="40" t="n">
        <v>2002</v>
      </c>
      <c r="B72" s="14" t="s">
        <v>25</v>
      </c>
      <c r="C72" s="112" t="n">
        <v>16905000</v>
      </c>
      <c r="D72" s="16" t="n">
        <f aca="false">G72/C72</f>
        <v>0.0432398041999409</v>
      </c>
      <c r="E72" s="17" t="n">
        <v>16966704</v>
      </c>
      <c r="F72" s="42" t="n">
        <f aca="false">G72/E72</f>
        <v>0.043082550977491</v>
      </c>
      <c r="G72" s="19" t="n">
        <v>730968.89</v>
      </c>
      <c r="H72" s="119"/>
      <c r="I72" s="17" t="n">
        <v>14051724</v>
      </c>
      <c r="J72" s="22" t="n">
        <v>145502</v>
      </c>
      <c r="K72" s="23" t="n">
        <f aca="false">C72/J72</f>
        <v>116.183969979794</v>
      </c>
      <c r="L72" s="121"/>
      <c r="M72" s="38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customFormat="false" ht="14.25" hidden="true" customHeight="false" outlineLevel="0" collapsed="false">
      <c r="A73" s="49" t="n">
        <v>2002</v>
      </c>
      <c r="B73" s="14" t="s">
        <v>26</v>
      </c>
      <c r="C73" s="112" t="n">
        <v>16294000</v>
      </c>
      <c r="D73" s="16" t="n">
        <f aca="false">G73/C73</f>
        <v>0.0432392905363938</v>
      </c>
      <c r="E73" s="17"/>
      <c r="F73" s="42"/>
      <c r="G73" s="19" t="n">
        <v>704541</v>
      </c>
      <c r="H73" s="119"/>
      <c r="I73" s="17" t="n">
        <v>19538760</v>
      </c>
      <c r="J73" s="122"/>
      <c r="K73" s="54"/>
      <c r="L73" s="121"/>
      <c r="M73" s="38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customFormat="false" ht="15" hidden="false" customHeight="false" outlineLevel="0" collapsed="false">
      <c r="A74" s="49" t="n">
        <v>2002</v>
      </c>
      <c r="B74" s="14" t="s">
        <v>27</v>
      </c>
      <c r="C74" s="50"/>
      <c r="D74" s="51"/>
      <c r="E74" s="123"/>
      <c r="F74" s="124"/>
      <c r="G74" s="125"/>
      <c r="H74" s="126"/>
      <c r="I74" s="44" t="n">
        <v>16937628</v>
      </c>
      <c r="J74" s="127"/>
      <c r="K74" s="54"/>
      <c r="L74" s="55"/>
      <c r="M74" s="38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customFormat="false" ht="14.25" hidden="false" customHeight="false" outlineLevel="0" collapsed="false">
      <c r="A75" s="40" t="n">
        <v>2002</v>
      </c>
      <c r="B75" s="14" t="s">
        <v>28</v>
      </c>
      <c r="C75" s="50"/>
      <c r="D75" s="51"/>
      <c r="E75" s="17"/>
      <c r="F75" s="42"/>
      <c r="G75" s="19"/>
      <c r="H75" s="119"/>
      <c r="I75" s="17" t="n">
        <v>17910024</v>
      </c>
      <c r="J75" s="53"/>
      <c r="K75" s="54"/>
      <c r="L75" s="55"/>
      <c r="M75" s="38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customFormat="false" ht="15" hidden="false" customHeight="false" outlineLevel="0" collapsed="false">
      <c r="A76" s="56" t="n">
        <v>2002</v>
      </c>
      <c r="B76" s="43" t="s">
        <v>30</v>
      </c>
      <c r="C76" s="57"/>
      <c r="D76" s="58"/>
      <c r="E76" s="128"/>
      <c r="F76" s="60"/>
      <c r="G76" s="60"/>
      <c r="H76" s="129"/>
      <c r="I76" s="17" t="n">
        <v>17885844</v>
      </c>
      <c r="J76" s="61"/>
      <c r="K76" s="61"/>
      <c r="L76" s="55"/>
      <c r="M76" s="38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customFormat="false" ht="14.25" hidden="false" customHeight="false" outlineLevel="0" collapsed="false">
      <c r="A77" s="40" t="n">
        <v>2002</v>
      </c>
      <c r="B77" s="14" t="s">
        <v>31</v>
      </c>
      <c r="C77" s="50"/>
      <c r="D77" s="51"/>
      <c r="E77" s="17"/>
      <c r="F77" s="19"/>
      <c r="G77" s="19"/>
      <c r="H77" s="119"/>
      <c r="I77" s="17" t="n">
        <v>19609332</v>
      </c>
      <c r="J77" s="61"/>
      <c r="K77" s="54"/>
      <c r="L77" s="55"/>
      <c r="M77" s="38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customFormat="false" ht="14.25" hidden="false" customHeight="false" outlineLevel="0" collapsed="false">
      <c r="A78" s="40" t="n">
        <v>2002</v>
      </c>
      <c r="B78" s="14" t="s">
        <v>33</v>
      </c>
      <c r="C78" s="50"/>
      <c r="D78" s="51"/>
      <c r="E78" s="17"/>
      <c r="F78" s="19"/>
      <c r="G78" s="19"/>
      <c r="H78" s="119"/>
      <c r="I78" s="17" t="n">
        <v>17064564</v>
      </c>
      <c r="J78" s="53"/>
      <c r="K78" s="54"/>
      <c r="L78" s="55"/>
      <c r="M78" s="38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customFormat="false" ht="14.25" hidden="false" customHeight="false" outlineLevel="0" collapsed="false">
      <c r="A79" s="40" t="n">
        <v>2002</v>
      </c>
      <c r="B79" s="14" t="s">
        <v>35</v>
      </c>
      <c r="C79" s="50"/>
      <c r="D79" s="51"/>
      <c r="E79" s="17"/>
      <c r="F79" s="19"/>
      <c r="G79" s="19"/>
      <c r="H79" s="119"/>
      <c r="I79" s="17" t="n">
        <v>16726452</v>
      </c>
      <c r="J79" s="61"/>
      <c r="K79" s="61"/>
      <c r="L79" s="55"/>
      <c r="M79" s="130"/>
      <c r="N79" s="131" t="n">
        <f aca="false">L79-M79</f>
        <v>0</v>
      </c>
      <c r="AA79" s="132"/>
      <c r="AB79" s="132"/>
      <c r="AC79" s="132"/>
      <c r="AD79" s="132"/>
      <c r="AE79" s="132"/>
      <c r="AF79" s="132"/>
      <c r="AG79" s="132"/>
      <c r="AH79" s="132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customFormat="false" ht="14.25" hidden="false" customHeight="false" outlineLevel="0" collapsed="false">
      <c r="A80" s="40" t="n">
        <v>2002</v>
      </c>
      <c r="B80" s="14" t="s">
        <v>19</v>
      </c>
      <c r="C80" s="50"/>
      <c r="D80" s="51"/>
      <c r="E80" s="17"/>
      <c r="F80" s="19"/>
      <c r="G80" s="19"/>
      <c r="H80" s="19"/>
      <c r="I80" s="15"/>
      <c r="J80" s="61"/>
      <c r="K80" s="54"/>
      <c r="L80" s="55"/>
      <c r="M80" s="130"/>
      <c r="N80" s="131" t="n">
        <f aca="false">L80-M80</f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customFormat="false" ht="14.25" hidden="false" customHeight="false" outlineLevel="0" collapsed="false">
      <c r="A81" s="40" t="n">
        <v>2002</v>
      </c>
      <c r="B81" s="14" t="s">
        <v>20</v>
      </c>
      <c r="C81" s="50"/>
      <c r="D81" s="51"/>
      <c r="E81" s="17"/>
      <c r="F81" s="65"/>
      <c r="G81" s="65"/>
      <c r="H81" s="65"/>
      <c r="I81" s="15"/>
      <c r="J81" s="61"/>
      <c r="K81" s="54"/>
      <c r="L81" s="55"/>
      <c r="M81" s="38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customFormat="false" ht="14.25" hidden="false" customHeight="false" outlineLevel="0" collapsed="false">
      <c r="A82" s="26"/>
      <c r="B82" s="27"/>
      <c r="C82" s="133"/>
      <c r="D82" s="134"/>
      <c r="E82" s="37"/>
      <c r="F82" s="31"/>
      <c r="G82" s="31"/>
      <c r="H82" s="31"/>
      <c r="I82" s="36"/>
      <c r="J82" s="61"/>
      <c r="K82" s="54"/>
      <c r="L82" s="63"/>
      <c r="M82" s="38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customFormat="false" ht="14.25" hidden="false" customHeight="false" outlineLevel="0" collapsed="false">
      <c r="A83" s="26"/>
      <c r="B83" s="27"/>
      <c r="C83" s="133"/>
      <c r="D83" s="134"/>
      <c r="E83" s="37"/>
      <c r="F83" s="31"/>
      <c r="G83" s="31"/>
      <c r="H83" s="31"/>
      <c r="I83" s="36"/>
      <c r="J83" s="61"/>
      <c r="K83" s="64"/>
      <c r="L83" s="63"/>
      <c r="M83" s="37"/>
      <c r="N83" s="135"/>
      <c r="O83" s="136"/>
      <c r="P83" s="137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customFormat="false" ht="14.25" hidden="false" customHeight="false" outlineLevel="0" collapsed="false">
      <c r="A84" s="26"/>
      <c r="B84" s="27"/>
      <c r="C84" s="133"/>
      <c r="D84" s="134"/>
      <c r="E84" s="37"/>
      <c r="F84" s="31"/>
      <c r="G84" s="31"/>
      <c r="H84" s="31"/>
      <c r="I84" s="36"/>
      <c r="J84" s="61"/>
      <c r="K84" s="64"/>
      <c r="L84" s="55"/>
      <c r="M84" s="138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customFormat="false" ht="15" hidden="false" customHeight="false" outlineLevel="0" collapsed="false">
      <c r="A85" s="139"/>
      <c r="B85" s="140"/>
      <c r="C85" s="141"/>
      <c r="D85" s="142"/>
      <c r="E85" s="143"/>
      <c r="F85" s="144"/>
      <c r="G85" s="144"/>
      <c r="H85" s="144"/>
      <c r="I85" s="145"/>
      <c r="J85" s="146"/>
      <c r="K85" s="147"/>
      <c r="L85" s="148"/>
      <c r="M85" s="38"/>
      <c r="N85" s="87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6"/>
      <c r="J86" s="6"/>
      <c r="K86" s="6"/>
      <c r="L86" s="149"/>
      <c r="M86" s="149"/>
      <c r="N86" s="149"/>
      <c r="O86" s="149"/>
      <c r="P86" s="149"/>
      <c r="Q86" s="149"/>
      <c r="R86" s="149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customFormat="false" ht="13.5" hidden="false" customHeight="false" outlineLevel="0" collapsed="false">
      <c r="A87" s="5"/>
      <c r="B87" s="5"/>
      <c r="C87" s="5"/>
      <c r="D87" s="5"/>
      <c r="E87" s="5"/>
      <c r="F87" s="5"/>
      <c r="G87" s="5"/>
      <c r="H87" s="5"/>
      <c r="I87" s="6"/>
      <c r="J87" s="6"/>
      <c r="K87" s="6"/>
      <c r="L87" s="150"/>
      <c r="M87" s="150"/>
      <c r="N87" s="150"/>
      <c r="O87" s="150"/>
      <c r="P87" s="150"/>
      <c r="Q87" s="150"/>
      <c r="R87" s="150"/>
      <c r="S87" s="150"/>
      <c r="T87" s="132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122" customFormat="false" ht="12.75" hidden="false" customHeight="false" outlineLevel="0" collapsed="false">
      <c r="A122" s="151"/>
      <c r="B122" s="151"/>
      <c r="C122" s="151"/>
      <c r="D122" s="151"/>
      <c r="E122" s="151"/>
      <c r="F122" s="151"/>
      <c r="G122" s="151"/>
      <c r="H122" s="15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customFormat="false" ht="13.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52"/>
      <c r="M123" s="152"/>
      <c r="N123" s="152"/>
      <c r="O123" s="152"/>
      <c r="P123" s="152"/>
      <c r="Q123" s="152"/>
      <c r="R123" s="152"/>
      <c r="S123" s="15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customFormat="false" ht="13.5" hidden="false" customHeight="false" outlineLevel="0" collapsed="false">
      <c r="A124" s="153"/>
      <c r="B124" s="154"/>
      <c r="C124" s="154"/>
      <c r="D124" s="154"/>
      <c r="E124" s="155"/>
      <c r="F124" s="156"/>
      <c r="G124" s="156"/>
      <c r="H124" s="15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156"/>
      <c r="G125" s="156"/>
      <c r="H125" s="156"/>
      <c r="I125" s="6"/>
      <c r="J125" s="6"/>
      <c r="K125" s="6"/>
      <c r="L125" s="157"/>
      <c r="M125" s="157"/>
      <c r="N125" s="157"/>
      <c r="O125" s="157"/>
      <c r="P125" s="157"/>
      <c r="Q125" s="157"/>
      <c r="R125" s="157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customFormat="false" ht="12.75" hidden="false" customHeight="false" outlineLevel="0" collapsed="false">
      <c r="A126" s="6"/>
      <c r="B126" s="6"/>
      <c r="C126" s="6"/>
      <c r="D126" s="6"/>
      <c r="E126" s="15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customFormat="false" ht="12.75" hidden="false" customHeight="false" outlineLevel="0" collapsed="false">
      <c r="A127" s="153"/>
      <c r="B127" s="154"/>
      <c r="C127" s="154"/>
      <c r="D127" s="154"/>
      <c r="E127" s="158"/>
      <c r="F127" s="156"/>
      <c r="G127" s="156"/>
      <c r="H127" s="15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customFormat="false" ht="12.75" hidden="false" customHeight="false" outlineLevel="0" collapsed="false">
      <c r="A128" s="6"/>
      <c r="B128" s="6"/>
      <c r="C128" s="6"/>
      <c r="D128" s="6"/>
      <c r="E128" s="159"/>
      <c r="F128" s="156"/>
      <c r="G128" s="156"/>
      <c r="H128" s="15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customFormat="false" ht="12.75" hidden="false" customHeight="false" outlineLevel="0" collapsed="false">
      <c r="A129" s="6"/>
      <c r="B129" s="6"/>
      <c r="C129" s="6"/>
      <c r="D129" s="6"/>
      <c r="E129" s="159"/>
      <c r="F129" s="156"/>
      <c r="G129" s="156"/>
      <c r="H129" s="15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customFormat="false" ht="12.75" hidden="false" customHeight="false" outlineLevel="0" collapsed="false">
      <c r="A130" s="6"/>
      <c r="B130" s="154"/>
      <c r="C130" s="154"/>
      <c r="D130" s="154"/>
      <c r="E130" s="160"/>
      <c r="F130" s="156"/>
      <c r="G130" s="156"/>
      <c r="H130" s="15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customFormat="false" ht="12.75" hidden="false" customHeight="false" outlineLevel="0" collapsed="false">
      <c r="A131" s="6"/>
      <c r="B131" s="6"/>
      <c r="C131" s="6"/>
      <c r="D131" s="6"/>
      <c r="E131" s="15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customFormat="false" ht="12.75" hidden="false" customHeight="false" outlineLevel="0" collapsed="false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customFormat="false" ht="12.75" hidden="false" customHeight="false" outlineLevel="0" collapsed="false">
      <c r="A157" s="162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customFormat="false" ht="12.75" hidden="false" customHeight="false" outlineLevel="0" collapsed="false">
      <c r="A158" s="162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</sheetData>
  <mergeCells count="1">
    <mergeCell ref="D10:F10"/>
  </mergeCells>
  <printOptions headings="false" gridLines="false" gridLinesSet="true" horizontalCentered="true" verticalCentered="true"/>
  <pageMargins left="0.5" right="0.5" top="1.52013888888889" bottom="0.984027777777778" header="0.5" footer="0.5"/>
  <pageSetup paperSize="1" scale="87" fitToWidth="1" fitToHeight="1" pageOrder="downThenOver" orientation="landscape" blackAndWhite="false" draft="false" cellComments="none" horizontalDpi="300" verticalDpi="300" copies="1"/>
  <headerFooter differentFirst="false" differentOddEven="false">
    <oddHeader>&amp;LUpdated: &amp;D&amp;C&amp;"AkzidenzGroteskTtBold,Regular"&amp;16HANSON PERMANENTE CEMENT
&amp;"Arial,Regular"Enron Direct Access Electricity  2001 thru 2003&amp;RPrepared by Earl Bouse</oddHeader>
    <oddFooter>&amp;L&amp;F</oddFooter>
  </headerFooter>
  <rowBreaks count="2" manualBreakCount="2">
    <brk id="23" man="true" max="16383" min="0"/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14" min="2" style="0" width="13.7"/>
  </cols>
  <sheetData>
    <row r="1" customFormat="false" ht="12.75" hidden="false" customHeight="false" outlineLevel="0" collapsed="false">
      <c r="A1" s="97" t="s">
        <v>40</v>
      </c>
      <c r="B1" s="163" t="s">
        <v>41</v>
      </c>
      <c r="C1" s="163" t="s">
        <v>42</v>
      </c>
      <c r="D1" s="163" t="s">
        <v>43</v>
      </c>
      <c r="E1" s="163" t="s">
        <v>44</v>
      </c>
      <c r="F1" s="163" t="s">
        <v>45</v>
      </c>
      <c r="G1" s="163" t="s">
        <v>46</v>
      </c>
      <c r="H1" s="164" t="s">
        <v>47</v>
      </c>
      <c r="I1" s="165" t="s">
        <v>48</v>
      </c>
    </row>
    <row r="2" customFormat="false" ht="13.5" hidden="false" customHeight="false" outlineLevel="0" collapsed="false">
      <c r="A2" s="166"/>
      <c r="B2" s="167"/>
      <c r="C2" s="167" t="s">
        <v>49</v>
      </c>
      <c r="D2" s="167" t="s">
        <v>49</v>
      </c>
      <c r="E2" s="167" t="s">
        <v>49</v>
      </c>
      <c r="F2" s="167" t="s">
        <v>49</v>
      </c>
      <c r="G2" s="167" t="s">
        <v>49</v>
      </c>
      <c r="H2" s="168"/>
      <c r="I2" s="10" t="s">
        <v>50</v>
      </c>
    </row>
    <row r="3" customFormat="false" ht="12.75" hidden="false" customHeight="false" outlineLevel="0" collapsed="false">
      <c r="A3" s="169" t="n">
        <v>37196</v>
      </c>
      <c r="B3" s="170" t="n">
        <v>18024144</v>
      </c>
      <c r="C3" s="171" t="n">
        <f aca="false">65944.81/B3</f>
        <v>0.00365869302863981</v>
      </c>
      <c r="D3" s="171" t="n">
        <f aca="false">21976.94/B3</f>
        <v>0.00121930561584506</v>
      </c>
      <c r="E3" s="171" t="n">
        <f aca="false">34966.84/B3</f>
        <v>0.00194000003550793</v>
      </c>
      <c r="F3" s="171" t="n">
        <f aca="false">3424.59/B3</f>
        <v>0.000190000146470201</v>
      </c>
      <c r="G3" s="171" t="n">
        <f aca="false">-369974.45/B3</f>
        <v>-0.0205266030941608</v>
      </c>
      <c r="H3" s="172" t="n">
        <f aca="false">180241.44/B3</f>
        <v>0.01</v>
      </c>
      <c r="I3" s="173" t="n">
        <f aca="false">-66713.59/B3</f>
        <v>-0.00370134581703298</v>
      </c>
    </row>
    <row r="4" customFormat="false" ht="12.75" hidden="false" customHeight="false" outlineLevel="0" collapsed="false">
      <c r="A4" s="174" t="n">
        <v>37226</v>
      </c>
      <c r="B4" s="175"/>
      <c r="C4" s="176"/>
      <c r="D4" s="54"/>
      <c r="E4" s="54"/>
      <c r="F4" s="54"/>
      <c r="G4" s="54"/>
      <c r="H4" s="177"/>
      <c r="I4" s="178"/>
    </row>
    <row r="5" customFormat="false" ht="12.75" hidden="false" customHeight="false" outlineLevel="0" collapsed="false">
      <c r="A5" s="174" t="n">
        <v>37258</v>
      </c>
      <c r="B5" s="175"/>
      <c r="C5" s="176"/>
      <c r="D5" s="54"/>
      <c r="E5" s="54"/>
      <c r="F5" s="54"/>
      <c r="G5" s="54"/>
      <c r="H5" s="177"/>
      <c r="I5" s="178"/>
    </row>
    <row r="6" customFormat="false" ht="12.75" hidden="false" customHeight="false" outlineLevel="0" collapsed="false">
      <c r="A6" s="174" t="n">
        <v>37289</v>
      </c>
      <c r="B6" s="175"/>
      <c r="C6" s="176"/>
      <c r="D6" s="54"/>
      <c r="E6" s="54"/>
      <c r="F6" s="54"/>
      <c r="G6" s="54"/>
      <c r="H6" s="177"/>
      <c r="I6" s="178"/>
    </row>
    <row r="7" customFormat="false" ht="12.75" hidden="false" customHeight="false" outlineLevel="0" collapsed="false">
      <c r="A7" s="174" t="n">
        <v>37317</v>
      </c>
      <c r="B7" s="175"/>
      <c r="C7" s="176"/>
      <c r="D7" s="54"/>
      <c r="E7" s="54"/>
      <c r="F7" s="54"/>
      <c r="G7" s="54"/>
      <c r="H7" s="177"/>
      <c r="I7" s="178"/>
    </row>
    <row r="8" customFormat="false" ht="12.75" hidden="false" customHeight="false" outlineLevel="0" collapsed="false">
      <c r="A8" s="174" t="n">
        <v>37348</v>
      </c>
      <c r="B8" s="175" t="n">
        <v>13761300</v>
      </c>
      <c r="C8" s="176" t="n">
        <f aca="false">93540.91/B8</f>
        <v>0.00679738905481314</v>
      </c>
      <c r="D8" s="176" t="n">
        <f aca="false">37469.95/B8</f>
        <v>0.00272284958543161</v>
      </c>
      <c r="E8" s="176" t="n">
        <f aca="false">33990.41/B8</f>
        <v>0.00246999992733245</v>
      </c>
      <c r="F8" s="176" t="n">
        <f aca="false">2752.26/B8</f>
        <v>0.0002</v>
      </c>
      <c r="G8" s="176" t="n">
        <f aca="false">-43370.22/B8</f>
        <v>-0.00315160776961479</v>
      </c>
      <c r="H8" s="179" t="n">
        <f aca="false">137613/B8</f>
        <v>0.01</v>
      </c>
      <c r="I8" s="180" t="n">
        <f aca="false">258842.33/B8</f>
        <v>0.0188094387884866</v>
      </c>
    </row>
    <row r="9" customFormat="false" ht="12.75" hidden="false" customHeight="false" outlineLevel="0" collapsed="false">
      <c r="A9" s="174" t="n">
        <v>37378</v>
      </c>
      <c r="B9" s="54"/>
      <c r="C9" s="54"/>
      <c r="D9" s="54"/>
      <c r="E9" s="54"/>
      <c r="F9" s="54"/>
      <c r="G9" s="54"/>
      <c r="H9" s="177"/>
      <c r="I9" s="178"/>
    </row>
    <row r="10" customFormat="false" ht="12.75" hidden="false" customHeight="false" outlineLevel="0" collapsed="false">
      <c r="A10" s="174"/>
      <c r="B10" s="54"/>
      <c r="C10" s="54"/>
      <c r="D10" s="54"/>
      <c r="E10" s="54"/>
      <c r="F10" s="54"/>
      <c r="G10" s="54"/>
      <c r="H10" s="177"/>
      <c r="I10" s="178"/>
    </row>
    <row r="11" customFormat="false" ht="12.75" hidden="false" customHeight="false" outlineLevel="0" collapsed="false">
      <c r="A11" s="174"/>
      <c r="B11" s="54"/>
      <c r="C11" s="54"/>
      <c r="D11" s="54"/>
      <c r="E11" s="54"/>
      <c r="F11" s="54"/>
      <c r="G11" s="54"/>
      <c r="H11" s="177"/>
      <c r="I11" s="178"/>
    </row>
    <row r="12" customFormat="false" ht="12.75" hidden="false" customHeight="false" outlineLevel="0" collapsed="false">
      <c r="A12" s="174"/>
      <c r="B12" s="54"/>
      <c r="C12" s="54"/>
      <c r="D12" s="54"/>
      <c r="E12" s="54"/>
      <c r="F12" s="54"/>
      <c r="G12" s="54"/>
      <c r="H12" s="177"/>
      <c r="I12" s="178"/>
    </row>
    <row r="13" customFormat="false" ht="12.75" hidden="false" customHeight="false" outlineLevel="0" collapsed="false">
      <c r="A13" s="174"/>
      <c r="B13" s="54"/>
      <c r="C13" s="54"/>
      <c r="D13" s="54"/>
      <c r="E13" s="54"/>
      <c r="F13" s="54"/>
      <c r="G13" s="54"/>
      <c r="H13" s="177"/>
      <c r="I13" s="178"/>
    </row>
    <row r="14" customFormat="false" ht="12.75" hidden="false" customHeight="false" outlineLevel="0" collapsed="false">
      <c r="A14" s="181"/>
      <c r="B14" s="54"/>
      <c r="C14" s="54"/>
      <c r="D14" s="54"/>
      <c r="E14" s="54"/>
      <c r="F14" s="54"/>
      <c r="G14" s="54"/>
      <c r="H14" s="177"/>
      <c r="I14" s="178"/>
    </row>
    <row r="15" customFormat="false" ht="12.75" hidden="false" customHeight="false" outlineLevel="0" collapsed="false">
      <c r="A15" s="182"/>
      <c r="B15" s="54"/>
      <c r="C15" s="54"/>
      <c r="D15" s="54"/>
      <c r="E15" s="54"/>
      <c r="F15" s="54"/>
      <c r="G15" s="54"/>
      <c r="H15" s="177"/>
      <c r="I15" s="178"/>
    </row>
    <row r="16" customFormat="false" ht="12.75" hidden="false" customHeight="false" outlineLevel="0" collapsed="false">
      <c r="A16" s="182"/>
      <c r="B16" s="54"/>
      <c r="C16" s="54"/>
      <c r="D16" s="54"/>
      <c r="E16" s="54"/>
      <c r="F16" s="54"/>
      <c r="G16" s="54"/>
      <c r="H16" s="177"/>
      <c r="I16" s="178"/>
    </row>
    <row r="17" customFormat="false" ht="12.75" hidden="false" customHeight="false" outlineLevel="0" collapsed="false">
      <c r="A17" s="182"/>
      <c r="B17" s="54"/>
      <c r="C17" s="54"/>
      <c r="D17" s="54"/>
      <c r="E17" s="54"/>
      <c r="F17" s="54"/>
      <c r="G17" s="54"/>
      <c r="H17" s="177"/>
      <c r="I17" s="178"/>
    </row>
    <row r="18" customFormat="false" ht="12.75" hidden="false" customHeight="false" outlineLevel="0" collapsed="false">
      <c r="A18" s="182"/>
      <c r="B18" s="54"/>
      <c r="C18" s="54"/>
      <c r="D18" s="54"/>
      <c r="E18" s="54"/>
      <c r="F18" s="54"/>
      <c r="G18" s="54"/>
      <c r="H18" s="177"/>
      <c r="I18" s="178"/>
    </row>
    <row r="19" customFormat="false" ht="12.75" hidden="false" customHeight="false" outlineLevel="0" collapsed="false">
      <c r="A19" s="182"/>
      <c r="B19" s="54"/>
      <c r="C19" s="54"/>
      <c r="D19" s="54"/>
      <c r="E19" s="54"/>
      <c r="F19" s="54"/>
      <c r="G19" s="54"/>
      <c r="H19" s="177"/>
      <c r="I19" s="178"/>
    </row>
    <row r="20" customFormat="false" ht="12.75" hidden="false" customHeight="false" outlineLevel="0" collapsed="false">
      <c r="A20" s="182"/>
      <c r="B20" s="54"/>
      <c r="C20" s="54"/>
      <c r="D20" s="54"/>
      <c r="E20" s="54"/>
      <c r="F20" s="54"/>
      <c r="G20" s="54"/>
      <c r="H20" s="177"/>
      <c r="I20" s="178"/>
    </row>
    <row r="21" customFormat="false" ht="12.75" hidden="false" customHeight="false" outlineLevel="0" collapsed="false">
      <c r="A21" s="182"/>
      <c r="B21" s="54"/>
      <c r="C21" s="54"/>
      <c r="D21" s="54"/>
      <c r="E21" s="54"/>
      <c r="F21" s="54"/>
      <c r="G21" s="54"/>
      <c r="H21" s="177"/>
      <c r="I21" s="178"/>
    </row>
    <row r="22" customFormat="false" ht="12.75" hidden="false" customHeight="false" outlineLevel="0" collapsed="false">
      <c r="A22" s="182"/>
      <c r="B22" s="54"/>
      <c r="C22" s="54"/>
      <c r="D22" s="54"/>
      <c r="E22" s="54"/>
      <c r="F22" s="54"/>
      <c r="G22" s="54"/>
      <c r="H22" s="177"/>
      <c r="I22" s="178"/>
    </row>
    <row r="23" customFormat="false" ht="12.75" hidden="false" customHeight="false" outlineLevel="0" collapsed="false">
      <c r="A23" s="182"/>
      <c r="B23" s="54"/>
      <c r="C23" s="54"/>
      <c r="D23" s="54"/>
      <c r="E23" s="54"/>
      <c r="F23" s="54"/>
      <c r="G23" s="54"/>
      <c r="H23" s="54"/>
      <c r="I23" s="182"/>
    </row>
  </sheetData>
  <printOptions headings="false" gridLines="false" gridLinesSet="true" horizontalCentered="true" verticalCentered="true"/>
  <pageMargins left="0.5" right="0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 Earl Bouse
Updated: &amp;D&amp;C&amp;"Arial,Bold"&amp;14Pacific Gas and Electric
Billing Detail&amp;R&amp;F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24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00" zoomScalePageLayoutView="75" workbookViewId="0">
      <selection pane="topLeft" activeCell="A2" activeCellId="0" sqref="A2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2" min="2" style="0" width="7.14"/>
    <col collapsed="false" customWidth="true" hidden="false" outlineLevel="0" max="3" min="3" style="0" width="12.85"/>
    <col collapsed="false" customWidth="true" hidden="false" outlineLevel="0" max="4" min="4" style="0" width="10.13"/>
    <col collapsed="false" customWidth="true" hidden="false" outlineLevel="0" max="5" min="5" style="0" width="14.28"/>
    <col collapsed="false" customWidth="true" hidden="false" outlineLevel="0" max="6" min="6" style="0" width="14.85"/>
    <col collapsed="false" customWidth="true" hidden="false" outlineLevel="0" max="8" min="7" style="0" width="11.28"/>
    <col collapsed="false" customWidth="true" hidden="false" outlineLevel="0" max="9" min="9" style="0" width="14.14"/>
    <col collapsed="false" customWidth="true" hidden="false" outlineLevel="0" max="10" min="10" style="0" width="14.28"/>
    <col collapsed="false" customWidth="true" hidden="false" outlineLevel="0" max="11" min="11" style="0" width="12.7"/>
    <col collapsed="false" customWidth="true" hidden="false" outlineLevel="0" max="12" min="12" style="0" width="14.56"/>
    <col collapsed="false" customWidth="true" hidden="false" outlineLevel="0" max="17" min="13" style="0" width="11.7"/>
    <col collapsed="false" customWidth="true" hidden="false" outlineLevel="0" max="18" min="18" style="0" width="13.85"/>
  </cols>
  <sheetData>
    <row r="1" customFormat="false" ht="15.75" hidden="false" customHeight="false" outlineLevel="0" collapsed="false">
      <c r="A1" s="1"/>
      <c r="B1" s="1"/>
      <c r="C1" s="1"/>
      <c r="D1" s="1"/>
      <c r="E1" s="2"/>
      <c r="F1" s="3"/>
      <c r="G1" s="3"/>
      <c r="H1" s="3"/>
      <c r="I1" s="4" t="n">
        <v>0.04903</v>
      </c>
      <c r="J1" s="5"/>
      <c r="K1" s="5"/>
      <c r="L1" s="6"/>
    </row>
    <row r="2" customFormat="false" ht="12.75" hidden="false" customHeight="false" outlineLevel="0" collapsed="false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3</v>
      </c>
      <c r="H2" s="7" t="s">
        <v>6</v>
      </c>
      <c r="I2" s="7" t="s">
        <v>9</v>
      </c>
      <c r="J2" s="8" t="s">
        <v>8</v>
      </c>
      <c r="K2" s="7" t="s">
        <v>3</v>
      </c>
      <c r="L2" s="9" t="s">
        <v>9</v>
      </c>
    </row>
    <row r="3" customFormat="false" ht="13.5" hidden="false" customHeight="false" outlineLevel="0" collapsed="false">
      <c r="A3" s="10"/>
      <c r="B3" s="10"/>
      <c r="C3" s="10" t="s">
        <v>10</v>
      </c>
      <c r="D3" s="10" t="s">
        <v>11</v>
      </c>
      <c r="E3" s="10" t="s">
        <v>51</v>
      </c>
      <c r="F3" s="10" t="s">
        <v>13</v>
      </c>
      <c r="G3" s="10" t="s">
        <v>14</v>
      </c>
      <c r="H3" s="10" t="s">
        <v>15</v>
      </c>
      <c r="I3" s="11" t="s">
        <v>52</v>
      </c>
      <c r="J3" s="12" t="s">
        <v>17</v>
      </c>
      <c r="K3" s="10" t="s">
        <v>18</v>
      </c>
      <c r="L3" s="10" t="s">
        <v>18</v>
      </c>
    </row>
    <row r="4" customFormat="false" ht="14.25" hidden="false" customHeight="false" outlineLevel="0" collapsed="false">
      <c r="A4" s="13" t="n">
        <v>2001</v>
      </c>
      <c r="B4" s="14" t="s">
        <v>19</v>
      </c>
      <c r="C4" s="15" t="n">
        <f aca="false">21535000-1340000</f>
        <v>20195000</v>
      </c>
      <c r="D4" s="16" t="n">
        <f aca="false">G4/C4</f>
        <v>0.0431104233721218</v>
      </c>
      <c r="E4" s="17" t="n">
        <v>18024144</v>
      </c>
      <c r="F4" s="18" t="n">
        <f aca="false">G4/E4</f>
        <v>0.0483027099650336</v>
      </c>
      <c r="G4" s="19" t="n">
        <v>870615</v>
      </c>
      <c r="H4" s="20" t="n">
        <v>870615</v>
      </c>
      <c r="I4" s="183" t="n">
        <v>-63599.83</v>
      </c>
      <c r="J4" s="22" t="n">
        <v>133588</v>
      </c>
      <c r="K4" s="23" t="n">
        <f aca="false">C4/J4</f>
        <v>151.173758121987</v>
      </c>
      <c r="L4" s="24" t="n">
        <f aca="false">E4/J4</f>
        <v>134.923376351169</v>
      </c>
    </row>
    <row r="5" customFormat="false" ht="14.25" hidden="false" customHeight="false" outlineLevel="0" collapsed="false">
      <c r="A5" s="13" t="n">
        <v>2001</v>
      </c>
      <c r="B5" s="14" t="s">
        <v>20</v>
      </c>
      <c r="C5" s="15" t="n">
        <f aca="false">16517000-2843000</f>
        <v>13674000</v>
      </c>
      <c r="D5" s="16" t="n">
        <f aca="false">G5/C5</f>
        <v>0.046533328214129</v>
      </c>
      <c r="E5" s="17" t="n">
        <v>10501488</v>
      </c>
      <c r="F5" s="25" t="n">
        <f aca="false">G5/E5</f>
        <v>0.0605911019466956</v>
      </c>
      <c r="G5" s="19" t="n">
        <v>636296.73</v>
      </c>
      <c r="H5" s="20" t="n">
        <v>636296.73</v>
      </c>
      <c r="I5" s="117" t="n">
        <v>43314.42</v>
      </c>
      <c r="J5" s="22" t="n">
        <v>99309</v>
      </c>
      <c r="K5" s="23" t="n">
        <f aca="false">C5/J5</f>
        <v>137.691447905024</v>
      </c>
      <c r="L5" s="24" t="n">
        <f aca="false">E5/J5</f>
        <v>105.745581971423</v>
      </c>
    </row>
    <row r="6" customFormat="false" ht="14.25" hidden="false" customHeight="false" outlineLevel="0" collapsed="false">
      <c r="A6" s="26"/>
      <c r="B6" s="27"/>
      <c r="C6" s="28"/>
      <c r="D6" s="29"/>
      <c r="E6" s="29"/>
      <c r="F6" s="30"/>
      <c r="G6" s="31"/>
      <c r="H6" s="32"/>
      <c r="I6" s="33"/>
      <c r="J6" s="29"/>
      <c r="K6" s="34"/>
      <c r="L6" s="35"/>
    </row>
    <row r="7" customFormat="false" ht="14.25" hidden="false" customHeight="false" outlineLevel="0" collapsed="false">
      <c r="A7" s="26"/>
      <c r="B7" s="27"/>
      <c r="C7" s="36"/>
      <c r="D7" s="37"/>
      <c r="E7" s="37"/>
      <c r="F7" s="30"/>
      <c r="G7" s="31"/>
      <c r="H7" s="32"/>
      <c r="I7" s="38"/>
      <c r="J7" s="39"/>
      <c r="K7" s="39"/>
      <c r="L7" s="35"/>
    </row>
    <row r="8" customFormat="false" ht="14.25" hidden="false" customHeight="false" outlineLevel="0" collapsed="false">
      <c r="A8" s="40" t="n">
        <v>2002</v>
      </c>
      <c r="B8" s="14" t="s">
        <v>21</v>
      </c>
      <c r="C8" s="41" t="n">
        <v>16281000</v>
      </c>
      <c r="D8" s="16" t="n">
        <f aca="false">G8/C8</f>
        <v>0.0432401523247958</v>
      </c>
      <c r="E8" s="17" t="n">
        <v>4847292</v>
      </c>
      <c r="F8" s="42" t="n">
        <f aca="false">G8/E8</f>
        <v>0.145234271011526</v>
      </c>
      <c r="G8" s="19" t="n">
        <v>703992.92</v>
      </c>
      <c r="H8" s="20" t="n">
        <v>500000</v>
      </c>
      <c r="I8" s="117" t="n">
        <v>10375.46</v>
      </c>
      <c r="J8" s="22" t="n">
        <v>38055</v>
      </c>
      <c r="K8" s="23" t="n">
        <f aca="false">C8/J8</f>
        <v>427.828143476547</v>
      </c>
      <c r="L8" s="24" t="n">
        <f aca="false">E8/J8</f>
        <v>127.37595585337</v>
      </c>
    </row>
    <row r="9" customFormat="false" ht="14.25" hidden="false" customHeight="false" outlineLevel="0" collapsed="false">
      <c r="A9" s="40" t="n">
        <v>2002</v>
      </c>
      <c r="B9" s="43" t="s">
        <v>22</v>
      </c>
      <c r="C9" s="41" t="n">
        <v>6705000</v>
      </c>
      <c r="D9" s="16" t="n">
        <f aca="false">G9/C9</f>
        <v>0.043243096196868</v>
      </c>
      <c r="E9" s="44" t="n">
        <v>15726720</v>
      </c>
      <c r="F9" s="42" t="n">
        <f aca="false">G9/E9</f>
        <v>0.0184364546453425</v>
      </c>
      <c r="G9" s="19" t="n">
        <v>289944.96</v>
      </c>
      <c r="H9" s="20" t="n">
        <v>494000</v>
      </c>
      <c r="I9" s="183" t="n">
        <v>-9728.14</v>
      </c>
      <c r="J9" s="22" t="n">
        <v>141080</v>
      </c>
      <c r="K9" s="23" t="n">
        <f aca="false">C9/J9</f>
        <v>47.5262262546073</v>
      </c>
      <c r="L9" s="24" t="n">
        <f aca="false">E9/J9</f>
        <v>111.473773745393</v>
      </c>
    </row>
    <row r="10" customFormat="false" ht="15" hidden="false" customHeight="false" outlineLevel="0" collapsed="false">
      <c r="A10" s="40"/>
      <c r="B10" s="43" t="s">
        <v>22</v>
      </c>
      <c r="C10" s="45" t="s">
        <v>23</v>
      </c>
      <c r="D10" s="46" t="s">
        <v>24</v>
      </c>
      <c r="E10" s="46"/>
      <c r="F10" s="46"/>
      <c r="G10" s="47" t="n">
        <v>143231</v>
      </c>
      <c r="H10" s="20"/>
      <c r="I10" s="117"/>
      <c r="J10" s="22"/>
      <c r="K10" s="23"/>
      <c r="L10" s="24"/>
    </row>
    <row r="11" customFormat="false" ht="14.25" hidden="false" customHeight="false" outlineLevel="0" collapsed="false">
      <c r="A11" s="40" t="n">
        <v>2002</v>
      </c>
      <c r="B11" s="14" t="s">
        <v>25</v>
      </c>
      <c r="C11" s="15" t="n">
        <v>16905000</v>
      </c>
      <c r="D11" s="16" t="n">
        <f aca="false">G11/C11</f>
        <v>0.0432398041999409</v>
      </c>
      <c r="E11" s="44" t="n">
        <v>16966704</v>
      </c>
      <c r="F11" s="48" t="n">
        <f aca="false">G11/E11</f>
        <v>0.043082550977491</v>
      </c>
      <c r="G11" s="19" t="n">
        <v>730968.89</v>
      </c>
      <c r="H11" s="20" t="n">
        <v>740000</v>
      </c>
      <c r="I11" s="117" t="n">
        <v>210674.15</v>
      </c>
      <c r="J11" s="22" t="n">
        <v>145502</v>
      </c>
      <c r="K11" s="23" t="n">
        <f aca="false">C11/J11</f>
        <v>116.183969979794</v>
      </c>
      <c r="L11" s="24" t="n">
        <f aca="false">E11/J11</f>
        <v>116.608046624789</v>
      </c>
    </row>
    <row r="12" customFormat="false" ht="15" hidden="false" customHeight="false" outlineLevel="0" collapsed="false">
      <c r="A12" s="40"/>
      <c r="B12" s="14"/>
      <c r="C12" s="45" t="s">
        <v>23</v>
      </c>
      <c r="D12" s="16"/>
      <c r="E12" s="44"/>
      <c r="F12" s="48"/>
      <c r="G12" s="19"/>
      <c r="H12" s="20"/>
      <c r="I12" s="117"/>
      <c r="J12" s="22"/>
      <c r="K12" s="23"/>
      <c r="L12" s="24"/>
    </row>
    <row r="13" customFormat="false" ht="14.25" hidden="false" customHeight="false" outlineLevel="0" collapsed="false">
      <c r="A13" s="49" t="n">
        <v>2002</v>
      </c>
      <c r="B13" s="14" t="s">
        <v>26</v>
      </c>
      <c r="C13" s="15" t="n">
        <v>16294000</v>
      </c>
      <c r="D13" s="16" t="n">
        <f aca="false">G13/C13</f>
        <v>0.0432392905363938</v>
      </c>
      <c r="E13" s="44" t="n">
        <v>13761300</v>
      </c>
      <c r="F13" s="48" t="n">
        <f aca="false">G13/E13</f>
        <v>0.0511972706067014</v>
      </c>
      <c r="G13" s="19" t="n">
        <v>704541</v>
      </c>
      <c r="H13" s="20" t="n">
        <v>740000</v>
      </c>
      <c r="I13" s="117" t="n">
        <v>258842.33</v>
      </c>
      <c r="J13" s="22" t="n">
        <v>110600</v>
      </c>
      <c r="K13" s="23" t="n">
        <f aca="false">C13/J13</f>
        <v>147.323688969259</v>
      </c>
      <c r="L13" s="24" t="n">
        <f aca="false">E13/J13</f>
        <v>124.424050632911</v>
      </c>
    </row>
    <row r="14" customFormat="false" ht="14.25" hidden="false" customHeight="false" outlineLevel="0" collapsed="false">
      <c r="A14" s="49" t="n">
        <v>2002</v>
      </c>
      <c r="B14" s="14" t="s">
        <v>27</v>
      </c>
      <c r="C14" s="15" t="n">
        <v>16905000</v>
      </c>
      <c r="D14" s="16" t="n">
        <f aca="false">G14/C14</f>
        <v>0.0432398041999409</v>
      </c>
      <c r="E14" s="44" t="n">
        <v>15993780</v>
      </c>
      <c r="F14" s="48" t="n">
        <f aca="false">G14/E14</f>
        <v>0.0457033227917353</v>
      </c>
      <c r="G14" s="19" t="n">
        <v>730968.89</v>
      </c>
      <c r="H14" s="20" t="n">
        <v>731000</v>
      </c>
      <c r="I14" s="117" t="n">
        <v>258606.77</v>
      </c>
      <c r="J14" s="22" t="n">
        <v>128500</v>
      </c>
      <c r="K14" s="23" t="n">
        <f aca="false">C14/J14</f>
        <v>131.556420233463</v>
      </c>
      <c r="L14" s="24" t="n">
        <f aca="false">E14/J14</f>
        <v>124.465214007782</v>
      </c>
    </row>
    <row r="15" customFormat="false" ht="14.25" hidden="false" customHeight="false" outlineLevel="0" collapsed="false">
      <c r="A15" s="40" t="n">
        <v>2002</v>
      </c>
      <c r="B15" s="14" t="s">
        <v>28</v>
      </c>
      <c r="C15" s="50"/>
      <c r="D15" s="51"/>
      <c r="E15" s="44"/>
      <c r="F15" s="42"/>
      <c r="G15" s="19"/>
      <c r="H15" s="19"/>
      <c r="I15" s="17"/>
      <c r="J15" s="53"/>
      <c r="K15" s="54"/>
      <c r="L15" s="55"/>
    </row>
    <row r="16" customFormat="false" ht="15" hidden="false" customHeight="false" outlineLevel="0" collapsed="false">
      <c r="A16" s="56" t="n">
        <v>2002</v>
      </c>
      <c r="B16" s="43" t="s">
        <v>30</v>
      </c>
      <c r="C16" s="57"/>
      <c r="D16" s="58"/>
      <c r="E16" s="45" t="s">
        <v>23</v>
      </c>
      <c r="F16" s="59" t="s">
        <v>19</v>
      </c>
      <c r="G16" s="47" t="n">
        <v>-17983</v>
      </c>
      <c r="H16" s="60"/>
      <c r="I16" s="17"/>
      <c r="J16" s="61"/>
      <c r="K16" s="61"/>
      <c r="L16" s="55"/>
    </row>
    <row r="17" customFormat="false" ht="15" hidden="false" customHeight="false" outlineLevel="0" collapsed="false">
      <c r="A17" s="40" t="n">
        <v>2002</v>
      </c>
      <c r="B17" s="14" t="s">
        <v>31</v>
      </c>
      <c r="C17" s="50"/>
      <c r="D17" s="51"/>
      <c r="E17" s="45" t="s">
        <v>23</v>
      </c>
      <c r="F17" s="19" t="s">
        <v>20</v>
      </c>
      <c r="G17" s="47" t="n">
        <v>-42482</v>
      </c>
      <c r="H17" s="19"/>
      <c r="I17" s="17"/>
      <c r="J17" s="61"/>
      <c r="K17" s="54"/>
      <c r="L17" s="55"/>
    </row>
    <row r="18" customFormat="false" ht="15" hidden="false" customHeight="false" outlineLevel="0" collapsed="false">
      <c r="A18" s="40" t="n">
        <v>2002</v>
      </c>
      <c r="B18" s="14" t="s">
        <v>33</v>
      </c>
      <c r="C18" s="50"/>
      <c r="D18" s="51"/>
      <c r="E18" s="45" t="s">
        <v>23</v>
      </c>
      <c r="F18" s="19" t="s">
        <v>21</v>
      </c>
      <c r="G18" s="47" t="n">
        <v>-162559</v>
      </c>
      <c r="H18" s="19"/>
      <c r="I18" s="17"/>
      <c r="J18" s="61"/>
      <c r="K18" s="54"/>
      <c r="L18" s="55"/>
    </row>
    <row r="19" customFormat="false" ht="15" hidden="false" customHeight="false" outlineLevel="0" collapsed="false">
      <c r="A19" s="40" t="n">
        <v>2002</v>
      </c>
      <c r="B19" s="14" t="s">
        <v>35</v>
      </c>
      <c r="C19" s="50"/>
      <c r="D19" s="51"/>
      <c r="E19" s="62"/>
      <c r="F19" s="19"/>
      <c r="G19" s="88"/>
      <c r="H19" s="19"/>
      <c r="I19" s="17"/>
      <c r="J19" s="61"/>
      <c r="K19" s="54"/>
      <c r="L19" s="63"/>
    </row>
    <row r="20" customFormat="false" ht="14.25" hidden="false" customHeight="false" outlineLevel="0" collapsed="false">
      <c r="A20" s="40" t="n">
        <v>2002</v>
      </c>
      <c r="B20" s="14" t="s">
        <v>19</v>
      </c>
      <c r="C20" s="50"/>
      <c r="D20" s="51"/>
      <c r="E20" s="17"/>
      <c r="F20" s="19"/>
      <c r="G20" s="19"/>
      <c r="H20" s="19"/>
      <c r="I20" s="17"/>
      <c r="J20" s="61"/>
      <c r="K20" s="64"/>
      <c r="L20" s="63"/>
    </row>
    <row r="21" customFormat="false" ht="14.25" hidden="false" customHeight="false" outlineLevel="0" collapsed="false">
      <c r="A21" s="40" t="n">
        <v>2002</v>
      </c>
      <c r="B21" s="14" t="s">
        <v>20</v>
      </c>
      <c r="C21" s="50"/>
      <c r="D21" s="51"/>
      <c r="E21" s="17"/>
      <c r="F21" s="65"/>
      <c r="G21" s="65"/>
      <c r="H21" s="65"/>
      <c r="I21" s="17"/>
      <c r="J21" s="61"/>
      <c r="K21" s="64"/>
      <c r="L21" s="55"/>
    </row>
    <row r="22" customFormat="false" ht="15.75" hidden="false" customHeight="false" outlineLevel="0" collapsed="false">
      <c r="A22" s="66"/>
      <c r="B22" s="67"/>
      <c r="C22" s="68" t="n">
        <f aca="false">SUM(C4:C20)</f>
        <v>106959000</v>
      </c>
      <c r="D22" s="67"/>
      <c r="E22" s="68" t="n">
        <f aca="false">SUM(E4:E20)</f>
        <v>95821428</v>
      </c>
      <c r="F22" s="69"/>
      <c r="G22" s="184" t="n">
        <f aca="false">SUM(G4:G20)</f>
        <v>4587535.39</v>
      </c>
      <c r="H22" s="70" t="n">
        <f aca="false">SUM(H4:H20)</f>
        <v>4711911.73</v>
      </c>
      <c r="I22" s="184" t="n">
        <f aca="false">SUM(I4:I20)</f>
        <v>708485.16</v>
      </c>
      <c r="J22" s="6"/>
      <c r="K22" s="6"/>
      <c r="L22" s="6"/>
    </row>
    <row r="23" customFormat="false" ht="15.75" hidden="false" customHeight="false" outlineLevel="0" collapsed="false">
      <c r="A23" s="66"/>
      <c r="B23" s="67"/>
      <c r="C23" s="67"/>
      <c r="D23" s="67"/>
      <c r="E23" s="71"/>
      <c r="F23" s="69"/>
      <c r="G23" s="69"/>
      <c r="H23" s="69"/>
      <c r="I23" s="33"/>
      <c r="J23" s="6"/>
      <c r="K23" s="6"/>
      <c r="L23" s="72"/>
    </row>
    <row r="24" customFormat="false" ht="15" hidden="false" customHeight="false" outlineLevel="0" collapsed="false">
      <c r="A24" s="66"/>
      <c r="B24" s="73"/>
      <c r="C24" s="73"/>
      <c r="D24" s="73"/>
      <c r="E24" s="71"/>
      <c r="F24" s="185" t="n">
        <f aca="false">(G22+I22)/E22</f>
        <v>0.0552696892599013</v>
      </c>
      <c r="G24" s="69"/>
      <c r="H24" s="69"/>
      <c r="I24" s="6"/>
      <c r="J24" s="6"/>
      <c r="K24" s="6"/>
      <c r="L24" s="6"/>
    </row>
    <row r="25" customFormat="false" ht="14.25" hidden="false" customHeight="false" outlineLevel="0" collapsed="false">
      <c r="A25" s="66"/>
      <c r="B25" s="67"/>
      <c r="C25" s="67"/>
      <c r="D25" s="67"/>
      <c r="E25" s="71"/>
      <c r="F25" s="186" t="s">
        <v>53</v>
      </c>
      <c r="G25" s="69"/>
      <c r="H25" s="69"/>
      <c r="I25" s="6"/>
      <c r="J25" s="6"/>
      <c r="K25" s="6"/>
      <c r="L25" s="6"/>
    </row>
    <row r="26" customFormat="false" ht="15" hidden="false" customHeight="false" outlineLevel="0" collapsed="false">
      <c r="A26" s="74"/>
      <c r="B26" s="67"/>
      <c r="C26" s="67"/>
      <c r="D26" s="67"/>
      <c r="E26" s="71"/>
      <c r="F26" s="187" t="s">
        <v>54</v>
      </c>
      <c r="G26" s="69"/>
      <c r="H26" s="69"/>
      <c r="I26" s="6"/>
      <c r="J26" s="6"/>
      <c r="K26" s="6"/>
      <c r="L26" s="6"/>
    </row>
    <row r="27" customFormat="false" ht="15.75" hidden="false" customHeight="false" outlineLevel="0" collapsed="false">
      <c r="A27" s="74"/>
      <c r="B27" s="67"/>
      <c r="C27" s="67"/>
      <c r="D27" s="67"/>
      <c r="E27" s="75"/>
      <c r="F27" s="76"/>
      <c r="G27" s="76"/>
      <c r="H27" s="76"/>
      <c r="I27" s="6"/>
      <c r="J27" s="6"/>
      <c r="K27" s="6"/>
      <c r="L27" s="6"/>
    </row>
    <row r="28" customFormat="false" ht="15" hidden="false" customHeight="false" outlineLevel="0" collapsed="false">
      <c r="A28" s="7" t="s">
        <v>0</v>
      </c>
      <c r="B28" s="7" t="s">
        <v>1</v>
      </c>
      <c r="C28" s="7" t="s">
        <v>2</v>
      </c>
      <c r="D28" s="7"/>
      <c r="E28" s="7" t="s">
        <v>4</v>
      </c>
      <c r="F28" s="77" t="s">
        <v>23</v>
      </c>
      <c r="G28" s="7" t="s">
        <v>3</v>
      </c>
      <c r="H28" s="77" t="s">
        <v>23</v>
      </c>
      <c r="I28" s="7"/>
      <c r="J28" s="6"/>
      <c r="K28" s="6"/>
      <c r="L28" s="6"/>
    </row>
    <row r="29" customFormat="false" ht="15.75" hidden="false" customHeight="false" outlineLevel="0" collapsed="false">
      <c r="A29" s="10"/>
      <c r="B29" s="10"/>
      <c r="C29" s="10" t="s">
        <v>10</v>
      </c>
      <c r="D29" s="10"/>
      <c r="E29" s="10" t="s">
        <v>12</v>
      </c>
      <c r="F29" s="78" t="s">
        <v>14</v>
      </c>
      <c r="G29" s="10" t="s">
        <v>14</v>
      </c>
      <c r="H29" s="79" t="s">
        <v>11</v>
      </c>
      <c r="I29" s="11"/>
      <c r="J29" s="6"/>
      <c r="K29" s="6"/>
      <c r="L29" s="6"/>
    </row>
    <row r="30" customFormat="false" ht="14.25" hidden="false" customHeight="false" outlineLevel="0" collapsed="false">
      <c r="A30" s="13" t="n">
        <v>2001</v>
      </c>
      <c r="B30" s="14" t="s">
        <v>19</v>
      </c>
      <c r="C30" s="15" t="n">
        <f aca="false">21535000-1340000</f>
        <v>20195000</v>
      </c>
      <c r="D30" s="16"/>
      <c r="E30" s="17" t="n">
        <v>18024144</v>
      </c>
      <c r="F30" s="80" t="n">
        <v>-17983</v>
      </c>
      <c r="G30" s="19" t="n">
        <v>870615</v>
      </c>
      <c r="H30" s="81" t="n">
        <f aca="false">F30/E30</f>
        <v>-0.000997717284105143</v>
      </c>
      <c r="I30" s="82"/>
      <c r="J30" s="6"/>
      <c r="K30" s="6"/>
      <c r="L30" s="6"/>
    </row>
    <row r="31" customFormat="false" ht="14.25" hidden="false" customHeight="false" outlineLevel="0" collapsed="false">
      <c r="A31" s="13" t="n">
        <v>2001</v>
      </c>
      <c r="B31" s="14" t="s">
        <v>20</v>
      </c>
      <c r="C31" s="15" t="n">
        <f aca="false">16517000-2843000</f>
        <v>13674000</v>
      </c>
      <c r="D31" s="16"/>
      <c r="E31" s="17" t="n">
        <v>10501488</v>
      </c>
      <c r="F31" s="83" t="n">
        <v>-42481.51</v>
      </c>
      <c r="G31" s="19" t="n">
        <v>636296.73</v>
      </c>
      <c r="H31" s="81" t="n">
        <f aca="false">F31/E31</f>
        <v>-0.00404528482058924</v>
      </c>
      <c r="I31" s="20"/>
      <c r="J31" s="6"/>
      <c r="K31" s="6"/>
      <c r="L31" s="6"/>
    </row>
    <row r="32" customFormat="false" ht="14.25" hidden="false" customHeight="false" outlineLevel="0" collapsed="false">
      <c r="A32" s="26"/>
      <c r="B32" s="27"/>
      <c r="C32" s="28"/>
      <c r="D32" s="29"/>
      <c r="E32" s="29"/>
      <c r="F32" s="84"/>
      <c r="G32" s="32"/>
      <c r="H32" s="32"/>
      <c r="I32" s="85"/>
      <c r="J32" s="6"/>
      <c r="K32" s="6"/>
      <c r="L32" s="6"/>
    </row>
    <row r="33" customFormat="false" ht="14.25" hidden="false" customHeight="false" outlineLevel="0" collapsed="false">
      <c r="A33" s="26"/>
      <c r="B33" s="27"/>
      <c r="C33" s="36"/>
      <c r="D33" s="37"/>
      <c r="E33" s="37"/>
      <c r="F33" s="84"/>
      <c r="G33" s="32"/>
      <c r="H33" s="32"/>
      <c r="I33" s="86"/>
      <c r="J33" s="6"/>
      <c r="K33" s="6"/>
      <c r="L33" s="6"/>
    </row>
    <row r="34" customFormat="false" ht="14.25" hidden="false" customHeight="false" outlineLevel="0" collapsed="false">
      <c r="A34" s="40" t="n">
        <v>2002</v>
      </c>
      <c r="B34" s="14" t="s">
        <v>21</v>
      </c>
      <c r="C34" s="41" t="n">
        <v>16281000</v>
      </c>
      <c r="D34" s="16"/>
      <c r="E34" s="17" t="n">
        <v>4847292</v>
      </c>
      <c r="F34" s="47" t="n">
        <v>-162558.6</v>
      </c>
      <c r="G34" s="19" t="n">
        <v>703992.92</v>
      </c>
      <c r="H34" s="81" t="n">
        <f aca="false">F34/E34</f>
        <v>-0.0335359619350351</v>
      </c>
      <c r="I34" s="20"/>
      <c r="J34" s="6"/>
      <c r="K34" s="6"/>
      <c r="L34" s="6"/>
    </row>
    <row r="35" customFormat="false" ht="14.25" hidden="false" customHeight="false" outlineLevel="0" collapsed="false">
      <c r="A35" s="40" t="n">
        <v>2002</v>
      </c>
      <c r="B35" s="43" t="s">
        <v>22</v>
      </c>
      <c r="C35" s="41" t="n">
        <v>6705000</v>
      </c>
      <c r="D35" s="16"/>
      <c r="E35" s="44" t="n">
        <v>15726720</v>
      </c>
      <c r="F35" s="47" t="n">
        <v>143231</v>
      </c>
      <c r="G35" s="19" t="n">
        <v>289944.96</v>
      </c>
      <c r="H35" s="81" t="n">
        <f aca="false">F35/E35</f>
        <v>0.00910749348878851</v>
      </c>
      <c r="I35" s="20"/>
      <c r="J35" s="6"/>
      <c r="K35" s="6"/>
      <c r="L35" s="6"/>
      <c r="N35" s="87"/>
    </row>
    <row r="36" customFormat="false" ht="15.75" hidden="true" customHeight="false" outlineLevel="0" collapsed="false">
      <c r="A36" s="40"/>
      <c r="B36" s="43"/>
      <c r="C36" s="62"/>
      <c r="D36" s="25"/>
      <c r="E36" s="18"/>
      <c r="F36" s="47"/>
      <c r="G36" s="88"/>
      <c r="H36" s="89"/>
      <c r="I36" s="20"/>
      <c r="J36" s="6"/>
      <c r="K36" s="6"/>
      <c r="L36" s="6"/>
      <c r="M36" s="6"/>
      <c r="N36" s="90"/>
      <c r="O36" s="91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customFormat="false" ht="14.25" hidden="false" customHeight="false" outlineLevel="0" collapsed="false">
      <c r="A37" s="40" t="n">
        <v>2002</v>
      </c>
      <c r="B37" s="14" t="s">
        <v>25</v>
      </c>
      <c r="C37" s="15" t="n">
        <v>16905000</v>
      </c>
      <c r="D37" s="16"/>
      <c r="E37" s="44" t="n">
        <v>16966704</v>
      </c>
      <c r="F37" s="92"/>
      <c r="G37" s="19" t="n">
        <v>730968.89</v>
      </c>
      <c r="H37" s="81" t="n">
        <f aca="false">F37/E37</f>
        <v>0</v>
      </c>
      <c r="I37" s="20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customFormat="false" ht="15" hidden="true" customHeight="false" outlineLevel="0" collapsed="false">
      <c r="A38" s="40"/>
      <c r="B38" s="14"/>
      <c r="C38" s="62"/>
      <c r="D38" s="16"/>
      <c r="E38" s="44"/>
      <c r="F38" s="92"/>
      <c r="G38" s="19"/>
      <c r="H38" s="81"/>
      <c r="I38" s="2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customFormat="false" ht="14.25" hidden="false" customHeight="false" outlineLevel="0" collapsed="false">
      <c r="A39" s="49" t="n">
        <v>2002</v>
      </c>
      <c r="B39" s="14" t="s">
        <v>26</v>
      </c>
      <c r="C39" s="15" t="n">
        <v>16294000</v>
      </c>
      <c r="D39" s="16"/>
      <c r="E39" s="44" t="n">
        <v>13761300</v>
      </c>
      <c r="F39" s="92"/>
      <c r="G39" s="19" t="n">
        <v>704541</v>
      </c>
      <c r="H39" s="81"/>
      <c r="I39" s="20"/>
      <c r="J39" s="6"/>
      <c r="K39" s="6"/>
      <c r="L39" s="6"/>
      <c r="M39" s="93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customFormat="false" ht="14.25" hidden="false" customHeight="false" outlineLevel="0" collapsed="false">
      <c r="A40" s="49" t="n">
        <v>2002</v>
      </c>
      <c r="B40" s="14" t="s">
        <v>27</v>
      </c>
      <c r="C40" s="15" t="n">
        <v>16905000</v>
      </c>
      <c r="D40" s="16"/>
      <c r="E40" s="44" t="n">
        <v>15993780</v>
      </c>
      <c r="F40" s="92"/>
      <c r="G40" s="19" t="n">
        <v>730968.89</v>
      </c>
      <c r="H40" s="81"/>
      <c r="I40" s="20"/>
      <c r="J40" s="6"/>
      <c r="K40" s="6"/>
      <c r="L40" s="6"/>
      <c r="M40" s="93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customFormat="false" ht="14.25" hidden="false" customHeight="false" outlineLevel="0" collapsed="false">
      <c r="A41" s="40" t="n">
        <v>2002</v>
      </c>
      <c r="B41" s="14" t="s">
        <v>28</v>
      </c>
      <c r="C41" s="50"/>
      <c r="D41" s="51"/>
      <c r="E41" s="44"/>
      <c r="F41" s="92"/>
      <c r="G41" s="19"/>
      <c r="H41" s="81"/>
      <c r="I41" s="15"/>
      <c r="J41" s="6"/>
      <c r="K41" s="6"/>
      <c r="L41" s="6"/>
      <c r="M41" s="94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customFormat="false" ht="15" hidden="false" customHeight="false" outlineLevel="0" collapsed="false">
      <c r="A42" s="56" t="n">
        <v>2002</v>
      </c>
      <c r="B42" s="43" t="s">
        <v>30</v>
      </c>
      <c r="C42" s="57"/>
      <c r="D42" s="58"/>
      <c r="E42" s="128"/>
      <c r="F42" s="188"/>
      <c r="G42" s="60"/>
      <c r="H42" s="81"/>
      <c r="I42" s="15"/>
      <c r="J42" s="53"/>
      <c r="K42" s="54"/>
      <c r="L42" s="55"/>
      <c r="M42" s="38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customFormat="false" ht="14.25" hidden="false" customHeight="false" outlineLevel="0" collapsed="false">
      <c r="A43" s="40" t="n">
        <v>2002</v>
      </c>
      <c r="B43" s="14" t="s">
        <v>31</v>
      </c>
      <c r="C43" s="50"/>
      <c r="D43" s="51"/>
      <c r="E43" s="17"/>
      <c r="F43" s="19"/>
      <c r="G43" s="19"/>
      <c r="H43" s="19"/>
      <c r="I43" s="15"/>
      <c r="J43" s="61"/>
      <c r="K43" s="61"/>
      <c r="L43" s="55"/>
      <c r="M43" s="95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customFormat="false" ht="14.25" hidden="false" customHeight="false" outlineLevel="0" collapsed="false">
      <c r="A44" s="40" t="n">
        <v>2002</v>
      </c>
      <c r="B44" s="14" t="s">
        <v>33</v>
      </c>
      <c r="C44" s="50"/>
      <c r="D44" s="51"/>
      <c r="E44" s="17"/>
      <c r="F44" s="19"/>
      <c r="G44" s="19"/>
      <c r="H44" s="19"/>
      <c r="I44" s="15"/>
      <c r="J44" s="61"/>
      <c r="K44" s="54"/>
      <c r="L44" s="55"/>
      <c r="M44" s="38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customFormat="false" ht="14.25" hidden="false" customHeight="false" outlineLevel="0" collapsed="false">
      <c r="A45" s="40" t="n">
        <v>2002</v>
      </c>
      <c r="B45" s="14" t="s">
        <v>35</v>
      </c>
      <c r="C45" s="50"/>
      <c r="D45" s="51"/>
      <c r="E45" s="17"/>
      <c r="F45" s="19"/>
      <c r="G45" s="19"/>
      <c r="H45" s="19"/>
      <c r="I45" s="15"/>
      <c r="J45" s="61"/>
      <c r="K45" s="54"/>
      <c r="L45" s="55"/>
      <c r="M45" s="38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customFormat="false" ht="14.25" hidden="false" customHeight="false" outlineLevel="0" collapsed="false">
      <c r="A46" s="40" t="n">
        <v>2002</v>
      </c>
      <c r="B46" s="14" t="s">
        <v>19</v>
      </c>
      <c r="C46" s="50"/>
      <c r="D46" s="51"/>
      <c r="E46" s="17"/>
      <c r="F46" s="19"/>
      <c r="G46" s="19"/>
      <c r="H46" s="19"/>
      <c r="I46" s="15"/>
      <c r="J46" s="61"/>
      <c r="K46" s="54"/>
      <c r="L46" s="63"/>
      <c r="M46" s="38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customFormat="false" ht="14.25" hidden="false" customHeight="false" outlineLevel="0" collapsed="false">
      <c r="A47" s="40" t="n">
        <v>2002</v>
      </c>
      <c r="B47" s="14" t="s">
        <v>20</v>
      </c>
      <c r="C47" s="50"/>
      <c r="D47" s="51"/>
      <c r="E47" s="17"/>
      <c r="F47" s="65"/>
      <c r="G47" s="65"/>
      <c r="H47" s="65"/>
      <c r="I47" s="15"/>
      <c r="J47" s="61"/>
      <c r="K47" s="64"/>
      <c r="L47" s="63"/>
      <c r="M47" s="38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customFormat="false" ht="15.75" hidden="false" customHeight="false" outlineLevel="0" collapsed="false">
      <c r="A48" s="6"/>
      <c r="B48" s="6"/>
      <c r="C48" s="68" t="n">
        <f aca="false">SUM(C30:C46)</f>
        <v>106959000</v>
      </c>
      <c r="D48" s="67"/>
      <c r="E48" s="68" t="n">
        <f aca="false">SUM(E30:E46)</f>
        <v>95821428</v>
      </c>
      <c r="F48" s="96" t="n">
        <f aca="false">SUM(F30:F46)</f>
        <v>-79792.11</v>
      </c>
      <c r="G48" s="70" t="n">
        <f aca="false">SUM(G30:G46)</f>
        <v>4667328.39</v>
      </c>
      <c r="H48" s="70" t="n">
        <f aca="false">SUM(H30:H46)</f>
        <v>-0.0294714705509409</v>
      </c>
      <c r="I48" s="70" t="n">
        <f aca="false">SUM(I30:I46)</f>
        <v>0</v>
      </c>
      <c r="J48" s="61"/>
      <c r="K48" s="64"/>
      <c r="L48" s="55"/>
      <c r="M48" s="38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customFormat="false" ht="15" hidden="false" customHeight="false" outlineLevel="0" collapsed="false">
      <c r="A49" s="6"/>
      <c r="B49" s="6"/>
      <c r="C49" s="67"/>
      <c r="D49" s="67"/>
      <c r="E49" s="71"/>
      <c r="F49" s="69"/>
      <c r="G49" s="69"/>
      <c r="H49" s="69"/>
      <c r="I49" s="33"/>
      <c r="J49" s="6"/>
      <c r="K49" s="6"/>
      <c r="L49" s="6"/>
      <c r="M49" s="38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customFormat="false" ht="12.75" hidden="false" customHeight="false" outlineLevel="0" collapsed="false">
      <c r="M50" s="38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customFormat="false" ht="14.25" hidden="false" customHeight="false" outlineLevel="0" collapsed="false">
      <c r="A51" s="6"/>
      <c r="B51" s="6"/>
      <c r="C51" s="73"/>
      <c r="D51" s="73"/>
      <c r="E51" s="71"/>
      <c r="F51" s="69"/>
      <c r="G51" s="69"/>
      <c r="H51" s="6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customFormat="false" ht="12.75" hidden="false" customHeight="false" outlineLevel="0" collapsed="false">
      <c r="A52" s="156"/>
      <c r="B52" s="156"/>
      <c r="C52" s="156"/>
      <c r="D52" s="156"/>
      <c r="E52" s="156"/>
      <c r="F52" s="156"/>
      <c r="G52" s="156"/>
      <c r="H52" s="156"/>
      <c r="I52" s="156"/>
      <c r="J52" s="162"/>
      <c r="K52" s="156"/>
      <c r="L52" s="1"/>
      <c r="M52" s="6"/>
      <c r="N52" s="6"/>
      <c r="O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customFormat="false" ht="12.75" hidden="false" customHeight="false" outlineLevel="0" collapsed="false">
      <c r="A53" s="156"/>
      <c r="B53" s="156"/>
      <c r="C53" s="156"/>
      <c r="D53" s="156"/>
      <c r="E53" s="156"/>
      <c r="F53" s="156"/>
      <c r="G53" s="156"/>
      <c r="H53" s="156"/>
      <c r="I53" s="156"/>
      <c r="J53" s="162"/>
      <c r="K53" s="156"/>
      <c r="L53" s="156"/>
      <c r="M53" s="162"/>
      <c r="N53" s="6"/>
      <c r="O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customFormat="false" ht="14.25" hidden="false" customHeight="false" outlineLevel="0" collapsed="false">
      <c r="A54" s="66"/>
      <c r="B54" s="67"/>
      <c r="C54" s="189"/>
      <c r="D54" s="189"/>
      <c r="E54" s="71"/>
      <c r="F54" s="190"/>
      <c r="G54" s="69"/>
      <c r="H54" s="69"/>
      <c r="I54" s="71"/>
      <c r="J54" s="72"/>
      <c r="K54" s="191"/>
      <c r="L54" s="72"/>
      <c r="M54" s="191"/>
      <c r="N54" s="6"/>
      <c r="O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customFormat="false" ht="14.25" hidden="false" customHeight="false" outlineLevel="0" collapsed="false">
      <c r="A55" s="66"/>
      <c r="B55" s="73"/>
      <c r="C55" s="189"/>
      <c r="D55" s="189"/>
      <c r="E55" s="71"/>
      <c r="F55" s="190"/>
      <c r="G55" s="69"/>
      <c r="H55" s="69"/>
      <c r="I55" s="71"/>
      <c r="J55" s="72"/>
      <c r="K55" s="191"/>
      <c r="L55" s="72"/>
      <c r="M55" s="191"/>
      <c r="N55" s="6"/>
      <c r="O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customFormat="false" ht="14.25" hidden="false" customHeight="false" outlineLevel="0" collapsed="false">
      <c r="A56" s="66"/>
      <c r="B56" s="67"/>
      <c r="C56" s="189"/>
      <c r="D56" s="189"/>
      <c r="E56" s="71"/>
      <c r="F56" s="190"/>
      <c r="G56" s="69"/>
      <c r="H56" s="69"/>
      <c r="I56" s="71"/>
      <c r="J56" s="72"/>
      <c r="K56" s="191"/>
      <c r="L56" s="72"/>
      <c r="M56" s="191"/>
      <c r="N56" s="6"/>
      <c r="O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customFormat="false" ht="14.25" hidden="false" customHeight="false" outlineLevel="0" collapsed="false">
      <c r="A57" s="66"/>
      <c r="B57" s="67"/>
      <c r="C57" s="189"/>
      <c r="D57" s="189"/>
      <c r="E57" s="71"/>
      <c r="F57" s="71"/>
      <c r="G57" s="69"/>
      <c r="H57" s="69"/>
      <c r="I57" s="71"/>
      <c r="J57" s="72"/>
      <c r="K57" s="191"/>
      <c r="L57" s="72"/>
      <c r="M57" s="191"/>
      <c r="N57" s="6"/>
      <c r="O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customFormat="false" ht="14.25" hidden="false" customHeight="false" outlineLevel="0" collapsed="false">
      <c r="A58" s="192"/>
      <c r="B58" s="67"/>
      <c r="C58" s="189"/>
      <c r="D58" s="189"/>
      <c r="E58" s="190"/>
      <c r="F58" s="190"/>
      <c r="G58" s="193"/>
      <c r="H58" s="193"/>
      <c r="I58" s="190"/>
      <c r="J58" s="72"/>
      <c r="K58" s="191"/>
      <c r="L58" s="72"/>
      <c r="M58" s="191"/>
      <c r="N58" s="6"/>
      <c r="O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customFormat="false" ht="14.25" hidden="false" customHeight="false" outlineLevel="0" collapsed="false">
      <c r="A59" s="66"/>
      <c r="B59" s="67"/>
      <c r="C59" s="189"/>
      <c r="D59" s="189"/>
      <c r="E59" s="71"/>
      <c r="F59" s="71"/>
      <c r="G59" s="69"/>
      <c r="H59" s="69"/>
      <c r="I59" s="71"/>
      <c r="J59" s="72"/>
      <c r="K59" s="191"/>
      <c r="L59" s="72"/>
      <c r="M59" s="191"/>
      <c r="N59" s="6"/>
      <c r="O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customFormat="false" ht="14.25" hidden="false" customHeight="false" outlineLevel="0" collapsed="false">
      <c r="A60" s="74"/>
      <c r="B60" s="67"/>
      <c r="C60" s="189"/>
      <c r="D60" s="189"/>
      <c r="E60" s="71"/>
      <c r="F60" s="71"/>
      <c r="G60" s="69"/>
      <c r="H60" s="69"/>
      <c r="I60" s="71"/>
      <c r="J60" s="72"/>
      <c r="K60" s="191"/>
      <c r="L60" s="72"/>
      <c r="M60" s="191"/>
      <c r="N60" s="6"/>
      <c r="O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customFormat="false" ht="14.25" hidden="false" customHeight="false" outlineLevel="0" collapsed="false">
      <c r="A61" s="66"/>
      <c r="B61" s="67"/>
      <c r="C61" s="189"/>
      <c r="D61" s="189"/>
      <c r="E61" s="71"/>
      <c r="F61" s="71"/>
      <c r="G61" s="69"/>
      <c r="H61" s="69"/>
      <c r="I61" s="71"/>
      <c r="J61" s="72"/>
      <c r="K61" s="191"/>
      <c r="L61" s="72"/>
      <c r="M61" s="191"/>
      <c r="N61" s="6"/>
      <c r="O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customFormat="false" ht="14.25" hidden="false" customHeight="false" outlineLevel="0" collapsed="false">
      <c r="A62" s="66"/>
      <c r="B62" s="67"/>
      <c r="C62" s="189"/>
      <c r="D62" s="189"/>
      <c r="E62" s="71"/>
      <c r="F62" s="71"/>
      <c r="G62" s="69"/>
      <c r="H62" s="69"/>
      <c r="I62" s="71"/>
      <c r="J62" s="72"/>
      <c r="K62" s="191"/>
      <c r="L62" s="72"/>
      <c r="M62" s="191"/>
      <c r="N62" s="6"/>
      <c r="O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customFormat="false" ht="14.25" hidden="false" customHeight="false" outlineLevel="0" collapsed="false">
      <c r="A63" s="66"/>
      <c r="B63" s="67"/>
      <c r="C63" s="189"/>
      <c r="D63" s="189"/>
      <c r="E63" s="71"/>
      <c r="F63" s="71"/>
      <c r="G63" s="69"/>
      <c r="H63" s="69"/>
      <c r="I63" s="71"/>
      <c r="J63" s="72"/>
      <c r="K63" s="191"/>
      <c r="L63" s="72"/>
      <c r="M63" s="191"/>
      <c r="N63" s="6"/>
      <c r="O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customFormat="false" ht="14.25" hidden="false" customHeight="false" outlineLevel="0" collapsed="false">
      <c r="A64" s="66"/>
      <c r="B64" s="67"/>
      <c r="C64" s="189"/>
      <c r="D64" s="189"/>
      <c r="E64" s="71"/>
      <c r="F64" s="156"/>
      <c r="G64" s="69"/>
      <c r="H64" s="69"/>
      <c r="I64" s="71"/>
      <c r="J64" s="72"/>
      <c r="K64" s="191"/>
      <c r="L64" s="72"/>
      <c r="M64" s="191"/>
      <c r="N64" s="6"/>
      <c r="O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customFormat="false" ht="14.25" hidden="false" customHeight="false" outlineLevel="0" collapsed="false">
      <c r="A65" s="66"/>
      <c r="B65" s="67"/>
      <c r="C65" s="189"/>
      <c r="D65" s="189"/>
      <c r="E65" s="71"/>
      <c r="F65" s="156"/>
      <c r="G65" s="69"/>
      <c r="H65" s="69"/>
      <c r="I65" s="71"/>
      <c r="J65" s="72"/>
      <c r="K65" s="191"/>
      <c r="L65" s="72"/>
      <c r="M65" s="191"/>
      <c r="N65" s="6"/>
      <c r="O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customFormat="false" ht="14.25" hidden="false" customHeight="false" outlineLevel="0" collapsed="false">
      <c r="A66" s="66"/>
      <c r="B66" s="67"/>
      <c r="C66" s="71"/>
      <c r="D66" s="194"/>
      <c r="E66" s="71"/>
      <c r="F66" s="194"/>
      <c r="G66" s="69"/>
      <c r="H66" s="69"/>
      <c r="I66" s="71"/>
      <c r="J66" s="72"/>
      <c r="K66" s="191"/>
      <c r="L66" s="72"/>
      <c r="M66" s="191"/>
      <c r="N66" s="6"/>
      <c r="O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customFormat="false" ht="14.25" hidden="false" customHeight="false" outlineLevel="0" collapsed="false">
      <c r="A67" s="66"/>
      <c r="B67" s="67"/>
      <c r="C67" s="71"/>
      <c r="D67" s="194"/>
      <c r="E67" s="71"/>
      <c r="F67" s="194"/>
      <c r="G67" s="69"/>
      <c r="H67" s="69"/>
      <c r="I67" s="71"/>
      <c r="J67" s="72"/>
      <c r="K67" s="191"/>
      <c r="L67" s="72"/>
      <c r="M67" s="191"/>
      <c r="N67" s="6"/>
      <c r="O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customFormat="false" ht="14.25" hidden="false" customHeight="false" outlineLevel="0" collapsed="false">
      <c r="A68" s="66"/>
      <c r="B68" s="67"/>
      <c r="C68" s="195"/>
      <c r="D68" s="195"/>
      <c r="E68" s="195"/>
      <c r="F68" s="194"/>
      <c r="G68" s="69"/>
      <c r="H68" s="69"/>
      <c r="I68" s="33"/>
      <c r="J68" s="195"/>
      <c r="K68" s="196"/>
      <c r="L68" s="72"/>
      <c r="M68" s="196"/>
      <c r="N68" s="6"/>
      <c r="O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customFormat="false" ht="14.25" hidden="false" customHeight="false" outlineLevel="0" collapsed="false">
      <c r="A69" s="66"/>
      <c r="B69" s="67"/>
      <c r="C69" s="71"/>
      <c r="D69" s="71"/>
      <c r="E69" s="71"/>
      <c r="F69" s="194"/>
      <c r="G69" s="69"/>
      <c r="H69" s="69"/>
      <c r="I69" s="6"/>
      <c r="J69" s="6"/>
      <c r="K69" s="6"/>
      <c r="L69" s="72"/>
      <c r="M69" s="6"/>
      <c r="N69" s="6"/>
      <c r="O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customFormat="false" ht="14.25" hidden="false" customHeight="false" outlineLevel="0" collapsed="false">
      <c r="A70" s="66"/>
      <c r="B70" s="67"/>
      <c r="C70" s="190"/>
      <c r="D70" s="194"/>
      <c r="E70" s="71"/>
      <c r="F70" s="194"/>
      <c r="G70" s="69"/>
      <c r="H70" s="69"/>
      <c r="I70" s="71"/>
      <c r="J70" s="72"/>
      <c r="K70" s="191"/>
      <c r="L70" s="72"/>
      <c r="M70" s="191"/>
      <c r="N70" s="6"/>
      <c r="O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customFormat="false" ht="14.25" hidden="true" customHeight="false" outlineLevel="0" collapsed="false">
      <c r="A71" s="66"/>
      <c r="B71" s="73"/>
      <c r="C71" s="190"/>
      <c r="D71" s="194"/>
      <c r="E71" s="71"/>
      <c r="F71" s="194"/>
      <c r="G71" s="69"/>
      <c r="H71" s="69"/>
      <c r="I71" s="71"/>
      <c r="J71" s="72"/>
      <c r="K71" s="191"/>
      <c r="L71" s="72"/>
      <c r="M71" s="6"/>
      <c r="N71" s="6"/>
      <c r="O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customFormat="false" ht="14.25" hidden="false" customHeight="false" outlineLevel="0" collapsed="false">
      <c r="A72" s="66"/>
      <c r="B72" s="67"/>
      <c r="C72" s="190"/>
      <c r="D72" s="194"/>
      <c r="E72" s="71"/>
      <c r="F72" s="194"/>
      <c r="G72" s="69"/>
      <c r="H72" s="69"/>
      <c r="I72" s="71"/>
      <c r="J72" s="72"/>
      <c r="K72" s="191"/>
      <c r="L72" s="66"/>
      <c r="M72" s="6"/>
      <c r="N72" s="6"/>
      <c r="O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customFormat="false" ht="14.25" hidden="true" customHeight="false" outlineLevel="0" collapsed="false">
      <c r="A73" s="74"/>
      <c r="B73" s="67"/>
      <c r="C73" s="197"/>
      <c r="D73" s="194"/>
      <c r="E73" s="71"/>
      <c r="F73" s="194"/>
      <c r="G73" s="69"/>
      <c r="H73" s="69"/>
      <c r="I73" s="71"/>
      <c r="J73" s="198"/>
      <c r="K73" s="6"/>
      <c r="L73" s="66"/>
      <c r="M73" s="6"/>
      <c r="N73" s="6"/>
      <c r="O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customFormat="false" ht="15" hidden="false" customHeight="false" outlineLevel="0" collapsed="false">
      <c r="A74" s="74"/>
      <c r="B74" s="67"/>
      <c r="C74" s="67"/>
      <c r="D74" s="67"/>
      <c r="E74" s="75"/>
      <c r="F74" s="199"/>
      <c r="G74" s="76"/>
      <c r="H74" s="76"/>
      <c r="I74" s="190"/>
      <c r="J74" s="158"/>
      <c r="K74" s="6"/>
      <c r="L74" s="6"/>
      <c r="M74" s="6"/>
      <c r="N74" s="6"/>
      <c r="O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customFormat="false" ht="14.25" hidden="false" customHeight="false" outlineLevel="0" collapsed="false">
      <c r="A75" s="66"/>
      <c r="B75" s="67"/>
      <c r="C75" s="67"/>
      <c r="D75" s="67"/>
      <c r="E75" s="71"/>
      <c r="F75" s="194"/>
      <c r="G75" s="69"/>
      <c r="H75" s="69"/>
      <c r="I75" s="71"/>
      <c r="J75" s="156"/>
      <c r="K75" s="6"/>
      <c r="L75" s="6"/>
      <c r="M75" s="6"/>
      <c r="N75" s="6"/>
      <c r="O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customFormat="false" ht="15" hidden="false" customHeight="false" outlineLevel="0" collapsed="false">
      <c r="A76" s="200"/>
      <c r="B76" s="73"/>
      <c r="C76" s="73"/>
      <c r="D76" s="73"/>
      <c r="E76" s="201"/>
      <c r="F76" s="202"/>
      <c r="G76" s="202"/>
      <c r="H76" s="202"/>
      <c r="I76" s="71"/>
      <c r="J76" s="91"/>
      <c r="K76" s="91"/>
      <c r="L76" s="6"/>
      <c r="M76" s="6"/>
      <c r="N76" s="6"/>
      <c r="O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customFormat="false" ht="14.25" hidden="false" customHeight="false" outlineLevel="0" collapsed="false">
      <c r="A77" s="66"/>
      <c r="B77" s="67"/>
      <c r="C77" s="67"/>
      <c r="D77" s="67"/>
      <c r="E77" s="71"/>
      <c r="F77" s="69"/>
      <c r="G77" s="69"/>
      <c r="H77" s="69"/>
      <c r="I77" s="71"/>
      <c r="J77" s="91"/>
      <c r="K77" s="6"/>
      <c r="L77" s="6"/>
      <c r="M77" s="6"/>
      <c r="N77" s="6"/>
      <c r="O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customFormat="false" ht="14.25" hidden="false" customHeight="false" outlineLevel="0" collapsed="false">
      <c r="A78" s="66"/>
      <c r="B78" s="67"/>
      <c r="C78" s="67"/>
      <c r="D78" s="67"/>
      <c r="E78" s="71"/>
      <c r="F78" s="69"/>
      <c r="G78" s="69"/>
      <c r="H78" s="69"/>
      <c r="I78" s="71"/>
      <c r="J78" s="15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customFormat="false" ht="14.25" hidden="false" customHeight="false" outlineLevel="0" collapsed="false">
      <c r="A79" s="66"/>
      <c r="B79" s="67"/>
      <c r="C79" s="67"/>
      <c r="D79" s="67"/>
      <c r="E79" s="71"/>
      <c r="F79" s="69"/>
      <c r="G79" s="69"/>
      <c r="H79" s="69"/>
      <c r="I79" s="71"/>
      <c r="J79" s="91"/>
      <c r="K79" s="91"/>
      <c r="L79" s="6"/>
      <c r="M79" s="203"/>
      <c r="N79" s="203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132"/>
      <c r="AB79" s="132"/>
      <c r="AC79" s="132"/>
      <c r="AD79" s="132"/>
      <c r="AE79" s="132"/>
      <c r="AF79" s="132"/>
      <c r="AG79" s="132"/>
      <c r="AH79" s="132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</row>
    <row r="80" customFormat="false" ht="14.25" hidden="false" customHeight="false" outlineLevel="0" collapsed="false">
      <c r="A80" s="66"/>
      <c r="B80" s="67"/>
      <c r="C80" s="67"/>
      <c r="D80" s="67"/>
      <c r="E80" s="71"/>
      <c r="F80" s="69"/>
      <c r="G80" s="69"/>
      <c r="H80" s="69"/>
      <c r="I80" s="71"/>
      <c r="J80" s="91"/>
      <c r="K80" s="6"/>
      <c r="L80" s="6"/>
      <c r="M80" s="203"/>
      <c r="N80" s="203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</row>
    <row r="81" customFormat="false" ht="14.25" hidden="false" customHeight="false" outlineLevel="0" collapsed="false">
      <c r="A81" s="66"/>
      <c r="B81" s="67"/>
      <c r="C81" s="67"/>
      <c r="D81" s="67"/>
      <c r="E81" s="71"/>
      <c r="F81" s="204"/>
      <c r="G81" s="204"/>
      <c r="H81" s="204"/>
      <c r="I81" s="71"/>
      <c r="J81" s="91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</row>
    <row r="82" customFormat="false" ht="14.25" hidden="false" customHeight="false" outlineLevel="0" collapsed="false">
      <c r="A82" s="66"/>
      <c r="B82" s="67"/>
      <c r="C82" s="67"/>
      <c r="D82" s="67"/>
      <c r="E82" s="71"/>
      <c r="F82" s="69"/>
      <c r="G82" s="69"/>
      <c r="H82" s="69"/>
      <c r="I82" s="71"/>
      <c r="J82" s="91"/>
      <c r="K82" s="6"/>
      <c r="L82" s="203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</row>
    <row r="83" customFormat="false" ht="14.25" hidden="false" customHeight="false" outlineLevel="0" collapsed="false">
      <c r="A83" s="66"/>
      <c r="B83" s="67"/>
      <c r="C83" s="67"/>
      <c r="D83" s="67"/>
      <c r="E83" s="71"/>
      <c r="F83" s="69"/>
      <c r="G83" s="69"/>
      <c r="H83" s="69"/>
      <c r="I83" s="71"/>
      <c r="J83" s="91"/>
      <c r="K83" s="203"/>
      <c r="L83" s="203"/>
      <c r="M83" s="71"/>
      <c r="N83" s="69"/>
      <c r="O83" s="205"/>
      <c r="P83" s="20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</row>
    <row r="84" customFormat="false" ht="14.25" hidden="false" customHeight="false" outlineLevel="0" collapsed="false">
      <c r="A84" s="66"/>
      <c r="B84" s="67"/>
      <c r="C84" s="67"/>
      <c r="D84" s="67"/>
      <c r="E84" s="71"/>
      <c r="F84" s="69"/>
      <c r="G84" s="69"/>
      <c r="H84" s="69"/>
      <c r="I84" s="71"/>
      <c r="J84" s="91"/>
      <c r="K84" s="203"/>
      <c r="L84" s="6"/>
      <c r="M84" s="207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</row>
    <row r="85" customFormat="false" ht="14.25" hidden="false" customHeight="false" outlineLevel="0" collapsed="false">
      <c r="A85" s="66"/>
      <c r="B85" s="67"/>
      <c r="C85" s="67"/>
      <c r="D85" s="67"/>
      <c r="E85" s="71"/>
      <c r="F85" s="69"/>
      <c r="G85" s="69"/>
      <c r="H85" s="69"/>
      <c r="I85" s="71"/>
      <c r="J85" s="91"/>
      <c r="K85" s="6"/>
      <c r="L85" s="6"/>
      <c r="M85" s="6"/>
      <c r="N85" s="9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6"/>
      <c r="J86" s="6"/>
      <c r="K86" s="6"/>
      <c r="L86" s="149"/>
      <c r="M86" s="149"/>
      <c r="N86" s="149"/>
      <c r="O86" s="149"/>
      <c r="P86" s="149"/>
      <c r="Q86" s="149"/>
      <c r="R86" s="149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5"/>
      <c r="G87" s="5"/>
      <c r="H87" s="5"/>
      <c r="I87" s="6"/>
      <c r="J87" s="6"/>
      <c r="K87" s="6"/>
      <c r="L87" s="132"/>
      <c r="M87" s="132"/>
      <c r="N87" s="132"/>
      <c r="O87" s="132"/>
      <c r="P87" s="132"/>
      <c r="Q87" s="132"/>
      <c r="R87" s="132"/>
      <c r="S87" s="132"/>
      <c r="T87" s="132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</row>
    <row r="88" customFormat="false" ht="12.75" hidden="false" customHeight="false" outlineLevel="0" collapsed="false"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</row>
    <row r="89" customFormat="false" ht="12.75" hidden="false" customHeight="false" outlineLevel="0" collapsed="false"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</row>
    <row r="90" customFormat="false" ht="12.75" hidden="false" customHeight="false" outlineLevel="0" collapsed="false"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</row>
    <row r="122" customFormat="false" ht="12.75" hidden="false" customHeight="false" outlineLevel="0" collapsed="false">
      <c r="A122" s="151"/>
      <c r="B122" s="151"/>
      <c r="C122" s="151"/>
      <c r="D122" s="151"/>
      <c r="E122" s="151"/>
      <c r="F122" s="151"/>
      <c r="G122" s="151"/>
      <c r="H122" s="15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customFormat="false" ht="13.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52"/>
      <c r="M123" s="152"/>
      <c r="N123" s="152"/>
      <c r="O123" s="152"/>
      <c r="P123" s="152"/>
      <c r="Q123" s="152"/>
      <c r="R123" s="152"/>
      <c r="S123" s="15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customFormat="false" ht="13.5" hidden="false" customHeight="false" outlineLevel="0" collapsed="false">
      <c r="A124" s="153"/>
      <c r="B124" s="154"/>
      <c r="C124" s="154"/>
      <c r="D124" s="154"/>
      <c r="E124" s="155"/>
      <c r="F124" s="156"/>
      <c r="G124" s="156"/>
      <c r="H124" s="15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156"/>
      <c r="G125" s="156"/>
      <c r="H125" s="156"/>
      <c r="I125" s="6"/>
      <c r="J125" s="6"/>
      <c r="K125" s="6"/>
      <c r="L125" s="157"/>
      <c r="M125" s="157"/>
      <c r="N125" s="157"/>
      <c r="O125" s="157"/>
      <c r="P125" s="157"/>
      <c r="Q125" s="157"/>
      <c r="R125" s="157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customFormat="false" ht="12.75" hidden="false" customHeight="false" outlineLevel="0" collapsed="false">
      <c r="A126" s="6"/>
      <c r="B126" s="6"/>
      <c r="C126" s="6"/>
      <c r="D126" s="6"/>
      <c r="E126" s="15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customFormat="false" ht="12.75" hidden="false" customHeight="false" outlineLevel="0" collapsed="false">
      <c r="A127" s="153"/>
      <c r="B127" s="154"/>
      <c r="C127" s="154"/>
      <c r="D127" s="154"/>
      <c r="E127" s="158"/>
      <c r="F127" s="156"/>
      <c r="G127" s="156"/>
      <c r="H127" s="15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customFormat="false" ht="12.75" hidden="false" customHeight="false" outlineLevel="0" collapsed="false">
      <c r="A128" s="6"/>
      <c r="B128" s="6"/>
      <c r="C128" s="6"/>
      <c r="D128" s="6"/>
      <c r="E128" s="159"/>
      <c r="F128" s="156"/>
      <c r="G128" s="156"/>
      <c r="H128" s="15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customFormat="false" ht="12.75" hidden="false" customHeight="false" outlineLevel="0" collapsed="false">
      <c r="A129" s="6"/>
      <c r="B129" s="6"/>
      <c r="C129" s="6"/>
      <c r="D129" s="6"/>
      <c r="E129" s="159"/>
      <c r="F129" s="156"/>
      <c r="G129" s="156"/>
      <c r="H129" s="15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customFormat="false" ht="12.75" hidden="false" customHeight="false" outlineLevel="0" collapsed="false">
      <c r="A130" s="6"/>
      <c r="B130" s="154"/>
      <c r="C130" s="154"/>
      <c r="D130" s="154"/>
      <c r="E130" s="160"/>
      <c r="F130" s="156"/>
      <c r="G130" s="156"/>
      <c r="H130" s="15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customFormat="false" ht="12.75" hidden="false" customHeight="false" outlineLevel="0" collapsed="false">
      <c r="A131" s="6"/>
      <c r="B131" s="6"/>
      <c r="C131" s="6"/>
      <c r="D131" s="6"/>
      <c r="E131" s="159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customFormat="false" ht="12.75" hidden="false" customHeight="false" outlineLevel="0" collapsed="false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customFormat="false" ht="12.75" hidden="false" customHeight="false" outlineLevel="0" collapsed="false">
      <c r="A157" s="162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customFormat="false" ht="12.75" hidden="false" customHeight="false" outlineLevel="0" collapsed="false">
      <c r="A158" s="162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</sheetData>
  <mergeCells count="1">
    <mergeCell ref="D10:F10"/>
  </mergeCells>
  <printOptions headings="false" gridLines="false" gridLinesSet="true" horizontalCentered="true" verticalCentered="true"/>
  <pageMargins left="0.5" right="0.5" top="1.52013888888889" bottom="0.984027777777778" header="0.5" footer="0.5"/>
  <pageSetup paperSize="1" scale="87" fitToWidth="1" fitToHeight="1" pageOrder="downThenOver" orientation="landscape" blackAndWhite="false" draft="false" cellComments="none" horizontalDpi="300" verticalDpi="300" copies="1"/>
  <headerFooter differentFirst="false" differentOddEven="false">
    <oddHeader>&amp;LUpdated: &amp;D&amp;C&amp;"AkzidenzGroteskTtBold,Regular"&amp;16HANSON PERMANENTE CEMENT
&amp;"Arial,Regular"Enron Direct Access Electricity  2001 thru 2003&amp;RPrepared by Earl Bouse</oddHeader>
    <oddFooter>&amp;L&amp;F</oddFooter>
  </headerFooter>
  <rowBreaks count="2" manualBreakCount="2">
    <brk id="26" man="true" max="16383" min="0"/>
    <brk id="4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1999-08-11T19:29:55Z</dcterms:created>
  <dc:creator>Earl Big Bopper Bouse</dc:creator>
  <dc:description/>
  <dc:language>en-US</dc:language>
  <cp:lastModifiedBy>Hanson Aggregates Mid-Pacific Region</cp:lastModifiedBy>
  <cp:lastPrinted>2002-06-12T13:54:05Z</cp:lastPrinted>
  <dcterms:modified xsi:type="dcterms:W3CDTF">2002-06-12T13:54:58Z</dcterms:modified>
  <cp:revision>0</cp:revision>
  <dc:subject/>
  <dc:title/>
</cp:coreProperties>
</file>