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visible" r:id="rId10"/>
    <sheet name="East Power Trading" sheetId="9" state="visible" r:id="rId11"/>
    <sheet name="East Power Origination" sheetId="10" state="visible" r:id="rId12"/>
    <sheet name="East Power A&amp;A" sheetId="11" state="visible" r:id="rId13"/>
    <sheet name="East Power Admins" sheetId="12" state="visible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hidden" r:id="rId32"/>
    <sheet name="Research" sheetId="31" state="hidden" r:id="rId33"/>
    <sheet name="Mkt Risk" sheetId="32" state="hidden" r:id="rId34"/>
    <sheet name="EOPs" sheetId="33" state="hidden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hidden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hidden" r:id="rId48"/>
    <sheet name="Competitive Ana" sheetId="47" state="hidden" r:id="rId49"/>
    <sheet name="Gas - Fund" sheetId="48" state="hidden" r:id="rId50"/>
    <sheet name="East - Fund" sheetId="49" state="hidden" r:id="rId51"/>
    <sheet name="West - Fund" sheetId="50" state="hidden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Risk'!$B$1:$M$41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<sst xmlns="http://schemas.openxmlformats.org/spreadsheetml/2006/main" count="4081" uniqueCount="248">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</sst>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4.3+1.1+1</f>
        <v>6.4</v>
      </c>
      <c r="R86" s="25" t="n">
        <f aca="false">G86-P86</f>
        <v>-6.4</v>
      </c>
      <c r="T86" s="33" t="n">
        <f aca="false">29+6+5</f>
        <v>40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189.6</v>
      </c>
      <c r="Q93" s="11" t="s">
        <v>12</v>
      </c>
      <c r="R93" s="34" t="n">
        <f aca="false">R35+R37+R39+R41+R43+R45+R47+R49+R62+R64+R66+R67+R68+R69+R72+R74+R77+R78+R79+R80+R86+R89+R82+R91</f>
        <v>-189.64</v>
      </c>
      <c r="T93" s="34" t="n">
        <f aca="false">T35+T37+T39+T41+T43+T45+T47+T49+T62+T64+T66+T67+T68+T69+T72+T74+T77+T78+T79+T80+T86+T89+T82+T91</f>
        <v>688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227.7</v>
      </c>
      <c r="R96" s="37" t="n">
        <f aca="false">G96-P96</f>
        <v>647.3</v>
      </c>
      <c r="T96" s="38" t="n">
        <f aca="false">T93+T33</f>
        <v>850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17" min="17" style="0" width="9.14"/>
    <col collapsed="false" customWidth="false" hidden="true" outlineLevel="0" max="71" min="18" style="0" width="9.06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209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210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32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94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203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11</v>
      </c>
      <c r="I25" s="0" t="s">
        <v>186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187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90" t="s">
        <v>213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f aca="false">SUM(K17:K19,K22:K28)</f>
        <v>165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f aca="false">SUM(K20:K21)</f>
        <v>19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214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211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216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221</v>
      </c>
    </row>
    <row r="43" customFormat="false" ht="12.75" hidden="false" customHeight="false" outlineLevel="0" collapsed="false">
      <c r="B43" s="53" t="s">
        <v>222</v>
      </c>
    </row>
    <row r="44" customFormat="false" ht="12.75" hidden="false" customHeight="false" outlineLevel="0" collapsed="false">
      <c r="B44" s="53" t="s">
        <v>223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224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225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226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227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228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229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230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231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232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211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233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234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235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1722480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59395.8620689655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1143000</v>
      </c>
      <c r="I10" s="48"/>
      <c r="L10" s="49"/>
      <c r="Q10" s="54" t="n">
        <f aca="false">+H10/$H$29*$Q$29</f>
        <v>39413.7931034483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573096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19761.9310344828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206735.783467604</v>
      </c>
      <c r="I12" s="48"/>
      <c r="L12" s="49"/>
      <c r="Q12" s="54" t="n">
        <f aca="false">+H12/$H$29*$Q$29</f>
        <v>7128.82011957256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263160.28591867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9074.49261788518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0.0709291804449662</v>
      </c>
      <c r="Q14" s="54" t="n">
        <f aca="false">+H14/$H$29*$Q$29</f>
        <v>0.00244583380844711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36554.5387962444</v>
      </c>
      <c r="Q15" s="54" t="n">
        <f aca="false">+H15/$H$29*$Q$29</f>
        <v>1260.50133780153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2279.03597896247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78.5874475504299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47101.0951710267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1624.17569555265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71835.3808204752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2477.08209725776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21.9272723552247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0.756112839835333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159912.273651535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5514.21633281154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106651.182234305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3677.62697359671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4332827.57424036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149407.847387599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29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237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238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216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217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239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216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217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241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1227480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53368.6956521739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1077000</v>
      </c>
      <c r="I10" s="48"/>
      <c r="L10" s="49"/>
      <c r="Q10" s="54" t="n">
        <f aca="false">+H10/$H$29*$Q$29</f>
        <v>46826.0869565217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460896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20038.9565217391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135747.808995694</v>
      </c>
      <c r="I12" s="48"/>
      <c r="L12" s="49"/>
      <c r="Q12" s="54" t="n">
        <f aca="false">+H12/$H$29*$Q$29</f>
        <v>5902.0786519867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185521.763671479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8066.1636378904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0.0450415400216469</v>
      </c>
      <c r="Q14" s="54" t="n">
        <f aca="false">+H14/$H$29*$Q$29</f>
        <v>0.00195832782702813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22651.7821220871</v>
      </c>
      <c r="Q15" s="54" t="n">
        <f aca="false">+H15/$H$29*$Q$29</f>
        <v>984.860092264658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1060.15957446809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46.0938945420907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11780.8895081054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512.212587308929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55025.0937193516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2392.39537910224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9.39873302938197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0.408640566494868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98766.7531122087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4294.20665705255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98484.7480770012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4281.94556856527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3374424.44255496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146714.106198042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14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23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94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3</v>
      </c>
      <c r="I25" s="0" t="s">
        <v>186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44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242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579480</v>
      </c>
      <c r="I8" s="48" t="s">
        <v>85</v>
      </c>
      <c r="J8" s="39" t="n">
        <v>0</v>
      </c>
      <c r="L8" s="49" t="n">
        <f aca="false">L30</f>
        <v>1558656</v>
      </c>
      <c r="Q8" s="54" t="n">
        <f aca="false">+H8/$H$29*$Q$29</f>
        <v>44575.3846153846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719400</v>
      </c>
      <c r="I10" s="48"/>
      <c r="L10" s="49"/>
      <c r="Q10" s="54" t="n">
        <f aca="false">+H10/$H$29*$Q$29</f>
        <v>55338.4615384615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259776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13</v>
      </c>
      <c r="L11" s="49" t="n">
        <f aca="false">J11*K11</f>
        <v>627512.35625</v>
      </c>
      <c r="Q11" s="54" t="n">
        <f aca="false">+H11/$H$29*$Q$29</f>
        <v>19982.7692307692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80112.15875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71304.4399166667</v>
      </c>
      <c r="I13" s="57" t="s">
        <v>94</v>
      </c>
      <c r="J13" s="58"/>
      <c r="K13" s="58"/>
      <c r="L13" s="59" t="n">
        <f aca="false">L8+L11</f>
        <v>2186168.35625</v>
      </c>
      <c r="N13" s="39" t="n">
        <v>24109311.029375</v>
      </c>
      <c r="P13" s="60" t="n">
        <f aca="false">N13-L13</f>
        <v>21923142.673125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0.026000000002144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11327.6583333333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639.166666666667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11608.4496666667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11831.118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1.73333333333333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14710.46525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98302.1403333335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7561.70310256412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1858493.35625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142961.027403846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13</v>
      </c>
      <c r="L28" s="39" t="n">
        <f aca="false">SUM(L16:L27)*1.2</f>
        <v>1298880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1558656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13</v>
      </c>
      <c r="L34" s="69" t="n">
        <f aca="false">+J34*K34</f>
        <v>627512.35625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0.0301843971727376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1032453.27330496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147493.324757852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0.516484122009828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0.0688645496013104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0.117069734322228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0.0740690134714759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0.081008210094911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0.0258876404233193</v>
      </c>
      <c r="H14" s="54"/>
      <c r="I14" s="77" t="n">
        <f aca="false">+G14/$G$23</f>
        <v>2.7011222696857E-008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0.0145061678270069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0.00127177840326016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0.0368531826485262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0.0175398916649636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1.30723063308555E-005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0.0637993747284599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0.00852087591047657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958403.131685393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159733.855280899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245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thardy</cp:lastModifiedBy>
  <cp:lastPrinted>2001-12-28T14:53:13Z</cp:lastPrinted>
  <dcterms:modified xsi:type="dcterms:W3CDTF">2002-01-02T12:13:11Z</dcterms:modified>
  <cp:revision>0</cp:revision>
  <dc:subject/>
  <dc:title/>
</cp:coreProperties>
</file>