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cenario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<sst xmlns="http://schemas.openxmlformats.org/spreadsheetml/2006/main" count="67" uniqueCount="53">
  <si>
    <t xml:space="preserve">We propose the following services:</t>
  </si>
  <si>
    <t xml:space="preserve">   A. Purchase individual publications in paper or electronic version </t>
  </si>
  <si>
    <r>
      <rPr>
        <sz val="10"/>
        <rFont val="Arial"/>
        <family val="0"/>
      </rPr>
      <t xml:space="preserve">   B. Purchase license to access </t>
    </r>
    <r>
      <rPr>
        <u val="single"/>
        <sz val="10"/>
        <rFont val="Arial"/>
        <family val="2"/>
      </rPr>
      <t xml:space="preserve">internet</t>
    </r>
    <r>
      <rPr>
        <sz val="10"/>
        <rFont val="Arial"/>
        <family val="0"/>
      </rPr>
      <t xml:space="preserve"> site with interactive version.</t>
    </r>
  </si>
  <si>
    <r>
      <rPr>
        <sz val="10"/>
        <rFont val="Arial"/>
        <family val="0"/>
      </rPr>
      <t xml:space="preserve">   C. Purchase license to place interactive version on a firm's </t>
    </r>
    <r>
      <rPr>
        <u val="single"/>
        <sz val="10"/>
        <rFont val="Arial"/>
        <family val="2"/>
      </rPr>
      <t xml:space="preserve">intranet</t>
    </r>
    <r>
      <rPr>
        <sz val="10"/>
        <rFont val="Arial"/>
        <family val="0"/>
      </rPr>
      <t xml:space="preserve"> accessible to employees of the firm, but not clients of the firm.</t>
    </r>
  </si>
  <si>
    <t xml:space="preserve">Numbers below are based on the following assumptions</t>
  </si>
  <si>
    <t xml:space="preserve">1. Of 212 Primary members we have, 15% will buy the intranet service, </t>
  </si>
  <si>
    <t xml:space="preserve"> 35% will use the internet service</t>
  </si>
  <si>
    <t xml:space="preserve"> 50% will continue to purchase paper or electronic documents in single copy sales</t>
  </si>
  <si>
    <t xml:space="preserve">2. Of 141 Associate members we have, 10% will buy the intranet service, </t>
  </si>
  <si>
    <t xml:space="preserve">    30% will use the internet service</t>
  </si>
  <si>
    <t xml:space="preserve">    60% will continue to purchase paper or electronic documents in single copy sales</t>
  </si>
  <si>
    <t xml:space="preserve">3. Of 125 Subscriber members we have, 100% will continue to purchase paper or electronic documents in single copy sales</t>
  </si>
  <si>
    <t xml:space="preserve">4. Our revenue  from publication in 1999 was $657,865. This analysis assumes that the existing publications price list will remain in effect, electronic </t>
  </si>
  <si>
    <t xml:space="preserve">    versions of ISDA documents will be sold at list price, although those customers will not be charged shipping &amp; handling fees and will not be</t>
  </si>
  <si>
    <t xml:space="preserve">    required to purchase minimum quantities.</t>
  </si>
  <si>
    <t xml:space="preserve">5. Of the three scenarios presented at the last executive committee meeting, we have chosen to focus on the following :</t>
  </si>
  <si>
    <t xml:space="preserve">Primary Members</t>
  </si>
  <si>
    <t xml:space="preserve">Internet package</t>
  </si>
  <si>
    <t xml:space="preserve">Intranet package</t>
  </si>
  <si>
    <t xml:space="preserve">Associate Members</t>
  </si>
  <si>
    <t xml:space="preserve">25% of 1999 Rev </t>
  </si>
  <si>
    <t xml:space="preserve">Total publication Rev</t>
  </si>
  <si>
    <t xml:space="preserve">Based on the previous scenario the following assumptions were made for the cost of the internet and intranet packages </t>
  </si>
  <si>
    <r>
      <rPr>
        <b val="true"/>
        <sz val="10"/>
        <rFont val="Arial"/>
        <family val="2"/>
      </rPr>
      <t xml:space="preserve">Scenario 1</t>
    </r>
    <r>
      <rPr>
        <sz val="10"/>
        <rFont val="Arial"/>
        <family val="0"/>
      </rPr>
      <t xml:space="preserve"> (High-Low - 1st user $5,000 </t>
    </r>
  </si>
  <si>
    <r>
      <rPr>
        <b val="true"/>
        <sz val="10"/>
        <rFont val="Arial"/>
        <family val="2"/>
      </rPr>
      <t xml:space="preserve">Scenario 2</t>
    </r>
    <r>
      <rPr>
        <sz val="10"/>
        <rFont val="Arial"/>
        <family val="0"/>
      </rPr>
      <t xml:space="preserve"> (Med-High - 1st user $3,000, </t>
    </r>
  </si>
  <si>
    <r>
      <rPr>
        <b val="true"/>
        <sz val="10"/>
        <rFont val="Arial"/>
        <family val="2"/>
      </rPr>
      <t xml:space="preserve">Scenario 3</t>
    </r>
    <r>
      <rPr>
        <sz val="10"/>
        <rFont val="Arial"/>
        <family val="0"/>
      </rPr>
      <t xml:space="preserve"> (Med-Med - 1st user $3,000 </t>
    </r>
  </si>
  <si>
    <t xml:space="preserve">                   Subsequent user $100 each</t>
  </si>
  <si>
    <t xml:space="preserve">                   Subsequent User $500 each</t>
  </si>
  <si>
    <t xml:space="preserve">                   Subsequent user $300 each</t>
  </si>
  <si>
    <t xml:space="preserve">                   Intranet package $10,000 each)</t>
  </si>
  <si>
    <t xml:space="preserve">                   Intranet package $12,500 each)</t>
  </si>
  <si>
    <t xml:space="preserve">Primary Members </t>
  </si>
  <si>
    <t xml:space="preserve">Internet package (74)*</t>
  </si>
  <si>
    <t xml:space="preserve">No. of users</t>
  </si>
  <si>
    <t xml:space="preserve">2 - 5</t>
  </si>
  <si>
    <t xml:space="preserve">3.5</t>
  </si>
  <si>
    <t xml:space="preserve">6 - 10</t>
  </si>
  <si>
    <t xml:space="preserve">8</t>
  </si>
  <si>
    <t xml:space="preserve">11 - 20</t>
  </si>
  <si>
    <t xml:space="preserve">15.5</t>
  </si>
  <si>
    <t xml:space="preserve">21 - 30</t>
  </si>
  <si>
    <t xml:space="preserve">25.5</t>
  </si>
  <si>
    <t xml:space="preserve">Intranet package (32)***</t>
  </si>
  <si>
    <t xml:space="preserve">Internet package  (42)**</t>
  </si>
  <si>
    <t xml:space="preserve">Intranet package (14)****</t>
  </si>
  <si>
    <t xml:space="preserve">* Of 212 Primary members assume 35% will buy on internet</t>
  </si>
  <si>
    <t xml:space="preserve">** Of 141 Associate members assume 30% will buy on internet</t>
  </si>
  <si>
    <t xml:space="preserve">*** Of 212 Primary members assume 15% will buy intranet package</t>
  </si>
  <si>
    <t xml:space="preserve">**** Of 141 Associate members assume 10% will buy intranet package</t>
  </si>
  <si>
    <t xml:space="preserve">High - Low</t>
  </si>
  <si>
    <t xml:space="preserve">Med - High</t>
  </si>
  <si>
    <t xml:space="preserve">Low - Low</t>
  </si>
  <si>
    <t xml:space="preserve">Point of indifference for intranet package ( number of internet users)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</si>
</sst>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"/>
    <numFmt numFmtId="168" formatCode="0"/>
    <numFmt numFmtId="169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3" min="2" style="0" width="12.14"/>
    <col collapsed="false" customWidth="true" hidden="false" outlineLevel="0" max="5" min="5" style="0" width="5.99"/>
    <col collapsed="false" customWidth="true" hidden="false" outlineLevel="0" max="6" min="6" style="0" width="11.99"/>
    <col collapsed="false" customWidth="true" hidden="false" outlineLevel="0" max="9" min="9" style="0" width="5.85"/>
    <col collapsed="false" customWidth="true" hidden="false" outlineLevel="0" max="10" min="10" style="0" width="10.99"/>
  </cols>
  <sheetData>
    <row r="1" customFormat="false" ht="14.65" hidden="false" customHeight="false" outlineLevel="0" collapsed="false">
      <c r="A1" s="0" t="s">
        <v>0</v>
      </c>
    </row>
    <row r="2" customFormat="false" ht="14.65" hidden="false" customHeight="false" outlineLevel="0" collapsed="false">
      <c r="A2" s="0" t="s">
        <v>1</v>
      </c>
    </row>
    <row r="3" customFormat="false" ht="14.65" hidden="false" customHeight="false" outlineLevel="0" collapsed="false">
      <c r="A3" s="0" t="s">
        <v>2</v>
      </c>
    </row>
    <row r="4" customFormat="false" ht="14.65" hidden="false" customHeight="false" outlineLevel="0" collapsed="false">
      <c r="A4" s="0" t="s">
        <v>3</v>
      </c>
    </row>
    <row r="6" customFormat="false" ht="14.65" hidden="false" customHeight="false" outlineLevel="0" collapsed="false">
      <c r="A6" s="0" t="s">
        <v>4</v>
      </c>
    </row>
    <row r="7" customFormat="false" ht="14.65" hidden="false" customHeight="false" outlineLevel="0" collapsed="false">
      <c r="A7" s="0" t="s">
        <v>5</v>
      </c>
    </row>
    <row r="8" customFormat="false" ht="14.65" hidden="false" customHeight="false" outlineLevel="0" collapsed="false">
      <c r="C8" s="0" t="s">
        <v>6</v>
      </c>
    </row>
    <row r="9" customFormat="false" ht="14.65" hidden="false" customHeight="false" outlineLevel="0" collapsed="false">
      <c r="C9" s="0" t="s">
        <v>7</v>
      </c>
    </row>
    <row r="11" customFormat="false" ht="14.65" hidden="false" customHeight="false" outlineLevel="0" collapsed="false">
      <c r="A11" s="0" t="s">
        <v>8</v>
      </c>
    </row>
    <row r="12" customFormat="false" ht="14.65" hidden="false" customHeight="false" outlineLevel="0" collapsed="false">
      <c r="C12" s="0" t="s">
        <v>9</v>
      </c>
    </row>
    <row r="13" customFormat="false" ht="14.65" hidden="false" customHeight="false" outlineLevel="0" collapsed="false">
      <c r="C13" s="0" t="s">
        <v>10</v>
      </c>
    </row>
    <row r="15" customFormat="false" ht="14.65" hidden="false" customHeight="false" outlineLevel="0" collapsed="false">
      <c r="A15" s="0" t="s">
        <v>11</v>
      </c>
    </row>
    <row r="17" customFormat="false" ht="14.65" hidden="false" customHeight="false" outlineLevel="0" collapsed="false">
      <c r="A17" s="0" t="s">
        <v>12</v>
      </c>
    </row>
    <row r="18" customFormat="false" ht="14.65" hidden="false" customHeight="false" outlineLevel="0" collapsed="false">
      <c r="A18" s="0" t="s">
        <v>13</v>
      </c>
    </row>
    <row r="19" customFormat="false" ht="14.65" hidden="false" customHeight="false" outlineLevel="0" collapsed="false">
      <c r="A19" s="0" t="s">
        <v>14</v>
      </c>
    </row>
    <row r="21" customFormat="false" ht="14.65" hidden="false" customHeight="false" outlineLevel="0" collapsed="false">
      <c r="A21" s="0" t="s">
        <v>15</v>
      </c>
      <c r="B21" s="1"/>
      <c r="F21" s="1"/>
      <c r="J21" s="1"/>
    </row>
    <row r="23" customFormat="false" ht="14.65" hidden="false" customHeight="false" outlineLevel="0" collapsed="false">
      <c r="A23" s="0" t="s">
        <v>16</v>
      </c>
    </row>
    <row r="24" customFormat="false" ht="14.65" hidden="false" customHeight="false" outlineLevel="0" collapsed="false">
      <c r="A24" s="0" t="s">
        <v>17</v>
      </c>
      <c r="B24" s="2" t="n">
        <f aca="false">(212*35%)*5000</f>
        <v>371000</v>
      </c>
      <c r="F24" s="2"/>
      <c r="G24" s="2"/>
      <c r="J24" s="2"/>
    </row>
    <row r="25" customFormat="false" ht="14.65" hidden="false" customHeight="false" outlineLevel="0" collapsed="false">
      <c r="A25" s="0" t="s">
        <v>18</v>
      </c>
      <c r="B25" s="2" t="n">
        <f aca="false">(212*15%)*10000</f>
        <v>318000</v>
      </c>
      <c r="F25" s="2"/>
      <c r="G25" s="2"/>
      <c r="J25" s="2"/>
    </row>
    <row r="26" customFormat="false" ht="14.65" hidden="false" customHeight="false" outlineLevel="0" collapsed="false">
      <c r="F26" s="2"/>
      <c r="G26" s="2"/>
    </row>
    <row r="27" customFormat="false" ht="14.65" hidden="false" customHeight="false" outlineLevel="0" collapsed="false">
      <c r="A27" s="0" t="s">
        <v>19</v>
      </c>
      <c r="F27" s="2"/>
      <c r="G27" s="2"/>
    </row>
    <row r="28" customFormat="false" ht="14.65" hidden="false" customHeight="false" outlineLevel="0" collapsed="false">
      <c r="A28" s="0" t="s">
        <v>17</v>
      </c>
      <c r="B28" s="2" t="n">
        <f aca="false">(141*30%)*5000</f>
        <v>211500</v>
      </c>
      <c r="F28" s="2"/>
      <c r="G28" s="2"/>
      <c r="J28" s="2"/>
    </row>
    <row r="29" customFormat="false" ht="14.65" hidden="false" customHeight="false" outlineLevel="0" collapsed="false">
      <c r="A29" s="0" t="s">
        <v>18</v>
      </c>
      <c r="B29" s="2" t="n">
        <f aca="false">(141*10%)*10000</f>
        <v>141000</v>
      </c>
      <c r="F29" s="2"/>
      <c r="G29" s="2"/>
      <c r="J29" s="2"/>
    </row>
    <row r="30" customFormat="false" ht="14.65" hidden="false" customHeight="false" outlineLevel="0" collapsed="false">
      <c r="F30" s="2"/>
      <c r="G30" s="2"/>
    </row>
    <row r="31" customFormat="false" ht="14.65" hidden="false" customHeight="false" outlineLevel="0" collapsed="false">
      <c r="A31" s="0" t="s">
        <v>20</v>
      </c>
      <c r="B31" s="2" t="n">
        <f aca="false">657865/4</f>
        <v>164466.25</v>
      </c>
      <c r="F31" s="2"/>
      <c r="G31" s="2"/>
      <c r="J31" s="2"/>
    </row>
    <row r="32" customFormat="false" ht="14.65" hidden="false" customHeight="false" outlineLevel="0" collapsed="false">
      <c r="B32" s="3"/>
      <c r="F32" s="2"/>
      <c r="G32" s="2"/>
      <c r="J32" s="4"/>
    </row>
    <row r="33" customFormat="false" ht="14.65" hidden="false" customHeight="false" outlineLevel="0" collapsed="false">
      <c r="A33" s="0" t="s">
        <v>21</v>
      </c>
      <c r="B33" s="5" t="n">
        <f aca="false">SUM(B24:B31)</f>
        <v>1205966.25</v>
      </c>
      <c r="F33" s="2"/>
      <c r="G33" s="2"/>
      <c r="J3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&amp;CDocumentation Licensing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E14" colorId="64" zoomScale="100" zoomScaleNormal="100" zoomScalePageLayoutView="100" workbookViewId="0">
      <selection pane="topLeft" activeCell="F32" activeCellId="0" sqref="F31:F32 F31:F3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1" style="0" width="18.41"/>
    <col collapsed="false" customWidth="true" hidden="true" outlineLevel="0" max="3" min="3" style="0" width="6.7"/>
    <col collapsed="false" customWidth="true" hidden="false" outlineLevel="0" max="4" min="4" style="0" width="18.41"/>
    <col collapsed="false" customWidth="true" hidden="false" outlineLevel="0" max="5" min="5" style="0" width="12.14"/>
    <col collapsed="false" customWidth="true" hidden="false" outlineLevel="0" max="6" min="6" style="0" width="13.99"/>
    <col collapsed="false" customWidth="true" hidden="false" outlineLevel="0" max="7" min="7" style="0" width="12.14"/>
    <col collapsed="false" customWidth="true" hidden="false" outlineLevel="0" max="8" min="8" style="0" width="11.99"/>
    <col collapsed="false" customWidth="true" hidden="false" outlineLevel="0" max="11" min="11" style="0" width="13.7"/>
    <col collapsed="false" customWidth="true" hidden="false" outlineLevel="0" max="12" min="12" style="0" width="10.99"/>
  </cols>
  <sheetData>
    <row r="1" customFormat="false" ht="14.65" hidden="false" customHeight="false" outlineLevel="0" collapsed="false">
      <c r="A1" s="0" t="s">
        <v>22</v>
      </c>
    </row>
    <row r="3" customFormat="false" ht="14.65" hidden="false" customHeight="false" outlineLevel="0" collapsed="false">
      <c r="G3" s="6"/>
      <c r="H3" s="6"/>
      <c r="I3" s="6"/>
    </row>
    <row r="9" customFormat="false" ht="14.65" hidden="false" customHeight="false" outlineLevel="0" collapsed="false">
      <c r="D9" s="1" t="s">
        <v>23</v>
      </c>
      <c r="G9" s="1" t="s">
        <v>24</v>
      </c>
      <c r="K9" s="1" t="s">
        <v>25</v>
      </c>
    </row>
    <row r="10" customFormat="false" ht="14.65" hidden="false" customHeight="false" outlineLevel="0" collapsed="false">
      <c r="D10" s="0" t="s">
        <v>26</v>
      </c>
      <c r="G10" s="0" t="s">
        <v>27</v>
      </c>
      <c r="K10" s="0" t="s">
        <v>28</v>
      </c>
    </row>
    <row r="11" customFormat="false" ht="14.65" hidden="false" customHeight="false" outlineLevel="0" collapsed="false">
      <c r="D11" s="0" t="s">
        <v>29</v>
      </c>
      <c r="G11" s="0" t="s">
        <v>29</v>
      </c>
      <c r="K11" s="0" t="s">
        <v>30</v>
      </c>
    </row>
    <row r="12" customFormat="false" ht="14.65" hidden="false" customHeight="false" outlineLevel="0" collapsed="false">
      <c r="A12" s="0" t="s">
        <v>31</v>
      </c>
    </row>
    <row r="13" customFormat="false" ht="14.65" hidden="false" customHeight="false" outlineLevel="0" collapsed="false">
      <c r="A13" s="0" t="s">
        <v>32</v>
      </c>
      <c r="B13" s="0" t="s">
        <v>33</v>
      </c>
      <c r="D13" s="7"/>
      <c r="E13" s="8"/>
      <c r="F13" s="8"/>
      <c r="G13" s="7"/>
      <c r="H13" s="8"/>
      <c r="I13" s="8"/>
      <c r="J13" s="7"/>
      <c r="K13" s="7"/>
      <c r="L13" s="8"/>
    </row>
    <row r="14" customFormat="false" ht="14.65" hidden="false" customHeight="false" outlineLevel="0" collapsed="false">
      <c r="A14" s="9" t="n">
        <v>33</v>
      </c>
      <c r="B14" s="10" t="n">
        <v>1</v>
      </c>
      <c r="C14" s="10"/>
      <c r="D14" s="8" t="n">
        <f aca="false">A14*5000</f>
        <v>165000</v>
      </c>
      <c r="E14" s="8"/>
      <c r="F14" s="8"/>
      <c r="G14" s="7" t="n">
        <f aca="false">A14*3000</f>
        <v>99000</v>
      </c>
      <c r="H14" s="8"/>
      <c r="I14" s="8"/>
      <c r="J14" s="7"/>
      <c r="K14" s="7" t="n">
        <f aca="false">A14*3000</f>
        <v>99000</v>
      </c>
      <c r="L14" s="8"/>
    </row>
    <row r="15" customFormat="false" ht="14.65" hidden="false" customHeight="false" outlineLevel="0" collapsed="false">
      <c r="A15" s="9" t="n">
        <v>18</v>
      </c>
      <c r="B15" s="10" t="s">
        <v>34</v>
      </c>
      <c r="C15" s="10" t="s">
        <v>35</v>
      </c>
      <c r="D15" s="8" t="n">
        <f aca="false">(A15*5000)+(A15*C15*100)</f>
        <v>96300</v>
      </c>
      <c r="E15" s="8"/>
      <c r="F15" s="8"/>
      <c r="G15" s="7" t="n">
        <f aca="false">(A15*3000)+(A15*C15*500)</f>
        <v>85500</v>
      </c>
      <c r="H15" s="8"/>
      <c r="I15" s="8"/>
      <c r="J15" s="7"/>
      <c r="K15" s="7" t="n">
        <f aca="false">(A15*3000)+(A15*300*C15)</f>
        <v>72900</v>
      </c>
      <c r="L15" s="8"/>
    </row>
    <row r="16" customFormat="false" ht="14.65" hidden="false" customHeight="false" outlineLevel="0" collapsed="false">
      <c r="A16" s="9" t="n">
        <v>11</v>
      </c>
      <c r="B16" s="10" t="s">
        <v>36</v>
      </c>
      <c r="C16" s="10" t="s">
        <v>37</v>
      </c>
      <c r="D16" s="8" t="n">
        <f aca="false">(A16*5000)+(A16*C16*100)</f>
        <v>63800</v>
      </c>
      <c r="E16" s="8"/>
      <c r="F16" s="8"/>
      <c r="G16" s="7" t="n">
        <f aca="false">(A16*3000)+(A16*C16*500)</f>
        <v>77000</v>
      </c>
      <c r="H16" s="8"/>
      <c r="I16" s="8"/>
      <c r="J16" s="7"/>
      <c r="K16" s="7" t="n">
        <f aca="false">(A16*3000)+(A16*300*C16)</f>
        <v>59400</v>
      </c>
      <c r="L16" s="8"/>
    </row>
    <row r="17" customFormat="false" ht="14.65" hidden="false" customHeight="false" outlineLevel="0" collapsed="false">
      <c r="A17" s="9" t="n">
        <v>7</v>
      </c>
      <c r="B17" s="10" t="s">
        <v>38</v>
      </c>
      <c r="C17" s="10" t="s">
        <v>39</v>
      </c>
      <c r="D17" s="8" t="n">
        <f aca="false">(A17*5000)+(A17*C17*100)</f>
        <v>45850</v>
      </c>
      <c r="E17" s="8"/>
      <c r="F17" s="8"/>
      <c r="G17" s="7" t="n">
        <f aca="false">(A17*3000)+(A17*C17*500)</f>
        <v>75250</v>
      </c>
      <c r="H17" s="8"/>
      <c r="I17" s="8"/>
      <c r="J17" s="7"/>
      <c r="K17" s="7" t="n">
        <f aca="false">(A17*3000)+(A17*300*C17)</f>
        <v>53550</v>
      </c>
      <c r="L17" s="8"/>
    </row>
    <row r="18" customFormat="false" ht="14.65" hidden="false" customHeight="false" outlineLevel="0" collapsed="false">
      <c r="A18" s="9" t="n">
        <v>5</v>
      </c>
      <c r="B18" s="10" t="s">
        <v>40</v>
      </c>
      <c r="C18" s="10" t="s">
        <v>41</v>
      </c>
      <c r="D18" s="11" t="n">
        <f aca="false">(A18*5000)+(A18*C18*100)</f>
        <v>37750</v>
      </c>
      <c r="E18" s="8" t="n">
        <f aca="false">SUM(D14:D18)</f>
        <v>408700</v>
      </c>
      <c r="F18" s="8"/>
      <c r="G18" s="12" t="n">
        <f aca="false">(A18*3000)+(A18*C18*500)</f>
        <v>78750</v>
      </c>
      <c r="H18" s="8" t="n">
        <f aca="false">SUM(G14:G18)</f>
        <v>415500</v>
      </c>
      <c r="I18" s="8"/>
      <c r="J18" s="7"/>
      <c r="K18" s="12" t="n">
        <f aca="false">(A18*3000)+(A18*300*C18)</f>
        <v>53250</v>
      </c>
      <c r="L18" s="8" t="n">
        <f aca="false">SUM(K14:K18)</f>
        <v>338100</v>
      </c>
    </row>
    <row r="19" customFormat="false" ht="14.65" hidden="false" customHeight="false" outlineLevel="0" collapsed="false">
      <c r="A19" s="0" t="s">
        <v>42</v>
      </c>
      <c r="B19" s="6"/>
      <c r="C19" s="6"/>
      <c r="D19" s="7"/>
      <c r="E19" s="8" t="n">
        <v>320000</v>
      </c>
      <c r="F19" s="8"/>
      <c r="G19" s="7"/>
      <c r="H19" s="8" t="n">
        <v>320000</v>
      </c>
      <c r="I19" s="8"/>
      <c r="J19" s="7"/>
      <c r="K19" s="7"/>
      <c r="L19" s="8" t="n">
        <f aca="false">32*12500</f>
        <v>400000</v>
      </c>
    </row>
    <row r="20" customFormat="false" ht="14.65" hidden="false" customHeight="false" outlineLevel="0" collapsed="false">
      <c r="B20" s="6"/>
      <c r="C20" s="6"/>
      <c r="D20" s="7"/>
      <c r="E20" s="7"/>
      <c r="F20" s="7"/>
      <c r="G20" s="7"/>
      <c r="H20" s="8"/>
      <c r="I20" s="8"/>
      <c r="J20" s="7"/>
      <c r="K20" s="7"/>
      <c r="L20" s="7"/>
    </row>
    <row r="21" customFormat="false" ht="14.65" hidden="false" customHeight="false" outlineLevel="0" collapsed="false">
      <c r="A21" s="0" t="s">
        <v>19</v>
      </c>
      <c r="B21" s="6"/>
      <c r="C21" s="6"/>
      <c r="D21" s="7"/>
      <c r="E21" s="7"/>
      <c r="F21" s="7"/>
      <c r="G21" s="7"/>
      <c r="H21" s="8"/>
      <c r="I21" s="8"/>
      <c r="J21" s="7"/>
      <c r="K21" s="7"/>
      <c r="L21" s="7"/>
    </row>
    <row r="22" customFormat="false" ht="14.65" hidden="false" customHeight="false" outlineLevel="0" collapsed="false">
      <c r="A22" s="0" t="s">
        <v>43</v>
      </c>
      <c r="B22" s="6"/>
      <c r="C22" s="6"/>
      <c r="D22" s="7"/>
      <c r="E22" s="8"/>
      <c r="F22" s="8"/>
      <c r="G22" s="7"/>
      <c r="H22" s="8"/>
      <c r="I22" s="8"/>
      <c r="J22" s="7"/>
      <c r="K22" s="7"/>
      <c r="L22" s="8"/>
    </row>
    <row r="23" customFormat="false" ht="14.65" hidden="false" customHeight="false" outlineLevel="0" collapsed="false">
      <c r="A23" s="9" t="n">
        <v>19</v>
      </c>
      <c r="B23" s="10" t="n">
        <v>1</v>
      </c>
      <c r="D23" s="8" t="n">
        <f aca="false">A23*5000</f>
        <v>95000</v>
      </c>
      <c r="E23" s="8"/>
      <c r="F23" s="8"/>
      <c r="G23" s="7" t="n">
        <f aca="false">A23*3000</f>
        <v>57000</v>
      </c>
      <c r="H23" s="8"/>
      <c r="I23" s="8"/>
      <c r="J23" s="7"/>
      <c r="K23" s="7" t="n">
        <f aca="false">A23*3000</f>
        <v>57000</v>
      </c>
      <c r="L23" s="8"/>
    </row>
    <row r="24" customFormat="false" ht="14.65" hidden="false" customHeight="false" outlineLevel="0" collapsed="false">
      <c r="A24" s="9" t="n">
        <v>10</v>
      </c>
      <c r="B24" s="10" t="s">
        <v>34</v>
      </c>
      <c r="C24" s="10" t="s">
        <v>35</v>
      </c>
      <c r="D24" s="8" t="n">
        <f aca="false">(A24*5000)+(A24*C24*100)</f>
        <v>53500</v>
      </c>
      <c r="E24" s="8"/>
      <c r="F24" s="8"/>
      <c r="G24" s="7" t="n">
        <f aca="false">(A24*3000)+(A24*C24*500)</f>
        <v>47500</v>
      </c>
      <c r="H24" s="8"/>
      <c r="I24" s="8"/>
      <c r="J24" s="7"/>
      <c r="K24" s="7" t="n">
        <f aca="false">(A24*3000)+(A24*300*C24)</f>
        <v>40500</v>
      </c>
      <c r="L24" s="8"/>
    </row>
    <row r="25" customFormat="false" ht="14.65" hidden="false" customHeight="false" outlineLevel="0" collapsed="false">
      <c r="A25" s="9" t="n">
        <v>7</v>
      </c>
      <c r="B25" s="10" t="s">
        <v>36</v>
      </c>
      <c r="C25" s="10" t="s">
        <v>37</v>
      </c>
      <c r="D25" s="8" t="n">
        <f aca="false">(A25*5000)+(A25*C25*100)</f>
        <v>40600</v>
      </c>
      <c r="E25" s="8"/>
      <c r="F25" s="8"/>
      <c r="G25" s="7" t="n">
        <f aca="false">(A25*3000)+(A25*C25*500)</f>
        <v>49000</v>
      </c>
      <c r="H25" s="8"/>
      <c r="I25" s="8"/>
      <c r="J25" s="7"/>
      <c r="K25" s="7" t="n">
        <f aca="false">(A25*3000)+(A25*300*C25)</f>
        <v>37800</v>
      </c>
      <c r="L25" s="8"/>
    </row>
    <row r="26" customFormat="false" ht="14.65" hidden="false" customHeight="false" outlineLevel="0" collapsed="false">
      <c r="A26" s="9" t="n">
        <v>4</v>
      </c>
      <c r="B26" s="10" t="s">
        <v>38</v>
      </c>
      <c r="C26" s="10" t="s">
        <v>39</v>
      </c>
      <c r="D26" s="8" t="n">
        <f aca="false">(A26*5000)+(A26*C26*100)</f>
        <v>26200</v>
      </c>
      <c r="E26" s="8"/>
      <c r="F26" s="8"/>
      <c r="G26" s="7" t="n">
        <f aca="false">(A26*3000)+(A26*C26*500)</f>
        <v>43000</v>
      </c>
      <c r="H26" s="8"/>
      <c r="I26" s="8"/>
      <c r="J26" s="7"/>
      <c r="K26" s="7" t="n">
        <f aca="false">(A26*3000)+(A26*300*C26)</f>
        <v>30600</v>
      </c>
      <c r="L26" s="8"/>
    </row>
    <row r="27" customFormat="false" ht="14.65" hidden="false" customHeight="false" outlineLevel="0" collapsed="false">
      <c r="A27" s="9" t="n">
        <v>2</v>
      </c>
      <c r="B27" s="10" t="s">
        <v>40</v>
      </c>
      <c r="C27" s="10" t="s">
        <v>41</v>
      </c>
      <c r="D27" s="11" t="n">
        <f aca="false">(A27*5000)+(A27*C27*100)</f>
        <v>15100</v>
      </c>
      <c r="E27" s="8" t="n">
        <f aca="false">SUM(D23:D27)</f>
        <v>230400</v>
      </c>
      <c r="F27" s="8"/>
      <c r="G27" s="12" t="n">
        <f aca="false">(A27*3000)+(A27*C27*500)</f>
        <v>31500</v>
      </c>
      <c r="H27" s="8" t="n">
        <f aca="false">SUM(G23:G27)</f>
        <v>228000</v>
      </c>
      <c r="I27" s="8"/>
      <c r="J27" s="7"/>
      <c r="K27" s="12" t="n">
        <f aca="false">(A27*3000)+(A27*300*C27)</f>
        <v>21300</v>
      </c>
      <c r="L27" s="8" t="n">
        <f aca="false">SUM(K23:K27)</f>
        <v>187200</v>
      </c>
    </row>
    <row r="28" customFormat="false" ht="14.65" hidden="false" customHeight="false" outlineLevel="0" collapsed="false">
      <c r="A28" s="0" t="s">
        <v>44</v>
      </c>
      <c r="D28" s="7"/>
      <c r="E28" s="8" t="n">
        <f aca="false">(140*10%)*10000</f>
        <v>140000</v>
      </c>
      <c r="F28" s="8"/>
      <c r="G28" s="7"/>
      <c r="H28" s="8" t="n">
        <v>140000</v>
      </c>
      <c r="I28" s="8"/>
      <c r="J28" s="7"/>
      <c r="K28" s="7"/>
      <c r="L28" s="8" t="n">
        <f aca="false">(140*10%)*12500</f>
        <v>175000</v>
      </c>
    </row>
    <row r="29" customFormat="false" ht="14.65" hidden="false" customHeight="false" outlineLevel="0" collapsed="false">
      <c r="D29" s="7"/>
      <c r="E29" s="7"/>
      <c r="F29" s="7"/>
      <c r="G29" s="7"/>
      <c r="H29" s="8"/>
      <c r="I29" s="8"/>
      <c r="J29" s="7"/>
      <c r="K29" s="7"/>
      <c r="L29" s="7"/>
    </row>
    <row r="30" customFormat="false" ht="14.65" hidden="false" customHeight="false" outlineLevel="0" collapsed="false">
      <c r="A30" s="0" t="s">
        <v>20</v>
      </c>
      <c r="D30" s="7"/>
      <c r="E30" s="8" t="n">
        <f aca="false">657865/4</f>
        <v>164466.25</v>
      </c>
      <c r="F30" s="8"/>
      <c r="G30" s="7"/>
      <c r="H30" s="8" t="n">
        <f aca="false">657865/4</f>
        <v>164466.25</v>
      </c>
      <c r="I30" s="8"/>
      <c r="J30" s="7"/>
      <c r="K30" s="7"/>
      <c r="L30" s="8" t="n">
        <f aca="false">657865/4</f>
        <v>164466.25</v>
      </c>
    </row>
    <row r="31" customFormat="false" ht="14.65" hidden="false" customHeight="false" outlineLevel="0" collapsed="false">
      <c r="D31" s="7"/>
      <c r="E31" s="12"/>
      <c r="F31" s="13"/>
      <c r="G31" s="7"/>
      <c r="H31" s="11"/>
      <c r="I31" s="8"/>
      <c r="J31" s="7"/>
      <c r="K31" s="7"/>
      <c r="L31" s="12"/>
    </row>
    <row r="32" customFormat="false" ht="14.65" hidden="false" customHeight="false" outlineLevel="0" collapsed="false">
      <c r="A32" s="0" t="s">
        <v>21</v>
      </c>
      <c r="D32" s="7"/>
      <c r="E32" s="7" t="n">
        <f aca="false">SUM(E13:E30)</f>
        <v>1263566.25</v>
      </c>
      <c r="F32" s="7"/>
      <c r="G32" s="7"/>
      <c r="H32" s="8" t="n">
        <f aca="false">SUM(H13:H30)</f>
        <v>1267966.25</v>
      </c>
      <c r="I32" s="8"/>
      <c r="J32" s="7"/>
      <c r="K32" s="7"/>
      <c r="L32" s="7" t="n">
        <f aca="false">SUM(L13:L30)</f>
        <v>1264766.25</v>
      </c>
    </row>
    <row r="34" customFormat="false" ht="14.65" hidden="false" customHeight="false" outlineLevel="0" collapsed="false">
      <c r="A34" s="0" t="s">
        <v>45</v>
      </c>
    </row>
    <row r="35" customFormat="false" ht="14.65" hidden="false" customHeight="false" outlineLevel="0" collapsed="false">
      <c r="A35" s="0" t="s">
        <v>46</v>
      </c>
    </row>
    <row r="36" customFormat="false" ht="14.65" hidden="false" customHeight="false" outlineLevel="0" collapsed="false">
      <c r="A36" s="0" t="s">
        <v>47</v>
      </c>
    </row>
    <row r="37" customFormat="false" ht="14.65" hidden="false" customHeight="false" outlineLevel="0" collapsed="false">
      <c r="A37" s="0" t="s">
        <v>48</v>
      </c>
      <c r="G37" s="6" t="s">
        <v>49</v>
      </c>
      <c r="H37" s="6" t="s">
        <v>50</v>
      </c>
      <c r="I37" s="6" t="s">
        <v>51</v>
      </c>
    </row>
    <row r="38" customFormat="false" ht="14.65" hidden="false" customHeight="false" outlineLevel="0" collapsed="false">
      <c r="G38" s="6"/>
      <c r="H38" s="6"/>
      <c r="I38" s="6"/>
    </row>
    <row r="39" customFormat="false" ht="14.65" hidden="false" customHeight="false" outlineLevel="0" collapsed="false">
      <c r="B39" s="0" t="s">
        <v>52</v>
      </c>
      <c r="G39" s="6" t="n">
        <v>51</v>
      </c>
      <c r="H39" s="6" t="n">
        <v>15</v>
      </c>
      <c r="I39" s="6" t="n">
        <v>33</v>
      </c>
    </row>
    <row r="40" customFormat="false" ht="14.65" hidden="false" customHeight="false" outlineLevel="0" collapsed="false">
      <c r="G40" s="6"/>
      <c r="H40" s="6"/>
      <c r="I40" s="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