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7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EOL" sheetId="3" state="visible" r:id="rId5"/>
    <sheet name="Co 34V" sheetId="4" state="hidden" r:id="rId6"/>
    <sheet name="ICFeb correction" sheetId="5" state="hidden" r:id="rId7"/>
    <sheet name="ICAprest" sheetId="6" state="hidden" r:id="rId8"/>
    <sheet name="Additional Inv for CC to Corp" sheetId="7" state="hidden" r:id="rId9"/>
    <sheet name="IT Development" sheetId="8" state="visible" r:id="rId10"/>
    <sheet name="IT Infrastructure" sheetId="9" state="visible" r:id="rId11"/>
    <sheet name="IT Infrastructure Services" sheetId="10" state="visible" r:id="rId12"/>
    <sheet name="Enterprise Portal Solutions" sheetId="11" state="visible" r:id="rId13"/>
  </sheets>
  <externalReferences>
    <externalReference r:id="rId14"/>
    <externalReference r:id="rId15"/>
    <externalReference r:id="rId16"/>
  </externalReferences>
  <definedNames>
    <definedName function="false" hidden="false" localSheetId="10" name="_xlnm.Print_Area" vbProcedure="false">'Enterprise Portal Solutions'!$A$1:$O$21</definedName>
    <definedName function="false" hidden="false" localSheetId="2" name="_xlnm.Print_Area" vbProcedure="false">EOL!$A$1:$E$14</definedName>
    <definedName function="false" hidden="false" localSheetId="1" name="_xlnm.Print_Area" vbProcedure="false">Invoice!$A$1:$D$37</definedName>
    <definedName function="false" hidden="false" localSheetId="7" name="_xlnm.Print_Area" vbProcedure="false">'IT Development'!$A$1:$H$27</definedName>
    <definedName function="false" hidden="false" localSheetId="7" name="_xlnm.Print_Titles" vbProcedure="false">'IT Development'!$1:$1</definedName>
    <definedName function="false" hidden="false" localSheetId="8" name="_xlnm.Print_Area" vbProcedure="false">'IT Infrastructure'!$A$1:$E$75</definedName>
    <definedName function="false" hidden="false" localSheetId="8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7" name="Excel_BuiltIn__FilterDatabase" vbProcedure="false">'IT Development'!$A$1:$D$521</definedName>
    <definedName function="false" hidden="false" localSheetId="8" name="SAPFuncF4Help" vbProcedure="false">(#NAME?)</definedName>
    <definedName function="false" hidden="false" localSheetId="8" name="wrn_Total___Enron___Labor_" vbProcedure="false">{#N/A,#N/A,FALSE,"2. Budget per Service"}</definedName>
    <definedName function="false" hidden="false" localSheetId="9" name="wrn_Total___Enron___Labor_" vbProcedure="false">{#N/A,#N/A,FALSE,"2. Budget per Service"}</definedName>
    <definedName function="false" hidden="false" localSheetId="10" name="SAPFuncF4Help" vbProcedure="false">(#NAME?)</definedName>
    <definedName function="false" hidden="false" localSheetId="10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<sst xmlns="http://schemas.openxmlformats.org/spreadsheetml/2006/main" count="807" uniqueCount="281">
  <si>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</si>
  <si>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</si>
  <si>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</si>
  <si>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</si>
  <si>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</si>
  <si>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</si>
  <si>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</si>
  <si>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</si>
  <si>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</si>
  <si>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</si>
  <si>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</si>
  <si>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</si>
  <si>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</si>
  <si>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</si>
  <si>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</si>
  <si>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</si>
  <si>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</si>
  <si>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</si>
  <si>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</si>
  <si>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</si>
  <si>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</si>
  <si>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</si>
  <si>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</si>
  <si>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</si>
  <si>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</si>
  <si>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9/19/01 Intercompany billing for 2002</t>
  </si>
  <si>
    <t xml:space="preserve">To: ETS - Transwestern Pipeline Co.</t>
  </si>
  <si>
    <t xml:space="preserve">Accounting Contact:  </t>
  </si>
  <si>
    <t xml:space="preserve">Tracy Geaccone</t>
  </si>
  <si>
    <t xml:space="preserve">Other Contact:  </t>
  </si>
  <si>
    <t xml:space="preserve">Caroline Barnes</t>
  </si>
  <si>
    <t xml:space="preserve">Assessment Information</t>
  </si>
  <si>
    <t xml:space="preserve">EnronOnlince</t>
  </si>
  <si>
    <t xml:space="preserve">2002 Assessments will be based on actuals</t>
  </si>
  <si>
    <t xml:space="preserve">Energy Operations</t>
  </si>
  <si>
    <t xml:space="preserve">IT eCommerce</t>
  </si>
  <si>
    <t xml:space="preserve">IT Development </t>
  </si>
  <si>
    <t xml:space="preserve">IT Infrastructure</t>
  </si>
  <si>
    <t xml:space="preserve">2002 Assessments will be plan with periodic true up</t>
  </si>
  <si>
    <r>
      <rPr>
        <sz val="11"/>
        <rFont val="Arial"/>
        <family val="2"/>
      </rPr>
      <t xml:space="preserve">IT Infrastructure - Pass Throughs </t>
    </r>
    <r>
      <rPr>
        <sz val="16"/>
        <rFont val="Arial"/>
        <family val="2"/>
      </rPr>
      <t xml:space="preserve">*</t>
    </r>
  </si>
  <si>
    <t xml:space="preserve">Total  IT Infrastructure</t>
  </si>
  <si>
    <t xml:space="preserve">IT Enterprise Portal Solutions</t>
  </si>
  <si>
    <t xml:space="preserve">TOTAL</t>
  </si>
  <si>
    <t xml:space="preserve">Footnotes:</t>
  </si>
  <si>
    <r>
      <rPr>
        <sz val="16"/>
        <rFont val="Arial"/>
        <family val="2"/>
      </rPr>
      <t xml:space="preserve">*</t>
    </r>
    <r>
      <rPr>
        <sz val="11"/>
        <rFont val="Arial"/>
        <family val="2"/>
      </rPr>
      <t xml:space="preserve">Consistent with 2001, pass through billings (long distance, market data, WAN, etc.) will not be included in the</t>
    </r>
  </si>
  <si>
    <t xml:space="preserve">standard assessments ("8xxxxxxx" accounts).  They will be posted directly to direct expenses ("52020000" account)</t>
  </si>
  <si>
    <t xml:space="preserve">at the cost center level.  This pass through number is only a high level place holder and is not intended to replace</t>
  </si>
  <si>
    <t xml:space="preserve">the dollars already being budgeted for by each cost center owner.</t>
  </si>
  <si>
    <t xml:space="preserve">ENRON NET WORKS</t>
  </si>
  <si>
    <t xml:space="preserve">ENRONONLINE</t>
  </si>
  <si>
    <t xml:space="preserve">2002 ALLOCATION</t>
  </si>
  <si>
    <t xml:space="preserve">Methodology</t>
  </si>
  <si>
    <t xml:space="preserve">e Commerce</t>
  </si>
  <si>
    <t xml:space="preserve">Fixed Dollars</t>
  </si>
  <si>
    <t xml:space="preserve">fixed % provided by Jay</t>
  </si>
  <si>
    <t xml:space="preserve">Variable Dollars</t>
  </si>
  <si>
    <t xml:space="preserve">based on comodities traded</t>
  </si>
  <si>
    <t xml:space="preserve">EOL</t>
  </si>
  <si>
    <t xml:space="preserve">Other Compensation</t>
  </si>
  <si>
    <t xml:space="preserve">Grand Total Dollars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</si>
  <si>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</si>
  <si>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</si>
  <si>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</si>
  <si>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</si>
  <si>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</si>
  <si>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</si>
  <si>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</si>
  <si>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</si>
  <si>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</si>
  <si>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</si>
  <si>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</si>
  <si>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</si>
  <si>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</si>
  <si>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</si>
  <si>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</si>
  <si>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</si>
  <si>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</si>
  <si>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</si>
  <si>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</si>
  <si>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</si>
  <si>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</si>
  <si>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</si>
  <si>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</si>
  <si>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</si>
  <si>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</si>
  <si>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</si>
  <si>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</si>
  <si>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</si>
  <si>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</si>
  <si>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</si>
  <si>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</si>
  <si>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</si>
  <si>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</si>
  <si>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</si>
  <si>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</si>
  <si>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</si>
  <si>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</si>
  <si>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</si>
  <si>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</si>
  <si>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</si>
  <si>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</si>
  <si>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</si>
  <si>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</si>
  <si>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</si>
  <si>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</si>
  <si>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</si>
  <si>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</si>
  <si>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</si>
  <si>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</si>
  <si>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</si>
  <si>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</si>
  <si>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</si>
  <si>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</si>
  <si>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</si>
  <si>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</si>
  <si>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</si>
  <si>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</si>
  <si>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</si>
  <si>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</si>
  <si>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</si>
  <si>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</si>
  <si>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</si>
  <si>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</si>
  <si>
    <t xml:space="preserve">Cost Center</t>
  </si>
  <si>
    <t xml:space="preserve">Project Manager</t>
  </si>
  <si>
    <t xml:space="preserve">Activity</t>
  </si>
  <si>
    <t xml:space="preserve">Project Name</t>
  </si>
  <si>
    <t xml:space="preserve">ETS $ Expense</t>
  </si>
  <si>
    <t xml:space="preserve">Ogg</t>
  </si>
  <si>
    <t xml:space="preserve">DEVELOPMENT SUPPORT</t>
  </si>
  <si>
    <t xml:space="preserve">Oracle Software Maintenance**</t>
  </si>
  <si>
    <t xml:space="preserve">TIBCO License renewal</t>
  </si>
  <si>
    <t xml:space="preserve">C. Pua</t>
  </si>
  <si>
    <t xml:space="preserve">LIVELINK</t>
  </si>
  <si>
    <t xml:space="preserve">LiveLink licensing/maintenance</t>
  </si>
  <si>
    <t xml:space="preserve">SAP/LiveLink Integration</t>
  </si>
  <si>
    <t xml:space="preserve">Mccullough</t>
  </si>
  <si>
    <t xml:space="preserve">INTRANET</t>
  </si>
  <si>
    <t xml:space="preserve">Human Resources - Special Web Projects</t>
  </si>
  <si>
    <t xml:space="preserve">J.Knodel</t>
  </si>
  <si>
    <t xml:space="preserve">Single Sign-on Development - for Web Applications</t>
  </si>
  <si>
    <t xml:space="preserve">IDS Branding Updates - Graphic Design</t>
  </si>
  <si>
    <t xml:space="preserve">Single Sign-On - Graphic Design</t>
  </si>
  <si>
    <t xml:space="preserve">Hrweb Enhancements - Application Development</t>
  </si>
  <si>
    <t xml:space="preserve">Totals</t>
  </si>
  <si>
    <t xml:space="preserve"> </t>
  </si>
  <si>
    <t xml:space="preserve">ETS Company</t>
  </si>
  <si>
    <t xml:space="preserve">Desktop Counts</t>
  </si>
  <si>
    <t xml:space="preserve">Percentage</t>
  </si>
  <si>
    <t xml:space="preserve">Oracle</t>
  </si>
  <si>
    <t xml:space="preserve">Tibco</t>
  </si>
  <si>
    <t xml:space="preserve">Other*</t>
  </si>
  <si>
    <t xml:space="preserve">Total Projects</t>
  </si>
  <si>
    <t xml:space="preserve">Northern Plains Natural Gas</t>
  </si>
  <si>
    <t xml:space="preserve">Enron Transportation Services</t>
  </si>
  <si>
    <t xml:space="preserve">Northern Natural Gas</t>
  </si>
  <si>
    <t xml:space="preserve">Transwestern Pipeline</t>
  </si>
  <si>
    <t xml:space="preserve">Citrus Corp</t>
  </si>
  <si>
    <t xml:space="preserve">Enron Asset Management Resources</t>
  </si>
  <si>
    <t xml:space="preserve">Enron Pipeline Services Co.</t>
  </si>
  <si>
    <t xml:space="preserve">ETS Total</t>
  </si>
  <si>
    <t xml:space="preserve">*Other - remaining projects broken out by desktop counts.</t>
  </si>
  <si>
    <t xml:space="preserve">**Please note tht the above Oracle amount is subject to change based on renegotiation of the project.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</si>
  <si>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</si>
  <si>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</si>
  <si>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</si>
  <si>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</si>
  <si>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Transwestern 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</si>
  <si>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</si>
  <si>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</si>
  <si>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</si>
  <si>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</si>
  <si>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</si>
  <si>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</si>
  <si>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</si>
  <si>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</si>
  <si>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</si>
  <si>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</si>
  <si>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</si>
  <si>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</si>
  <si>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</si>
  <si>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</si>
  <si>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</si>
  <si>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</si>
  <si>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</si>
  <si>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</si>
  <si>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</si>
  <si>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</si>
  <si>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</si>
  <si>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</si>
  <si>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</si>
  <si>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</si>
  <si>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</si>
  <si>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</si>
  <si>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</si>
  <si>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</si>
  <si>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</si>
  <si>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</si>
  <si>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</si>
  <si>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</si>
  <si>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</si>
  <si>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</si>
  <si>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</si>
  <si>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</si>
  <si>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</si>
  <si>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</si>
  <si>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</si>
  <si>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</si>
  <si>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</si>
  <si>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</si>
  <si>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</si>
  <si>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</si>
  <si>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</si>
  <si>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</si>
  <si>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</si>
  <si>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</si>
  <si>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Subtotal   </t>
  </si>
  <si>
    <t xml:space="preserve">2002 Infrastructure Plan Depreciation</t>
  </si>
  <si>
    <t xml:space="preserve">INDIRECTS</t>
  </si>
  <si>
    <t xml:space="preserve">Overall (pre pass-thru)</t>
  </si>
  <si>
    <t xml:space="preserve">Other Compensation Expense</t>
  </si>
  <si>
    <t xml:space="preserve">Subtotal Before Passthroughs</t>
  </si>
  <si>
    <t xml:space="preserve">Infrastructure Passthroughs</t>
  </si>
  <si>
    <t xml:space="preserve">Market Data Feeds</t>
  </si>
  <si>
    <t xml:space="preserve">Long Distance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</si>
  <si>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</si>
  <si>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</si>
  <si>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</si>
  <si>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</si>
  <si>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Internet Access</t>
  </si>
  <si>
    <t xml:space="preserve">EOL - Internet Access</t>
  </si>
  <si>
    <t xml:space="preserve">ETS - Omaha Internet Access</t>
  </si>
  <si>
    <t xml:space="preserve">MAN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</si>
  <si>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</si>
  <si>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</si>
  <si>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</si>
  <si>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</si>
  <si>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</si>
  <si>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Subtotal of Passthroughs</t>
  </si>
  <si>
    <t xml:space="preserve">Grand Total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</si>
  <si>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</si>
  <si>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</si>
  <si>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</si>
  <si>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</si>
  <si>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</si>
  <si>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</si>
  <si>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</si>
  <si>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</si>
  <si>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</si>
  <si>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# of users</t>
  </si>
  <si>
    <t xml:space="preserve">TBD</t>
  </si>
  <si>
    <t xml:space="preserve">% of Total Square Feet Occupied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</si>
  <si>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</si>
  <si>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</si>
  <si>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</si>
  <si>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</si>
  <si>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</si>
  <si>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</si>
  <si>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</si>
  <si>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</si>
  <si>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</si>
  <si>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</si>
  <si>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#of Traders</t>
  </si>
  <si>
    <t xml:space="preserve">% of Total Usage</t>
  </si>
  <si>
    <t xml:space="preserve"># of video hrs</t>
  </si>
  <si>
    <t xml:space="preserve">EOL Internet Access</t>
  </si>
  <si>
    <t xml:space="preserve"># of Houston users</t>
  </si>
  <si>
    <t xml:space="preserve">Usage per Churn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</si>
  <si>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et Works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</si>
  <si>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</si>
  <si>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t xml:space="preserve">SAP PROFIT CENTER:</t>
  </si>
  <si>
    <t xml:space="preserve">10737</t>
  </si>
  <si>
    <t xml:space="preserve">PROFIT CENTER OWNER:</t>
  </si>
  <si>
    <t xml:space="preserve">Anthony Mends</t>
  </si>
  <si>
    <t xml:space="preserve">SAP COST CENTER:</t>
  </si>
  <si>
    <t xml:space="preserve">140569</t>
  </si>
  <si>
    <t xml:space="preserve">DUE DATE:</t>
  </si>
  <si>
    <t xml:space="preserve">Direct expenses</t>
  </si>
  <si>
    <t xml:space="preserve">Indirect expenses</t>
  </si>
  <si>
    <t xml:space="preserve">TOTAL EXPENSES</t>
  </si>
  <si>
    <t xml:space="preserve">OTHER COMPENSATION EXPENSES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</si>
</sst>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* #,##0_);_(* \(#,##0\);_(* \-_);_(@_)"/>
    <numFmt numFmtId="180" formatCode="\$#,##0_);&quot;($&quot;#,##0\)"/>
    <numFmt numFmtId="181" formatCode="0%"/>
    <numFmt numFmtId="182" formatCode="_(\$* #,##0.00_);_(\$* \(#,##0.00\);_(\$* \-??_);_(@_)"/>
    <numFmt numFmtId="183" formatCode="_(\$* #,##0_);_(\$* \(#,##0\);_(\$* \-??_);_(@_)"/>
    <numFmt numFmtId="184" formatCode="[$-409]m/d/yyyy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11"/>
      <color rgb="FF0000FF"/>
      <name val="Arial"/>
      <family val="2"/>
    </font>
    <font>
      <b val="true"/>
      <sz val="10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sz val="8"/>
      <color rgb="FFFFFFFF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4"/>
      <color rgb="FF000000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Times New Roman"/>
      <family val="0"/>
    </font>
    <font>
      <b val="true"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</fills>
  <borders count="8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ck"/>
      <top style="medium"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thick"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3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1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" borderId="38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3" borderId="7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2" fillId="3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32" fillId="3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3" borderId="0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4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34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4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4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3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3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2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7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6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6" borderId="2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6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6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6" borderId="2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6" fillId="3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6" fillId="3" borderId="7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6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6" fillId="0" borderId="7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6" fillId="0" borderId="7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6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6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4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Preliminary Billing 9.7.0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988920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480" y="77760"/>
          <a:ext cx="92844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3472200</xdr:colOff>
      <xdr:row>26</xdr:row>
      <xdr:rowOff>123840</xdr:rowOff>
    </xdr:from>
    <xdr:to>
      <xdr:col>1</xdr:col>
      <xdr:colOff>3598920</xdr:colOff>
      <xdr:row>27</xdr:row>
      <xdr:rowOff>114480</xdr:rowOff>
    </xdr:to>
    <xdr:sp>
      <xdr:nvSpPr>
        <xdr:cNvPr id="2" name="Text 2"/>
        <xdr:cNvSpPr/>
      </xdr:nvSpPr>
      <xdr:spPr>
        <a:xfrm>
          <a:off x="6049080" y="757224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26</xdr:row>
      <xdr:rowOff>123840</xdr:rowOff>
    </xdr:from>
    <xdr:to>
      <xdr:col>1</xdr:col>
      <xdr:colOff>3598920</xdr:colOff>
      <xdr:row>27</xdr:row>
      <xdr:rowOff>114480</xdr:rowOff>
    </xdr:to>
    <xdr:sp>
      <xdr:nvSpPr>
        <xdr:cNvPr id="3" name="Text 5"/>
        <xdr:cNvSpPr/>
      </xdr:nvSpPr>
      <xdr:spPr>
        <a:xfrm>
          <a:off x="6049080" y="757224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57240</xdr:rowOff>
    </xdr:from>
    <xdr:to>
      <xdr:col>6</xdr:col>
      <xdr:colOff>200520</xdr:colOff>
      <xdr:row>0</xdr:row>
      <xdr:rowOff>66600</xdr:rowOff>
    </xdr:to>
    <xdr:sp>
      <xdr:nvSpPr>
        <xdr:cNvPr id="6" name="Line 1"/>
        <xdr:cNvSpPr/>
      </xdr:nvSpPr>
      <xdr:spPr>
        <a:xfrm flipH="1" flipV="1">
          <a:off x="0" y="57240"/>
          <a:ext cx="408744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-360</xdr:colOff>
      <xdr:row>3</xdr:row>
      <xdr:rowOff>28800</xdr:rowOff>
    </xdr:from>
    <xdr:to>
      <xdr:col>14</xdr:col>
      <xdr:colOff>30240</xdr:colOff>
      <xdr:row>3</xdr:row>
      <xdr:rowOff>38160</xdr:rowOff>
    </xdr:to>
    <xdr:sp>
      <xdr:nvSpPr>
        <xdr:cNvPr id="7" name="Line 2"/>
        <xdr:cNvSpPr/>
      </xdr:nvSpPr>
      <xdr:spPr>
        <a:xfrm flipH="1" flipV="1">
          <a:off x="3052080" y="838440"/>
          <a:ext cx="478476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Accounting/2002%20Plan/Enterprise%20Portal%20Solutions/EPS%20Anthony%20Mends%20080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LLOCATION"/>
      <sheetName val="Hi Lvl Sum"/>
      <sheetName val="Summary"/>
      <sheetName val="Headcount"/>
      <sheetName val="Assumptions"/>
      <sheetName val="Detail Expenses"/>
      <sheetName val="G&amp;A Assumption"/>
      <sheetName val="EPSC"/>
      <sheetName val="COA"/>
      <sheetName val="Upload"/>
    </sheetNames>
    <sheetDataSet>
      <sheetData sheetId="0"/>
      <sheetData sheetId="1"/>
      <sheetData sheetId="2"/>
      <sheetData sheetId="3"/>
      <sheetData sheetId="4"/>
      <sheetData sheetId="5">
        <row r="3">
          <cell r="P3" t="str">
            <v>Enterprise Portal Solutions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86" t="s">
        <v>240</v>
      </c>
      <c r="C2" s="186"/>
      <c r="E2" s="266"/>
    </row>
    <row r="3" customFormat="false" ht="13.5" hidden="false" customHeight="false" outlineLevel="0" collapsed="false"/>
    <row r="4" customFormat="false" ht="13.5" hidden="false" customHeight="false" outlineLevel="0" collapsed="false">
      <c r="B4" s="267" t="s">
        <v>164</v>
      </c>
      <c r="C4" s="268" t="s">
        <v>165</v>
      </c>
      <c r="D4" s="269" t="s">
        <v>166</v>
      </c>
      <c r="E4" s="270" t="s">
        <v>241</v>
      </c>
    </row>
    <row r="5" customFormat="false" ht="12.75" hidden="false" customHeight="false" outlineLevel="0" collapsed="false">
      <c r="B5" s="207" t="s">
        <v>168</v>
      </c>
      <c r="C5" s="208" t="s">
        <v>169</v>
      </c>
      <c r="D5" s="271"/>
      <c r="E5" s="272" t="s">
        <v>242</v>
      </c>
    </row>
    <row r="6" customFormat="false" ht="12.75" hidden="false" customHeight="false" outlineLevel="0" collapsed="false">
      <c r="B6" s="192"/>
      <c r="C6" s="196" t="s">
        <v>170</v>
      </c>
      <c r="D6" s="273" t="s">
        <v>171</v>
      </c>
      <c r="E6" s="274" t="s">
        <v>243</v>
      </c>
    </row>
    <row r="7" customFormat="false" ht="12.75" hidden="false" customHeight="false" outlineLevel="0" collapsed="false">
      <c r="B7" s="192"/>
      <c r="C7" s="196"/>
      <c r="D7" s="273" t="s">
        <v>172</v>
      </c>
      <c r="E7" s="274" t="s">
        <v>244</v>
      </c>
    </row>
    <row r="8" customFormat="false" ht="12.75" hidden="false" customHeight="false" outlineLevel="0" collapsed="false">
      <c r="B8" s="192"/>
      <c r="C8" s="196"/>
      <c r="D8" s="193" t="s">
        <v>173</v>
      </c>
      <c r="E8" s="275" t="s">
        <v>245</v>
      </c>
    </row>
    <row r="9" customFormat="false" ht="12.75" hidden="false" customHeight="false" outlineLevel="0" collapsed="false">
      <c r="B9" s="200"/>
      <c r="C9" s="196"/>
      <c r="D9" s="213" t="s">
        <v>174</v>
      </c>
      <c r="E9" s="276" t="s">
        <v>246</v>
      </c>
    </row>
    <row r="10" customFormat="false" ht="12.75" hidden="false" customHeight="false" outlineLevel="0" collapsed="false">
      <c r="B10" s="200"/>
      <c r="C10" s="202" t="s">
        <v>175</v>
      </c>
      <c r="D10" s="277"/>
      <c r="E10" s="274" t="s">
        <v>247</v>
      </c>
    </row>
    <row r="11" customFormat="false" ht="13.5" hidden="false" customHeight="false" outlineLevel="0" collapsed="false">
      <c r="B11" s="278"/>
      <c r="C11" s="279" t="s">
        <v>176</v>
      </c>
      <c r="D11" s="280"/>
      <c r="E11" s="281" t="s">
        <v>248</v>
      </c>
    </row>
    <row r="12" customFormat="false" ht="12.75" hidden="false" customHeight="false" outlineLevel="0" collapsed="false">
      <c r="B12" s="192" t="s">
        <v>178</v>
      </c>
      <c r="C12" s="208" t="s">
        <v>179</v>
      </c>
      <c r="D12" s="249"/>
      <c r="E12" s="275" t="s">
        <v>247</v>
      </c>
    </row>
    <row r="13" customFormat="false" ht="12.75" hidden="false" customHeight="false" outlineLevel="0" collapsed="false">
      <c r="B13" s="212"/>
      <c r="C13" s="213" t="s">
        <v>180</v>
      </c>
      <c r="D13" s="282"/>
      <c r="E13" s="275" t="s">
        <v>249</v>
      </c>
    </row>
    <row r="14" customFormat="false" ht="12.75" hidden="false" customHeight="false" outlineLevel="0" collapsed="false">
      <c r="B14" s="212"/>
      <c r="C14" s="216" t="s">
        <v>181</v>
      </c>
      <c r="D14" s="283"/>
      <c r="E14" s="284" t="s">
        <v>247</v>
      </c>
    </row>
    <row r="15" customFormat="false" ht="12.75" hidden="false" customHeight="false" outlineLevel="0" collapsed="false">
      <c r="B15" s="212"/>
      <c r="C15" s="216" t="s">
        <v>182</v>
      </c>
      <c r="D15" s="283"/>
      <c r="E15" s="284" t="s">
        <v>250</v>
      </c>
    </row>
    <row r="16" customFormat="false" ht="12.75" hidden="false" customHeight="false" outlineLevel="0" collapsed="false">
      <c r="B16" s="192"/>
      <c r="C16" s="216" t="s">
        <v>183</v>
      </c>
      <c r="D16" s="283"/>
      <c r="E16" s="284" t="s">
        <v>249</v>
      </c>
    </row>
    <row r="17" customFormat="false" ht="12.75" hidden="false" customHeight="false" outlineLevel="0" collapsed="false">
      <c r="B17" s="192"/>
      <c r="C17" s="216" t="s">
        <v>184</v>
      </c>
      <c r="D17" s="283"/>
      <c r="E17" s="284" t="s">
        <v>251</v>
      </c>
    </row>
    <row r="18" customFormat="false" ht="12.75" hidden="false" customHeight="false" outlineLevel="0" collapsed="false">
      <c r="B18" s="220"/>
      <c r="C18" s="216" t="s">
        <v>185</v>
      </c>
      <c r="D18" s="285"/>
      <c r="E18" s="284" t="s">
        <v>249</v>
      </c>
    </row>
    <row r="19" customFormat="false" ht="12.75" hidden="false" customHeight="false" outlineLevel="0" collapsed="false">
      <c r="B19" s="192"/>
      <c r="C19" s="216" t="s">
        <v>186</v>
      </c>
      <c r="D19" s="283"/>
      <c r="E19" s="284" t="s">
        <v>252</v>
      </c>
    </row>
    <row r="20" customFormat="false" ht="12.75" hidden="false" customHeight="false" outlineLevel="0" collapsed="false">
      <c r="B20" s="192"/>
      <c r="C20" s="216" t="s">
        <v>187</v>
      </c>
      <c r="D20" s="283"/>
      <c r="E20" s="284" t="s">
        <v>252</v>
      </c>
    </row>
    <row r="21" customFormat="false" ht="12.75" hidden="false" customHeight="false" outlineLevel="0" collapsed="false">
      <c r="B21" s="212"/>
      <c r="C21" s="216" t="s">
        <v>188</v>
      </c>
      <c r="D21" s="283"/>
      <c r="E21" s="284" t="s">
        <v>253</v>
      </c>
    </row>
    <row r="22" customFormat="false" ht="12.75" hidden="false" customHeight="false" outlineLevel="0" collapsed="false">
      <c r="B22" s="212"/>
      <c r="C22" s="223" t="s">
        <v>189</v>
      </c>
      <c r="D22" s="286"/>
      <c r="E22" s="284" t="s">
        <v>249</v>
      </c>
    </row>
    <row r="23" customFormat="false" ht="12.75" hidden="false" customHeight="false" outlineLevel="0" collapsed="false">
      <c r="B23" s="212"/>
      <c r="C23" s="216" t="s">
        <v>190</v>
      </c>
      <c r="D23" s="194"/>
      <c r="E23" s="284" t="s">
        <v>254</v>
      </c>
    </row>
    <row r="24" customFormat="false" ht="12.75" hidden="false" customHeight="false" outlineLevel="0" collapsed="false">
      <c r="B24" s="212"/>
      <c r="C24" s="216" t="s">
        <v>191</v>
      </c>
      <c r="D24" s="194"/>
      <c r="E24" s="284" t="s">
        <v>255</v>
      </c>
    </row>
    <row r="25" customFormat="false" ht="12.75" hidden="false" customHeight="false" outlineLevel="0" collapsed="false">
      <c r="B25" s="212"/>
      <c r="C25" s="216" t="s">
        <v>192</v>
      </c>
      <c r="D25" s="283"/>
      <c r="E25" s="284" t="s">
        <v>256</v>
      </c>
    </row>
    <row r="26" customFormat="false" ht="12.75" hidden="false" customHeight="false" outlineLevel="0" collapsed="false">
      <c r="B26" s="212"/>
      <c r="C26" s="216" t="s">
        <v>193</v>
      </c>
      <c r="D26" s="283"/>
      <c r="E26" s="284" t="s">
        <v>249</v>
      </c>
    </row>
    <row r="27" customFormat="false" ht="12.75" hidden="false" customHeight="false" outlineLevel="0" collapsed="false">
      <c r="B27" s="212"/>
      <c r="C27" s="216" t="s">
        <v>194</v>
      </c>
      <c r="D27" s="277"/>
      <c r="E27" s="284" t="s">
        <v>257</v>
      </c>
    </row>
    <row r="28" customFormat="false" ht="12.75" hidden="false" customHeight="false" outlineLevel="0" collapsed="false">
      <c r="B28" s="212"/>
      <c r="C28" s="216" t="s">
        <v>195</v>
      </c>
      <c r="D28" s="277"/>
      <c r="E28" s="284" t="s">
        <v>249</v>
      </c>
    </row>
    <row r="29" customFormat="false" ht="12.75" hidden="false" customHeight="false" outlineLevel="0" collapsed="false">
      <c r="B29" s="212"/>
      <c r="C29" s="216" t="s">
        <v>196</v>
      </c>
      <c r="D29" s="277"/>
      <c r="E29" s="287" t="s">
        <v>247</v>
      </c>
    </row>
    <row r="30" customFormat="false" ht="12.75" hidden="false" customHeight="false" outlineLevel="0" collapsed="false">
      <c r="B30" s="212"/>
      <c r="C30" s="216" t="s">
        <v>197</v>
      </c>
      <c r="D30" s="277"/>
      <c r="E30" s="287" t="s">
        <v>247</v>
      </c>
    </row>
    <row r="31" customFormat="false" ht="12.75" hidden="false" customHeight="false" outlineLevel="0" collapsed="false">
      <c r="B31" s="212"/>
      <c r="C31" s="288" t="s">
        <v>198</v>
      </c>
      <c r="D31" s="289"/>
      <c r="E31" s="287" t="s">
        <v>258</v>
      </c>
    </row>
    <row r="32" customFormat="false" ht="12.75" hidden="false" customHeight="false" outlineLevel="0" collapsed="false">
      <c r="B32" s="212"/>
      <c r="C32" s="223" t="s">
        <v>259</v>
      </c>
      <c r="D32" s="286"/>
      <c r="E32" s="287" t="s">
        <v>258</v>
      </c>
    </row>
    <row r="33" customFormat="false" ht="12.75" hidden="false" customHeight="false" outlineLevel="0" collapsed="false">
      <c r="B33" s="212"/>
      <c r="C33" s="225" t="s">
        <v>199</v>
      </c>
      <c r="D33" s="277"/>
      <c r="E33" s="284" t="s">
        <v>260</v>
      </c>
    </row>
    <row r="34" customFormat="false" ht="12.75" hidden="false" customHeight="false" outlineLevel="0" collapsed="false">
      <c r="B34" s="212"/>
      <c r="C34" s="225" t="s">
        <v>200</v>
      </c>
      <c r="D34" s="277"/>
      <c r="E34" s="284" t="s">
        <v>247</v>
      </c>
    </row>
    <row r="35" customFormat="false" ht="12.75" hidden="false" customHeight="false" outlineLevel="0" collapsed="false">
      <c r="B35" s="212"/>
      <c r="C35" s="216" t="s">
        <v>201</v>
      </c>
      <c r="D35" s="277"/>
      <c r="E35" s="287" t="s">
        <v>249</v>
      </c>
    </row>
    <row r="36" customFormat="false" ht="12.75" hidden="false" customHeight="false" outlineLevel="0" collapsed="false">
      <c r="B36" s="212"/>
      <c r="C36" s="216" t="s">
        <v>202</v>
      </c>
      <c r="D36" s="277"/>
      <c r="E36" s="287" t="s">
        <v>249</v>
      </c>
    </row>
    <row r="37" customFormat="false" ht="12.75" hidden="false" customHeight="false" outlineLevel="0" collapsed="false">
      <c r="B37" s="212"/>
      <c r="C37" s="226" t="s">
        <v>203</v>
      </c>
      <c r="D37" s="277"/>
      <c r="E37" s="290" t="s">
        <v>249</v>
      </c>
    </row>
    <row r="38" customFormat="false" ht="13.5" hidden="false" customHeight="false" outlineLevel="0" collapsed="false">
      <c r="B38" s="212"/>
      <c r="C38" s="216" t="s">
        <v>204</v>
      </c>
      <c r="D38" s="277"/>
      <c r="E38" s="287" t="s">
        <v>261</v>
      </c>
    </row>
    <row r="39" customFormat="false" ht="12.75" hidden="false" customHeight="false" outlineLevel="0" collapsed="false">
      <c r="B39" s="227" t="s">
        <v>205</v>
      </c>
      <c r="C39" s="228" t="s">
        <v>206</v>
      </c>
      <c r="D39" s="291"/>
      <c r="E39" s="272" t="s">
        <v>249</v>
      </c>
    </row>
    <row r="40" customFormat="false" ht="12.75" hidden="false" customHeight="false" outlineLevel="0" collapsed="false">
      <c r="B40" s="200"/>
      <c r="C40" s="231" t="s">
        <v>207</v>
      </c>
      <c r="D40" s="286"/>
      <c r="E40" s="274" t="s">
        <v>249</v>
      </c>
    </row>
    <row r="41" customFormat="false" ht="12.75" hidden="false" customHeight="false" outlineLevel="0" collapsed="false">
      <c r="B41" s="200"/>
      <c r="C41" s="231" t="s">
        <v>208</v>
      </c>
      <c r="D41" s="286"/>
      <c r="E41" s="274" t="s">
        <v>249</v>
      </c>
    </row>
    <row r="42" customFormat="false" ht="13.5" hidden="false" customHeight="false" outlineLevel="0" collapsed="false">
      <c r="B42" s="232"/>
      <c r="C42" s="233" t="s">
        <v>209</v>
      </c>
      <c r="D42" s="292"/>
      <c r="E42" s="281" t="s">
        <v>249</v>
      </c>
    </row>
    <row r="43" customFormat="false" ht="12.75" hidden="false" customHeight="false" outlineLevel="0" collapsed="false">
      <c r="B43" s="207" t="s">
        <v>210</v>
      </c>
      <c r="C43" s="293" t="s">
        <v>211</v>
      </c>
      <c r="D43" s="249"/>
      <c r="E43" s="294" t="s">
        <v>247</v>
      </c>
    </row>
    <row r="44" customFormat="false" ht="12.75" hidden="false" customHeight="false" outlineLevel="0" collapsed="false">
      <c r="B44" s="192"/>
      <c r="C44" s="216" t="s">
        <v>212</v>
      </c>
      <c r="D44" s="286"/>
      <c r="E44" s="287" t="s">
        <v>262</v>
      </c>
    </row>
    <row r="45" customFormat="false" ht="12.75" hidden="false" customHeight="false" outlineLevel="0" collapsed="false">
      <c r="B45" s="192"/>
      <c r="C45" s="223" t="s">
        <v>224</v>
      </c>
      <c r="D45" s="295"/>
      <c r="E45" s="274" t="s">
        <v>263</v>
      </c>
    </row>
    <row r="46" customFormat="false" ht="12.75" hidden="false" customHeight="false" outlineLevel="0" collapsed="false">
      <c r="B46" s="192"/>
      <c r="C46" s="223" t="s">
        <v>225</v>
      </c>
      <c r="D46" s="296"/>
      <c r="E46" s="274" t="s">
        <v>263</v>
      </c>
    </row>
    <row r="47" customFormat="false" ht="12.75" hidden="false" customHeight="false" outlineLevel="0" collapsed="false">
      <c r="B47" s="192"/>
      <c r="C47" s="223" t="s">
        <v>226</v>
      </c>
      <c r="D47" s="296"/>
      <c r="E47" s="274" t="s">
        <v>263</v>
      </c>
    </row>
    <row r="48" customFormat="false" ht="12.75" hidden="false" customHeight="false" outlineLevel="0" collapsed="false">
      <c r="B48" s="192"/>
      <c r="C48" s="223" t="s">
        <v>227</v>
      </c>
      <c r="D48" s="296"/>
      <c r="E48" s="274" t="s">
        <v>263</v>
      </c>
    </row>
    <row r="49" customFormat="false" ht="12.75" hidden="false" customHeight="false" outlineLevel="0" collapsed="false">
      <c r="B49" s="192"/>
      <c r="C49" s="223" t="s">
        <v>228</v>
      </c>
      <c r="D49" s="296"/>
      <c r="E49" s="287" t="s">
        <v>264</v>
      </c>
    </row>
    <row r="50" customFormat="false" ht="12.75" hidden="false" customHeight="false" outlineLevel="0" collapsed="false">
      <c r="B50" s="192"/>
      <c r="C50" s="223" t="s">
        <v>229</v>
      </c>
      <c r="D50" s="296"/>
      <c r="E50" s="287" t="s">
        <v>249</v>
      </c>
    </row>
    <row r="51" customFormat="false" ht="12.75" hidden="false" customHeight="false" outlineLevel="0" collapsed="false">
      <c r="B51" s="192"/>
      <c r="C51" s="223" t="s">
        <v>265</v>
      </c>
      <c r="D51" s="296"/>
      <c r="E51" s="287" t="s">
        <v>249</v>
      </c>
    </row>
    <row r="52" customFormat="false" ht="12.75" hidden="false" customHeight="false" outlineLevel="0" collapsed="false">
      <c r="B52" s="192"/>
      <c r="C52" s="223" t="s">
        <v>231</v>
      </c>
      <c r="D52" s="296"/>
      <c r="E52" s="287" t="s">
        <v>249</v>
      </c>
    </row>
    <row r="53" customFormat="false" ht="12.75" hidden="false" customHeight="false" outlineLevel="0" collapsed="false">
      <c r="B53" s="192"/>
      <c r="C53" s="223" t="s">
        <v>232</v>
      </c>
      <c r="D53" s="296"/>
      <c r="E53" s="287" t="s">
        <v>266</v>
      </c>
    </row>
    <row r="54" customFormat="false" ht="12.75" hidden="false" customHeight="false" outlineLevel="0" collapsed="false">
      <c r="B54" s="212"/>
      <c r="C54" s="216" t="s">
        <v>233</v>
      </c>
      <c r="D54" s="283"/>
      <c r="E54" s="287" t="s">
        <v>249</v>
      </c>
    </row>
    <row r="55" customFormat="false" ht="12.75" hidden="false" customHeight="false" outlineLevel="0" collapsed="false">
      <c r="B55" s="212"/>
      <c r="C55" s="216" t="s">
        <v>234</v>
      </c>
      <c r="D55" s="283"/>
      <c r="E55" s="287" t="s">
        <v>263</v>
      </c>
    </row>
    <row r="56" customFormat="false" ht="12.75" hidden="false" customHeight="false" outlineLevel="0" collapsed="false">
      <c r="B56" s="212"/>
      <c r="C56" s="216" t="s">
        <v>235</v>
      </c>
      <c r="D56" s="283"/>
      <c r="E56" s="287" t="s">
        <v>249</v>
      </c>
    </row>
    <row r="57" customFormat="false" ht="12.75" hidden="false" customHeight="false" outlineLevel="0" collapsed="false">
      <c r="B57" s="212"/>
      <c r="C57" s="216" t="s">
        <v>236</v>
      </c>
      <c r="D57" s="283"/>
      <c r="E57" s="287" t="s">
        <v>263</v>
      </c>
    </row>
    <row r="58" customFormat="false" ht="13.5" hidden="false" customHeight="false" outlineLevel="0" collapsed="false">
      <c r="B58" s="297"/>
      <c r="C58" s="293" t="s">
        <v>237</v>
      </c>
      <c r="D58" s="298"/>
      <c r="E58" s="287" t="s">
        <v>267</v>
      </c>
    </row>
    <row r="59" customFormat="false" ht="12.75" hidden="false" customHeight="false" outlineLevel="0" collapsed="false">
      <c r="B59" s="207" t="s">
        <v>213</v>
      </c>
      <c r="C59" s="299" t="s">
        <v>214</v>
      </c>
      <c r="D59" s="271"/>
      <c r="E59" s="300" t="s">
        <v>249</v>
      </c>
    </row>
    <row r="60" customFormat="false" ht="13.5" hidden="false" customHeight="false" outlineLevel="0" collapsed="false">
      <c r="B60" s="278"/>
      <c r="C60" s="301" t="s">
        <v>215</v>
      </c>
      <c r="D60" s="302"/>
      <c r="E60" s="303" t="s">
        <v>249</v>
      </c>
    </row>
    <row r="61" customFormat="false" ht="12.75" hidden="false" customHeight="false" outlineLevel="0" collapsed="false">
      <c r="B61" s="72"/>
      <c r="C61" s="72"/>
      <c r="D61" s="72"/>
      <c r="E61" s="304"/>
    </row>
    <row r="62" customFormat="false" ht="12.75" hidden="false" customHeight="false" outlineLevel="0" collapsed="false">
      <c r="B62" s="72"/>
      <c r="C62" s="72"/>
      <c r="D62" s="72"/>
      <c r="E62" s="304"/>
    </row>
    <row r="63" customFormat="false" ht="12.75" hidden="false" customHeight="false" outlineLevel="0" collapsed="false">
      <c r="B63" s="305"/>
      <c r="C63" s="72"/>
      <c r="D63" s="72"/>
      <c r="E63" s="304"/>
    </row>
    <row r="64" customFormat="false" ht="12.75" hidden="false" customHeight="false" outlineLevel="0" collapsed="false">
      <c r="B64" s="305"/>
      <c r="C64" s="72"/>
      <c r="D64" s="72"/>
      <c r="E64" s="304"/>
    </row>
    <row r="65" customFormat="false" ht="12.75" hidden="false" customHeight="false" outlineLevel="0" collapsed="false">
      <c r="B65" s="305"/>
      <c r="C65" s="72"/>
      <c r="D65" s="72"/>
      <c r="E65" s="304"/>
    </row>
    <row r="66" customFormat="false" ht="12.75" hidden="false" customHeight="false" outlineLevel="0" collapsed="false">
      <c r="B66" s="72"/>
      <c r="C66" s="72"/>
      <c r="D66" s="72"/>
      <c r="E66" s="304"/>
    </row>
    <row r="67" customFormat="false" ht="12.75" hidden="false" customHeight="false" outlineLevel="0" collapsed="false">
      <c r="B67" s="72"/>
      <c r="C67" s="72"/>
      <c r="D67" s="72"/>
      <c r="E67" s="304"/>
    </row>
    <row r="68" customFormat="false" ht="12.75" hidden="false" customHeight="false" outlineLevel="0" collapsed="false">
      <c r="B68" s="72"/>
      <c r="C68" s="72"/>
      <c r="D68" s="72"/>
      <c r="E68" s="304"/>
    </row>
    <row r="69" customFormat="false" ht="12.75" hidden="false" customHeight="false" outlineLevel="0" collapsed="false">
      <c r="B69" s="72"/>
      <c r="C69" s="72"/>
      <c r="D69" s="72"/>
      <c r="E69" s="304"/>
    </row>
    <row r="70" customFormat="false" ht="12.75" hidden="false" customHeight="false" outlineLevel="0" collapsed="false">
      <c r="B70" s="72"/>
      <c r="C70" s="72"/>
      <c r="D70" s="72"/>
      <c r="E70" s="187"/>
    </row>
    <row r="71" customFormat="false" ht="12.75" hidden="false" customHeight="false" outlineLevel="0" collapsed="false">
      <c r="B71" s="72"/>
      <c r="C71" s="72"/>
      <c r="D71" s="72"/>
      <c r="E71" s="187"/>
    </row>
    <row r="72" customFormat="false" ht="12.75" hidden="false" customHeight="false" outlineLevel="0" collapsed="false">
      <c r="B72" s="72"/>
      <c r="C72" s="72"/>
      <c r="D72" s="72"/>
      <c r="E72" s="187"/>
    </row>
    <row r="73" customFormat="false" ht="12.75" hidden="false" customHeight="false" outlineLevel="0" collapsed="false">
      <c r="B73" s="72"/>
      <c r="C73" s="72"/>
      <c r="D73" s="72"/>
      <c r="E73" s="187"/>
    </row>
    <row r="74" customFormat="false" ht="12.75" hidden="false" customHeight="false" outlineLevel="0" collapsed="false">
      <c r="B74" s="72"/>
      <c r="C74" s="72"/>
      <c r="D74" s="72"/>
      <c r="E74" s="187"/>
    </row>
    <row r="75" customFormat="false" ht="12.75" hidden="false" customHeight="false" outlineLevel="0" collapsed="false">
      <c r="B75" s="72"/>
      <c r="C75" s="72"/>
      <c r="D75" s="72"/>
      <c r="E75" s="187"/>
    </row>
    <row r="76" customFormat="false" ht="12.75" hidden="false" customHeight="false" outlineLevel="0" collapsed="false">
      <c r="B76" s="72"/>
      <c r="C76" s="72"/>
      <c r="D76" s="72"/>
      <c r="E76" s="187"/>
    </row>
    <row r="77" customFormat="false" ht="12.75" hidden="false" customHeight="false" outlineLevel="0" collapsed="false">
      <c r="B77" s="72"/>
      <c r="C77" s="72"/>
      <c r="D77" s="72"/>
      <c r="E77" s="187"/>
    </row>
    <row r="78" customFormat="false" ht="12.75" hidden="false" customHeight="false" outlineLevel="0" collapsed="false">
      <c r="B78" s="72"/>
      <c r="C78" s="72"/>
      <c r="D78" s="72"/>
      <c r="E78" s="187"/>
    </row>
    <row r="79" customFormat="false" ht="12.75" hidden="false" customHeight="false" outlineLevel="0" collapsed="false">
      <c r="B79" s="72"/>
      <c r="C79" s="72"/>
      <c r="D79" s="72"/>
      <c r="E79" s="187"/>
    </row>
    <row r="80" customFormat="false" ht="12.75" hidden="false" customHeight="false" outlineLevel="0" collapsed="false">
      <c r="B80" s="72"/>
      <c r="C80" s="72"/>
      <c r="D80" s="72"/>
      <c r="E80" s="187"/>
    </row>
    <row r="81" customFormat="false" ht="12.75" hidden="false" customHeight="false" outlineLevel="0" collapsed="false">
      <c r="B81" s="72"/>
      <c r="C81" s="72"/>
      <c r="D81" s="72"/>
      <c r="E81" s="187"/>
    </row>
    <row r="82" customFormat="false" ht="12.75" hidden="false" customHeight="false" outlineLevel="0" collapsed="false">
      <c r="B82" s="72"/>
      <c r="C82" s="72"/>
      <c r="D82" s="72"/>
      <c r="E82" s="187"/>
    </row>
    <row r="83" customFormat="false" ht="12.75" hidden="false" customHeight="false" outlineLevel="0" collapsed="false">
      <c r="B83" s="72"/>
      <c r="C83" s="72"/>
      <c r="D83" s="72"/>
      <c r="E83" s="187"/>
    </row>
    <row r="84" customFormat="false" ht="12.75" hidden="false" customHeight="false" outlineLevel="0" collapsed="false">
      <c r="B84" s="72"/>
      <c r="C84" s="72"/>
      <c r="D84" s="72"/>
      <c r="E84" s="187"/>
    </row>
    <row r="85" customFormat="false" ht="12.75" hidden="false" customHeight="false" outlineLevel="0" collapsed="false">
      <c r="B85" s="72"/>
      <c r="C85" s="72"/>
      <c r="D85" s="72"/>
      <c r="E85" s="187"/>
    </row>
    <row r="86" customFormat="false" ht="12.75" hidden="false" customHeight="false" outlineLevel="0" collapsed="false">
      <c r="B86" s="72"/>
      <c r="C86" s="72"/>
      <c r="D86" s="72"/>
      <c r="E86" s="187"/>
    </row>
    <row r="87" customFormat="false" ht="12.75" hidden="false" customHeight="false" outlineLevel="0" collapsed="false">
      <c r="B87" s="72"/>
      <c r="C87" s="72"/>
      <c r="D87" s="72"/>
      <c r="E87" s="187"/>
    </row>
    <row r="88" customFormat="false" ht="12.75" hidden="false" customHeight="false" outlineLevel="0" collapsed="false">
      <c r="B88" s="72"/>
      <c r="C88" s="72"/>
      <c r="D88" s="72"/>
      <c r="E88" s="187"/>
    </row>
    <row r="89" customFormat="false" ht="12.75" hidden="false" customHeight="false" outlineLevel="0" collapsed="false">
      <c r="B89" s="72"/>
      <c r="C89" s="72"/>
      <c r="D89" s="72"/>
      <c r="E89" s="187"/>
    </row>
    <row r="90" customFormat="false" ht="12.75" hidden="false" customHeight="false" outlineLevel="0" collapsed="false">
      <c r="B90" s="72"/>
      <c r="C90" s="72"/>
      <c r="D90" s="72"/>
      <c r="E90" s="187"/>
    </row>
    <row r="91" customFormat="false" ht="12.75" hidden="false" customHeight="false" outlineLevel="0" collapsed="false">
      <c r="B91" s="72"/>
      <c r="C91" s="72"/>
      <c r="D91" s="72"/>
      <c r="E91" s="187"/>
    </row>
    <row r="92" customFormat="false" ht="12.75" hidden="false" customHeight="false" outlineLevel="0" collapsed="false">
      <c r="B92" s="72"/>
      <c r="C92" s="72"/>
      <c r="D92" s="72"/>
      <c r="E92" s="187"/>
    </row>
    <row r="93" customFormat="false" ht="12.75" hidden="false" customHeight="false" outlineLevel="0" collapsed="false">
      <c r="B93" s="72"/>
      <c r="C93" s="72"/>
      <c r="D93" s="72"/>
      <c r="E93" s="187"/>
    </row>
    <row r="94" customFormat="false" ht="12.75" hidden="false" customHeight="false" outlineLevel="0" collapsed="false">
      <c r="B94" s="72"/>
      <c r="C94" s="72"/>
      <c r="D94" s="72"/>
      <c r="E94" s="187"/>
    </row>
    <row r="95" customFormat="false" ht="12.75" hidden="false" customHeight="false" outlineLevel="0" collapsed="false">
      <c r="B95" s="72"/>
      <c r="C95" s="72"/>
      <c r="D95" s="72"/>
    </row>
    <row r="96" customFormat="false" ht="12.75" hidden="false" customHeight="false" outlineLevel="0" collapsed="false">
      <c r="B96" s="72"/>
      <c r="C96" s="72"/>
      <c r="D96" s="72"/>
    </row>
    <row r="97" customFormat="false" ht="12.75" hidden="false" customHeight="false" outlineLevel="0" collapsed="false">
      <c r="B97" s="72"/>
      <c r="C97" s="72"/>
      <c r="D97" s="72"/>
    </row>
    <row r="98" customFormat="false" ht="12.75" hidden="false" customHeight="false" outlineLevel="0" collapsed="false">
      <c r="B98" s="72"/>
      <c r="C98" s="72"/>
      <c r="D98" s="72"/>
    </row>
    <row r="99" customFormat="false" ht="12.75" hidden="false" customHeight="false" outlineLevel="0" collapsed="false">
      <c r="B99" s="72"/>
      <c r="C99" s="72"/>
      <c r="D99" s="72"/>
    </row>
    <row r="100" customFormat="false" ht="12.75" hidden="false" customHeight="false" outlineLevel="0" collapsed="false">
      <c r="B100" s="72"/>
      <c r="C100" s="72"/>
      <c r="D100" s="72"/>
    </row>
    <row r="101" customFormat="false" ht="12.75" hidden="false" customHeight="false" outlineLevel="0" collapsed="false">
      <c r="B101" s="72"/>
      <c r="C101" s="72"/>
      <c r="D101" s="72"/>
    </row>
    <row r="102" customFormat="false" ht="12.75" hidden="false" customHeight="false" outlineLevel="0" collapsed="false">
      <c r="B102" s="72"/>
      <c r="C102" s="72"/>
      <c r="D102" s="72"/>
    </row>
    <row r="103" customFormat="false" ht="12.75" hidden="false" customHeight="false" outlineLevel="0" collapsed="false">
      <c r="B103" s="72"/>
      <c r="C103" s="72"/>
      <c r="D103" s="72"/>
    </row>
    <row r="104" customFormat="false" ht="12.75" hidden="false" customHeight="false" outlineLevel="0" collapsed="false">
      <c r="B104" s="72"/>
      <c r="C104" s="72"/>
      <c r="D104" s="72"/>
    </row>
    <row r="105" customFormat="false" ht="12.75" hidden="false" customHeight="false" outlineLevel="0" collapsed="false">
      <c r="B105" s="72"/>
      <c r="C105" s="72"/>
      <c r="D105" s="72"/>
    </row>
    <row r="106" customFormat="false" ht="12.75" hidden="false" customHeight="false" outlineLevel="0" collapsed="false">
      <c r="B106" s="72"/>
      <c r="C106" s="72"/>
      <c r="D106" s="72"/>
    </row>
    <row r="107" customFormat="false" ht="12.75" hidden="false" customHeight="false" outlineLevel="0" collapsed="false">
      <c r="B107" s="72"/>
      <c r="C107" s="72"/>
      <c r="D107" s="72"/>
    </row>
    <row r="108" customFormat="false" ht="12.75" hidden="false" customHeight="false" outlineLevel="0" collapsed="false">
      <c r="B108" s="72"/>
      <c r="C108" s="72"/>
      <c r="D108" s="72"/>
    </row>
    <row r="109" customFormat="false" ht="12.75" hidden="false" customHeight="false" outlineLevel="0" collapsed="false">
      <c r="B109" s="72"/>
      <c r="C109" s="72"/>
      <c r="D109" s="72"/>
    </row>
    <row r="110" customFormat="false" ht="12.75" hidden="false" customHeight="false" outlineLevel="0" collapsed="false">
      <c r="B110" s="72"/>
      <c r="C110" s="72"/>
      <c r="D110" s="72"/>
    </row>
    <row r="111" customFormat="false" ht="12.75" hidden="false" customHeight="false" outlineLevel="0" collapsed="false">
      <c r="B111" s="72"/>
      <c r="C111" s="72"/>
      <c r="D111" s="72"/>
    </row>
    <row r="112" customFormat="false" ht="12.75" hidden="false" customHeight="false" outlineLevel="0" collapsed="false">
      <c r="B112" s="72"/>
      <c r="C112" s="72"/>
      <c r="D112" s="72"/>
    </row>
    <row r="113" customFormat="false" ht="12.75" hidden="false" customHeight="false" outlineLevel="0" collapsed="false">
      <c r="B113" s="72"/>
      <c r="C113" s="72"/>
      <c r="D113" s="72"/>
    </row>
    <row r="114" customFormat="false" ht="12.75" hidden="false" customHeight="false" outlineLevel="0" collapsed="false">
      <c r="B114" s="72"/>
      <c r="C114" s="72"/>
      <c r="D114" s="72"/>
    </row>
    <row r="115" customFormat="false" ht="12.75" hidden="false" customHeight="false" outlineLevel="0" collapsed="false">
      <c r="B115" s="72"/>
      <c r="C115" s="72"/>
      <c r="D115" s="72"/>
    </row>
    <row r="116" customFormat="false" ht="12.75" hidden="false" customHeight="false" outlineLevel="0" collapsed="false">
      <c r="B116" s="72"/>
      <c r="C116" s="72"/>
      <c r="D116" s="72"/>
    </row>
    <row r="117" customFormat="false" ht="12.75" hidden="false" customHeight="false" outlineLevel="0" collapsed="false">
      <c r="B117" s="72"/>
      <c r="C117" s="72"/>
      <c r="D117" s="72"/>
    </row>
    <row r="118" customFormat="false" ht="12.75" hidden="false" customHeight="false" outlineLevel="0" collapsed="false">
      <c r="B118" s="72"/>
      <c r="C118" s="72"/>
      <c r="D118" s="72"/>
    </row>
    <row r="119" customFormat="false" ht="12.75" hidden="false" customHeight="false" outlineLevel="0" collapsed="false">
      <c r="B119" s="72"/>
      <c r="C119" s="72"/>
      <c r="D119" s="72"/>
    </row>
    <row r="120" customFormat="false" ht="12.75" hidden="false" customHeight="false" outlineLevel="0" collapsed="false">
      <c r="B120" s="72"/>
      <c r="C120" s="72"/>
      <c r="D120" s="72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2" width="9.14"/>
    <col collapsed="false" customWidth="true" hidden="false" outlineLevel="0" max="2" min="2" style="0" width="12.7"/>
    <col collapsed="false" customWidth="true" hidden="false" outlineLevel="0" max="4" min="4" style="0" width="12.42"/>
    <col collapsed="false" customWidth="true" hidden="false" outlineLevel="0" max="5" min="5" style="0" width="2.84"/>
    <col collapsed="false" customWidth="true" hidden="false" outlineLevel="0" max="6" min="6" style="0" width="8.99"/>
    <col collapsed="false" customWidth="true" hidden="false" outlineLevel="0" max="7" min="7" style="0" width="2.84"/>
    <col collapsed="false" customWidth="true" hidden="false" outlineLevel="0" max="9" min="8" style="0" width="9.56"/>
    <col collapsed="false" customWidth="true" hidden="false" outlineLevel="0" max="10" min="10" style="0" width="9.85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9.75" hidden="false" customHeight="true" outlineLevel="0" collapsed="false">
      <c r="A1" s="306"/>
      <c r="B1" s="307"/>
      <c r="C1" s="307"/>
      <c r="D1" s="307"/>
      <c r="E1" s="308"/>
      <c r="F1" s="308"/>
      <c r="G1" s="308"/>
      <c r="H1" s="308"/>
      <c r="I1" s="308"/>
      <c r="J1" s="308"/>
      <c r="K1" s="308"/>
      <c r="L1" s="308"/>
      <c r="M1" s="308"/>
    </row>
    <row r="2" customFormat="false" ht="27" hidden="false" customHeight="true" outlineLevel="0" collapsed="false">
      <c r="A2" s="309" t="s">
        <v>268</v>
      </c>
      <c r="B2" s="310"/>
      <c r="C2" s="310"/>
      <c r="D2" s="310"/>
      <c r="E2" s="311"/>
      <c r="F2" s="312"/>
      <c r="G2" s="312"/>
      <c r="H2" s="312"/>
      <c r="I2" s="312"/>
      <c r="J2" s="312"/>
      <c r="K2" s="312"/>
      <c r="L2" s="312"/>
      <c r="M2" s="312"/>
    </row>
    <row r="3" customFormat="false" ht="27" hidden="false" customHeight="true" outlineLevel="0" collapsed="false">
      <c r="A3" s="309" t="s">
        <v>269</v>
      </c>
      <c r="B3" s="310"/>
      <c r="C3" s="310"/>
      <c r="D3" s="310"/>
      <c r="E3" s="311"/>
      <c r="F3" s="312"/>
      <c r="G3" s="312"/>
      <c r="H3" s="312"/>
      <c r="I3" s="312"/>
      <c r="J3" s="312"/>
      <c r="K3" s="312"/>
      <c r="L3" s="312"/>
      <c r="M3" s="312"/>
      <c r="N3" s="313" t="str">
        <f aca="false">'[3]Detail Expenses'!P3</f>
        <v>Enterprise Portal Solutions</v>
      </c>
    </row>
    <row r="4" customFormat="false" ht="13.5" hidden="false" customHeight="true" outlineLevel="0" collapsed="false">
      <c r="A4" s="314"/>
      <c r="B4" s="315"/>
      <c r="C4" s="316"/>
      <c r="D4" s="317"/>
      <c r="E4" s="318"/>
      <c r="F4" s="319"/>
      <c r="G4" s="315"/>
      <c r="H4" s="315"/>
      <c r="I4" s="315"/>
      <c r="J4" s="315"/>
      <c r="K4" s="315"/>
      <c r="L4" s="315"/>
      <c r="M4" s="315"/>
    </row>
    <row r="5" customFormat="false" ht="14.25" hidden="false" customHeight="true" outlineLevel="0" collapsed="false">
      <c r="A5" s="314"/>
      <c r="B5" s="316" t="s">
        <v>270</v>
      </c>
      <c r="C5" s="315"/>
      <c r="D5" s="320" t="s">
        <v>271</v>
      </c>
      <c r="E5" s="315"/>
      <c r="F5" s="315"/>
      <c r="G5" s="315"/>
      <c r="H5" s="315"/>
      <c r="I5" s="315"/>
      <c r="J5" s="315"/>
      <c r="K5" s="315"/>
      <c r="L5" s="315"/>
      <c r="M5" s="315"/>
    </row>
    <row r="6" customFormat="false" ht="14.25" hidden="false" customHeight="true" outlineLevel="0" collapsed="false">
      <c r="A6" s="314"/>
      <c r="B6" s="316" t="s">
        <v>272</v>
      </c>
      <c r="C6" s="315"/>
      <c r="D6" s="320" t="s">
        <v>273</v>
      </c>
      <c r="E6" s="315"/>
      <c r="F6" s="315"/>
      <c r="G6" s="315"/>
      <c r="H6" s="315"/>
      <c r="I6" s="315"/>
      <c r="J6" s="315"/>
      <c r="K6" s="315"/>
      <c r="L6" s="315"/>
      <c r="M6" s="315"/>
    </row>
    <row r="7" customFormat="false" ht="14.25" hidden="false" customHeight="true" outlineLevel="0" collapsed="false">
      <c r="A7" s="314"/>
      <c r="B7" s="316" t="s">
        <v>274</v>
      </c>
      <c r="C7" s="315"/>
      <c r="D7" s="320" t="s">
        <v>275</v>
      </c>
      <c r="E7" s="318"/>
      <c r="F7" s="315"/>
      <c r="G7" s="315"/>
      <c r="H7" s="315"/>
      <c r="I7" s="315"/>
      <c r="J7" s="315"/>
      <c r="K7" s="315"/>
      <c r="L7" s="321" t="s">
        <v>276</v>
      </c>
      <c r="M7" s="315"/>
      <c r="N7" s="322" t="n">
        <v>37139</v>
      </c>
    </row>
    <row r="8" customFormat="false" ht="12.75" hidden="false" customHeight="false" outlineLevel="0" collapsed="false">
      <c r="D8" s="323"/>
    </row>
    <row r="10" customFormat="false" ht="12.75" hidden="false" customHeight="false" outlineLevel="0" collapsed="false">
      <c r="A10" s="324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</row>
    <row r="11" customFormat="false" ht="12.75" hidden="false" customHeight="false" outlineLevel="0" collapsed="false">
      <c r="A11" s="324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</row>
    <row r="12" customFormat="false" ht="12.75" hidden="false" customHeight="false" outlineLevel="0" collapsed="false">
      <c r="A12" s="324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</row>
    <row r="13" customFormat="false" ht="12.75" hidden="false" customHeight="false" outlineLevel="0" collapsed="false">
      <c r="H13" s="66"/>
    </row>
    <row r="14" customFormat="false" ht="12.75" hidden="false" customHeight="false" outlineLevel="0" collapsed="false">
      <c r="H14" s="66"/>
    </row>
    <row r="15" customFormat="false" ht="12.75" hidden="false" customHeight="false" outlineLevel="0" collapsed="false">
      <c r="A15" s="72" t="s">
        <v>277</v>
      </c>
      <c r="H15" s="66" t="n">
        <f aca="false">75763*0.06</f>
        <v>4545.78</v>
      </c>
    </row>
    <row r="16" customFormat="false" ht="12.75" hidden="false" customHeight="false" outlineLevel="0" collapsed="false">
      <c r="A16" s="72" t="s">
        <v>278</v>
      </c>
      <c r="H16" s="326" t="n">
        <f aca="false">9005*0.06</f>
        <v>540.3</v>
      </c>
    </row>
    <row r="17" customFormat="false" ht="15.75" hidden="false" customHeight="false" outlineLevel="0" collapsed="false">
      <c r="A17" s="327" t="s">
        <v>279</v>
      </c>
      <c r="H17" s="66" t="n">
        <f aca="false">SUM(H15:H16)</f>
        <v>5086.08</v>
      </c>
    </row>
    <row r="18" customFormat="false" ht="15.75" hidden="false" customHeight="false" outlineLevel="0" collapsed="false">
      <c r="A18" s="327" t="s">
        <v>280</v>
      </c>
      <c r="H18" s="66" t="n">
        <f aca="false">9892*0.06</f>
        <v>593.52</v>
      </c>
    </row>
    <row r="19" customFormat="false" ht="12.75" hidden="false" customHeight="false" outlineLevel="0" collapsed="false">
      <c r="H19" s="66"/>
    </row>
    <row r="20" customFormat="false" ht="16.5" hidden="false" customHeight="false" outlineLevel="0" collapsed="false">
      <c r="A20" s="327" t="s">
        <v>279</v>
      </c>
      <c r="H20" s="75" t="n">
        <f aca="false">SUM(H17:H19)</f>
        <v>5679.6</v>
      </c>
    </row>
    <row r="21" customFormat="false" ht="13.5" hidden="false" customHeight="false" outlineLevel="0" collapsed="false">
      <c r="H21" s="66"/>
    </row>
    <row r="22" customFormat="false" ht="12.75" hidden="false" customHeight="false" outlineLevel="0" collapsed="false">
      <c r="H22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26</v>
      </c>
      <c r="B8" s="5"/>
      <c r="C8" s="39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0" t="s">
        <v>27</v>
      </c>
      <c r="C9" s="5" t="s">
        <v>28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0" t="s">
        <v>29</v>
      </c>
      <c r="C10" s="5" t="s">
        <v>30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1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2" t="s">
        <v>7</v>
      </c>
      <c r="B12" s="42" t="s">
        <v>31</v>
      </c>
      <c r="C12" s="42" t="s">
        <v>8</v>
      </c>
      <c r="D12" s="7"/>
      <c r="E12" s="7"/>
      <c r="F12" s="7"/>
      <c r="G12" s="9"/>
      <c r="H12" s="43"/>
      <c r="I12" s="44"/>
      <c r="J12" s="27"/>
      <c r="K12" s="27"/>
      <c r="L12" s="27"/>
      <c r="M12" s="27"/>
      <c r="N12" s="27"/>
      <c r="O12" s="27"/>
      <c r="P12" s="27"/>
      <c r="Q12" s="27"/>
    </row>
    <row r="13" customFormat="false" ht="18.75" hidden="false" customHeight="true" outlineLevel="0" collapsed="false">
      <c r="A13" s="23" t="s">
        <v>32</v>
      </c>
      <c r="B13" s="29" t="s">
        <v>33</v>
      </c>
      <c r="C13" s="30" t="n">
        <f aca="false">EOL!D13</f>
        <v>113291</v>
      </c>
      <c r="D13" s="7"/>
      <c r="E13" s="7"/>
      <c r="F13" s="7"/>
      <c r="G13" s="45"/>
      <c r="H13" s="45"/>
      <c r="I13" s="45"/>
      <c r="J13" s="27"/>
      <c r="K13" s="27"/>
      <c r="L13" s="27"/>
      <c r="M13" s="27"/>
      <c r="N13" s="27"/>
      <c r="O13" s="27"/>
      <c r="P13" s="27"/>
      <c r="Q13" s="27"/>
    </row>
    <row r="14" customFormat="false" ht="20.25" hidden="false" customHeight="true" outlineLevel="0" collapsed="false">
      <c r="A14" s="23"/>
      <c r="B14" s="29"/>
      <c r="C14" s="46"/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3" t="s">
        <v>34</v>
      </c>
      <c r="B15" s="29" t="s">
        <v>33</v>
      </c>
      <c r="C15" s="47" t="n">
        <v>0</v>
      </c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false" customHeight="true" outlineLevel="0" collapsed="false">
      <c r="A16" s="23"/>
      <c r="B16" s="29"/>
      <c r="C16" s="46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35</v>
      </c>
      <c r="B17" s="29" t="s">
        <v>33</v>
      </c>
      <c r="C17" s="47" t="n">
        <v>0</v>
      </c>
      <c r="D17" s="7"/>
      <c r="E17" s="7"/>
      <c r="F17" s="7"/>
      <c r="G17" s="27"/>
      <c r="H17" s="27"/>
      <c r="I17" s="12"/>
      <c r="J17" s="48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5"/>
      <c r="B18" s="29"/>
      <c r="C18" s="30"/>
      <c r="D18" s="7"/>
      <c r="E18" s="7"/>
      <c r="F18" s="7"/>
      <c r="G18" s="9"/>
      <c r="H18" s="9"/>
      <c r="I18" s="12"/>
      <c r="J18" s="48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3" t="s">
        <v>36</v>
      </c>
      <c r="B19" s="29" t="s">
        <v>33</v>
      </c>
      <c r="C19" s="30" t="n">
        <f aca="false">'IT Development'!H20</f>
        <v>26881.6090744421</v>
      </c>
      <c r="D19" s="7"/>
      <c r="E19" s="7"/>
      <c r="F19" s="7"/>
      <c r="G19" s="9"/>
      <c r="H19" s="9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9"/>
      <c r="C20" s="30"/>
      <c r="D20" s="7"/>
      <c r="E20" s="7"/>
      <c r="F20" s="7"/>
      <c r="G20" s="9"/>
      <c r="H20" s="9"/>
      <c r="I20" s="12"/>
    </row>
    <row r="21" customFormat="false" ht="20.25" hidden="false" customHeight="true" outlineLevel="0" collapsed="false">
      <c r="A21" s="23" t="s">
        <v>37</v>
      </c>
      <c r="B21" s="29" t="s">
        <v>38</v>
      </c>
      <c r="C21" s="30" t="n">
        <f aca="false">'IT Infrastructure'!E56</f>
        <v>348345.871133032</v>
      </c>
      <c r="D21" s="7"/>
      <c r="E21" s="7"/>
      <c r="F21" s="7"/>
      <c r="G21" s="9"/>
      <c r="H21" s="9"/>
      <c r="I21" s="12"/>
    </row>
    <row r="22" customFormat="false" ht="20.25" hidden="false" customHeight="true" outlineLevel="0" collapsed="false">
      <c r="A22" s="23"/>
      <c r="B22" s="29"/>
      <c r="C22" s="30"/>
      <c r="D22" s="7"/>
      <c r="E22" s="7"/>
      <c r="F22" s="7"/>
      <c r="G22" s="9"/>
      <c r="H22" s="9"/>
      <c r="I22" s="12"/>
    </row>
    <row r="23" customFormat="false" ht="20.25" hidden="false" customHeight="true" outlineLevel="0" collapsed="false">
      <c r="A23" s="23" t="s">
        <v>39</v>
      </c>
      <c r="B23" s="29" t="s">
        <v>33</v>
      </c>
      <c r="C23" s="47" t="n">
        <f aca="false">'IT Infrastructure'!E73</f>
        <v>144242.93337371</v>
      </c>
      <c r="D23" s="7"/>
      <c r="E23" s="7"/>
      <c r="F23" s="7"/>
      <c r="G23" s="9"/>
      <c r="H23" s="9"/>
      <c r="I23" s="12"/>
    </row>
    <row r="24" customFormat="false" ht="20.25" hidden="false" customHeight="true" outlineLevel="0" collapsed="false">
      <c r="A24" s="23"/>
      <c r="B24" s="29"/>
      <c r="C24" s="46"/>
      <c r="D24" s="7"/>
      <c r="E24" s="7"/>
      <c r="F24" s="7"/>
      <c r="G24" s="9"/>
      <c r="H24" s="9"/>
      <c r="I24" s="12"/>
    </row>
    <row r="25" customFormat="false" ht="20.25" hidden="false" customHeight="true" outlineLevel="0" collapsed="false">
      <c r="A25" s="49" t="s">
        <v>40</v>
      </c>
      <c r="B25" s="50"/>
      <c r="C25" s="51" t="n">
        <f aca="false">SUM(C20:C24)</f>
        <v>492588.804506742</v>
      </c>
      <c r="D25" s="7"/>
      <c r="E25" s="7"/>
      <c r="F25" s="7"/>
      <c r="G25" s="9"/>
      <c r="H25" s="9"/>
      <c r="I25" s="12"/>
    </row>
    <row r="26" customFormat="false" ht="20.25" hidden="false" customHeight="true" outlineLevel="0" collapsed="false">
      <c r="A26" s="23"/>
      <c r="B26" s="29"/>
      <c r="C26" s="52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3" t="s">
        <v>41</v>
      </c>
      <c r="B27" s="29" t="s">
        <v>33</v>
      </c>
      <c r="C27" s="30" t="n">
        <f aca="false">+'Enterprise Portal Solutions'!H20</f>
        <v>5679.6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53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54"/>
      <c r="B29" s="55"/>
      <c r="C29" s="56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7"/>
      <c r="I30" s="58"/>
    </row>
    <row r="31" customFormat="false" ht="21.75" hidden="false" customHeight="true" outlineLevel="0" collapsed="false">
      <c r="A31" s="34"/>
      <c r="B31" s="59" t="s">
        <v>42</v>
      </c>
      <c r="C31" s="60" t="n">
        <f aca="false">+C25+C19+C17+C15+C13+C27</f>
        <v>638441.013581184</v>
      </c>
      <c r="D31" s="7"/>
      <c r="E31" s="7"/>
      <c r="F31" s="7"/>
      <c r="G31" s="9"/>
      <c r="H31" s="61"/>
      <c r="I31" s="58"/>
    </row>
    <row r="32" customFormat="false" ht="21.75" hidden="false" customHeight="true" outlineLevel="0" collapsed="false">
      <c r="A32" s="27"/>
      <c r="B32" s="27"/>
      <c r="C32" s="62"/>
      <c r="D32" s="27"/>
      <c r="E32" s="27"/>
      <c r="F32" s="27"/>
      <c r="G32" s="9"/>
      <c r="H32" s="9"/>
      <c r="I32" s="9"/>
    </row>
    <row r="33" customFormat="false" ht="15" hidden="false" customHeight="false" outlineLevel="0" collapsed="false">
      <c r="A33" s="63" t="s">
        <v>43</v>
      </c>
      <c r="B33" s="27"/>
      <c r="C33" s="62"/>
      <c r="D33" s="7"/>
      <c r="E33" s="7"/>
      <c r="F33" s="7"/>
      <c r="G33" s="7"/>
      <c r="H33" s="7"/>
      <c r="I33" s="7"/>
    </row>
    <row r="34" customFormat="false" ht="20.25" hidden="false" customHeight="false" outlineLevel="0" collapsed="false">
      <c r="A34" s="64" t="s">
        <v>44</v>
      </c>
      <c r="B34" s="27"/>
      <c r="C34" s="62"/>
      <c r="D34" s="7"/>
      <c r="E34" s="7"/>
      <c r="F34" s="7"/>
      <c r="G34" s="7"/>
      <c r="H34" s="7"/>
      <c r="I34" s="7"/>
    </row>
    <row r="35" customFormat="false" ht="14.25" hidden="false" customHeight="false" outlineLevel="0" collapsed="false">
      <c r="A35" s="27" t="s">
        <v>45</v>
      </c>
      <c r="B35" s="27"/>
      <c r="C35" s="62"/>
      <c r="D35" s="7"/>
      <c r="E35" s="7"/>
      <c r="F35" s="7"/>
      <c r="G35" s="7"/>
      <c r="H35" s="7"/>
      <c r="I35" s="7"/>
    </row>
    <row r="36" customFormat="false" ht="14.25" hidden="false" customHeight="false" outlineLevel="0" collapsed="false">
      <c r="A36" s="27" t="s">
        <v>46</v>
      </c>
      <c r="B36" s="27"/>
      <c r="C36" s="62"/>
      <c r="D36" s="7"/>
      <c r="E36" s="7"/>
      <c r="F36" s="7"/>
      <c r="G36" s="7"/>
      <c r="H36" s="7"/>
      <c r="I36" s="7"/>
    </row>
    <row r="37" customFormat="false" ht="14.25" hidden="false" customHeight="false" outlineLevel="0" collapsed="false">
      <c r="A37" s="27" t="s">
        <v>47</v>
      </c>
      <c r="B37" s="27"/>
      <c r="C37" s="62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2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2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2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5"/>
      <c r="D41" s="7"/>
      <c r="E41" s="7"/>
      <c r="F41" s="7"/>
      <c r="G41" s="9"/>
      <c r="H41" s="9"/>
      <c r="I41" s="9"/>
    </row>
    <row r="42" customFormat="false" ht="14.25" hidden="false" customHeight="false" outlineLevel="0" collapsed="false">
      <c r="A42" s="27"/>
      <c r="B42" s="27"/>
      <c r="C42" s="65"/>
      <c r="D42" s="7"/>
      <c r="E42" s="7"/>
      <c r="F42" s="7"/>
      <c r="G42" s="9"/>
      <c r="H42" s="9"/>
      <c r="I42" s="9"/>
    </row>
    <row r="43" customFormat="false" ht="14.25" hidden="false" customHeight="false" outlineLevel="0" collapsed="false">
      <c r="A43" s="27"/>
      <c r="B43" s="27"/>
      <c r="C43" s="65"/>
      <c r="D43" s="7"/>
      <c r="E43" s="7"/>
      <c r="F43" s="7"/>
      <c r="G43" s="9"/>
      <c r="H43" s="9"/>
      <c r="I43" s="9"/>
    </row>
    <row r="44" customFormat="false" ht="14.25" hidden="false" customHeight="false" outlineLevel="0" collapsed="false">
      <c r="A44" s="27"/>
      <c r="B44" s="27"/>
      <c r="C44" s="65"/>
      <c r="D44" s="7"/>
      <c r="E44" s="7"/>
      <c r="F44" s="7"/>
      <c r="G44" s="9"/>
      <c r="H44" s="9"/>
      <c r="I44" s="9"/>
    </row>
    <row r="45" customFormat="false" ht="14.25" hidden="false" customHeight="false" outlineLevel="0" collapsed="false">
      <c r="A45" s="7"/>
      <c r="B45" s="7"/>
      <c r="C45" s="8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7"/>
      <c r="B46" s="7"/>
      <c r="C46" s="8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7"/>
      <c r="B47" s="7"/>
      <c r="C47" s="8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7"/>
      <c r="B48" s="7"/>
      <c r="C48" s="8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3" min="3" style="0" width="19.99"/>
    <col collapsed="false" customWidth="true" hidden="false" outlineLevel="0" max="4" min="4" style="66" width="14.85"/>
    <col collapsed="false" customWidth="true" hidden="false" outlineLevel="0" max="5" min="5" style="66" width="25.56"/>
    <col collapsed="false" customWidth="true" hidden="false" outlineLevel="0" max="7" min="7" style="0" width="10.71"/>
  </cols>
  <sheetData>
    <row r="1" customFormat="false" ht="12.75" hidden="false" customHeight="false" outlineLevel="0" collapsed="false">
      <c r="B1" s="67" t="s">
        <v>48</v>
      </c>
      <c r="C1" s="67"/>
      <c r="D1" s="67"/>
      <c r="E1" s="67"/>
    </row>
    <row r="2" customFormat="false" ht="12.75" hidden="false" customHeight="false" outlineLevel="0" collapsed="false">
      <c r="A2" s="66"/>
      <c r="B2" s="67" t="s">
        <v>49</v>
      </c>
      <c r="C2" s="67"/>
      <c r="D2" s="67"/>
      <c r="E2" s="67"/>
    </row>
    <row r="3" customFormat="false" ht="12.75" hidden="false" customHeight="false" outlineLevel="0" collapsed="false">
      <c r="B3" s="68" t="s">
        <v>50</v>
      </c>
      <c r="C3" s="68"/>
      <c r="D3" s="68"/>
      <c r="E3" s="68"/>
    </row>
    <row r="4" customFormat="false" ht="12.75" hidden="false" customHeight="false" outlineLevel="0" collapsed="false">
      <c r="D4" s="69"/>
    </row>
    <row r="5" customFormat="false" ht="12.75" hidden="false" customHeight="false" outlineLevel="0" collapsed="false">
      <c r="D5" s="67"/>
      <c r="E5" s="70" t="s">
        <v>51</v>
      </c>
    </row>
    <row r="6" customFormat="false" ht="12.75" hidden="false" customHeight="false" outlineLevel="0" collapsed="false">
      <c r="B6" s="71" t="s">
        <v>52</v>
      </c>
      <c r="C6" s="72"/>
      <c r="D6" s="69"/>
    </row>
    <row r="7" customFormat="false" ht="12.75" hidden="false" customHeight="false" outlineLevel="0" collapsed="false">
      <c r="C7" s="0" t="s">
        <v>53</v>
      </c>
      <c r="D7" s="69"/>
      <c r="E7" s="66" t="s">
        <v>54</v>
      </c>
    </row>
    <row r="8" customFormat="false" ht="12.75" hidden="false" customHeight="false" outlineLevel="0" collapsed="false">
      <c r="C8" s="0" t="s">
        <v>55</v>
      </c>
      <c r="D8" s="69" t="n">
        <f aca="false">260810/4</f>
        <v>65202.5</v>
      </c>
      <c r="E8" s="66" t="s">
        <v>56</v>
      </c>
    </row>
    <row r="9" customFormat="false" ht="12.75" hidden="false" customHeight="false" outlineLevel="0" collapsed="false">
      <c r="B9" s="71" t="s">
        <v>57</v>
      </c>
      <c r="C9" s="72"/>
      <c r="D9" s="69"/>
    </row>
    <row r="10" customFormat="false" ht="12.75" hidden="false" customHeight="false" outlineLevel="0" collapsed="false">
      <c r="C10" s="0" t="s">
        <v>55</v>
      </c>
      <c r="D10" s="69" t="n">
        <f aca="false">147496/4</f>
        <v>36874</v>
      </c>
      <c r="E10" s="66" t="s">
        <v>56</v>
      </c>
      <c r="G10" s="73"/>
    </row>
    <row r="11" customFormat="false" ht="12.75" hidden="false" customHeight="false" outlineLevel="0" collapsed="false">
      <c r="B11" s="74" t="s">
        <v>58</v>
      </c>
      <c r="D11" s="69" t="n">
        <f aca="false">44858/4</f>
        <v>11214.5</v>
      </c>
      <c r="G11" s="73"/>
    </row>
    <row r="12" customFormat="false" ht="12.75" hidden="false" customHeight="false" outlineLevel="0" collapsed="false">
      <c r="D12" s="69"/>
    </row>
    <row r="13" customFormat="false" ht="13.5" hidden="false" customHeight="false" outlineLevel="0" collapsed="false">
      <c r="B13" s="74" t="s">
        <v>59</v>
      </c>
      <c r="D13" s="75" t="n">
        <f aca="false">SUM(D6:D12)</f>
        <v>113291</v>
      </c>
    </row>
    <row r="14" customFormat="false" ht="13.5" hidden="false" customHeight="false" outlineLevel="0" collapsed="false"/>
  </sheetData>
  <mergeCells count="3">
    <mergeCell ref="B1:E1"/>
    <mergeCell ref="B2:E2"/>
    <mergeCell ref="B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60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61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1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76" t="s">
        <v>7</v>
      </c>
      <c r="B11" s="76"/>
      <c r="C11" s="77" t="s">
        <v>8</v>
      </c>
      <c r="D11" s="7"/>
      <c r="E11" s="7"/>
      <c r="F11" s="7"/>
      <c r="G11" s="9"/>
      <c r="H11" s="43"/>
      <c r="I11" s="44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78" t="s">
        <v>62</v>
      </c>
      <c r="B12" s="79"/>
      <c r="C12" s="80" t="n">
        <v>0</v>
      </c>
      <c r="D12" s="7"/>
      <c r="E12" s="7"/>
      <c r="F12" s="7"/>
      <c r="G12" s="45"/>
      <c r="H12" s="45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81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63</v>
      </c>
      <c r="B14" s="55"/>
      <c r="C14" s="82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8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83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84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85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86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83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80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81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87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8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8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81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5"/>
      <c r="C27" s="82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8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8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80"/>
      <c r="D30" s="7"/>
      <c r="E30" s="7"/>
      <c r="F30" s="7"/>
      <c r="G30" s="9"/>
      <c r="H30" s="57"/>
      <c r="I30" s="58"/>
    </row>
    <row r="31" customFormat="false" ht="21.75" hidden="false" customHeight="true" outlineLevel="0" collapsed="false">
      <c r="A31" s="23"/>
      <c r="B31" s="29"/>
      <c r="C31" s="80"/>
      <c r="D31" s="7"/>
      <c r="E31" s="7"/>
      <c r="F31" s="7"/>
      <c r="G31" s="9"/>
      <c r="H31" s="57"/>
      <c r="I31" s="58"/>
    </row>
    <row r="32" customFormat="false" ht="21.75" hidden="false" customHeight="true" outlineLevel="0" collapsed="false">
      <c r="A32" s="23"/>
      <c r="B32" s="31" t="s">
        <v>20</v>
      </c>
      <c r="C32" s="88" t="n">
        <f aca="false">C27+C23+C19+C14</f>
        <v>0</v>
      </c>
      <c r="D32" s="7"/>
      <c r="E32" s="7"/>
      <c r="F32" s="7"/>
      <c r="G32" s="9"/>
      <c r="H32" s="61"/>
      <c r="I32" s="58"/>
    </row>
    <row r="33" customFormat="false" ht="21.75" hidden="false" customHeight="true" outlineLevel="0" collapsed="false">
      <c r="A33" s="23"/>
      <c r="B33" s="33" t="s">
        <v>21</v>
      </c>
      <c r="C33" s="80"/>
      <c r="D33" s="7"/>
      <c r="E33" s="7"/>
      <c r="F33" s="7"/>
      <c r="G33" s="9"/>
      <c r="H33" s="9"/>
      <c r="I33" s="44"/>
    </row>
    <row r="34" customFormat="false" ht="21.75" hidden="false" customHeight="true" outlineLevel="0" collapsed="false">
      <c r="A34" s="23"/>
      <c r="B34" s="33" t="s">
        <v>22</v>
      </c>
      <c r="C34" s="80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89"/>
      <c r="B35" s="90" t="s">
        <v>23</v>
      </c>
      <c r="C35" s="91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92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2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2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2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2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2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2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2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2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5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5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5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5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93" width="13.7"/>
    <col collapsed="false" customWidth="true" hidden="false" outlineLevel="0" max="2" min="2" style="94" width="2.7"/>
    <col collapsed="false" customWidth="true" hidden="false" outlineLevel="0" max="3" min="3" style="94" width="26.28"/>
    <col collapsed="false" customWidth="true" hidden="false" outlineLevel="0" max="4" min="4" style="94" width="2.7"/>
    <col collapsed="false" customWidth="true" hidden="false" outlineLevel="0" max="5" min="5" style="94" width="15.85"/>
    <col collapsed="false" customWidth="true" hidden="false" outlineLevel="0" max="6" min="6" style="94" width="14.28"/>
    <col collapsed="false" customWidth="true" hidden="false" outlineLevel="0" max="7" min="7" style="94" width="11.7"/>
    <col collapsed="false" customWidth="true" hidden="true" outlineLevel="0" max="8" min="8" style="94" width="5.13"/>
    <col collapsed="false" customWidth="true" hidden="true" outlineLevel="0" max="9" min="9" style="94" width="16.42"/>
    <col collapsed="false" customWidth="true" hidden="true" outlineLevel="0" max="10" min="10" style="94" width="14.14"/>
    <col collapsed="false" customWidth="true" hidden="true" outlineLevel="0" max="11" min="11" style="94" width="11.7"/>
    <col collapsed="false" customWidth="true" hidden="true" outlineLevel="0" max="12" min="12" style="94" width="2.7"/>
    <col collapsed="false" customWidth="true" hidden="true" outlineLevel="0" max="13" min="13" style="94" width="16.42"/>
    <col collapsed="false" customWidth="true" hidden="true" outlineLevel="0" max="14" min="14" style="94" width="13.28"/>
    <col collapsed="false" customWidth="true" hidden="true" outlineLevel="0" max="15" min="15" style="94" width="11.7"/>
    <col collapsed="false" customWidth="true" hidden="true" outlineLevel="0" max="16" min="16" style="94" width="2.7"/>
    <col collapsed="false" customWidth="true" hidden="true" outlineLevel="0" max="17" min="17" style="94" width="16.42"/>
    <col collapsed="false" customWidth="true" hidden="true" outlineLevel="0" max="18" min="18" style="94" width="13.28"/>
    <col collapsed="false" customWidth="true" hidden="true" outlineLevel="0" max="19" min="19" style="94" width="11.7"/>
    <col collapsed="false" customWidth="true" hidden="true" outlineLevel="0" max="20" min="20" style="94" width="2.7"/>
    <col collapsed="false" customWidth="true" hidden="true" outlineLevel="0" max="21" min="21" style="94" width="14.7"/>
    <col collapsed="false" customWidth="true" hidden="true" outlineLevel="0" max="22" min="22" style="94" width="13.99"/>
    <col collapsed="false" customWidth="true" hidden="true" outlineLevel="0" max="23" min="23" style="94" width="11.7"/>
    <col collapsed="false" customWidth="true" hidden="true" outlineLevel="0" max="24" min="24" style="94" width="2.7"/>
    <col collapsed="false" customWidth="true" hidden="true" outlineLevel="0" max="25" min="25" style="94" width="15.41"/>
    <col collapsed="false" customWidth="true" hidden="true" outlineLevel="0" max="26" min="26" style="94" width="14.14"/>
    <col collapsed="false" customWidth="true" hidden="true" outlineLevel="0" max="27" min="27" style="94" width="15.7"/>
    <col collapsed="false" customWidth="true" hidden="true" outlineLevel="0" max="28" min="28" style="94" width="2.7"/>
    <col collapsed="false" customWidth="true" hidden="true" outlineLevel="0" max="29" min="29" style="94" width="15.41"/>
    <col collapsed="false" customWidth="true" hidden="true" outlineLevel="0" max="30" min="30" style="94" width="14.14"/>
    <col collapsed="false" customWidth="true" hidden="true" outlineLevel="0" max="31" min="31" style="94" width="15.7"/>
    <col collapsed="false" customWidth="true" hidden="true" outlineLevel="0" max="32" min="32" style="94" width="2.7"/>
    <col collapsed="false" customWidth="true" hidden="true" outlineLevel="0" max="33" min="33" style="94" width="14.85"/>
    <col collapsed="false" customWidth="true" hidden="true" outlineLevel="0" max="34" min="34" style="94" width="16.7"/>
    <col collapsed="false" customWidth="true" hidden="true" outlineLevel="0" max="35" min="35" style="94" width="14.28"/>
    <col collapsed="false" customWidth="true" hidden="true" outlineLevel="0" max="36" min="36" style="94" width="14.85"/>
    <col collapsed="false" customWidth="true" hidden="true" outlineLevel="0" max="39" min="37" style="94" width="9.06"/>
    <col collapsed="false" customWidth="false" hidden="false" outlineLevel="0" max="257" min="40" style="94" width="9.14"/>
  </cols>
  <sheetData>
    <row r="1" customFormat="false" ht="15" hidden="false" customHeight="false" outlineLevel="0" collapsed="false">
      <c r="A1" s="95" t="s">
        <v>64</v>
      </c>
      <c r="B1" s="96"/>
      <c r="C1" s="97" t="n">
        <v>36220</v>
      </c>
    </row>
    <row r="2" customFormat="false" ht="15.75" hidden="false" customHeight="false" outlineLevel="0" collapsed="false">
      <c r="A2" s="98" t="s">
        <v>65</v>
      </c>
      <c r="B2" s="99"/>
      <c r="C2" s="100" t="n">
        <v>36161</v>
      </c>
    </row>
    <row r="4" customFormat="false" ht="15" hidden="false" customHeight="false" outlineLevel="0" collapsed="false">
      <c r="E4" s="101" t="s">
        <v>66</v>
      </c>
      <c r="I4" s="101" t="s">
        <v>67</v>
      </c>
      <c r="M4" s="101" t="s">
        <v>68</v>
      </c>
      <c r="Q4" s="101" t="s">
        <v>69</v>
      </c>
      <c r="U4" s="101" t="s">
        <v>70</v>
      </c>
      <c r="Y4" s="101" t="s">
        <v>71</v>
      </c>
      <c r="AC4" s="101" t="s">
        <v>72</v>
      </c>
    </row>
    <row r="5" customFormat="false" ht="15" hidden="false" customHeight="false" outlineLevel="0" collapsed="false">
      <c r="A5" s="102" t="s">
        <v>73</v>
      </c>
      <c r="C5" s="103" t="s">
        <v>74</v>
      </c>
      <c r="E5" s="104" t="s">
        <v>75</v>
      </c>
      <c r="F5" s="104"/>
      <c r="G5" s="104"/>
      <c r="I5" s="104" t="s">
        <v>34</v>
      </c>
      <c r="J5" s="104"/>
      <c r="K5" s="104"/>
      <c r="M5" s="104" t="s">
        <v>76</v>
      </c>
      <c r="N5" s="104"/>
      <c r="O5" s="104"/>
      <c r="Q5" s="104" t="s">
        <v>77</v>
      </c>
      <c r="R5" s="104"/>
      <c r="S5" s="104"/>
      <c r="U5" s="104" t="s">
        <v>78</v>
      </c>
      <c r="V5" s="104"/>
      <c r="W5" s="104"/>
      <c r="Y5" s="104" t="s">
        <v>79</v>
      </c>
      <c r="Z5" s="104"/>
      <c r="AA5" s="104"/>
      <c r="AC5" s="104" t="s">
        <v>80</v>
      </c>
      <c r="AD5" s="104"/>
      <c r="AE5" s="104"/>
      <c r="AG5" s="104" t="s">
        <v>81</v>
      </c>
      <c r="AH5" s="104"/>
      <c r="AI5" s="104"/>
    </row>
    <row r="6" customFormat="false" ht="15" hidden="false" customHeight="false" outlineLevel="0" collapsed="false">
      <c r="A6" s="105" t="s">
        <v>82</v>
      </c>
      <c r="C6" s="106" t="s">
        <v>83</v>
      </c>
      <c r="E6" s="107" t="s">
        <v>84</v>
      </c>
      <c r="F6" s="108" t="s">
        <v>85</v>
      </c>
      <c r="G6" s="109" t="s">
        <v>86</v>
      </c>
      <c r="I6" s="107" t="s">
        <v>84</v>
      </c>
      <c r="J6" s="108" t="s">
        <v>85</v>
      </c>
      <c r="K6" s="109" t="s">
        <v>86</v>
      </c>
      <c r="M6" s="107" t="s">
        <v>84</v>
      </c>
      <c r="N6" s="108" t="s">
        <v>85</v>
      </c>
      <c r="O6" s="109" t="s">
        <v>86</v>
      </c>
      <c r="Q6" s="107" t="s">
        <v>84</v>
      </c>
      <c r="R6" s="108" t="s">
        <v>85</v>
      </c>
      <c r="S6" s="109" t="s">
        <v>86</v>
      </c>
      <c r="U6" s="107" t="s">
        <v>84</v>
      </c>
      <c r="V6" s="108" t="s">
        <v>85</v>
      </c>
      <c r="W6" s="109" t="s">
        <v>86</v>
      </c>
      <c r="Y6" s="107" t="s">
        <v>84</v>
      </c>
      <c r="Z6" s="108" t="s">
        <v>85</v>
      </c>
      <c r="AA6" s="109" t="s">
        <v>86</v>
      </c>
      <c r="AC6" s="107" t="s">
        <v>84</v>
      </c>
      <c r="AD6" s="108" t="s">
        <v>85</v>
      </c>
      <c r="AE6" s="109" t="s">
        <v>86</v>
      </c>
      <c r="AG6" s="107" t="s">
        <v>84</v>
      </c>
      <c r="AH6" s="108" t="s">
        <v>85</v>
      </c>
      <c r="AI6" s="109" t="s">
        <v>86</v>
      </c>
      <c r="AK6" s="94" t="s">
        <v>87</v>
      </c>
      <c r="AL6" s="94" t="s">
        <v>88</v>
      </c>
    </row>
    <row r="7" customFormat="false" ht="3" hidden="false" customHeight="true" outlineLevel="0" collapsed="false"/>
    <row r="8" customFormat="false" ht="15" hidden="false" customHeight="false" outlineLevel="0" collapsed="false">
      <c r="A8" s="93" t="n">
        <v>969</v>
      </c>
      <c r="C8" s="94" t="s">
        <v>89</v>
      </c>
      <c r="E8" s="110"/>
      <c r="F8" s="110" t="n">
        <v>12.134583563155</v>
      </c>
      <c r="G8" s="110" t="n">
        <f aca="false">SUM(E8:F8)</f>
        <v>12.134583563155</v>
      </c>
      <c r="H8" s="110"/>
      <c r="I8" s="111" t="n">
        <v>0</v>
      </c>
      <c r="J8" s="110"/>
      <c r="K8" s="110" t="n">
        <f aca="false">SUM(I8:J8)</f>
        <v>0</v>
      </c>
      <c r="L8" s="110"/>
      <c r="M8" s="111" t="n">
        <f aca="false">36088-28752</f>
        <v>7336</v>
      </c>
      <c r="N8" s="110" t="n">
        <f aca="false">(M8/M$25)*N$25</f>
        <v>497.741150956549</v>
      </c>
      <c r="O8" s="110" t="n">
        <f aca="false">SUM(M8:N8)</f>
        <v>7833.74115095655</v>
      </c>
      <c r="P8" s="110"/>
      <c r="Q8" s="111"/>
      <c r="R8" s="110" t="n">
        <v>644.025899983151</v>
      </c>
      <c r="S8" s="110" t="n">
        <f aca="false">SUM(Q8:R8)</f>
        <v>644.025899983151</v>
      </c>
      <c r="T8" s="110"/>
      <c r="U8" s="111" t="n">
        <v>0</v>
      </c>
      <c r="V8" s="110" t="n">
        <v>0</v>
      </c>
      <c r="W8" s="110" t="n">
        <f aca="false">U8+V8</f>
        <v>0</v>
      </c>
      <c r="X8" s="110"/>
      <c r="Y8" s="111" t="n">
        <f aca="false">27228-13444</f>
        <v>13784</v>
      </c>
      <c r="Z8" s="112" t="n">
        <f aca="false">(Y8/Y$25)*Z$25</f>
        <v>793.069785308805</v>
      </c>
      <c r="AA8" s="110" t="n">
        <f aca="false">SUM(Y8:Z8)</f>
        <v>14577.0697853088</v>
      </c>
      <c r="AC8" s="110"/>
      <c r="AD8" s="112" t="n">
        <v>2362.95026671603</v>
      </c>
      <c r="AE8" s="110" t="n">
        <f aca="false">SUM(AC8:AD8)</f>
        <v>2362.95026671603</v>
      </c>
      <c r="AG8" s="113" t="n">
        <f aca="false">E8+I8+Q8+U8+Y8+M8+AC8</f>
        <v>21120</v>
      </c>
      <c r="AH8" s="113" t="n">
        <f aca="false">F8+J8+R8+V8+Z8+N8+AD8</f>
        <v>4309.92168652769</v>
      </c>
      <c r="AI8" s="113" t="n">
        <f aca="false">G8+K8+S8+W8+AA8+O8+AE8</f>
        <v>25429.9216865277</v>
      </c>
      <c r="AK8" s="114" t="n">
        <v>5</v>
      </c>
      <c r="AP8" s="93" t="n">
        <v>969</v>
      </c>
      <c r="AQ8" s="115"/>
      <c r="AR8" s="116" t="n">
        <v>14</v>
      </c>
    </row>
    <row r="9" customFormat="false" ht="15" hidden="false" customHeight="false" outlineLevel="0" collapsed="false">
      <c r="A9" s="93" t="n">
        <v>912</v>
      </c>
      <c r="C9" s="94" t="s">
        <v>90</v>
      </c>
      <c r="E9" s="110"/>
      <c r="F9" s="110" t="n">
        <v>0</v>
      </c>
      <c r="G9" s="110" t="n">
        <f aca="false">SUM(E9:F9)</f>
        <v>0</v>
      </c>
      <c r="H9" s="110"/>
      <c r="I9" s="111"/>
      <c r="J9" s="110" t="n">
        <v>288.624658181031</v>
      </c>
      <c r="K9" s="110" t="n">
        <f aca="false">SUM(I9:J9)</f>
        <v>288.624658181031</v>
      </c>
      <c r="L9" s="110"/>
      <c r="M9" s="111" t="n">
        <v>0</v>
      </c>
      <c r="N9" s="110" t="n">
        <f aca="false">(M9/M$25)*N$25</f>
        <v>0</v>
      </c>
      <c r="O9" s="110" t="n">
        <f aca="false">SUM(M9:N9)</f>
        <v>0</v>
      </c>
      <c r="P9" s="110"/>
      <c r="Q9" s="111"/>
      <c r="R9" s="110" t="n">
        <v>133.404121577244</v>
      </c>
      <c r="S9" s="110" t="n">
        <f aca="false">SUM(Q9:R9)</f>
        <v>133.404121577244</v>
      </c>
      <c r="T9" s="110"/>
      <c r="U9" s="111"/>
      <c r="V9" s="110" t="n">
        <v>0</v>
      </c>
      <c r="W9" s="110" t="n">
        <f aca="false">SUM(U9:V9)</f>
        <v>0</v>
      </c>
      <c r="X9" s="110"/>
      <c r="Y9" s="111"/>
      <c r="Z9" s="112" t="n">
        <f aca="false">(Y9/Y$25)*Z$25</f>
        <v>0</v>
      </c>
      <c r="AA9" s="110" t="n">
        <f aca="false">SUM(Y9:Z9)</f>
        <v>0</v>
      </c>
      <c r="AC9" s="110"/>
      <c r="AD9" s="112" t="n">
        <v>1100.69054426526</v>
      </c>
      <c r="AE9" s="110" t="n">
        <f aca="false">SUM(AC9:AD9)</f>
        <v>1100.69054426526</v>
      </c>
      <c r="AG9" s="113" t="n">
        <f aca="false">E9+I9+Q9+U9+Y9+M9+AC9</f>
        <v>0</v>
      </c>
      <c r="AH9" s="113" t="n">
        <f aca="false">F9+J9+R9+V9+Z9+N9+AD9</f>
        <v>1522.71932402354</v>
      </c>
      <c r="AI9" s="113" t="n">
        <f aca="false">G9+K9+S9+W9+AA9+O9+AE9</f>
        <v>1522.71932402354</v>
      </c>
      <c r="AK9" s="114" t="n">
        <v>0</v>
      </c>
      <c r="AP9" s="93" t="n">
        <v>912</v>
      </c>
      <c r="AQ9" s="115"/>
      <c r="AR9" s="116"/>
    </row>
    <row r="10" customFormat="false" ht="15" hidden="false" customHeight="false" outlineLevel="0" collapsed="false">
      <c r="A10" s="93" t="s">
        <v>91</v>
      </c>
      <c r="C10" s="94" t="s">
        <v>92</v>
      </c>
      <c r="E10" s="110"/>
      <c r="F10" s="110" t="n">
        <v>211.869829012686</v>
      </c>
      <c r="G10" s="110" t="n">
        <f aca="false">SUM(E10:F10)</f>
        <v>211.869829012686</v>
      </c>
      <c r="H10" s="110"/>
      <c r="I10" s="111"/>
      <c r="J10" s="110" t="n">
        <v>52.7599693100667</v>
      </c>
      <c r="K10" s="110" t="n">
        <f aca="false">SUM(I10:J10)</f>
        <v>52.7599693100667</v>
      </c>
      <c r="L10" s="110"/>
      <c r="M10" s="111" t="n">
        <v>0</v>
      </c>
      <c r="N10" s="110" t="n">
        <f aca="false">(M10/M$25)*N$25</f>
        <v>0</v>
      </c>
      <c r="O10" s="110" t="n">
        <f aca="false">SUM(M10:N10)</f>
        <v>0</v>
      </c>
      <c r="P10" s="110"/>
      <c r="Q10" s="111"/>
      <c r="R10" s="110" t="n">
        <v>384.22432438938</v>
      </c>
      <c r="S10" s="110" t="n">
        <f aca="false">SUM(Q10:R10)</f>
        <v>384.22432438938</v>
      </c>
      <c r="T10" s="110"/>
      <c r="U10" s="111" t="n">
        <v>0</v>
      </c>
      <c r="V10" s="110" t="n">
        <v>83</v>
      </c>
      <c r="W10" s="110" t="n">
        <f aca="false">SUM(U10:V10)</f>
        <v>83</v>
      </c>
      <c r="X10" s="110"/>
      <c r="Y10" s="111"/>
      <c r="Z10" s="112" t="n">
        <f aca="false">(Y10/Y$25)*Z$25</f>
        <v>0</v>
      </c>
      <c r="AA10" s="110" t="n">
        <f aca="false">SUM(Y10:Z10)</f>
        <v>0</v>
      </c>
      <c r="AC10" s="110"/>
      <c r="AD10" s="112" t="n">
        <v>166.002200921507</v>
      </c>
      <c r="AE10" s="110" t="n">
        <f aca="false">SUM(AC10:AD10)</f>
        <v>166.002200921507</v>
      </c>
      <c r="AG10" s="113" t="n">
        <f aca="false">E10+I10+Q10+U10+Y10+M10+AC10</f>
        <v>0</v>
      </c>
      <c r="AH10" s="113" t="n">
        <f aca="false">F10+J10+R10+V10+Z10+N10+AD10</f>
        <v>897.85632363364</v>
      </c>
      <c r="AI10" s="113" t="n">
        <f aca="false">G10+K10+S10+W10+AA10+O10+AE10</f>
        <v>897.85632363364</v>
      </c>
      <c r="AK10" s="114" t="n">
        <v>87.3</v>
      </c>
      <c r="AP10" s="93" t="s">
        <v>91</v>
      </c>
      <c r="AQ10" s="115"/>
      <c r="AR10" s="117" t="n">
        <v>1</v>
      </c>
    </row>
    <row r="11" customFormat="false" ht="15" hidden="false" customHeight="false" outlineLevel="0" collapsed="false">
      <c r="A11" s="93" t="s">
        <v>93</v>
      </c>
      <c r="C11" s="94" t="s">
        <v>94</v>
      </c>
      <c r="E11" s="110"/>
      <c r="F11" s="110" t="n">
        <v>60.672917815775</v>
      </c>
      <c r="G11" s="110" t="n">
        <f aca="false">SUM(E11:F11)</f>
        <v>60.672917815775</v>
      </c>
      <c r="H11" s="110"/>
      <c r="I11" s="111"/>
      <c r="J11" s="110" t="n">
        <v>0</v>
      </c>
      <c r="K11" s="110" t="n">
        <f aca="false">SUM(I11:J11)</f>
        <v>0</v>
      </c>
      <c r="L11" s="110"/>
      <c r="M11" s="111" t="n">
        <f aca="false">27427-21852</f>
        <v>5575</v>
      </c>
      <c r="N11" s="110" t="n">
        <f aca="false">(M11/M$25)*N$25</f>
        <v>378.258849043451</v>
      </c>
      <c r="O11" s="110" t="n">
        <f aca="false">SUM(M11:N11)</f>
        <v>5953.25884904345</v>
      </c>
      <c r="P11" s="110"/>
      <c r="Q11" s="111"/>
      <c r="R11" s="110" t="n">
        <v>0</v>
      </c>
      <c r="S11" s="110" t="n">
        <f aca="false">SUM(Q11:R11)</f>
        <v>0</v>
      </c>
      <c r="T11" s="110"/>
      <c r="U11" s="111" t="n">
        <v>0</v>
      </c>
      <c r="V11" s="110" t="n">
        <v>0</v>
      </c>
      <c r="W11" s="110" t="n">
        <f aca="false">U11+V11</f>
        <v>0</v>
      </c>
      <c r="X11" s="110"/>
      <c r="Y11" s="111"/>
      <c r="Z11" s="112" t="n">
        <f aca="false">(Y11/Y$25)*Z$25</f>
        <v>0</v>
      </c>
      <c r="AA11" s="110" t="n">
        <f aca="false">SUM(Y11:Z11)</f>
        <v>0</v>
      </c>
      <c r="AC11" s="110"/>
      <c r="AD11" s="112" t="n">
        <v>2198.02524888925</v>
      </c>
      <c r="AE11" s="110" t="n">
        <f aca="false">SUM(AC11:AD11)</f>
        <v>2198.02524888925</v>
      </c>
      <c r="AG11" s="113" t="n">
        <f aca="false">E11+I11+Q11+U11+Y11+M11+AC11</f>
        <v>5575</v>
      </c>
      <c r="AH11" s="113" t="n">
        <f aca="false">F11+J11+R11+V11+Z11+N11+AD11</f>
        <v>2636.95701574848</v>
      </c>
      <c r="AI11" s="113" t="n">
        <f aca="false">G11+K11+S11+W11+AA11+O11+AE11</f>
        <v>8211.95701574848</v>
      </c>
      <c r="AK11" s="114" t="n">
        <v>25</v>
      </c>
      <c r="AP11" s="93" t="s">
        <v>93</v>
      </c>
      <c r="AQ11" s="115"/>
      <c r="AR11" s="117" t="n">
        <v>25</v>
      </c>
    </row>
    <row r="12" customFormat="false" ht="15" hidden="false" customHeight="false" outlineLevel="0" collapsed="false">
      <c r="A12" s="93" t="s">
        <v>95</v>
      </c>
      <c r="C12" s="94" t="s">
        <v>96</v>
      </c>
      <c r="E12" s="110"/>
      <c r="F12" s="110" t="n">
        <v>46.111417539989</v>
      </c>
      <c r="G12" s="110" t="n">
        <f aca="false">SUM(E12:F12)</f>
        <v>46.111417539989</v>
      </c>
      <c r="H12" s="110"/>
      <c r="I12" s="111"/>
      <c r="J12" s="110" t="n">
        <v>0</v>
      </c>
      <c r="K12" s="110" t="n">
        <f aca="false">SUM(I12:J12)</f>
        <v>0</v>
      </c>
      <c r="L12" s="110"/>
      <c r="M12" s="111" t="n">
        <v>0</v>
      </c>
      <c r="N12" s="110" t="n">
        <f aca="false">(M12/M$25)*N$25</f>
        <v>0</v>
      </c>
      <c r="O12" s="110" t="n">
        <f aca="false">SUM(M12:N12)</f>
        <v>0</v>
      </c>
      <c r="P12" s="110"/>
      <c r="Q12" s="111"/>
      <c r="R12" s="110" t="n">
        <v>0</v>
      </c>
      <c r="S12" s="110" t="n">
        <f aca="false">SUM(Q12:R12)</f>
        <v>0</v>
      </c>
      <c r="T12" s="110"/>
      <c r="U12" s="111" t="n">
        <v>0</v>
      </c>
      <c r="V12" s="110" t="n">
        <v>0</v>
      </c>
      <c r="W12" s="110" t="n">
        <f aca="false">U12+V12</f>
        <v>0</v>
      </c>
      <c r="X12" s="110"/>
      <c r="Y12" s="111"/>
      <c r="Z12" s="112" t="n">
        <f aca="false">(Y12/Y$25)*Z$25</f>
        <v>0</v>
      </c>
      <c r="AA12" s="110" t="n">
        <f aca="false">SUM(Y12:Z12)</f>
        <v>0</v>
      </c>
      <c r="AC12" s="110"/>
      <c r="AD12" s="112" t="n">
        <v>0</v>
      </c>
      <c r="AE12" s="110" t="n">
        <f aca="false">SUM(AC12:AD12)</f>
        <v>0</v>
      </c>
      <c r="AG12" s="113" t="n">
        <f aca="false">E12+I12+Q12+U12+Y12+M12+AC12</f>
        <v>0</v>
      </c>
      <c r="AH12" s="113" t="n">
        <f aca="false">F12+J12+R12+V12+Z12+N12+AD12</f>
        <v>46.111417539989</v>
      </c>
      <c r="AI12" s="113" t="n">
        <f aca="false">G12+K12+S12+W12+AA12+O12+AE12</f>
        <v>46.111417539989</v>
      </c>
      <c r="AK12" s="114" t="n">
        <f aca="false">16+3</f>
        <v>19</v>
      </c>
      <c r="AP12" s="93" t="s">
        <v>95</v>
      </c>
      <c r="AQ12" s="115"/>
      <c r="AR12" s="117" t="n">
        <f aca="false">86-1+0.65+1</f>
        <v>86.65</v>
      </c>
    </row>
    <row r="13" customFormat="false" ht="15" hidden="false" customHeight="false" outlineLevel="0" collapsed="false">
      <c r="A13" s="93" t="n">
        <v>985</v>
      </c>
      <c r="C13" s="94" t="s">
        <v>97</v>
      </c>
      <c r="E13" s="110"/>
      <c r="F13" s="110" t="n">
        <v>87.3690016547159</v>
      </c>
      <c r="G13" s="110" t="n">
        <f aca="false">SUM(E13:F13)</f>
        <v>87.3690016547159</v>
      </c>
      <c r="H13" s="110"/>
      <c r="I13" s="111"/>
      <c r="J13" s="110" t="n">
        <v>0</v>
      </c>
      <c r="K13" s="110" t="n">
        <f aca="false">SUM(I13:J13)</f>
        <v>0</v>
      </c>
      <c r="L13" s="110"/>
      <c r="M13" s="111" t="n">
        <v>0</v>
      </c>
      <c r="N13" s="110" t="n">
        <f aca="false">(M13/M$25)*N$25</f>
        <v>0</v>
      </c>
      <c r="O13" s="110" t="n">
        <f aca="false">SUM(M13:N13)</f>
        <v>0</v>
      </c>
      <c r="P13" s="110"/>
      <c r="Q13" s="111"/>
      <c r="R13" s="110" t="n">
        <v>0</v>
      </c>
      <c r="S13" s="110" t="n">
        <f aca="false">SUM(Q13:R13)</f>
        <v>0</v>
      </c>
      <c r="T13" s="110"/>
      <c r="U13" s="111" t="n">
        <v>0</v>
      </c>
      <c r="V13" s="110" t="n">
        <v>0</v>
      </c>
      <c r="W13" s="110" t="n">
        <f aca="false">U13+V13</f>
        <v>0</v>
      </c>
      <c r="X13" s="110"/>
      <c r="Y13" s="111" t="n">
        <f aca="false">5826-2876</f>
        <v>2950</v>
      </c>
      <c r="Z13" s="112" t="n">
        <f aca="false">(Y13/Y$25)*Z$25</f>
        <v>169.729822015451</v>
      </c>
      <c r="AA13" s="110" t="n">
        <f aca="false">SUM(Y13:Z13)</f>
        <v>3119.72982201545</v>
      </c>
      <c r="AC13" s="110"/>
      <c r="AD13" s="112" t="n">
        <v>33.7489749602326</v>
      </c>
      <c r="AE13" s="110" t="n">
        <f aca="false">SUM(AC13:AD13)</f>
        <v>33.7489749602326</v>
      </c>
      <c r="AG13" s="113" t="n">
        <f aca="false">E13+I13+Q13+U13+Y13+M13+AC13</f>
        <v>2950</v>
      </c>
      <c r="AH13" s="113" t="n">
        <f aca="false">F13+J13+R13+V13+Z13+N13+AD13</f>
        <v>290.847798630399</v>
      </c>
      <c r="AI13" s="113" t="n">
        <f aca="false">G13+K13+S13+W13+AA13+O13+AE13</f>
        <v>3240.8477986304</v>
      </c>
      <c r="AK13" s="114" t="n">
        <v>36</v>
      </c>
      <c r="AP13" s="93" t="n">
        <v>985</v>
      </c>
      <c r="AQ13" s="115"/>
      <c r="AR13" s="117" t="n">
        <f aca="false">18-2+1+1</f>
        <v>18</v>
      </c>
    </row>
    <row r="14" customFormat="false" ht="15.75" hidden="false" customHeight="true" outlineLevel="0" collapsed="false">
      <c r="A14" s="118" t="s">
        <v>98</v>
      </c>
      <c r="C14" s="94" t="s">
        <v>99</v>
      </c>
      <c r="E14" s="110"/>
      <c r="F14" s="110" t="n">
        <v>0</v>
      </c>
      <c r="G14" s="110" t="n">
        <f aca="false">SUM(E14:F14)</f>
        <v>0</v>
      </c>
      <c r="H14" s="110"/>
      <c r="I14" s="111"/>
      <c r="J14" s="110" t="n">
        <v>0</v>
      </c>
      <c r="K14" s="110" t="n">
        <f aca="false">SUM(I14:J14)</f>
        <v>0</v>
      </c>
      <c r="L14" s="110"/>
      <c r="M14" s="111" t="n">
        <v>0</v>
      </c>
      <c r="N14" s="110" t="n">
        <f aca="false">(M14/M$25)*N$25</f>
        <v>0</v>
      </c>
      <c r="O14" s="110" t="n">
        <f aca="false">SUM(M14:N14)</f>
        <v>0</v>
      </c>
      <c r="P14" s="110"/>
      <c r="Q14" s="111"/>
      <c r="R14" s="110" t="n">
        <v>0</v>
      </c>
      <c r="S14" s="110" t="n">
        <f aca="false">SUM(Q14:R14)</f>
        <v>0</v>
      </c>
      <c r="T14" s="110"/>
      <c r="U14" s="111" t="n">
        <v>0</v>
      </c>
      <c r="V14" s="110" t="n">
        <v>0</v>
      </c>
      <c r="W14" s="110" t="n">
        <f aca="false">U14+V14</f>
        <v>0</v>
      </c>
      <c r="X14" s="110"/>
      <c r="Y14" s="111" t="n">
        <v>0</v>
      </c>
      <c r="Z14" s="112" t="n">
        <f aca="false">(Y14/Y$25)*Z$25</f>
        <v>0</v>
      </c>
      <c r="AA14" s="110" t="n">
        <f aca="false">SUM(Y14:Z14)</f>
        <v>0</v>
      </c>
      <c r="AC14" s="110"/>
      <c r="AD14" s="112" t="n">
        <v>0</v>
      </c>
      <c r="AE14" s="110" t="n">
        <f aca="false">SUM(AC14:AD14)</f>
        <v>0</v>
      </c>
      <c r="AG14" s="113" t="n">
        <f aca="false">E14+I14+Q14+U14+Y14+M14+AC14</f>
        <v>0</v>
      </c>
      <c r="AH14" s="113" t="n">
        <f aca="false">F14+J14+R14+V14+Z14+N14+AD14</f>
        <v>0</v>
      </c>
      <c r="AI14" s="113" t="n">
        <f aca="false">G14+K14+S14+W14+AA14+O14+AE14</f>
        <v>0</v>
      </c>
      <c r="AK14" s="114" t="n">
        <v>0</v>
      </c>
      <c r="AP14" s="118" t="s">
        <v>98</v>
      </c>
      <c r="AQ14" s="115"/>
      <c r="AR14" s="117" t="n">
        <v>36</v>
      </c>
    </row>
    <row r="15" customFormat="false" ht="15" hidden="false" customHeight="false" outlineLevel="0" collapsed="false">
      <c r="A15" s="93" t="n">
        <v>119</v>
      </c>
      <c r="C15" s="94" t="s">
        <v>100</v>
      </c>
      <c r="E15" s="110"/>
      <c r="F15" s="110" t="n">
        <v>0</v>
      </c>
      <c r="G15" s="110" t="n">
        <f aca="false">SUM(E15:F15)</f>
        <v>0</v>
      </c>
      <c r="H15" s="110"/>
      <c r="I15" s="111"/>
      <c r="J15" s="110" t="n">
        <v>0</v>
      </c>
      <c r="K15" s="110" t="n">
        <f aca="false">SUM(I15:J15)</f>
        <v>0</v>
      </c>
      <c r="L15" s="110"/>
      <c r="M15" s="111" t="n">
        <v>0</v>
      </c>
      <c r="N15" s="110" t="n">
        <f aca="false">(M15/M$25)*N$25</f>
        <v>0</v>
      </c>
      <c r="O15" s="110" t="n">
        <f aca="false">SUM(M15:N15)</f>
        <v>0</v>
      </c>
      <c r="P15" s="110"/>
      <c r="Q15" s="111"/>
      <c r="R15" s="110" t="n">
        <v>0</v>
      </c>
      <c r="S15" s="110" t="n">
        <f aca="false">SUM(Q15:R15)</f>
        <v>0</v>
      </c>
      <c r="T15" s="110"/>
      <c r="U15" s="111" t="n">
        <v>0</v>
      </c>
      <c r="V15" s="110" t="n">
        <v>0</v>
      </c>
      <c r="W15" s="110" t="n">
        <f aca="false">U15+V15</f>
        <v>0</v>
      </c>
      <c r="X15" s="110"/>
      <c r="Y15" s="111" t="n">
        <v>0</v>
      </c>
      <c r="Z15" s="112" t="n">
        <f aca="false">(Y15/Y$25)*Z$25</f>
        <v>0</v>
      </c>
      <c r="AA15" s="110" t="n">
        <f aca="false">SUM(Y15:Z15)</f>
        <v>0</v>
      </c>
      <c r="AC15" s="110"/>
      <c r="AD15" s="112" t="n">
        <v>0</v>
      </c>
      <c r="AE15" s="110" t="n">
        <f aca="false">SUM(AC15:AD15)</f>
        <v>0</v>
      </c>
      <c r="AG15" s="113" t="n">
        <f aca="false">E15+I15+Q15+U15+Y15+M15+AC15</f>
        <v>0</v>
      </c>
      <c r="AH15" s="113" t="n">
        <f aca="false">F15+J15+R15+V15+Z15+N15+AD15</f>
        <v>0</v>
      </c>
      <c r="AI15" s="113" t="n">
        <f aca="false">G15+K15+S15+W15+AA15+O15+AE15</f>
        <v>0</v>
      </c>
      <c r="AK15" s="114"/>
      <c r="AP15" s="93" t="n">
        <v>119</v>
      </c>
      <c r="AQ15" s="115"/>
      <c r="AR15" s="117"/>
    </row>
    <row r="16" customFormat="false" ht="15" hidden="false" customHeight="false" outlineLevel="0" collapsed="false">
      <c r="A16" s="93" t="n">
        <v>912</v>
      </c>
      <c r="C16" s="94" t="s">
        <v>101</v>
      </c>
      <c r="E16" s="110"/>
      <c r="F16" s="110" t="n">
        <v>0</v>
      </c>
      <c r="G16" s="110" t="n">
        <f aca="false">SUM(E16:F16)</f>
        <v>0</v>
      </c>
      <c r="H16" s="110"/>
      <c r="I16" s="111"/>
      <c r="J16" s="110" t="n">
        <v>0</v>
      </c>
      <c r="K16" s="110" t="n">
        <f aca="false">SUM(I16:J16)</f>
        <v>0</v>
      </c>
      <c r="L16" s="110"/>
      <c r="M16" s="111" t="n">
        <v>0</v>
      </c>
      <c r="N16" s="110" t="n">
        <f aca="false">(M16/M$25)*N$25</f>
        <v>0</v>
      </c>
      <c r="O16" s="110" t="n">
        <f aca="false">SUM(M16:N16)</f>
        <v>0</v>
      </c>
      <c r="P16" s="110"/>
      <c r="Q16" s="111"/>
      <c r="R16" s="110" t="n">
        <v>0</v>
      </c>
      <c r="S16" s="110" t="n">
        <f aca="false">SUM(Q16:R16)</f>
        <v>0</v>
      </c>
      <c r="T16" s="110"/>
      <c r="U16" s="111" t="n">
        <v>0</v>
      </c>
      <c r="V16" s="110" t="n">
        <v>0</v>
      </c>
      <c r="W16" s="110" t="n">
        <f aca="false">U16+V16</f>
        <v>0</v>
      </c>
      <c r="X16" s="110"/>
      <c r="Y16" s="111" t="n">
        <v>0</v>
      </c>
      <c r="Z16" s="112" t="n">
        <f aca="false">(Y16/Y$25)*Z$25</f>
        <v>0</v>
      </c>
      <c r="AA16" s="110" t="n">
        <f aca="false">SUM(Y16:Z16)</f>
        <v>0</v>
      </c>
      <c r="AC16" s="110"/>
      <c r="AD16" s="112" t="n">
        <v>0</v>
      </c>
      <c r="AE16" s="110" t="n">
        <f aca="false">SUM(AC16:AD16)</f>
        <v>0</v>
      </c>
      <c r="AG16" s="113" t="n">
        <f aca="false">E16+I16+Q16+U16+Y16+M16+AC16</f>
        <v>0</v>
      </c>
      <c r="AH16" s="113" t="n">
        <f aca="false">F16+J16+R16+V16+Z16+N16+AD16</f>
        <v>0</v>
      </c>
      <c r="AI16" s="113" t="n">
        <f aca="false">G16+K16+S16+W16+AA16+O16+AE16</f>
        <v>0</v>
      </c>
      <c r="AK16" s="114"/>
      <c r="AP16" s="93" t="n">
        <v>912</v>
      </c>
      <c r="AQ16" s="115"/>
      <c r="AR16" s="117" t="n">
        <v>3</v>
      </c>
    </row>
    <row r="17" customFormat="false" ht="15" hidden="false" customHeight="false" outlineLevel="0" collapsed="false">
      <c r="A17" s="93" t="n">
        <v>912</v>
      </c>
      <c r="C17" s="94" t="s">
        <v>102</v>
      </c>
      <c r="E17" s="110"/>
      <c r="F17" s="110" t="n">
        <v>0</v>
      </c>
      <c r="G17" s="110" t="n">
        <f aca="false">SUM(E17:F17)</f>
        <v>0</v>
      </c>
      <c r="H17" s="110"/>
      <c r="I17" s="111"/>
      <c r="J17" s="110" t="n">
        <v>0</v>
      </c>
      <c r="K17" s="110" t="n">
        <f aca="false">SUM(I17:J17)</f>
        <v>0</v>
      </c>
      <c r="L17" s="110"/>
      <c r="M17" s="111" t="n">
        <v>0</v>
      </c>
      <c r="N17" s="110" t="n">
        <f aca="false">(M17/M$25)*N$25</f>
        <v>0</v>
      </c>
      <c r="O17" s="110" t="n">
        <f aca="false">SUM(M17:N17)</f>
        <v>0</v>
      </c>
      <c r="P17" s="110"/>
      <c r="Q17" s="111"/>
      <c r="R17" s="110" t="n">
        <v>34.8374992692849</v>
      </c>
      <c r="S17" s="110" t="n">
        <f aca="false">SUM(Q17:R17)</f>
        <v>34.8374992692849</v>
      </c>
      <c r="T17" s="110"/>
      <c r="U17" s="111" t="n">
        <v>0</v>
      </c>
      <c r="V17" s="110" t="n">
        <v>0</v>
      </c>
      <c r="W17" s="110" t="n">
        <f aca="false">U17+V17</f>
        <v>0</v>
      </c>
      <c r="X17" s="110"/>
      <c r="Y17" s="111" t="n">
        <v>0</v>
      </c>
      <c r="Z17" s="112" t="n">
        <f aca="false">(Y17/Y$25)*Z$25</f>
        <v>0</v>
      </c>
      <c r="AA17" s="110" t="n">
        <f aca="false">SUM(Y17:Z17)</f>
        <v>0</v>
      </c>
      <c r="AC17" s="110"/>
      <c r="AD17" s="112" t="n">
        <v>0</v>
      </c>
      <c r="AE17" s="110" t="n">
        <f aca="false">SUM(AC17:AD17)</f>
        <v>0</v>
      </c>
      <c r="AG17" s="113" t="n">
        <f aca="false">E17+I17+Q17+U17+Y17+M17+AC17</f>
        <v>0</v>
      </c>
      <c r="AH17" s="113" t="n">
        <f aca="false">F17+J17+R17+V17+Z17+N17+AD17</f>
        <v>34.8374992692849</v>
      </c>
      <c r="AI17" s="113" t="n">
        <f aca="false">G17+K17+S17+W17+AA17+O17+AE17</f>
        <v>34.8374992692849</v>
      </c>
      <c r="AK17" s="114"/>
      <c r="AP17" s="93" t="n">
        <v>912</v>
      </c>
      <c r="AQ17" s="115"/>
      <c r="AR17" s="117" t="n">
        <f aca="false">6-1+0.35</f>
        <v>5.35</v>
      </c>
    </row>
    <row r="18" customFormat="false" ht="15" hidden="false" customHeight="false" outlineLevel="0" collapsed="false">
      <c r="A18" s="93" t="n">
        <v>912</v>
      </c>
      <c r="C18" s="94" t="s">
        <v>103</v>
      </c>
      <c r="E18" s="110"/>
      <c r="F18" s="110" t="n">
        <v>0</v>
      </c>
      <c r="G18" s="110" t="n">
        <f aca="false">SUM(E18:F18)</f>
        <v>0</v>
      </c>
      <c r="H18" s="110"/>
      <c r="I18" s="111"/>
      <c r="J18" s="110" t="n">
        <v>0</v>
      </c>
      <c r="K18" s="110" t="n">
        <f aca="false">SUM(I18:J18)</f>
        <v>0</v>
      </c>
      <c r="L18" s="110"/>
      <c r="M18" s="111" t="n">
        <v>0</v>
      </c>
      <c r="N18" s="110" t="n">
        <f aca="false">(M18/M$25)*N$25</f>
        <v>0</v>
      </c>
      <c r="O18" s="110" t="n">
        <f aca="false">SUM(M18:N18)</f>
        <v>0</v>
      </c>
      <c r="P18" s="110"/>
      <c r="Q18" s="111"/>
      <c r="R18" s="110" t="n">
        <v>6.98490772357304</v>
      </c>
      <c r="S18" s="110" t="n">
        <f aca="false">SUM(Q18:R18)</f>
        <v>6.98490772357304</v>
      </c>
      <c r="T18" s="110"/>
      <c r="U18" s="111" t="n">
        <v>0</v>
      </c>
      <c r="V18" s="110" t="n">
        <v>0</v>
      </c>
      <c r="W18" s="110" t="n">
        <f aca="false">U18+V18</f>
        <v>0</v>
      </c>
      <c r="X18" s="110"/>
      <c r="Y18" s="111" t="n">
        <v>0</v>
      </c>
      <c r="Z18" s="112" t="n">
        <f aca="false">(Y18/Y$25)*Z$25</f>
        <v>0</v>
      </c>
      <c r="AA18" s="110" t="n">
        <f aca="false">SUM(Y18:Z18)</f>
        <v>0</v>
      </c>
      <c r="AC18" s="110"/>
      <c r="AD18" s="112" t="n">
        <v>0</v>
      </c>
      <c r="AE18" s="110" t="n">
        <f aca="false">SUM(AC18:AD18)</f>
        <v>0</v>
      </c>
      <c r="AG18" s="113" t="n">
        <f aca="false">E18+I18+Q18+U18+Y18+M18+AC18</f>
        <v>0</v>
      </c>
      <c r="AH18" s="113" t="n">
        <f aca="false">F18+J18+R18+V18+Z18+N18+AD18</f>
        <v>6.98490772357304</v>
      </c>
      <c r="AI18" s="113" t="n">
        <f aca="false">G18+K18+S18+W18+AA18+O18+AE18</f>
        <v>6.98490772357304</v>
      </c>
      <c r="AK18" s="114"/>
      <c r="AP18" s="93" t="n">
        <v>912</v>
      </c>
      <c r="AQ18" s="115"/>
      <c r="AR18" s="117" t="n">
        <v>2</v>
      </c>
    </row>
    <row r="19" customFormat="false" ht="15" hidden="false" customHeight="false" outlineLevel="0" collapsed="false">
      <c r="A19" s="93" t="n">
        <v>359</v>
      </c>
      <c r="C19" s="94" t="s">
        <v>104</v>
      </c>
      <c r="E19" s="110"/>
      <c r="F19" s="110" t="n">
        <v>4.853833425262</v>
      </c>
      <c r="G19" s="110" t="n">
        <f aca="false">SUM(E19:F19)</f>
        <v>4.853833425262</v>
      </c>
      <c r="H19" s="110"/>
      <c r="I19" s="111"/>
      <c r="J19" s="110" t="n">
        <v>0</v>
      </c>
      <c r="K19" s="110" t="n">
        <f aca="false">SUM(I19:J19)</f>
        <v>0</v>
      </c>
      <c r="L19" s="110"/>
      <c r="M19" s="111" t="n">
        <v>0</v>
      </c>
      <c r="N19" s="110" t="n">
        <f aca="false">(M19/M$25)*N$25</f>
        <v>0</v>
      </c>
      <c r="O19" s="110" t="n">
        <f aca="false">SUM(M19:N19)</f>
        <v>0</v>
      </c>
      <c r="P19" s="110"/>
      <c r="Q19" s="111"/>
      <c r="R19" s="110" t="n">
        <v>0</v>
      </c>
      <c r="S19" s="110" t="n">
        <f aca="false">SUM(Q19:R19)</f>
        <v>0</v>
      </c>
      <c r="T19" s="110"/>
      <c r="U19" s="111"/>
      <c r="V19" s="110"/>
      <c r="W19" s="110"/>
      <c r="X19" s="110"/>
      <c r="Y19" s="111"/>
      <c r="Z19" s="112"/>
      <c r="AA19" s="110"/>
      <c r="AC19" s="110"/>
      <c r="AD19" s="112" t="n">
        <v>0</v>
      </c>
      <c r="AE19" s="110" t="n">
        <f aca="false">SUM(AC19:AD19)</f>
        <v>0</v>
      </c>
      <c r="AG19" s="113" t="n">
        <f aca="false">E19+I19+Q19+U19+Y19+M19+AC19</f>
        <v>0</v>
      </c>
      <c r="AH19" s="113" t="n">
        <f aca="false">F19+J19+R19+V19+Z19+N19+AD19</f>
        <v>4.853833425262</v>
      </c>
      <c r="AI19" s="113" t="n">
        <f aca="false">G19+K19+S19+W19+AA19+O19+AE19</f>
        <v>4.853833425262</v>
      </c>
      <c r="AK19" s="114" t="n">
        <v>2</v>
      </c>
      <c r="AP19" s="93" t="n">
        <v>359</v>
      </c>
    </row>
    <row r="20" customFormat="false" ht="15" hidden="false" customHeight="false" outlineLevel="0" collapsed="false">
      <c r="A20" s="93" t="n">
        <v>460</v>
      </c>
      <c r="C20" s="94" t="s">
        <v>105</v>
      </c>
      <c r="E20" s="110"/>
      <c r="F20" s="110" t="n">
        <v>0</v>
      </c>
      <c r="G20" s="110" t="n">
        <f aca="false">SUM(E20:F20)</f>
        <v>0</v>
      </c>
      <c r="H20" s="110"/>
      <c r="I20" s="111"/>
      <c r="J20" s="110" t="n">
        <v>640.615372508902</v>
      </c>
      <c r="K20" s="110" t="n">
        <f aca="false">SUM(I20:J20)</f>
        <v>640.615372508902</v>
      </c>
      <c r="L20" s="110"/>
      <c r="M20" s="111" t="n">
        <v>0</v>
      </c>
      <c r="N20" s="110" t="n">
        <f aca="false">(M20/M$25)*N$25</f>
        <v>0</v>
      </c>
      <c r="O20" s="110" t="n">
        <f aca="false">SUM(M20:N20)</f>
        <v>0</v>
      </c>
      <c r="P20" s="110"/>
      <c r="Q20" s="111"/>
      <c r="R20" s="110" t="n">
        <v>405.184487519385</v>
      </c>
      <c r="S20" s="110" t="n">
        <f aca="false">SUM(Q20:R20)</f>
        <v>405.184487519385</v>
      </c>
      <c r="T20" s="110"/>
      <c r="U20" s="111"/>
      <c r="V20" s="110"/>
      <c r="W20" s="110"/>
      <c r="X20" s="110"/>
      <c r="Y20" s="111" t="n">
        <f aca="false">13226-6531</f>
        <v>6695</v>
      </c>
      <c r="Z20" s="112" t="n">
        <f aca="false">(Y20/Y$25)*Z$25</f>
        <v>385.200392675744</v>
      </c>
      <c r="AA20" s="110" t="n">
        <f aca="false">Y20+Z20</f>
        <v>7080.20039267574</v>
      </c>
      <c r="AC20" s="110"/>
      <c r="AD20" s="112" t="n">
        <v>1390</v>
      </c>
      <c r="AE20" s="110" t="n">
        <f aca="false">SUM(AC20:AD20)</f>
        <v>1390</v>
      </c>
      <c r="AG20" s="113" t="n">
        <f aca="false">E20+I20+Q20+U20+Y20+M20+AC20</f>
        <v>6695</v>
      </c>
      <c r="AH20" s="113" t="n">
        <f aca="false">F20+J20+R20+V20+Z20+N20+AD20</f>
        <v>2821.00025270403</v>
      </c>
      <c r="AI20" s="113" t="n">
        <f aca="false">G20+K20+S20+W20+AA20+O20+AE20</f>
        <v>9516.00025270403</v>
      </c>
      <c r="AK20" s="114"/>
      <c r="AP20" s="93" t="n">
        <v>460</v>
      </c>
    </row>
    <row r="21" customFormat="false" ht="15" hidden="false" customHeight="false" outlineLevel="0" collapsed="false">
      <c r="A21" s="93" t="s">
        <v>106</v>
      </c>
      <c r="C21" s="0" t="s">
        <v>107</v>
      </c>
      <c r="E21" s="110"/>
      <c r="F21" s="110" t="n">
        <v>14.561500275786</v>
      </c>
      <c r="G21" s="110" t="n">
        <f aca="false">SUM(E21:F21)</f>
        <v>14.561500275786</v>
      </c>
      <c r="H21" s="110"/>
      <c r="I21" s="111"/>
      <c r="J21" s="110"/>
      <c r="K21" s="110"/>
      <c r="L21" s="110"/>
      <c r="M21" s="111"/>
      <c r="N21" s="110"/>
      <c r="O21" s="110"/>
      <c r="P21" s="110"/>
      <c r="Q21" s="111"/>
      <c r="R21" s="110" t="n">
        <v>0</v>
      </c>
      <c r="S21" s="110" t="n">
        <f aca="false">SUM(Q21:R21)</f>
        <v>0</v>
      </c>
      <c r="T21" s="110"/>
      <c r="U21" s="111"/>
      <c r="V21" s="110"/>
      <c r="W21" s="110"/>
      <c r="X21" s="110"/>
      <c r="Y21" s="111"/>
      <c r="Z21" s="112"/>
      <c r="AA21" s="110"/>
      <c r="AC21" s="110"/>
      <c r="AD21" s="112" t="n">
        <v>0</v>
      </c>
      <c r="AE21" s="110" t="n">
        <f aca="false">SUM(AC21:AD21)</f>
        <v>0</v>
      </c>
      <c r="AG21" s="113" t="n">
        <f aca="false">E21+I21+Q21+U21+Y21+M21+AC21</f>
        <v>0</v>
      </c>
      <c r="AH21" s="113" t="n">
        <f aca="false">F21+J21+R21+V21+Z21+N21+AD21</f>
        <v>14.561500275786</v>
      </c>
      <c r="AI21" s="113" t="n">
        <f aca="false">G21+K21+S21+W21+AA21+O21+AE21</f>
        <v>14.561500275786</v>
      </c>
      <c r="AK21" s="114" t="n">
        <v>6</v>
      </c>
      <c r="AP21" s="93" t="s">
        <v>106</v>
      </c>
    </row>
    <row r="22" customFormat="false" ht="15" hidden="false" customHeight="false" outlineLevel="0" collapsed="false">
      <c r="A22" s="93" t="s">
        <v>108</v>
      </c>
      <c r="C22" s="0"/>
      <c r="E22" s="110"/>
      <c r="F22" s="110"/>
      <c r="G22" s="110"/>
      <c r="H22" s="110"/>
      <c r="I22" s="111"/>
      <c r="J22" s="110"/>
      <c r="K22" s="110"/>
      <c r="L22" s="110"/>
      <c r="M22" s="111"/>
      <c r="N22" s="110"/>
      <c r="O22" s="110"/>
      <c r="P22" s="110"/>
      <c r="Q22" s="111"/>
      <c r="R22" s="110" t="n">
        <v>1555.33875953798</v>
      </c>
      <c r="S22" s="110" t="n">
        <f aca="false">SUM(Q22:R22)</f>
        <v>1555.33875953798</v>
      </c>
      <c r="T22" s="110"/>
      <c r="U22" s="111"/>
      <c r="V22" s="110"/>
      <c r="W22" s="110"/>
      <c r="X22" s="110"/>
      <c r="Y22" s="111"/>
      <c r="Z22" s="112"/>
      <c r="AA22" s="110"/>
      <c r="AC22" s="110"/>
      <c r="AD22" s="112" t="n">
        <v>0</v>
      </c>
      <c r="AE22" s="110" t="n">
        <f aca="false">SUM(AC22:AD22)</f>
        <v>0</v>
      </c>
      <c r="AG22" s="113" t="n">
        <f aca="false">E22+I22+Q22+U22+Y22+M22+AC22</f>
        <v>0</v>
      </c>
      <c r="AH22" s="113" t="n">
        <f aca="false">F22+J22+R22+V22+Z22+N22+AD22</f>
        <v>1555.33875953798</v>
      </c>
      <c r="AI22" s="113" t="n">
        <f aca="false">G22+K22+S22+W22+AA22+O22+AE22</f>
        <v>1555.33875953798</v>
      </c>
      <c r="AK22" s="114"/>
      <c r="AP22" s="93" t="s">
        <v>108</v>
      </c>
    </row>
    <row r="23" customFormat="false" ht="15" hidden="false" customHeight="false" outlineLevel="0" collapsed="false">
      <c r="A23" s="93" t="s">
        <v>109</v>
      </c>
      <c r="C23" s="94" t="s">
        <v>110</v>
      </c>
      <c r="E23" s="110"/>
      <c r="F23" s="110" t="n">
        <v>2.426916712631</v>
      </c>
      <c r="G23" s="110" t="n">
        <f aca="false">SUM(E23:F23)</f>
        <v>2.426916712631</v>
      </c>
      <c r="H23" s="110"/>
      <c r="I23" s="111" t="n">
        <v>0</v>
      </c>
      <c r="J23" s="110" t="n">
        <v>0</v>
      </c>
      <c r="K23" s="110" t="n">
        <f aca="false">SUM(I23:J23)</f>
        <v>0</v>
      </c>
      <c r="L23" s="110"/>
      <c r="M23" s="111" t="n">
        <v>0</v>
      </c>
      <c r="N23" s="110" t="n">
        <f aca="false">(M23/M$25)*N$25</f>
        <v>0</v>
      </c>
      <c r="O23" s="110" t="n">
        <f aca="false">SUM(M23:N23)</f>
        <v>0</v>
      </c>
      <c r="P23" s="110"/>
      <c r="Q23" s="111"/>
      <c r="R23" s="110"/>
      <c r="S23" s="110"/>
      <c r="T23" s="110"/>
      <c r="U23" s="111"/>
      <c r="V23" s="110"/>
      <c r="W23" s="110"/>
      <c r="X23" s="110"/>
      <c r="Y23" s="111"/>
      <c r="Z23" s="112"/>
      <c r="AA23" s="110"/>
      <c r="AC23" s="110"/>
      <c r="AD23" s="112"/>
      <c r="AE23" s="110"/>
      <c r="AG23" s="113" t="n">
        <f aca="false">E23+I23+Q23+U23+Y23+M23+AC23</f>
        <v>0</v>
      </c>
      <c r="AH23" s="113" t="n">
        <f aca="false">F23+J23+R23+V23+Z23+N23+AD23</f>
        <v>2.426916712631</v>
      </c>
      <c r="AI23" s="113" t="n">
        <f aca="false">G23+K23+S23+W23+AA23+O23+AE23</f>
        <v>2.426916712631</v>
      </c>
      <c r="AK23" s="114" t="n">
        <v>1</v>
      </c>
      <c r="AP23" s="93" t="s">
        <v>109</v>
      </c>
    </row>
    <row r="24" customFormat="false" ht="15" hidden="false" customHeight="false" outlineLevel="0" collapsed="false">
      <c r="E24" s="119"/>
      <c r="F24" s="120"/>
      <c r="G24" s="120"/>
      <c r="I24" s="120"/>
      <c r="J24" s="120"/>
      <c r="K24" s="120"/>
      <c r="M24" s="120"/>
      <c r="N24" s="120"/>
      <c r="O24" s="120"/>
      <c r="Q24" s="120"/>
      <c r="R24" s="120"/>
      <c r="S24" s="120"/>
      <c r="U24" s="120"/>
      <c r="V24" s="120"/>
      <c r="W24" s="120"/>
      <c r="Y24" s="120"/>
      <c r="Z24" s="120"/>
      <c r="AA24" s="120"/>
      <c r="AC24" s="120"/>
      <c r="AD24" s="120"/>
      <c r="AE24" s="120"/>
      <c r="AG24" s="120"/>
      <c r="AH24" s="120"/>
      <c r="AI24" s="120"/>
      <c r="AK24" s="94" t="n">
        <f aca="false">SUM(AK8:AK23)</f>
        <v>181.3</v>
      </c>
      <c r="AL24" s="114" t="n">
        <f aca="false">563101-315478</f>
        <v>247623</v>
      </c>
    </row>
    <row r="25" customFormat="false" ht="15" hidden="false" customHeight="false" outlineLevel="0" collapsed="false">
      <c r="C25" s="121" t="s">
        <v>86</v>
      </c>
      <c r="E25" s="110" t="n">
        <f aca="false">SUM(E8:E24)</f>
        <v>0</v>
      </c>
      <c r="F25" s="122" t="n">
        <f aca="false">24510-24070</f>
        <v>440</v>
      </c>
      <c r="G25" s="123" t="n">
        <f aca="false">SUM(G8:G23)</f>
        <v>440</v>
      </c>
      <c r="H25" s="123"/>
      <c r="I25" s="110" t="n">
        <f aca="false">SUM(I8:I24)</f>
        <v>0</v>
      </c>
      <c r="J25" s="122" t="n">
        <f aca="false">21584-20602</f>
        <v>982</v>
      </c>
      <c r="K25" s="123" t="n">
        <f aca="false">SUM(K8:K23)</f>
        <v>982</v>
      </c>
      <c r="L25" s="123"/>
      <c r="M25" s="123" t="n">
        <f aca="false">SUM(M8:M23)</f>
        <v>12911</v>
      </c>
      <c r="N25" s="122" t="n">
        <f aca="false">19271-18395</f>
        <v>876</v>
      </c>
      <c r="O25" s="123" t="n">
        <f aca="false">SUM(O8:O23)</f>
        <v>13787</v>
      </c>
      <c r="P25" s="123"/>
      <c r="Q25" s="123" t="n">
        <f aca="false">SUM(Q8:Q23)</f>
        <v>0</v>
      </c>
      <c r="R25" s="122" t="n">
        <f aca="false">27661-24497</f>
        <v>3164</v>
      </c>
      <c r="S25" s="123" t="n">
        <f aca="false">SUM(S8:S23)</f>
        <v>3164</v>
      </c>
      <c r="T25" s="123"/>
      <c r="U25" s="123" t="n">
        <f aca="false">SUM(U8:U23)</f>
        <v>0</v>
      </c>
      <c r="V25" s="122" t="n">
        <f aca="false">1814-1731</f>
        <v>83</v>
      </c>
      <c r="W25" s="123" t="n">
        <f aca="false">SUM(W8:W23)</f>
        <v>83</v>
      </c>
      <c r="X25" s="123"/>
      <c r="Y25" s="110" t="n">
        <f aca="false">SUM(Y8:Y24)</f>
        <v>23429</v>
      </c>
      <c r="Z25" s="122" t="n">
        <f aca="false">11191-9843</f>
        <v>1348</v>
      </c>
      <c r="AA25" s="123" t="n">
        <f aca="false">SUM(AA8:AA23)</f>
        <v>24777</v>
      </c>
      <c r="AB25" s="123"/>
      <c r="AC25" s="110" t="n">
        <f aca="false">SUM(AC8:AC24)</f>
        <v>0</v>
      </c>
      <c r="AD25" s="122" t="n">
        <f aca="false">159455-152204</f>
        <v>7251</v>
      </c>
      <c r="AE25" s="123" t="n">
        <f aca="false">SUM(AE8:AE23)</f>
        <v>7251.41723575229</v>
      </c>
      <c r="AF25" s="123"/>
      <c r="AG25" s="123" t="n">
        <f aca="false">SUM(AG8:AG23)</f>
        <v>36340</v>
      </c>
      <c r="AH25" s="123" t="n">
        <f aca="false">SUM(AH8:AH23)</f>
        <v>14144.4172357523</v>
      </c>
      <c r="AI25" s="123" t="n">
        <f aca="false">SUM(AI8:AI23)</f>
        <v>50484.4172357523</v>
      </c>
      <c r="AJ25" s="123" t="n">
        <f aca="false">AA25+W25+S25+K25+G25+O25+AE25</f>
        <v>50484.4172357523</v>
      </c>
    </row>
    <row r="27" customFormat="false" ht="15" hidden="false" customHeight="false" outlineLevel="0" collapsed="false">
      <c r="C27" s="94" t="s">
        <v>111</v>
      </c>
      <c r="E27" s="94" t="s">
        <v>112</v>
      </c>
      <c r="J27" s="124"/>
      <c r="AG27" s="110"/>
    </row>
    <row r="28" customFormat="false" ht="15" hidden="false" customHeight="false" outlineLevel="0" collapsed="false">
      <c r="E28" s="94" t="s">
        <v>113</v>
      </c>
      <c r="F28" s="110"/>
      <c r="G28" s="123"/>
      <c r="H28" s="123"/>
      <c r="J28" s="110"/>
      <c r="K28" s="123"/>
      <c r="L28" s="123"/>
      <c r="M28" s="123"/>
      <c r="N28" s="110"/>
      <c r="O28" s="123"/>
      <c r="P28" s="123"/>
      <c r="Q28" s="123"/>
      <c r="R28" s="110"/>
      <c r="S28" s="123"/>
      <c r="T28" s="123"/>
      <c r="U28" s="123"/>
      <c r="V28" s="110"/>
      <c r="W28" s="123"/>
      <c r="X28" s="123"/>
      <c r="Y28" s="110"/>
      <c r="Z28" s="110"/>
      <c r="AA28" s="123"/>
      <c r="AB28" s="123"/>
      <c r="AC28" s="110"/>
      <c r="AD28" s="110"/>
      <c r="AE28" s="123"/>
      <c r="AF28" s="123"/>
      <c r="AG28" s="123"/>
      <c r="AH28" s="123"/>
    </row>
    <row r="29" customFormat="false" ht="15" hidden="false" customHeight="false" outlineLevel="0" collapsed="false">
      <c r="U29" s="125"/>
      <c r="V29" s="126"/>
      <c r="W29" s="126"/>
      <c r="X29" s="125"/>
      <c r="Y29" s="127"/>
      <c r="Z29" s="128"/>
      <c r="AC29" s="127"/>
      <c r="AD29" s="128"/>
    </row>
    <row r="30" customFormat="false" ht="15" hidden="false" customHeight="false" outlineLevel="0" collapsed="false">
      <c r="T30" s="129"/>
      <c r="U30" s="130"/>
      <c r="V30" s="130"/>
      <c r="W30" s="130"/>
      <c r="X30" s="130"/>
      <c r="Y30" s="130"/>
      <c r="Z30" s="130"/>
      <c r="AC30" s="130"/>
      <c r="AD30" s="130"/>
    </row>
    <row r="31" customFormat="false" ht="15" hidden="false" customHeight="false" outlineLevel="0" collapsed="false">
      <c r="T31" s="129"/>
      <c r="U31" s="131"/>
      <c r="V31" s="130"/>
      <c r="W31" s="130"/>
      <c r="X31" s="131"/>
      <c r="Y31" s="132"/>
      <c r="Z31" s="129"/>
      <c r="AA31" s="132"/>
      <c r="AC31" s="132"/>
      <c r="AD31" s="129"/>
      <c r="AE31" s="132"/>
      <c r="AG31" s="133"/>
    </row>
    <row r="32" customFormat="false" ht="15" hidden="false" customHeight="false" outlineLevel="0" collapsed="false">
      <c r="T32" s="129"/>
      <c r="U32" s="131"/>
      <c r="V32" s="130"/>
      <c r="W32" s="130"/>
      <c r="X32" s="131"/>
      <c r="Y32" s="132"/>
      <c r="Z32" s="129"/>
      <c r="AA32" s="132"/>
      <c r="AC32" s="132"/>
      <c r="AD32" s="129"/>
      <c r="AE32" s="132"/>
      <c r="AG32" s="133"/>
    </row>
    <row r="33" customFormat="false" ht="15" hidden="false" customHeight="false" outlineLevel="0" collapsed="false">
      <c r="T33" s="129"/>
      <c r="U33" s="131"/>
      <c r="V33" s="130"/>
      <c r="W33" s="130"/>
      <c r="X33" s="131"/>
      <c r="Y33" s="132"/>
      <c r="Z33" s="129"/>
      <c r="AA33" s="132"/>
      <c r="AC33" s="132"/>
      <c r="AD33" s="129"/>
      <c r="AE33" s="132"/>
      <c r="AG33" s="133"/>
    </row>
    <row r="34" customFormat="false" ht="15" hidden="false" customHeight="false" outlineLevel="0" collapsed="false">
      <c r="T34" s="134"/>
      <c r="U34" s="130"/>
      <c r="V34" s="130"/>
      <c r="W34" s="130"/>
      <c r="X34" s="131"/>
      <c r="Y34" s="132"/>
      <c r="Z34" s="129"/>
      <c r="AA34" s="132"/>
      <c r="AC34" s="132"/>
      <c r="AD34" s="129"/>
      <c r="AE34" s="132"/>
      <c r="AG34" s="133"/>
    </row>
    <row r="35" customFormat="false" ht="15" hidden="false" customHeight="false" outlineLevel="0" collapsed="false">
      <c r="U35" s="130"/>
      <c r="V35" s="135"/>
      <c r="W35" s="130"/>
      <c r="X35" s="130"/>
      <c r="Y35" s="136"/>
      <c r="Z35" s="137"/>
      <c r="AA35" s="138"/>
      <c r="AC35" s="136"/>
      <c r="AD35" s="137"/>
      <c r="AE35" s="138"/>
      <c r="AG35" s="133"/>
    </row>
    <row r="37" customFormat="false" ht="15" hidden="false" customHeight="false" outlineLevel="0" collapsed="false">
      <c r="A37" s="94"/>
    </row>
    <row r="38" customFormat="false" ht="15" hidden="false" customHeight="false" outlineLevel="0" collapsed="false">
      <c r="A38" s="94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93" width="13.7"/>
    <col collapsed="false" customWidth="true" hidden="false" outlineLevel="0" max="2" min="2" style="94" width="2.7"/>
    <col collapsed="false" customWidth="true" hidden="false" outlineLevel="0" max="3" min="3" style="94" width="26.28"/>
    <col collapsed="false" customWidth="true" hidden="false" outlineLevel="0" max="4" min="4" style="94" width="2.7"/>
    <col collapsed="false" customWidth="true" hidden="false" outlineLevel="0" max="5" min="5" style="94" width="15.85"/>
    <col collapsed="false" customWidth="true" hidden="false" outlineLevel="0" max="6" min="6" style="94" width="14.28"/>
    <col collapsed="false" customWidth="true" hidden="false" outlineLevel="0" max="7" min="7" style="94" width="11.7"/>
    <col collapsed="false" customWidth="true" hidden="true" outlineLevel="0" max="8" min="8" style="94" width="5.13"/>
    <col collapsed="false" customWidth="true" hidden="true" outlineLevel="0" max="9" min="9" style="94" width="16.42"/>
    <col collapsed="false" customWidth="true" hidden="true" outlineLevel="0" max="10" min="10" style="94" width="14.14"/>
    <col collapsed="false" customWidth="true" hidden="true" outlineLevel="0" max="11" min="11" style="94" width="11.7"/>
    <col collapsed="false" customWidth="true" hidden="true" outlineLevel="0" max="12" min="12" style="94" width="2.7"/>
    <col collapsed="false" customWidth="true" hidden="true" outlineLevel="0" max="13" min="13" style="94" width="16.42"/>
    <col collapsed="false" customWidth="true" hidden="true" outlineLevel="0" max="14" min="14" style="94" width="13.28"/>
    <col collapsed="false" customWidth="true" hidden="true" outlineLevel="0" max="15" min="15" style="94" width="11.7"/>
    <col collapsed="false" customWidth="true" hidden="true" outlineLevel="0" max="16" min="16" style="94" width="2.7"/>
    <col collapsed="false" customWidth="true" hidden="true" outlineLevel="0" max="17" min="17" style="94" width="16.42"/>
    <col collapsed="false" customWidth="true" hidden="true" outlineLevel="0" max="18" min="18" style="94" width="13.28"/>
    <col collapsed="false" customWidth="true" hidden="true" outlineLevel="0" max="19" min="19" style="94" width="11.7"/>
    <col collapsed="false" customWidth="true" hidden="true" outlineLevel="0" max="20" min="20" style="94" width="2.7"/>
    <col collapsed="false" customWidth="true" hidden="true" outlineLevel="0" max="21" min="21" style="94" width="14.7"/>
    <col collapsed="false" customWidth="true" hidden="true" outlineLevel="0" max="22" min="22" style="94" width="13.99"/>
    <col collapsed="false" customWidth="true" hidden="true" outlineLevel="0" max="23" min="23" style="94" width="11.7"/>
    <col collapsed="false" customWidth="true" hidden="true" outlineLevel="0" max="24" min="24" style="94" width="2.7"/>
    <col collapsed="false" customWidth="true" hidden="true" outlineLevel="0" max="25" min="25" style="94" width="15.41"/>
    <col collapsed="false" customWidth="true" hidden="true" outlineLevel="0" max="26" min="26" style="94" width="14.14"/>
    <col collapsed="false" customWidth="true" hidden="true" outlineLevel="0" max="27" min="27" style="94" width="15.7"/>
    <col collapsed="false" customWidth="true" hidden="true" outlineLevel="0" max="28" min="28" style="94" width="2.7"/>
    <col collapsed="false" customWidth="true" hidden="true" outlineLevel="0" max="29" min="29" style="94" width="15.41"/>
    <col collapsed="false" customWidth="true" hidden="true" outlineLevel="0" max="30" min="30" style="94" width="14.14"/>
    <col collapsed="false" customWidth="true" hidden="true" outlineLevel="0" max="31" min="31" style="94" width="15.7"/>
    <col collapsed="false" customWidth="true" hidden="true" outlineLevel="0" max="32" min="32" style="94" width="2.7"/>
    <col collapsed="false" customWidth="true" hidden="true" outlineLevel="0" max="33" min="33" style="94" width="14.85"/>
    <col collapsed="false" customWidth="true" hidden="true" outlineLevel="0" max="34" min="34" style="94" width="16.7"/>
    <col collapsed="false" customWidth="true" hidden="true" outlineLevel="0" max="35" min="35" style="94" width="14.28"/>
    <col collapsed="false" customWidth="true" hidden="true" outlineLevel="0" max="36" min="36" style="94" width="14.85"/>
    <col collapsed="false" customWidth="true" hidden="true" outlineLevel="0" max="39" min="37" style="94" width="9.06"/>
    <col collapsed="false" customWidth="false" hidden="false" outlineLevel="0" max="257" min="40" style="94" width="9.14"/>
  </cols>
  <sheetData>
    <row r="1" customFormat="false" ht="15" hidden="false" customHeight="false" outlineLevel="0" collapsed="false">
      <c r="A1" s="95" t="s">
        <v>64</v>
      </c>
      <c r="B1" s="96"/>
      <c r="C1" s="97" t="s">
        <v>114</v>
      </c>
    </row>
    <row r="2" customFormat="false" ht="15.75" hidden="false" customHeight="false" outlineLevel="0" collapsed="false">
      <c r="A2" s="98" t="s">
        <v>65</v>
      </c>
      <c r="B2" s="99"/>
      <c r="C2" s="100" t="n">
        <v>36192</v>
      </c>
    </row>
    <row r="4" customFormat="false" ht="15" hidden="false" customHeight="false" outlineLevel="0" collapsed="false">
      <c r="E4" s="101" t="s">
        <v>66</v>
      </c>
      <c r="I4" s="101" t="s">
        <v>67</v>
      </c>
      <c r="M4" s="101" t="s">
        <v>68</v>
      </c>
      <c r="Q4" s="101" t="s">
        <v>69</v>
      </c>
      <c r="U4" s="101" t="s">
        <v>70</v>
      </c>
      <c r="Y4" s="101" t="s">
        <v>71</v>
      </c>
      <c r="AC4" s="101" t="s">
        <v>72</v>
      </c>
    </row>
    <row r="5" customFormat="false" ht="15" hidden="false" customHeight="false" outlineLevel="0" collapsed="false">
      <c r="A5" s="102" t="s">
        <v>73</v>
      </c>
      <c r="C5" s="103"/>
      <c r="E5" s="104" t="s">
        <v>75</v>
      </c>
      <c r="F5" s="104"/>
      <c r="G5" s="104"/>
      <c r="I5" s="104" t="s">
        <v>34</v>
      </c>
      <c r="J5" s="104"/>
      <c r="K5" s="104"/>
      <c r="M5" s="104" t="s">
        <v>76</v>
      </c>
      <c r="N5" s="104"/>
      <c r="O5" s="104"/>
      <c r="Q5" s="104" t="s">
        <v>77</v>
      </c>
      <c r="R5" s="104"/>
      <c r="S5" s="104"/>
      <c r="U5" s="104" t="s">
        <v>78</v>
      </c>
      <c r="V5" s="104"/>
      <c r="W5" s="104"/>
      <c r="Y5" s="104" t="s">
        <v>79</v>
      </c>
      <c r="Z5" s="104"/>
      <c r="AA5" s="104"/>
      <c r="AC5" s="104" t="s">
        <v>80</v>
      </c>
      <c r="AD5" s="104"/>
      <c r="AE5" s="104"/>
      <c r="AG5" s="104" t="s">
        <v>81</v>
      </c>
      <c r="AH5" s="104"/>
      <c r="AI5" s="104"/>
    </row>
    <row r="6" customFormat="false" ht="15" hidden="false" customHeight="false" outlineLevel="0" collapsed="false">
      <c r="A6" s="105" t="s">
        <v>82</v>
      </c>
      <c r="C6" s="106" t="s">
        <v>83</v>
      </c>
      <c r="E6" s="107" t="s">
        <v>84</v>
      </c>
      <c r="F6" s="108" t="s">
        <v>85</v>
      </c>
      <c r="G6" s="109" t="s">
        <v>86</v>
      </c>
      <c r="I6" s="107" t="s">
        <v>84</v>
      </c>
      <c r="J6" s="108" t="s">
        <v>85</v>
      </c>
      <c r="K6" s="109" t="s">
        <v>86</v>
      </c>
      <c r="M6" s="107" t="s">
        <v>84</v>
      </c>
      <c r="N6" s="108" t="s">
        <v>85</v>
      </c>
      <c r="O6" s="109" t="s">
        <v>86</v>
      </c>
      <c r="Q6" s="107" t="s">
        <v>84</v>
      </c>
      <c r="R6" s="108" t="s">
        <v>85</v>
      </c>
      <c r="S6" s="109" t="s">
        <v>86</v>
      </c>
      <c r="U6" s="107" t="s">
        <v>84</v>
      </c>
      <c r="V6" s="108" t="s">
        <v>85</v>
      </c>
      <c r="W6" s="109" t="s">
        <v>86</v>
      </c>
      <c r="Y6" s="107" t="s">
        <v>84</v>
      </c>
      <c r="Z6" s="108" t="s">
        <v>85</v>
      </c>
      <c r="AA6" s="109" t="s">
        <v>86</v>
      </c>
      <c r="AC6" s="107" t="s">
        <v>84</v>
      </c>
      <c r="AD6" s="108" t="s">
        <v>85</v>
      </c>
      <c r="AE6" s="109" t="s">
        <v>86</v>
      </c>
      <c r="AG6" s="107" t="s">
        <v>84</v>
      </c>
      <c r="AH6" s="108" t="s">
        <v>85</v>
      </c>
      <c r="AI6" s="109" t="s">
        <v>86</v>
      </c>
      <c r="AK6" s="94" t="s">
        <v>87</v>
      </c>
      <c r="AL6" s="94" t="s">
        <v>88</v>
      </c>
    </row>
    <row r="7" customFormat="false" ht="3" hidden="false" customHeight="true" outlineLevel="0" collapsed="false"/>
    <row r="8" customFormat="false" ht="15" hidden="false" customHeight="false" outlineLevel="0" collapsed="false">
      <c r="A8" s="93" t="n">
        <v>969</v>
      </c>
      <c r="C8" s="94" t="s">
        <v>89</v>
      </c>
      <c r="E8" s="132" t="n">
        <f aca="false">AK8/AK$24*AL$24</f>
        <v>35151.404494382</v>
      </c>
      <c r="F8" s="110" t="n">
        <f aca="false">E8/E$25*F$25</f>
        <v>5144.25280898876</v>
      </c>
      <c r="G8" s="110" t="n">
        <f aca="false">SUM(E8:F8)</f>
        <v>40295.6573033708</v>
      </c>
      <c r="H8" s="110"/>
      <c r="I8" s="111" t="n">
        <v>0</v>
      </c>
      <c r="J8" s="110" t="n">
        <f aca="false">(ABS(I8)/I$27)*J$25</f>
        <v>0</v>
      </c>
      <c r="K8" s="110" t="n">
        <f aca="false">SUM(I8:J8)</f>
        <v>0</v>
      </c>
      <c r="L8" s="110"/>
      <c r="M8" s="111" t="n">
        <v>47434</v>
      </c>
      <c r="N8" s="110" t="n">
        <f aca="false">(M8/M$25)*N$25</f>
        <v>11337.8721951672</v>
      </c>
      <c r="O8" s="110" t="n">
        <f aca="false">SUM(M8:N8)</f>
        <v>58771.8721951672</v>
      </c>
      <c r="P8" s="110"/>
      <c r="Q8" s="111" t="n">
        <v>139056</v>
      </c>
      <c r="R8" s="110" t="n">
        <f aca="false">(Q8/Q$25)*R$25</f>
        <v>14679.306282027</v>
      </c>
      <c r="S8" s="110" t="n">
        <f aca="false">SUM(Q8:R8)</f>
        <v>153735.306282027</v>
      </c>
      <c r="T8" s="110"/>
      <c r="U8" s="111" t="n">
        <v>0</v>
      </c>
      <c r="V8" s="110" t="n">
        <f aca="false">(U8/U$25)*V$25</f>
        <v>0</v>
      </c>
      <c r="W8" s="110" t="n">
        <f aca="false">U8+V8</f>
        <v>0</v>
      </c>
      <c r="X8" s="110"/>
      <c r="Y8" s="111" t="n">
        <v>32327</v>
      </c>
      <c r="Z8" s="112" t="n">
        <f aca="false">(Y8/Y$25)*Z$25</f>
        <v>8289.27605597918</v>
      </c>
      <c r="AA8" s="110" t="n">
        <f aca="false">SUM(Y8:Z8)</f>
        <v>40616.2760559792</v>
      </c>
      <c r="AC8" s="110" t="n">
        <v>285173</v>
      </c>
      <c r="AD8" s="112" t="n">
        <f aca="false">(AC8/AC$25)*AD$25</f>
        <v>68753.9990720933</v>
      </c>
      <c r="AE8" s="110" t="n">
        <f aca="false">SUM(AC8:AD8)</f>
        <v>353926.999072093</v>
      </c>
      <c r="AG8" s="113" t="n">
        <f aca="false">E8+I8+Q8+U8+Y8+M8+AC8</f>
        <v>539141.404494382</v>
      </c>
      <c r="AH8" s="113" t="n">
        <f aca="false">F8+J8+R8+V8+Z8+N8+AD8</f>
        <v>108204.706414255</v>
      </c>
      <c r="AI8" s="113" t="n">
        <f aca="false">G8+K8+S8+W8+AA8+O8+AE8</f>
        <v>647346.110908638</v>
      </c>
      <c r="AK8" s="114" t="n">
        <v>7</v>
      </c>
    </row>
    <row r="9" customFormat="false" ht="15" hidden="false" customHeight="false" outlineLevel="0" collapsed="false">
      <c r="A9" s="93" t="n">
        <v>912</v>
      </c>
      <c r="C9" s="94" t="s">
        <v>90</v>
      </c>
      <c r="E9" s="132" t="n">
        <f aca="false">AK9/AK$24*AL$24</f>
        <v>0</v>
      </c>
      <c r="F9" s="110" t="n">
        <f aca="false">E9/E$25*F$25</f>
        <v>0</v>
      </c>
      <c r="G9" s="110" t="n">
        <f aca="false">SUM(E9:F9)</f>
        <v>0</v>
      </c>
      <c r="H9" s="110"/>
      <c r="I9" s="111" t="n">
        <v>19517</v>
      </c>
      <c r="J9" s="110" t="n">
        <f aca="false">(ABS(I9)/I$27)*J$25</f>
        <v>10474.1358949604</v>
      </c>
      <c r="K9" s="110" t="n">
        <f aca="false">SUM(I9:J9)</f>
        <v>29991.1358949604</v>
      </c>
      <c r="L9" s="110"/>
      <c r="M9" s="111" t="n">
        <v>0</v>
      </c>
      <c r="N9" s="110" t="n">
        <f aca="false">(M9/M$25)*N$25</f>
        <v>0</v>
      </c>
      <c r="O9" s="110" t="n">
        <f aca="false">SUM(M9:N9)</f>
        <v>0</v>
      </c>
      <c r="P9" s="110"/>
      <c r="Q9" s="111" t="n">
        <v>15153</v>
      </c>
      <c r="R9" s="110" t="n">
        <f aca="false">(Q9/Q$25)*R$25</f>
        <v>1599.61115012336</v>
      </c>
      <c r="S9" s="110" t="n">
        <f aca="false">SUM(Q9:R9)</f>
        <v>16752.6111501234</v>
      </c>
      <c r="T9" s="110"/>
      <c r="U9" s="111"/>
      <c r="V9" s="110" t="n">
        <f aca="false">(U9/U$25)*V$25</f>
        <v>0</v>
      </c>
      <c r="W9" s="110" t="n">
        <f aca="false">SUM(U9:V9)</f>
        <v>0</v>
      </c>
      <c r="X9" s="110"/>
      <c r="Y9" s="111"/>
      <c r="Z9" s="112" t="n">
        <f aca="false">(Y9/Y$25)*Z$25</f>
        <v>0</v>
      </c>
      <c r="AA9" s="110" t="n">
        <f aca="false">SUM(Y9:Z9)</f>
        <v>0</v>
      </c>
      <c r="AC9" s="110" t="n">
        <v>132837</v>
      </c>
      <c r="AD9" s="112" t="n">
        <f aca="false">(AC9/AC$25)*AD$25</f>
        <v>32026.4364955296</v>
      </c>
      <c r="AE9" s="110" t="n">
        <f aca="false">SUM(AC9:AD9)</f>
        <v>164863.43649553</v>
      </c>
      <c r="AG9" s="113" t="n">
        <f aca="false">E9+I9+Q9+U9+Y9+M9+AC9</f>
        <v>167507</v>
      </c>
      <c r="AH9" s="113" t="n">
        <f aca="false">F9+J9+R9+V9+Z9+N9+AD9</f>
        <v>44100.1835406134</v>
      </c>
      <c r="AI9" s="113" t="n">
        <f aca="false">G9+K9+S9+W9+AA9+O9+AE9</f>
        <v>211607.183540613</v>
      </c>
      <c r="AK9" s="114"/>
    </row>
    <row r="10" customFormat="false" ht="15" hidden="false" customHeight="false" outlineLevel="0" collapsed="false">
      <c r="A10" s="93" t="n">
        <v>963</v>
      </c>
      <c r="C10" s="94" t="s">
        <v>115</v>
      </c>
      <c r="E10" s="132" t="n">
        <f aca="false">AK10/AK$24*AL$24</f>
        <v>416795.224719101</v>
      </c>
      <c r="F10" s="110" t="n">
        <f aca="false">E10/E$25*F$25</f>
        <v>60996.1404494382</v>
      </c>
      <c r="G10" s="110" t="n">
        <f aca="false">SUM(E10:F10)</f>
        <v>477791.365168539</v>
      </c>
      <c r="H10" s="110"/>
      <c r="I10" s="111" t="n">
        <v>277</v>
      </c>
      <c r="J10" s="110" t="n">
        <f aca="false">(ABS(I10)/I$27)*J$25</f>
        <v>148.656844950763</v>
      </c>
      <c r="K10" s="110" t="n">
        <f aca="false">SUM(I10:J10)</f>
        <v>425.656844950763</v>
      </c>
      <c r="L10" s="110"/>
      <c r="M10" s="111" t="n">
        <v>0</v>
      </c>
      <c r="N10" s="110" t="n">
        <f aca="false">(M10/M$25)*N$25</f>
        <v>0</v>
      </c>
      <c r="O10" s="110" t="n">
        <f aca="false">SUM(M10:N10)</f>
        <v>0</v>
      </c>
      <c r="P10" s="110"/>
      <c r="Q10" s="111" t="n">
        <v>74927</v>
      </c>
      <c r="R10" s="110" t="n">
        <f aca="false">(Q10/Q$25)*R$25</f>
        <v>7909.59312646296</v>
      </c>
      <c r="S10" s="110" t="n">
        <f aca="false">SUM(Q10:R10)</f>
        <v>82836.593126463</v>
      </c>
      <c r="T10" s="110"/>
      <c r="U10" s="111" t="n">
        <v>12140</v>
      </c>
      <c r="V10" s="110" t="n">
        <f aca="false">(U10/U$25)*V$25</f>
        <v>2120</v>
      </c>
      <c r="W10" s="110" t="n">
        <f aca="false">SUM(U10:V10)</f>
        <v>14260</v>
      </c>
      <c r="X10" s="110"/>
      <c r="Y10" s="111"/>
      <c r="Z10" s="112" t="n">
        <f aca="false">(Y10/Y$25)*Z$25</f>
        <v>0</v>
      </c>
      <c r="AA10" s="110" t="n">
        <f aca="false">SUM(Y10:Z10)</f>
        <v>0</v>
      </c>
      <c r="AC10" s="110" t="n">
        <v>20034</v>
      </c>
      <c r="AD10" s="112" t="n">
        <f aca="false">(AC10/AC$25)*AD$25</f>
        <v>4830.11230870495</v>
      </c>
      <c r="AE10" s="110" t="n">
        <f aca="false">SUM(AC10:AD10)</f>
        <v>24864.112308705</v>
      </c>
      <c r="AG10" s="113" t="n">
        <f aca="false">E10+I10+Q10+U10+Y10+M10+AC10</f>
        <v>524173.224719101</v>
      </c>
      <c r="AH10" s="113" t="n">
        <f aca="false">F10+J10+R10+V10+Z10+N10+AD10</f>
        <v>76004.5027295569</v>
      </c>
      <c r="AI10" s="113" t="n">
        <f aca="false">G10+K10+S10+W10+AA10+O10+AE10</f>
        <v>600177.727448658</v>
      </c>
      <c r="AK10" s="114" t="n">
        <v>83</v>
      </c>
    </row>
    <row r="11" customFormat="false" ht="15" hidden="false" customHeight="false" outlineLevel="0" collapsed="false">
      <c r="A11" s="93" t="s">
        <v>93</v>
      </c>
      <c r="C11" s="94" t="s">
        <v>94</v>
      </c>
      <c r="E11" s="132" t="n">
        <f aca="false">AK11/AK$24*AL$24</f>
        <v>90389.3258426966</v>
      </c>
      <c r="F11" s="110" t="n">
        <f aca="false">E11/E$25*F$25</f>
        <v>13228.0786516854</v>
      </c>
      <c r="G11" s="110" t="n">
        <f aca="false">SUM(E11:F11)</f>
        <v>103617.404494382</v>
      </c>
      <c r="H11" s="110"/>
      <c r="I11" s="111" t="n">
        <v>0</v>
      </c>
      <c r="J11" s="110" t="n">
        <f aca="false">(ABS(I11)/I$25)*J$25</f>
        <v>0</v>
      </c>
      <c r="K11" s="110" t="n">
        <f aca="false">SUM(I11:J11)</f>
        <v>0</v>
      </c>
      <c r="L11" s="110"/>
      <c r="M11" s="111" t="n">
        <v>60371</v>
      </c>
      <c r="N11" s="110" t="n">
        <f aca="false">(M11/M$25)*N$25</f>
        <v>14430.1278048328</v>
      </c>
      <c r="O11" s="110" t="n">
        <f aca="false">SUM(M11:N11)</f>
        <v>74801.1278048328</v>
      </c>
      <c r="P11" s="110"/>
      <c r="Q11" s="111"/>
      <c r="R11" s="110" t="n">
        <f aca="false">(Q11/Q$25)*R$25</f>
        <v>0</v>
      </c>
      <c r="S11" s="110" t="n">
        <f aca="false">SUM(Q11:R11)</f>
        <v>0</v>
      </c>
      <c r="T11" s="110"/>
      <c r="U11" s="111" t="n">
        <v>0</v>
      </c>
      <c r="V11" s="110" t="n">
        <f aca="false">(U11/U$25)*V$25</f>
        <v>0</v>
      </c>
      <c r="W11" s="110" t="n">
        <f aca="false">U11+V11</f>
        <v>0</v>
      </c>
      <c r="X11" s="110"/>
      <c r="Y11" s="111"/>
      <c r="Z11" s="112" t="n">
        <f aca="false">(Y11/Y$25)*Z$25</f>
        <v>0</v>
      </c>
      <c r="AA11" s="110" t="n">
        <f aca="false">SUM(Y11:Z11)</f>
        <v>0</v>
      </c>
      <c r="AC11" s="110" t="n">
        <v>265269</v>
      </c>
      <c r="AD11" s="112" t="n">
        <f aca="false">(AC11/AC$25)*AD$25</f>
        <v>63955.2292112336</v>
      </c>
      <c r="AE11" s="110" t="n">
        <f aca="false">SUM(AC11:AD11)</f>
        <v>329224.229211234</v>
      </c>
      <c r="AG11" s="113" t="n">
        <f aca="false">E11+I11+Q11+U11+Y11+M11+AC11</f>
        <v>416029.325842697</v>
      </c>
      <c r="AH11" s="113" t="n">
        <f aca="false">F11+J11+R11+V11+Z11+N11+AD11</f>
        <v>91613.4356677518</v>
      </c>
      <c r="AI11" s="113" t="n">
        <f aca="false">G11+K11+S11+W11+AA11+O11+AE11</f>
        <v>507642.761510448</v>
      </c>
      <c r="AK11" s="114" t="n">
        <v>18</v>
      </c>
    </row>
    <row r="12" customFormat="false" ht="15" hidden="false" customHeight="false" outlineLevel="0" collapsed="false">
      <c r="A12" s="93" t="s">
        <v>95</v>
      </c>
      <c r="C12" s="94" t="s">
        <v>96</v>
      </c>
      <c r="E12" s="132" t="n">
        <f aca="false">AK12/AK$24*AL$24</f>
        <v>70302.808988764</v>
      </c>
      <c r="F12" s="110" t="n">
        <f aca="false">E12/E$25*F$25</f>
        <v>10288.5056179775</v>
      </c>
      <c r="G12" s="110" t="n">
        <f aca="false">SUM(E12:F12)</f>
        <v>80591.3146067416</v>
      </c>
      <c r="H12" s="110"/>
      <c r="I12" s="111" t="n">
        <v>0</v>
      </c>
      <c r="J12" s="110" t="n">
        <f aca="false">(ABS(I12)/I$25)*J$25</f>
        <v>0</v>
      </c>
      <c r="K12" s="110" t="n">
        <f aca="false">SUM(I12:J12)</f>
        <v>0</v>
      </c>
      <c r="L12" s="110"/>
      <c r="M12" s="111" t="n">
        <v>0</v>
      </c>
      <c r="N12" s="110" t="n">
        <f aca="false">(M12/M$25)*N$25</f>
        <v>0</v>
      </c>
      <c r="O12" s="110" t="n">
        <f aca="false">SUM(M12:N12)</f>
        <v>0</v>
      </c>
      <c r="P12" s="110"/>
      <c r="Q12" s="111"/>
      <c r="R12" s="110" t="n">
        <f aca="false">(Q12/Q$25)*R$25</f>
        <v>0</v>
      </c>
      <c r="S12" s="110" t="n">
        <f aca="false">SUM(Q12:R12)</f>
        <v>0</v>
      </c>
      <c r="T12" s="110"/>
      <c r="U12" s="111" t="n">
        <v>0</v>
      </c>
      <c r="V12" s="110" t="n">
        <f aca="false">(U12/U$25)*V$25</f>
        <v>0</v>
      </c>
      <c r="W12" s="110" t="n">
        <f aca="false">U12+V12</f>
        <v>0</v>
      </c>
      <c r="X12" s="110"/>
      <c r="Y12" s="111"/>
      <c r="Z12" s="112" t="n">
        <f aca="false">(Y12/Y$25)*Z$25</f>
        <v>0</v>
      </c>
      <c r="AA12" s="110" t="n">
        <f aca="false">SUM(Y12:Z12)</f>
        <v>0</v>
      </c>
      <c r="AC12" s="110"/>
      <c r="AD12" s="112" t="n">
        <f aca="false">(AC12/AC$25)*AD$25</f>
        <v>0</v>
      </c>
      <c r="AE12" s="110" t="n">
        <f aca="false">SUM(AC12:AD12)</f>
        <v>0</v>
      </c>
      <c r="AG12" s="113" t="n">
        <f aca="false">E12+I12+Q12+U12+Y12+M12+AC12</f>
        <v>70302.808988764</v>
      </c>
      <c r="AH12" s="113" t="n">
        <f aca="false">F12+J12+R12+V12+Z12+N12+AD12</f>
        <v>10288.5056179775</v>
      </c>
      <c r="AI12" s="113" t="n">
        <f aca="false">G12+K12+S12+W12+AA12+O12+AE12</f>
        <v>80591.3146067416</v>
      </c>
      <c r="AK12" s="114" t="n">
        <v>14</v>
      </c>
    </row>
    <row r="13" customFormat="false" ht="15" hidden="false" customHeight="false" outlineLevel="0" collapsed="false">
      <c r="A13" s="93" t="n">
        <v>985</v>
      </c>
      <c r="C13" s="94" t="s">
        <v>97</v>
      </c>
      <c r="E13" s="132" t="n">
        <f aca="false">AK13/AK$24*AL$24</f>
        <v>195843.539325843</v>
      </c>
      <c r="F13" s="110" t="n">
        <f aca="false">E13/E$25*F$25</f>
        <v>28660.8370786517</v>
      </c>
      <c r="G13" s="110" t="n">
        <f aca="false">SUM(E13:F13)</f>
        <v>224504.376404494</v>
      </c>
      <c r="H13" s="110"/>
      <c r="I13" s="111" t="n">
        <v>0</v>
      </c>
      <c r="J13" s="110" t="n">
        <f aca="false">(ABS(I13)/I$25)*J$25</f>
        <v>0</v>
      </c>
      <c r="K13" s="110" t="n">
        <f aca="false">SUM(I13:J13)</f>
        <v>0</v>
      </c>
      <c r="L13" s="110"/>
      <c r="M13" s="111" t="n">
        <v>0</v>
      </c>
      <c r="N13" s="110" t="n">
        <f aca="false">(M13/M$25)*N$25</f>
        <v>0</v>
      </c>
      <c r="O13" s="110" t="n">
        <f aca="false">SUM(M13:N13)</f>
        <v>0</v>
      </c>
      <c r="P13" s="110"/>
      <c r="Q13" s="111"/>
      <c r="R13" s="110" t="n">
        <f aca="false">(Q13/Q$25)*R$25</f>
        <v>0</v>
      </c>
      <c r="S13" s="110" t="n">
        <f aca="false">SUM(Q13:R13)</f>
        <v>0</v>
      </c>
      <c r="T13" s="110"/>
      <c r="U13" s="111" t="n">
        <v>0</v>
      </c>
      <c r="V13" s="110" t="n">
        <f aca="false">(U13/U$25)*V$25</f>
        <v>0</v>
      </c>
      <c r="W13" s="110" t="n">
        <f aca="false">U13+V13</f>
        <v>0</v>
      </c>
      <c r="X13" s="110"/>
      <c r="Y13" s="111" t="n">
        <v>6917</v>
      </c>
      <c r="Z13" s="112" t="n">
        <f aca="false">(Y13/Y$25)*Z$25</f>
        <v>1773.65429762143</v>
      </c>
      <c r="AA13" s="110" t="n">
        <f aca="false">SUM(Y13:Z13)</f>
        <v>8690.65429762143</v>
      </c>
      <c r="AC13" s="110" t="n">
        <v>4073</v>
      </c>
      <c r="AD13" s="112" t="n">
        <f aca="false">(AC13/AC$25)*AD$25</f>
        <v>981.9830005668</v>
      </c>
      <c r="AE13" s="110" t="n">
        <f aca="false">SUM(AC13:AD13)</f>
        <v>5054.9830005668</v>
      </c>
      <c r="AG13" s="113" t="n">
        <f aca="false">E13+I13+Q13+U13+Y13+M13+AC13</f>
        <v>206833.539325843</v>
      </c>
      <c r="AH13" s="113" t="n">
        <f aca="false">F13+J13+R13+V13+Z13+N13+AD13</f>
        <v>31416.4743768399</v>
      </c>
      <c r="AI13" s="113" t="n">
        <f aca="false">G13+K13+S13+W13+AA13+O13+AE13</f>
        <v>238250.013702683</v>
      </c>
      <c r="AK13" s="114" t="n">
        <v>39</v>
      </c>
    </row>
    <row r="14" customFormat="false" ht="15.75" hidden="false" customHeight="true" outlineLevel="0" collapsed="false">
      <c r="A14" s="93" t="n">
        <v>426</v>
      </c>
      <c r="C14" s="94" t="s">
        <v>99</v>
      </c>
      <c r="E14" s="132" t="n">
        <f aca="false">AK14/AK$24*AL$24</f>
        <v>10043.2584269663</v>
      </c>
      <c r="F14" s="110" t="n">
        <f aca="false">E14/E$25*F$25</f>
        <v>1469.78651685393</v>
      </c>
      <c r="G14" s="110" t="n">
        <f aca="false">SUM(E14:F14)</f>
        <v>11513.0449438202</v>
      </c>
      <c r="H14" s="110"/>
      <c r="I14" s="111" t="n">
        <v>0</v>
      </c>
      <c r="J14" s="110" t="n">
        <f aca="false">(ABS(I14)/I$25)*J$25</f>
        <v>0</v>
      </c>
      <c r="K14" s="110" t="n">
        <f aca="false">SUM(I14:J14)</f>
        <v>0</v>
      </c>
      <c r="L14" s="110"/>
      <c r="M14" s="111" t="n">
        <v>0</v>
      </c>
      <c r="N14" s="110" t="n">
        <f aca="false">(M14/M$25)*N$25</f>
        <v>0</v>
      </c>
      <c r="O14" s="110" t="n">
        <f aca="false">SUM(M14:N14)</f>
        <v>0</v>
      </c>
      <c r="P14" s="110"/>
      <c r="Q14" s="111"/>
      <c r="R14" s="110" t="n">
        <f aca="false">(Q14/Q$25)*R$25</f>
        <v>0</v>
      </c>
      <c r="S14" s="110" t="n">
        <f aca="false">SUM(Q14:R14)</f>
        <v>0</v>
      </c>
      <c r="T14" s="110"/>
      <c r="U14" s="111" t="n">
        <v>0</v>
      </c>
      <c r="V14" s="110" t="n">
        <f aca="false">(U14/U$25)*V$25</f>
        <v>0</v>
      </c>
      <c r="W14" s="110" t="n">
        <f aca="false">U14+V14</f>
        <v>0</v>
      </c>
      <c r="X14" s="110"/>
      <c r="Y14" s="111" t="n">
        <v>0</v>
      </c>
      <c r="Z14" s="112" t="n">
        <f aca="false">(Y14/Y$25)*Z$25</f>
        <v>0</v>
      </c>
      <c r="AA14" s="110" t="n">
        <f aca="false">SUM(Y14:Z14)</f>
        <v>0</v>
      </c>
      <c r="AC14" s="110" t="n">
        <v>0</v>
      </c>
      <c r="AD14" s="112" t="n">
        <f aca="false">(AC14/AC$25)*AD$25</f>
        <v>0</v>
      </c>
      <c r="AE14" s="110" t="n">
        <f aca="false">SUM(AC14:AD14)</f>
        <v>0</v>
      </c>
      <c r="AG14" s="113" t="n">
        <f aca="false">E14+I14+Q14+U14+Y14+M14+AC14</f>
        <v>10043.2584269663</v>
      </c>
      <c r="AH14" s="113" t="n">
        <f aca="false">F14+J14+R14+V14+Z14+N14+AD14</f>
        <v>1469.78651685393</v>
      </c>
      <c r="AI14" s="113" t="n">
        <f aca="false">G14+K14+S14+W14+AA14+O14+AE14</f>
        <v>11513.0449438202</v>
      </c>
      <c r="AK14" s="114" t="n">
        <v>2</v>
      </c>
    </row>
    <row r="15" customFormat="false" ht="15" hidden="false" customHeight="false" outlineLevel="0" collapsed="false">
      <c r="A15" s="93" t="n">
        <v>119</v>
      </c>
      <c r="C15" s="94" t="s">
        <v>100</v>
      </c>
      <c r="E15" s="132" t="n">
        <f aca="false">AK15/AK$24*AL$24</f>
        <v>0</v>
      </c>
      <c r="F15" s="110" t="n">
        <f aca="false">E15/E$25*F$25</f>
        <v>0</v>
      </c>
      <c r="G15" s="110" t="n">
        <f aca="false">SUM(E15:F15)</f>
        <v>0</v>
      </c>
      <c r="H15" s="110"/>
      <c r="I15" s="111" t="n">
        <v>0</v>
      </c>
      <c r="J15" s="110" t="n">
        <f aca="false">(ABS(I15)/I$25)*J$25</f>
        <v>0</v>
      </c>
      <c r="K15" s="110" t="n">
        <f aca="false">SUM(I15:J15)</f>
        <v>0</v>
      </c>
      <c r="L15" s="110"/>
      <c r="M15" s="111" t="n">
        <v>0</v>
      </c>
      <c r="N15" s="110" t="n">
        <f aca="false">(M15/M$25)*N$25</f>
        <v>0</v>
      </c>
      <c r="O15" s="110" t="n">
        <f aca="false">SUM(M15:N15)</f>
        <v>0</v>
      </c>
      <c r="P15" s="110"/>
      <c r="Q15" s="111"/>
      <c r="R15" s="110" t="n">
        <f aca="false">(Q15/Q$25)*R$25</f>
        <v>0</v>
      </c>
      <c r="S15" s="110" t="n">
        <f aca="false">SUM(Q15:R15)</f>
        <v>0</v>
      </c>
      <c r="T15" s="110"/>
      <c r="U15" s="111" t="n">
        <v>0</v>
      </c>
      <c r="V15" s="110" t="n">
        <f aca="false">(U15/U$25)*V$25</f>
        <v>0</v>
      </c>
      <c r="W15" s="110" t="n">
        <f aca="false">U15+V15</f>
        <v>0</v>
      </c>
      <c r="X15" s="110"/>
      <c r="Y15" s="111" t="n">
        <v>0</v>
      </c>
      <c r="Z15" s="112" t="n">
        <f aca="false">(Y15/Y$25)*Z$25</f>
        <v>0</v>
      </c>
      <c r="AA15" s="110" t="n">
        <f aca="false">SUM(Y15:Z15)</f>
        <v>0</v>
      </c>
      <c r="AC15" s="110" t="n">
        <v>0</v>
      </c>
      <c r="AD15" s="112" t="n">
        <f aca="false">(AC15/AC$25)*AD$25</f>
        <v>0</v>
      </c>
      <c r="AE15" s="110" t="n">
        <f aca="false">SUM(AC15:AD15)</f>
        <v>0</v>
      </c>
      <c r="AG15" s="113" t="n">
        <f aca="false">E15+I15+Q15+U15+Y15+M15+AC15</f>
        <v>0</v>
      </c>
      <c r="AH15" s="113" t="n">
        <f aca="false">F15+J15+R15+V15+Z15+N15+AD15</f>
        <v>0</v>
      </c>
      <c r="AI15" s="113" t="n">
        <f aca="false">G15+K15+S15+W15+AA15+O15+AE15</f>
        <v>0</v>
      </c>
      <c r="AK15" s="114"/>
    </row>
    <row r="16" customFormat="false" ht="15" hidden="false" customHeight="false" outlineLevel="0" collapsed="false">
      <c r="A16" s="93" t="n">
        <v>912</v>
      </c>
      <c r="C16" s="94" t="s">
        <v>101</v>
      </c>
      <c r="E16" s="132" t="n">
        <f aca="false">AK16/AK$24*AL$24</f>
        <v>0</v>
      </c>
      <c r="F16" s="110" t="n">
        <f aca="false">E16/E$25*F$25</f>
        <v>0</v>
      </c>
      <c r="G16" s="110" t="n">
        <f aca="false">SUM(E16:F16)</f>
        <v>0</v>
      </c>
      <c r="H16" s="110"/>
      <c r="I16" s="111" t="n">
        <v>0</v>
      </c>
      <c r="J16" s="110" t="n">
        <f aca="false">(ABS(I16)/I$25)*J$25</f>
        <v>0</v>
      </c>
      <c r="K16" s="110" t="n">
        <f aca="false">SUM(I16:J16)</f>
        <v>0</v>
      </c>
      <c r="L16" s="110"/>
      <c r="M16" s="111" t="n">
        <v>0</v>
      </c>
      <c r="N16" s="110" t="n">
        <f aca="false">(M16/M$25)*N$25</f>
        <v>0</v>
      </c>
      <c r="O16" s="110" t="n">
        <f aca="false">SUM(M16:N16)</f>
        <v>0</v>
      </c>
      <c r="P16" s="110"/>
      <c r="Q16" s="111"/>
      <c r="R16" s="110" t="n">
        <f aca="false">(Q16/Q$25)*R$25</f>
        <v>0</v>
      </c>
      <c r="S16" s="110" t="n">
        <f aca="false">SUM(Q16:R16)</f>
        <v>0</v>
      </c>
      <c r="T16" s="110"/>
      <c r="U16" s="111" t="n">
        <v>0</v>
      </c>
      <c r="V16" s="110" t="n">
        <f aca="false">(U16/U$25)*V$25</f>
        <v>0</v>
      </c>
      <c r="W16" s="110" t="n">
        <f aca="false">U16+V16</f>
        <v>0</v>
      </c>
      <c r="X16" s="110"/>
      <c r="Y16" s="111" t="n">
        <v>0</v>
      </c>
      <c r="Z16" s="112" t="n">
        <f aca="false">(Y16/Y$25)*Z$25</f>
        <v>0</v>
      </c>
      <c r="AA16" s="110" t="n">
        <f aca="false">SUM(Y16:Z16)</f>
        <v>0</v>
      </c>
      <c r="AC16" s="110"/>
      <c r="AD16" s="112" t="n">
        <f aca="false">(AC16/AC$25)*AD$25</f>
        <v>0</v>
      </c>
      <c r="AE16" s="110" t="n">
        <f aca="false">SUM(AC16:AD16)</f>
        <v>0</v>
      </c>
      <c r="AG16" s="113" t="n">
        <f aca="false">E16+I16+Q16+U16+Y16+M16+AC16</f>
        <v>0</v>
      </c>
      <c r="AH16" s="113" t="n">
        <f aca="false">F16+J16+R16+V16+Z16+N16+AD16</f>
        <v>0</v>
      </c>
      <c r="AI16" s="113" t="n">
        <f aca="false">G16+K16+S16+W16+AA16+O16+AE16</f>
        <v>0</v>
      </c>
      <c r="AK16" s="114"/>
    </row>
    <row r="17" customFormat="false" ht="15" hidden="false" customHeight="false" outlineLevel="0" collapsed="false">
      <c r="A17" s="93" t="n">
        <v>912</v>
      </c>
      <c r="C17" s="94" t="s">
        <v>102</v>
      </c>
      <c r="E17" s="132" t="n">
        <f aca="false">AK17/AK$24*AL$24</f>
        <v>0</v>
      </c>
      <c r="F17" s="110" t="n">
        <f aca="false">E17/E$25*F$25</f>
        <v>0</v>
      </c>
      <c r="G17" s="110" t="n">
        <f aca="false">SUM(E17:F17)</f>
        <v>0</v>
      </c>
      <c r="H17" s="110"/>
      <c r="I17" s="111" t="n">
        <v>0</v>
      </c>
      <c r="J17" s="110" t="n">
        <f aca="false">(ABS(I17)/I$25)*J$25</f>
        <v>0</v>
      </c>
      <c r="K17" s="110" t="n">
        <f aca="false">SUM(I17:J17)</f>
        <v>0</v>
      </c>
      <c r="L17" s="110"/>
      <c r="M17" s="111" t="n">
        <v>0</v>
      </c>
      <c r="N17" s="110" t="n">
        <f aca="false">(M17/M$25)*N$25</f>
        <v>0</v>
      </c>
      <c r="O17" s="110" t="n">
        <f aca="false">SUM(M17:N17)</f>
        <v>0</v>
      </c>
      <c r="P17" s="110"/>
      <c r="Q17" s="111" t="n">
        <v>10260</v>
      </c>
      <c r="R17" s="110" t="n">
        <f aca="false">(Q17/Q$25)*R$25</f>
        <v>1083.08654393623</v>
      </c>
      <c r="S17" s="110" t="n">
        <f aca="false">SUM(Q17:R17)</f>
        <v>11343.0865439362</v>
      </c>
      <c r="T17" s="110"/>
      <c r="U17" s="111" t="n">
        <v>0</v>
      </c>
      <c r="V17" s="110" t="n">
        <f aca="false">(U17/U$25)*V$25</f>
        <v>0</v>
      </c>
      <c r="W17" s="110" t="n">
        <f aca="false">U17+V17</f>
        <v>0</v>
      </c>
      <c r="X17" s="110"/>
      <c r="Y17" s="111" t="n">
        <v>0</v>
      </c>
      <c r="Z17" s="112" t="n">
        <f aca="false">(Y17/Y$25)*Z$25</f>
        <v>0</v>
      </c>
      <c r="AA17" s="110" t="n">
        <f aca="false">SUM(Y17:Z17)</f>
        <v>0</v>
      </c>
      <c r="AC17" s="110" t="n">
        <v>0</v>
      </c>
      <c r="AD17" s="112" t="n">
        <f aca="false">(AC17/AC$25)*AD$25</f>
        <v>0</v>
      </c>
      <c r="AE17" s="110" t="n">
        <f aca="false">SUM(AC17:AD17)</f>
        <v>0</v>
      </c>
      <c r="AG17" s="113" t="n">
        <f aca="false">E17+I17+Q17+U17+Y17+M17+AC17</f>
        <v>10260</v>
      </c>
      <c r="AH17" s="113" t="n">
        <f aca="false">F17+J17+R17+V17+Z17+N17+AD17</f>
        <v>1083.08654393623</v>
      </c>
      <c r="AI17" s="113" t="n">
        <f aca="false">G17+K17+S17+W17+AA17+O17+AE17</f>
        <v>11343.0865439362</v>
      </c>
      <c r="AK17" s="114"/>
    </row>
    <row r="18" customFormat="false" ht="15" hidden="false" customHeight="false" outlineLevel="0" collapsed="false">
      <c r="A18" s="93" t="n">
        <v>912</v>
      </c>
      <c r="C18" s="94" t="s">
        <v>103</v>
      </c>
      <c r="E18" s="132" t="n">
        <f aca="false">AK18/AK$24*AL$24</f>
        <v>0</v>
      </c>
      <c r="F18" s="110" t="n">
        <f aca="false">E18/E$25*F$25</f>
        <v>0</v>
      </c>
      <c r="G18" s="110" t="n">
        <f aca="false">SUM(E18:F18)</f>
        <v>0</v>
      </c>
      <c r="H18" s="110"/>
      <c r="I18" s="111" t="n">
        <v>0</v>
      </c>
      <c r="J18" s="110" t="n">
        <f aca="false">(ABS(I18)/I$25)*J$25</f>
        <v>0</v>
      </c>
      <c r="K18" s="110" t="n">
        <f aca="false">SUM(I18:J18)</f>
        <v>0</v>
      </c>
      <c r="L18" s="110"/>
      <c r="M18" s="111" t="n">
        <v>0</v>
      </c>
      <c r="N18" s="110" t="n">
        <f aca="false">(M18/M$25)*N$25</f>
        <v>0</v>
      </c>
      <c r="O18" s="110" t="n">
        <f aca="false">SUM(M18:N18)</f>
        <v>0</v>
      </c>
      <c r="P18" s="110"/>
      <c r="Q18" s="111" t="n">
        <v>1441</v>
      </c>
      <c r="R18" s="110" t="n">
        <f aca="false">(Q18/Q$25)*R$25</f>
        <v>152.117710508003</v>
      </c>
      <c r="S18" s="110" t="n">
        <f aca="false">SUM(Q18:R18)</f>
        <v>1593.117710508</v>
      </c>
      <c r="T18" s="110"/>
      <c r="U18" s="111" t="n">
        <v>0</v>
      </c>
      <c r="V18" s="110" t="n">
        <f aca="false">(U18/U$25)*V$25</f>
        <v>0</v>
      </c>
      <c r="W18" s="110" t="n">
        <f aca="false">U18+V18</f>
        <v>0</v>
      </c>
      <c r="X18" s="110"/>
      <c r="Y18" s="111" t="n">
        <v>0</v>
      </c>
      <c r="Z18" s="112" t="n">
        <f aca="false">(Y18/Y$25)*Z$25</f>
        <v>0</v>
      </c>
      <c r="AA18" s="110" t="n">
        <f aca="false">SUM(Y18:Z18)</f>
        <v>0</v>
      </c>
      <c r="AC18" s="110" t="n">
        <v>0</v>
      </c>
      <c r="AD18" s="112" t="n">
        <f aca="false">(AC18/AC$25)*AD$25</f>
        <v>0</v>
      </c>
      <c r="AE18" s="110" t="n">
        <f aca="false">SUM(AC18:AD18)</f>
        <v>0</v>
      </c>
      <c r="AG18" s="113" t="n">
        <f aca="false">E18+I18+Q18+U18+Y18+M18+AC18</f>
        <v>1441</v>
      </c>
      <c r="AH18" s="113" t="n">
        <f aca="false">F18+J18+R18+V18+Z18+N18+AD18</f>
        <v>152.117710508003</v>
      </c>
      <c r="AI18" s="113" t="n">
        <f aca="false">G18+K18+S18+W18+AA18+O18+AE18</f>
        <v>1593.117710508</v>
      </c>
      <c r="AK18" s="114"/>
    </row>
    <row r="19" customFormat="false" ht="15" hidden="false" customHeight="false" outlineLevel="0" collapsed="false">
      <c r="A19" s="93" t="n">
        <v>359</v>
      </c>
      <c r="C19" s="94" t="s">
        <v>104</v>
      </c>
      <c r="E19" s="132" t="n">
        <f aca="false">AK19/AK$24*AL$24</f>
        <v>15064.8876404494</v>
      </c>
      <c r="F19" s="110" t="n">
        <f aca="false">E19/E$25*F$25</f>
        <v>2204.6797752809</v>
      </c>
      <c r="G19" s="110" t="n">
        <f aca="false">SUM(E19:F19)</f>
        <v>17269.5674157303</v>
      </c>
      <c r="H19" s="110"/>
      <c r="I19" s="111" t="n">
        <v>0</v>
      </c>
      <c r="J19" s="110" t="n">
        <f aca="false">(ABS(I19)/I$25)*J$25</f>
        <v>0</v>
      </c>
      <c r="K19" s="110" t="n">
        <f aca="false">SUM(I19:J19)</f>
        <v>0</v>
      </c>
      <c r="L19" s="110"/>
      <c r="M19" s="111" t="n">
        <v>0</v>
      </c>
      <c r="N19" s="110" t="n">
        <f aca="false">(M19/M$25)*N$25</f>
        <v>0</v>
      </c>
      <c r="O19" s="110" t="n">
        <f aca="false">SUM(M19:N19)</f>
        <v>0</v>
      </c>
      <c r="P19" s="110"/>
      <c r="Q19" s="111"/>
      <c r="R19" s="110" t="n">
        <f aca="false">(Q19/Q$25)*R$25</f>
        <v>0</v>
      </c>
      <c r="S19" s="110" t="n">
        <f aca="false">SUM(Q19:R19)</f>
        <v>0</v>
      </c>
      <c r="T19" s="110"/>
      <c r="U19" s="111"/>
      <c r="V19" s="110"/>
      <c r="W19" s="110" t="n">
        <f aca="false">U19+V19</f>
        <v>0</v>
      </c>
      <c r="X19" s="110"/>
      <c r="Y19" s="111"/>
      <c r="Z19" s="112" t="n">
        <f aca="false">(Y19/Y$25)*Z$25</f>
        <v>0</v>
      </c>
      <c r="AA19" s="110" t="n">
        <f aca="false">SUM(Y19:Z19)</f>
        <v>0</v>
      </c>
      <c r="AC19" s="110"/>
      <c r="AD19" s="112" t="n">
        <f aca="false">(AC19/AC$25)*AD$25</f>
        <v>0</v>
      </c>
      <c r="AE19" s="110" t="n">
        <f aca="false">SUM(AC19:AD19)</f>
        <v>0</v>
      </c>
      <c r="AG19" s="113" t="n">
        <f aca="false">E19+I19+Q19+U19+Y19+M19+AC19</f>
        <v>15064.8876404494</v>
      </c>
      <c r="AH19" s="113" t="n">
        <f aca="false">F19+J19+R19+V19+Z19+N19+AD19</f>
        <v>2204.6797752809</v>
      </c>
      <c r="AI19" s="113" t="n">
        <f aca="false">G19+K19+S19+W19+AA19+O19+AE19</f>
        <v>17269.5674157303</v>
      </c>
      <c r="AK19" s="114" t="n">
        <v>3</v>
      </c>
    </row>
    <row r="20" customFormat="false" ht="15" hidden="false" customHeight="false" outlineLevel="0" collapsed="false">
      <c r="A20" s="93" t="n">
        <v>460</v>
      </c>
      <c r="C20" s="94" t="s">
        <v>105</v>
      </c>
      <c r="E20" s="132" t="n">
        <f aca="false">AK20/AK$24*AL$24</f>
        <v>5021.62921348315</v>
      </c>
      <c r="F20" s="110" t="n">
        <f aca="false">E20/E$25*F$25</f>
        <v>734.893258426966</v>
      </c>
      <c r="G20" s="110" t="n">
        <f aca="false">SUM(E20:F20)</f>
        <v>5756.52247191011</v>
      </c>
      <c r="H20" s="110"/>
      <c r="I20" s="111" t="n">
        <v>31996</v>
      </c>
      <c r="J20" s="110" t="n">
        <f aca="false">(ABS(I20)/I$25)*J$25</f>
        <v>17171.2072600888</v>
      </c>
      <c r="K20" s="110" t="n">
        <f aca="false">SUM(I20:J20)</f>
        <v>49167.2072600888</v>
      </c>
      <c r="L20" s="110"/>
      <c r="M20" s="111" t="n">
        <v>0</v>
      </c>
      <c r="N20" s="110" t="n">
        <f aca="false">(M20/M$25)*N$25</f>
        <v>0</v>
      </c>
      <c r="O20" s="110" t="n">
        <f aca="false">SUM(M20:N20)</f>
        <v>0</v>
      </c>
      <c r="P20" s="110"/>
      <c r="Q20" s="111" t="n">
        <v>80691</v>
      </c>
      <c r="R20" s="110" t="n">
        <f aca="false">(Q20/Q$25)*R$25</f>
        <v>8518.06396849497</v>
      </c>
      <c r="S20" s="110" t="n">
        <f aca="false">SUM(Q20:R20)</f>
        <v>89209.063968495</v>
      </c>
      <c r="T20" s="110"/>
      <c r="U20" s="111"/>
      <c r="V20" s="110"/>
      <c r="W20" s="110" t="n">
        <f aca="false">U20+V20</f>
        <v>0</v>
      </c>
      <c r="X20" s="110"/>
      <c r="Y20" s="111" t="n">
        <v>15705</v>
      </c>
      <c r="Z20" s="112" t="n">
        <f aca="false">(Y20/Y$25)*Z$25</f>
        <v>4027.06964639939</v>
      </c>
      <c r="AA20" s="110" t="n">
        <f aca="false">SUM(Y20:Z20)</f>
        <v>19732.0696463994</v>
      </c>
      <c r="AC20" s="110" t="n">
        <v>167702</v>
      </c>
      <c r="AD20" s="112" t="n">
        <f aca="false">(AC20/AC$25)*AD$25</f>
        <v>40432.2399118717</v>
      </c>
      <c r="AE20" s="110" t="n">
        <f aca="false">SUM(AC20:AD20)</f>
        <v>208134.239911872</v>
      </c>
      <c r="AG20" s="113" t="n">
        <f aca="false">E20+I20+Q20+U20+Y20+M20+AC20</f>
        <v>301115.629213483</v>
      </c>
      <c r="AH20" s="113" t="n">
        <f aca="false">F20+J20+R20+V20+Z20+N20+AD20</f>
        <v>70883.4740452819</v>
      </c>
      <c r="AI20" s="113" t="n">
        <f aca="false">G20+K20+S20+W20+AA20+O20+AE20</f>
        <v>371999.103258765</v>
      </c>
      <c r="AK20" s="114" t="n">
        <v>1</v>
      </c>
    </row>
    <row r="21" customFormat="false" ht="15" hidden="false" customHeight="false" outlineLevel="0" collapsed="false">
      <c r="A21" s="93" t="s">
        <v>106</v>
      </c>
      <c r="C21" s="0" t="s">
        <v>107</v>
      </c>
      <c r="E21" s="132" t="n">
        <f aca="false">AK21/AK$24*AL$24</f>
        <v>55237.9213483146</v>
      </c>
      <c r="F21" s="110" t="n">
        <f aca="false">E21/E$25*F$25</f>
        <v>8083.82584269663</v>
      </c>
      <c r="G21" s="110" t="n">
        <f aca="false">SUM(E21:F21)</f>
        <v>63321.7471910112</v>
      </c>
      <c r="H21" s="110"/>
      <c r="I21" s="111"/>
      <c r="J21" s="110"/>
      <c r="K21" s="110" t="n">
        <f aca="false">SUM(I21:J21)</f>
        <v>0</v>
      </c>
      <c r="L21" s="110"/>
      <c r="M21" s="111"/>
      <c r="N21" s="110"/>
      <c r="O21" s="110" t="n">
        <f aca="false">SUM(M21:N21)</f>
        <v>0</v>
      </c>
      <c r="P21" s="110"/>
      <c r="Q21" s="111"/>
      <c r="R21" s="110" t="n">
        <f aca="false">(Q21/Q$25)*R$25</f>
        <v>0</v>
      </c>
      <c r="S21" s="110" t="n">
        <f aca="false">SUM(Q21:R21)</f>
        <v>0</v>
      </c>
      <c r="T21" s="110"/>
      <c r="U21" s="111"/>
      <c r="V21" s="110"/>
      <c r="W21" s="110" t="n">
        <f aca="false">U21+V21</f>
        <v>0</v>
      </c>
      <c r="X21" s="110"/>
      <c r="Y21" s="111"/>
      <c r="Z21" s="112"/>
      <c r="AA21" s="110" t="n">
        <f aca="false">SUM(Y21:Z21)</f>
        <v>0</v>
      </c>
      <c r="AC21" s="110"/>
      <c r="AD21" s="112" t="n">
        <f aca="false">(AC21/AC$25)*AD$25</f>
        <v>0</v>
      </c>
      <c r="AE21" s="110" t="n">
        <f aca="false">SUM(AC21:AD21)</f>
        <v>0</v>
      </c>
      <c r="AG21" s="113" t="n">
        <f aca="false">E21+I21+Q21+U21+Y21+M21+AC21</f>
        <v>55237.9213483146</v>
      </c>
      <c r="AH21" s="113" t="n">
        <f aca="false">F21+J21+R21+V21+Z21+N21+AD21</f>
        <v>8083.82584269663</v>
      </c>
      <c r="AI21" s="113" t="n">
        <f aca="false">G21+K21+S21+W21+AA21+O21+AE21</f>
        <v>63321.7471910112</v>
      </c>
      <c r="AK21" s="114" t="n">
        <v>11</v>
      </c>
    </row>
    <row r="22" customFormat="false" ht="15" hidden="false" customHeight="false" outlineLevel="0" collapsed="false">
      <c r="A22" s="93" t="s">
        <v>108</v>
      </c>
      <c r="C22" s="0"/>
      <c r="E22" s="132" t="n">
        <f aca="false">AK22/AK$24*AL$24</f>
        <v>0</v>
      </c>
      <c r="F22" s="110"/>
      <c r="G22" s="110"/>
      <c r="H22" s="110"/>
      <c r="I22" s="111"/>
      <c r="J22" s="110"/>
      <c r="K22" s="110" t="n">
        <f aca="false">SUM(I22:J22)</f>
        <v>0</v>
      </c>
      <c r="L22" s="110"/>
      <c r="M22" s="111"/>
      <c r="N22" s="110"/>
      <c r="O22" s="110" t="n">
        <f aca="false">SUM(M22:N22)</f>
        <v>0</v>
      </c>
      <c r="P22" s="110"/>
      <c r="Q22" s="111" t="n">
        <v>-5388</v>
      </c>
      <c r="R22" s="110" t="n">
        <f aca="false">(Q22/Q$25)*R$25</f>
        <v>-568.778781552477</v>
      </c>
      <c r="S22" s="110" t="n">
        <f aca="false">SUM(Q22:R22)</f>
        <v>-5956.77878155248</v>
      </c>
      <c r="T22" s="110"/>
      <c r="U22" s="111"/>
      <c r="V22" s="110"/>
      <c r="W22" s="110"/>
      <c r="X22" s="110"/>
      <c r="Y22" s="111"/>
      <c r="Z22" s="112"/>
      <c r="AA22" s="110" t="n">
        <f aca="false">SUM(Y22:Z22)</f>
        <v>0</v>
      </c>
      <c r="AC22" s="110"/>
      <c r="AD22" s="112"/>
      <c r="AE22" s="110" t="n">
        <f aca="false">SUM(AC22:AD22)</f>
        <v>0</v>
      </c>
      <c r="AG22" s="113" t="n">
        <f aca="false">E22+I22+Q22+U22+Y22+M22+AC22</f>
        <v>-5388</v>
      </c>
      <c r="AH22" s="113" t="n">
        <f aca="false">F22+J22+R22+V22+Z22+N22+AD22</f>
        <v>-568.778781552477</v>
      </c>
      <c r="AI22" s="113" t="n">
        <f aca="false">G22+K22+S22+W22+AA22+O22+AE22</f>
        <v>-5956.77878155248</v>
      </c>
      <c r="AK22" s="114"/>
    </row>
    <row r="23" customFormat="false" ht="15" hidden="false" customHeight="false" outlineLevel="0" collapsed="false">
      <c r="A23" s="93" t="s">
        <v>109</v>
      </c>
      <c r="C23" s="94" t="s">
        <v>110</v>
      </c>
      <c r="E23" s="132" t="n">
        <f aca="false">AK23/AK$24*AL$24</f>
        <v>0</v>
      </c>
      <c r="F23" s="110" t="n">
        <f aca="false">E23/E$25*F$25</f>
        <v>0</v>
      </c>
      <c r="G23" s="110" t="n">
        <f aca="false">SUM(E23:F23)</f>
        <v>0</v>
      </c>
      <c r="H23" s="110"/>
      <c r="I23" s="111" t="n">
        <v>0</v>
      </c>
      <c r="J23" s="110" t="n">
        <f aca="false">(ABS(I23)/I$25)*J$25</f>
        <v>0</v>
      </c>
      <c r="K23" s="110" t="n">
        <f aca="false">SUM(I23:J23)</f>
        <v>0</v>
      </c>
      <c r="L23" s="110"/>
      <c r="M23" s="111" t="n">
        <v>0</v>
      </c>
      <c r="N23" s="110" t="n">
        <f aca="false">(M23/M$25)*N$25</f>
        <v>0</v>
      </c>
      <c r="O23" s="110" t="n">
        <f aca="false">SUM(M23:N23)</f>
        <v>0</v>
      </c>
      <c r="P23" s="110"/>
      <c r="Q23" s="111"/>
      <c r="R23" s="110"/>
      <c r="S23" s="110"/>
      <c r="T23" s="110"/>
      <c r="U23" s="111"/>
      <c r="V23" s="110"/>
      <c r="W23" s="110"/>
      <c r="X23" s="110"/>
      <c r="Y23" s="111"/>
      <c r="Z23" s="112"/>
      <c r="AA23" s="110"/>
      <c r="AC23" s="110"/>
      <c r="AD23" s="112"/>
      <c r="AE23" s="110"/>
      <c r="AG23" s="113" t="n">
        <f aca="false">E23+I23+Q23+U23+Y23+M23+AC23</f>
        <v>0</v>
      </c>
      <c r="AH23" s="113" t="n">
        <f aca="false">F23+J23+R23+V23+Z23+N23+AD23</f>
        <v>0</v>
      </c>
      <c r="AI23" s="139" t="n">
        <f aca="false">G23+K23+S23+W23+AA23+O23+AE23</f>
        <v>0</v>
      </c>
      <c r="AK23" s="114"/>
    </row>
    <row r="24" customFormat="false" ht="15" hidden="false" customHeight="false" outlineLevel="0" collapsed="false">
      <c r="E24" s="119"/>
      <c r="F24" s="120"/>
      <c r="G24" s="120"/>
      <c r="I24" s="120"/>
      <c r="J24" s="120"/>
      <c r="K24" s="120"/>
      <c r="M24" s="120"/>
      <c r="N24" s="120"/>
      <c r="O24" s="120"/>
      <c r="Q24" s="120"/>
      <c r="R24" s="120"/>
      <c r="S24" s="120"/>
      <c r="U24" s="120"/>
      <c r="V24" s="120"/>
      <c r="W24" s="120"/>
      <c r="Y24" s="120"/>
      <c r="Z24" s="120"/>
      <c r="AA24" s="120"/>
      <c r="AC24" s="120"/>
      <c r="AD24" s="120"/>
      <c r="AE24" s="120"/>
      <c r="AG24" s="120"/>
      <c r="AH24" s="120"/>
      <c r="AI24" s="120"/>
      <c r="AK24" s="94" t="n">
        <f aca="false">SUM(AK8:AK23)</f>
        <v>178</v>
      </c>
      <c r="AL24" s="114" t="n">
        <f aca="false">1141473-247623</f>
        <v>893850</v>
      </c>
    </row>
    <row r="25" customFormat="false" ht="15" hidden="false" customHeight="false" outlineLevel="0" collapsed="false">
      <c r="C25" s="121" t="s">
        <v>86</v>
      </c>
      <c r="E25" s="110" t="n">
        <f aca="false">SUM(E8:E24)</f>
        <v>893850</v>
      </c>
      <c r="F25" s="122" t="n">
        <f aca="false">131251-440</f>
        <v>130811</v>
      </c>
      <c r="G25" s="123" t="n">
        <f aca="false">SUM(G8:G23)</f>
        <v>1024661</v>
      </c>
      <c r="H25" s="123"/>
      <c r="I25" s="110" t="n">
        <f aca="false">SUM(I8:I24)</f>
        <v>51790</v>
      </c>
      <c r="J25" s="122" t="n">
        <f aca="false">28776-982</f>
        <v>27794</v>
      </c>
      <c r="K25" s="123" t="n">
        <f aca="false">SUM(K8:K23)</f>
        <v>79584</v>
      </c>
      <c r="L25" s="123"/>
      <c r="M25" s="123" t="n">
        <f aca="false">SUM(M8:M23)</f>
        <v>107805</v>
      </c>
      <c r="N25" s="122" t="n">
        <f aca="false">26644-876</f>
        <v>25768</v>
      </c>
      <c r="O25" s="123" t="n">
        <f aca="false">SUM(O8:O23)</f>
        <v>133573</v>
      </c>
      <c r="P25" s="123"/>
      <c r="Q25" s="123" t="n">
        <f aca="false">SUM(Q8:Q23)</f>
        <v>316140</v>
      </c>
      <c r="R25" s="122" t="n">
        <f aca="false">36538-3165</f>
        <v>33373</v>
      </c>
      <c r="S25" s="123" t="n">
        <f aca="false">SUM(S8:S23)</f>
        <v>349513</v>
      </c>
      <c r="T25" s="123"/>
      <c r="U25" s="123" t="n">
        <f aca="false">SUM(U8:U23)</f>
        <v>12140</v>
      </c>
      <c r="V25" s="122" t="n">
        <f aca="false">2202-82</f>
        <v>2120</v>
      </c>
      <c r="W25" s="123" t="n">
        <f aca="false">SUM(W8:W23)</f>
        <v>14260</v>
      </c>
      <c r="X25" s="123"/>
      <c r="Y25" s="110" t="n">
        <f aca="false">SUM(Y8:Y24)</f>
        <v>54949</v>
      </c>
      <c r="Z25" s="122" t="n">
        <f aca="false">15438-1348</f>
        <v>14090</v>
      </c>
      <c r="AA25" s="123" t="n">
        <f aca="false">SUM(AA8:AA23)</f>
        <v>69039</v>
      </c>
      <c r="AB25" s="123"/>
      <c r="AC25" s="110" t="n">
        <f aca="false">SUM(AC8:AC24)</f>
        <v>875088</v>
      </c>
      <c r="AD25" s="122" t="n">
        <f aca="false">218231-7251</f>
        <v>210980</v>
      </c>
      <c r="AE25" s="123" t="n">
        <f aca="false">SUM(AE8:AE23)</f>
        <v>1086068</v>
      </c>
      <c r="AF25" s="123"/>
      <c r="AG25" s="123" t="n">
        <f aca="false">SUM(AG8:AG23)</f>
        <v>2311762</v>
      </c>
      <c r="AH25" s="123" t="n">
        <f aca="false">SUM(AH8:AH23)</f>
        <v>444936</v>
      </c>
      <c r="AI25" s="123" t="n">
        <f aca="false">SUM(AI8:AI23)</f>
        <v>2756698</v>
      </c>
      <c r="AJ25" s="123" t="n">
        <f aca="false">AA25+W25+S25+K25+G25+O25+AE25</f>
        <v>2756698</v>
      </c>
    </row>
    <row r="27" customFormat="false" ht="15" hidden="false" customHeight="false" outlineLevel="0" collapsed="false">
      <c r="I27" s="123" t="n">
        <f aca="false">SUM(ABS(I8)+ABS(I9)+ABS(I10)+ABS(I20))</f>
        <v>51790</v>
      </c>
      <c r="J27" s="124"/>
      <c r="Q27" s="111"/>
    </row>
    <row r="28" customFormat="false" ht="15" hidden="false" customHeight="false" outlineLevel="0" collapsed="false">
      <c r="F28" s="110" t="n">
        <f aca="false">SUM(F8:F23)</f>
        <v>130811</v>
      </c>
      <c r="G28" s="123"/>
      <c r="H28" s="123"/>
      <c r="I28" s="123"/>
      <c r="J28" s="110" t="n">
        <f aca="false">SUM(J8:J23)</f>
        <v>27794</v>
      </c>
      <c r="K28" s="123"/>
      <c r="L28" s="123"/>
      <c r="M28" s="123"/>
      <c r="N28" s="110" t="n">
        <f aca="false">SUM(N8:N23)</f>
        <v>25768</v>
      </c>
      <c r="O28" s="123"/>
      <c r="P28" s="123"/>
      <c r="Q28" s="123"/>
      <c r="R28" s="110" t="n">
        <f aca="false">SUM(R8:R23)</f>
        <v>33373</v>
      </c>
      <c r="S28" s="123"/>
      <c r="T28" s="123"/>
      <c r="U28" s="123"/>
      <c r="V28" s="110" t="n">
        <f aca="false">SUM(V8:V23)</f>
        <v>2120</v>
      </c>
      <c r="W28" s="123"/>
      <c r="X28" s="123"/>
      <c r="Y28" s="110"/>
      <c r="Z28" s="110" t="n">
        <f aca="false">SUM(Z8:Z23)</f>
        <v>14090</v>
      </c>
      <c r="AA28" s="123"/>
      <c r="AB28" s="123"/>
      <c r="AC28" s="110"/>
      <c r="AD28" s="110" t="n">
        <f aca="false">SUM(AD8:AD23)</f>
        <v>210980</v>
      </c>
      <c r="AE28" s="123"/>
      <c r="AF28" s="123"/>
      <c r="AG28" s="123"/>
      <c r="AH28" s="123"/>
    </row>
    <row r="29" customFormat="false" ht="15" hidden="false" customHeight="false" outlineLevel="0" collapsed="false">
      <c r="U29" s="125"/>
      <c r="V29" s="126"/>
      <c r="W29" s="126"/>
      <c r="X29" s="125"/>
      <c r="Y29" s="127"/>
      <c r="Z29" s="128"/>
      <c r="AC29" s="127"/>
      <c r="AD29" s="128"/>
    </row>
    <row r="30" customFormat="false" ht="15" hidden="false" customHeight="false" outlineLevel="0" collapsed="false">
      <c r="U30" s="125"/>
      <c r="V30" s="126"/>
      <c r="W30" s="126"/>
      <c r="X30" s="125"/>
      <c r="Y30" s="127"/>
      <c r="Z30" s="128"/>
      <c r="AC30" s="127"/>
      <c r="AD30" s="128"/>
    </row>
    <row r="31" customFormat="false" ht="15" hidden="false" customHeight="false" outlineLevel="0" collapsed="false">
      <c r="T31" s="129"/>
      <c r="U31" s="130"/>
      <c r="V31" s="130"/>
      <c r="W31" s="130"/>
      <c r="X31" s="130"/>
      <c r="Y31" s="130"/>
      <c r="Z31" s="130"/>
      <c r="AC31" s="130"/>
      <c r="AD31" s="130"/>
    </row>
    <row r="32" customFormat="false" ht="15" hidden="false" customHeight="false" outlineLevel="0" collapsed="false">
      <c r="T32" s="129"/>
      <c r="U32" s="131"/>
      <c r="V32" s="130"/>
      <c r="W32" s="130"/>
      <c r="X32" s="131"/>
      <c r="Y32" s="132"/>
      <c r="Z32" s="129"/>
      <c r="AA32" s="132"/>
      <c r="AC32" s="132"/>
      <c r="AD32" s="129"/>
      <c r="AE32" s="132"/>
      <c r="AG32" s="133"/>
    </row>
    <row r="33" customFormat="false" ht="15" hidden="false" customHeight="false" outlineLevel="0" collapsed="false">
      <c r="T33" s="129"/>
      <c r="U33" s="131"/>
      <c r="V33" s="130"/>
      <c r="W33" s="130"/>
      <c r="X33" s="131"/>
      <c r="Y33" s="132"/>
      <c r="Z33" s="129"/>
      <c r="AA33" s="132"/>
      <c r="AC33" s="132"/>
      <c r="AD33" s="129"/>
      <c r="AE33" s="132"/>
      <c r="AG33" s="133"/>
    </row>
    <row r="34" customFormat="false" ht="15" hidden="false" customHeight="false" outlineLevel="0" collapsed="false">
      <c r="T34" s="129"/>
      <c r="U34" s="131"/>
      <c r="V34" s="130"/>
      <c r="W34" s="130"/>
      <c r="X34" s="131"/>
      <c r="Y34" s="132"/>
      <c r="Z34" s="129"/>
      <c r="AA34" s="132"/>
      <c r="AC34" s="132"/>
      <c r="AD34" s="129"/>
      <c r="AE34" s="132"/>
      <c r="AG34" s="133"/>
    </row>
    <row r="35" customFormat="false" ht="15" hidden="false" customHeight="false" outlineLevel="0" collapsed="false">
      <c r="T35" s="134"/>
      <c r="U35" s="130"/>
      <c r="V35" s="130"/>
      <c r="W35" s="130"/>
      <c r="X35" s="131"/>
      <c r="Y35" s="132"/>
      <c r="Z35" s="129"/>
      <c r="AA35" s="132"/>
      <c r="AC35" s="132"/>
      <c r="AD35" s="129"/>
      <c r="AE35" s="132"/>
      <c r="AG35" s="133"/>
    </row>
    <row r="36" customFormat="false" ht="15" hidden="false" customHeight="false" outlineLevel="0" collapsed="false">
      <c r="U36" s="130"/>
      <c r="V36" s="135"/>
      <c r="W36" s="130"/>
      <c r="X36" s="130"/>
      <c r="Y36" s="136"/>
      <c r="Z36" s="137"/>
      <c r="AA36" s="138"/>
      <c r="AC36" s="136"/>
      <c r="AD36" s="137"/>
      <c r="AE36" s="138"/>
      <c r="AG36" s="133"/>
    </row>
    <row r="38" customFormat="false" ht="15" hidden="false" customHeight="false" outlineLevel="0" collapsed="false">
      <c r="A38" s="94"/>
    </row>
    <row r="39" customFormat="false" ht="15" hidden="false" customHeight="false" outlineLevel="0" collapsed="false">
      <c r="A39" s="94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116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61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1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140" t="s">
        <v>7</v>
      </c>
      <c r="B11" s="140"/>
      <c r="C11" s="77" t="s">
        <v>8</v>
      </c>
      <c r="D11" s="7"/>
      <c r="E11" s="7"/>
      <c r="F11" s="7"/>
      <c r="G11" s="9"/>
      <c r="H11" s="43"/>
      <c r="I11" s="44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78" t="s">
        <v>62</v>
      </c>
      <c r="B12" s="79"/>
      <c r="C12" s="30"/>
      <c r="D12" s="7"/>
      <c r="E12" s="7"/>
      <c r="F12" s="7"/>
      <c r="G12" s="45"/>
      <c r="H12" s="45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53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63</v>
      </c>
      <c r="B14" s="55"/>
      <c r="C14" s="141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46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117</v>
      </c>
      <c r="B17" s="7"/>
      <c r="C17" s="142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118</v>
      </c>
      <c r="B18" s="7"/>
      <c r="C18" s="143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119</v>
      </c>
      <c r="B19" s="7"/>
      <c r="C19" s="144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142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120</v>
      </c>
      <c r="B21" s="29"/>
      <c r="C21" s="145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121</v>
      </c>
      <c r="B22" s="29"/>
      <c r="C22" s="146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122</v>
      </c>
      <c r="B23" s="27"/>
      <c r="C23" s="147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53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5"/>
      <c r="C27" s="141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7"/>
      <c r="I30" s="58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7"/>
      <c r="I31" s="58"/>
    </row>
    <row r="32" customFormat="false" ht="21.75" hidden="false" customHeight="true" outlineLevel="0" collapsed="false">
      <c r="A32" s="23"/>
      <c r="B32" s="31" t="s">
        <v>20</v>
      </c>
      <c r="C32" s="148" t="n">
        <f aca="false">C27+C23+C19+C14</f>
        <v>0</v>
      </c>
      <c r="D32" s="7"/>
      <c r="E32" s="7"/>
      <c r="F32" s="7"/>
      <c r="G32" s="9"/>
      <c r="H32" s="61"/>
      <c r="I32" s="58"/>
    </row>
    <row r="33" customFormat="false" ht="21.75" hidden="false" customHeight="true" outlineLevel="0" collapsed="false">
      <c r="A33" s="23"/>
      <c r="B33" s="33" t="s">
        <v>21</v>
      </c>
      <c r="C33" s="145"/>
      <c r="D33" s="7"/>
      <c r="E33" s="7"/>
      <c r="F33" s="7"/>
      <c r="G33" s="9"/>
      <c r="H33" s="9"/>
      <c r="I33" s="44"/>
    </row>
    <row r="34" customFormat="false" ht="21.75" hidden="false" customHeight="true" outlineLevel="0" collapsed="false">
      <c r="A34" s="23"/>
      <c r="B34" s="33" t="s">
        <v>22</v>
      </c>
      <c r="C34" s="145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149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92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2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2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2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2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2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2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2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2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5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5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5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5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4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1" topLeftCell="BM5" activePane="bottomLeft" state="frozen"/>
      <selection pane="topLeft" activeCell="A1" activeCellId="0" sqref="A1"/>
      <selection pane="bottomLeft" activeCell="C20" activeCellId="0" sqref="C20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50" width="11.99"/>
    <col collapsed="false" customWidth="true" hidden="false" outlineLevel="0" max="2" min="2" style="151" width="17.56"/>
    <col collapsed="false" customWidth="true" hidden="false" outlineLevel="0" max="3" min="3" style="152" width="23.7"/>
    <col collapsed="false" customWidth="true" hidden="false" outlineLevel="0" max="4" min="4" style="150" width="41.85"/>
    <col collapsed="false" customWidth="true" hidden="false" outlineLevel="0" max="5" min="5" style="153" width="13.7"/>
    <col collapsed="false" customWidth="true" hidden="false" outlineLevel="0" max="6" min="6" style="153" width="11.85"/>
    <col collapsed="false" customWidth="true" hidden="false" outlineLevel="0" max="7" min="7" style="153" width="12.56"/>
    <col collapsed="false" customWidth="true" hidden="false" outlineLevel="0" max="8" min="8" style="153" width="13.7"/>
    <col collapsed="false" customWidth="false" hidden="false" outlineLevel="0" max="18" min="9" style="153" width="7.99"/>
    <col collapsed="false" customWidth="false" hidden="false" outlineLevel="0" max="257" min="19" style="150" width="7.99"/>
  </cols>
  <sheetData>
    <row r="1" customFormat="false" ht="13.5" hidden="false" customHeight="false" outlineLevel="0" collapsed="false">
      <c r="A1" s="154" t="s">
        <v>123</v>
      </c>
      <c r="B1" s="155" t="s">
        <v>124</v>
      </c>
      <c r="C1" s="155" t="s">
        <v>125</v>
      </c>
      <c r="D1" s="155" t="s">
        <v>126</v>
      </c>
      <c r="E1" s="156" t="s">
        <v>127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  <c r="IW1" s="158"/>
    </row>
    <row r="2" customFormat="false" ht="12.75" hidden="false" customHeight="true" outlineLevel="0" collapsed="false">
      <c r="A2" s="159" t="n">
        <v>103152</v>
      </c>
      <c r="B2" s="160" t="s">
        <v>128</v>
      </c>
      <c r="C2" s="161" t="s">
        <v>129</v>
      </c>
      <c r="D2" s="162" t="s">
        <v>130</v>
      </c>
      <c r="E2" s="163" t="n">
        <v>351424.813678211</v>
      </c>
      <c r="L2" s="164"/>
      <c r="M2" s="165"/>
      <c r="N2" s="165"/>
      <c r="O2" s="165"/>
      <c r="P2" s="165"/>
      <c r="Q2" s="165"/>
      <c r="R2" s="165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6"/>
      <c r="IW2" s="166"/>
    </row>
    <row r="3" customFormat="false" ht="12.75" hidden="false" customHeight="true" outlineLevel="0" collapsed="false">
      <c r="A3" s="166" t="n">
        <v>103152</v>
      </c>
      <c r="B3" s="167" t="s">
        <v>128</v>
      </c>
      <c r="C3" s="168" t="s">
        <v>129</v>
      </c>
      <c r="D3" s="166" t="s">
        <v>131</v>
      </c>
      <c r="E3" s="169" t="n">
        <v>92711.416781293</v>
      </c>
      <c r="L3" s="164"/>
      <c r="M3" s="165"/>
      <c r="N3" s="165"/>
      <c r="O3" s="165"/>
      <c r="P3" s="165"/>
      <c r="Q3" s="165"/>
      <c r="R3" s="165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66"/>
      <c r="HI3" s="166"/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  <c r="IU3" s="166"/>
      <c r="IV3" s="166"/>
      <c r="IW3" s="166"/>
    </row>
    <row r="4" customFormat="false" ht="12.75" hidden="false" customHeight="true" outlineLevel="0" collapsed="false">
      <c r="A4" s="166" t="n">
        <v>103153</v>
      </c>
      <c r="B4" s="167" t="s">
        <v>132</v>
      </c>
      <c r="C4" s="168" t="s">
        <v>133</v>
      </c>
      <c r="D4" s="166" t="s">
        <v>134</v>
      </c>
      <c r="E4" s="169" t="n">
        <v>10000</v>
      </c>
      <c r="L4" s="164"/>
      <c r="M4" s="165"/>
      <c r="N4" s="165"/>
      <c r="O4" s="165"/>
      <c r="P4" s="165"/>
      <c r="Q4" s="165"/>
      <c r="R4" s="165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6"/>
      <c r="IU4" s="166"/>
      <c r="IV4" s="166"/>
      <c r="IW4" s="166"/>
    </row>
    <row r="5" customFormat="false" ht="12.75" hidden="false" customHeight="true" outlineLevel="0" collapsed="false">
      <c r="A5" s="166" t="n">
        <v>103153</v>
      </c>
      <c r="B5" s="167" t="s">
        <v>132</v>
      </c>
      <c r="C5" s="168" t="s">
        <v>133</v>
      </c>
      <c r="D5" s="166" t="s">
        <v>135</v>
      </c>
      <c r="E5" s="169" t="n">
        <v>5114.63401660116</v>
      </c>
      <c r="L5" s="164"/>
      <c r="M5" s="165"/>
      <c r="N5" s="165"/>
      <c r="O5" s="165"/>
      <c r="P5" s="165"/>
      <c r="Q5" s="165"/>
      <c r="R5" s="165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</row>
    <row r="6" customFormat="false" ht="12.75" hidden="false" customHeight="true" outlineLevel="0" collapsed="false">
      <c r="A6" s="166" t="n">
        <v>103153</v>
      </c>
      <c r="B6" s="167" t="s">
        <v>136</v>
      </c>
      <c r="C6" s="168" t="s">
        <v>137</v>
      </c>
      <c r="D6" s="166" t="s">
        <v>138</v>
      </c>
      <c r="E6" s="169" t="n">
        <v>2679.81992427454</v>
      </c>
      <c r="L6" s="164"/>
      <c r="M6" s="165"/>
      <c r="N6" s="165"/>
      <c r="O6" s="165"/>
      <c r="P6" s="165"/>
      <c r="Q6" s="165"/>
      <c r="R6" s="165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</row>
    <row r="7" customFormat="false" ht="12.75" hidden="false" customHeight="true" outlineLevel="0" collapsed="false">
      <c r="A7" s="166" t="n">
        <v>103153</v>
      </c>
      <c r="B7" s="167" t="s">
        <v>139</v>
      </c>
      <c r="C7" s="168" t="s">
        <v>137</v>
      </c>
      <c r="D7" s="166" t="s">
        <v>140</v>
      </c>
      <c r="E7" s="169" t="n">
        <v>2663.87188364644</v>
      </c>
      <c r="L7" s="164"/>
      <c r="M7" s="165"/>
      <c r="N7" s="165"/>
      <c r="O7" s="165"/>
      <c r="P7" s="165"/>
      <c r="Q7" s="165"/>
      <c r="R7" s="165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</row>
    <row r="8" customFormat="false" ht="12.75" hidden="false" customHeight="true" outlineLevel="0" collapsed="false">
      <c r="A8" s="166" t="n">
        <v>103153</v>
      </c>
      <c r="B8" s="167" t="s">
        <v>136</v>
      </c>
      <c r="C8" s="168" t="s">
        <v>137</v>
      </c>
      <c r="D8" s="166" t="s">
        <v>141</v>
      </c>
      <c r="E8" s="169" t="n">
        <v>2506.42656569938</v>
      </c>
      <c r="L8" s="164"/>
      <c r="M8" s="165"/>
      <c r="N8" s="165"/>
      <c r="O8" s="165"/>
      <c r="P8" s="165"/>
      <c r="Q8" s="165"/>
      <c r="R8" s="165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</row>
    <row r="9" customFormat="false" ht="12.75" hidden="false" customHeight="true" outlineLevel="0" collapsed="false">
      <c r="A9" s="166" t="n">
        <v>103153</v>
      </c>
      <c r="B9" s="167" t="s">
        <v>136</v>
      </c>
      <c r="C9" s="168" t="s">
        <v>137</v>
      </c>
      <c r="D9" s="166" t="s">
        <v>142</v>
      </c>
      <c r="E9" s="169" t="n">
        <v>1879.81992427453</v>
      </c>
      <c r="L9" s="164"/>
      <c r="M9" s="165"/>
      <c r="N9" s="165"/>
      <c r="O9" s="165"/>
      <c r="P9" s="165"/>
      <c r="Q9" s="165"/>
      <c r="R9" s="165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</row>
    <row r="10" customFormat="false" ht="12.75" hidden="false" customHeight="true" outlineLevel="0" collapsed="false">
      <c r="A10" s="166" t="n">
        <v>103153</v>
      </c>
      <c r="B10" s="167" t="s">
        <v>139</v>
      </c>
      <c r="C10" s="168" t="s">
        <v>137</v>
      </c>
      <c r="D10" s="166" t="s">
        <v>143</v>
      </c>
      <c r="E10" s="169" t="n">
        <v>1864.71031855251</v>
      </c>
      <c r="L10" s="164"/>
      <c r="M10" s="165"/>
      <c r="N10" s="165"/>
      <c r="O10" s="165"/>
      <c r="P10" s="165"/>
      <c r="Q10" s="165"/>
      <c r="R10" s="165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</row>
    <row r="11" customFormat="false" ht="12.75" hidden="false" customHeight="true" outlineLevel="0" collapsed="false">
      <c r="A11" s="166" t="n">
        <v>103153</v>
      </c>
      <c r="B11" s="167" t="s">
        <v>136</v>
      </c>
      <c r="C11" s="168" t="s">
        <v>137</v>
      </c>
      <c r="D11" s="166" t="s">
        <v>141</v>
      </c>
      <c r="E11" s="169" t="n">
        <v>681.951202213489</v>
      </c>
      <c r="L11" s="164"/>
      <c r="M11" s="165"/>
      <c r="N11" s="165"/>
      <c r="O11" s="165"/>
      <c r="P11" s="165"/>
      <c r="Q11" s="165"/>
      <c r="R11" s="165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66"/>
      <c r="HX11" s="166"/>
      <c r="HY11" s="166"/>
      <c r="HZ11" s="166"/>
      <c r="IA11" s="166"/>
      <c r="IB11" s="166"/>
      <c r="IC11" s="166"/>
      <c r="ID11" s="166"/>
      <c r="IE11" s="166"/>
      <c r="IF11" s="166"/>
      <c r="IG11" s="166"/>
      <c r="IH11" s="166"/>
      <c r="II11" s="166"/>
      <c r="IJ11" s="166"/>
      <c r="IK11" s="166"/>
      <c r="IL11" s="166"/>
      <c r="IM11" s="166"/>
      <c r="IN11" s="166"/>
      <c r="IO11" s="166"/>
      <c r="IP11" s="166"/>
      <c r="IQ11" s="166"/>
      <c r="IR11" s="166"/>
      <c r="IS11" s="166"/>
      <c r="IT11" s="166"/>
      <c r="IU11" s="166"/>
      <c r="IV11" s="166"/>
      <c r="IW11" s="166"/>
    </row>
    <row r="12" customFormat="false" ht="12.75" hidden="false" customHeight="true" outlineLevel="0" collapsed="false">
      <c r="A12" s="166" t="n">
        <v>103153</v>
      </c>
      <c r="B12" s="167" t="s">
        <v>136</v>
      </c>
      <c r="C12" s="168" t="s">
        <v>137</v>
      </c>
      <c r="D12" s="166" t="s">
        <v>142</v>
      </c>
      <c r="E12" s="169" t="n">
        <v>511.463401660116</v>
      </c>
      <c r="L12" s="164"/>
      <c r="M12" s="165"/>
      <c r="N12" s="165"/>
      <c r="O12" s="165"/>
      <c r="P12" s="165"/>
      <c r="Q12" s="165"/>
      <c r="R12" s="165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  <c r="EF12" s="166"/>
      <c r="EG12" s="166"/>
      <c r="EH12" s="166"/>
      <c r="EI12" s="166"/>
      <c r="EJ12" s="166"/>
      <c r="EK12" s="166"/>
      <c r="EL12" s="166"/>
      <c r="EM12" s="166"/>
      <c r="EN12" s="166"/>
      <c r="EO12" s="166"/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66"/>
      <c r="GE12" s="166"/>
      <c r="GF12" s="166"/>
      <c r="GG12" s="166"/>
      <c r="GH12" s="166"/>
      <c r="GI12" s="166"/>
      <c r="GJ12" s="166"/>
      <c r="GK12" s="166"/>
      <c r="GL12" s="166"/>
      <c r="GM12" s="166"/>
      <c r="GN12" s="166"/>
      <c r="GO12" s="166"/>
      <c r="GP12" s="166"/>
      <c r="GQ12" s="166"/>
      <c r="GR12" s="166"/>
      <c r="GS12" s="166"/>
      <c r="GT12" s="166"/>
      <c r="GU12" s="166"/>
      <c r="GV12" s="166"/>
      <c r="GW12" s="166"/>
      <c r="GX12" s="166"/>
      <c r="GY12" s="166"/>
      <c r="GZ12" s="166"/>
      <c r="HA12" s="166"/>
      <c r="HB12" s="166"/>
      <c r="HC12" s="166"/>
      <c r="HD12" s="166"/>
      <c r="HE12" s="166"/>
      <c r="HF12" s="166"/>
      <c r="HG12" s="166"/>
      <c r="HH12" s="166"/>
      <c r="HI12" s="166"/>
      <c r="HJ12" s="166"/>
      <c r="HK12" s="166"/>
      <c r="HL12" s="166"/>
      <c r="HM12" s="166"/>
      <c r="HN12" s="166"/>
      <c r="HO12" s="166"/>
      <c r="HP12" s="166"/>
      <c r="HQ12" s="166"/>
      <c r="HR12" s="166"/>
      <c r="HS12" s="166"/>
      <c r="HT12" s="166"/>
      <c r="HU12" s="166"/>
      <c r="HV12" s="166"/>
      <c r="HW12" s="166"/>
      <c r="HX12" s="166"/>
      <c r="HY12" s="166"/>
      <c r="HZ12" s="166"/>
      <c r="IA12" s="166"/>
      <c r="IB12" s="166"/>
      <c r="IC12" s="166"/>
      <c r="ID12" s="166"/>
      <c r="IE12" s="166"/>
      <c r="IF12" s="166"/>
      <c r="IG12" s="166"/>
      <c r="IH12" s="166"/>
      <c r="II12" s="166"/>
      <c r="IJ12" s="166"/>
      <c r="IK12" s="166"/>
      <c r="IL12" s="166"/>
      <c r="IM12" s="166"/>
      <c r="IN12" s="166"/>
      <c r="IO12" s="166"/>
      <c r="IP12" s="166"/>
      <c r="IQ12" s="166"/>
      <c r="IR12" s="166"/>
      <c r="IS12" s="166"/>
      <c r="IT12" s="166"/>
      <c r="IU12" s="166"/>
      <c r="IV12" s="166"/>
      <c r="IW12" s="166"/>
    </row>
    <row r="13" customFormat="false" ht="12.75" hidden="false" customHeight="true" outlineLevel="0" collapsed="false">
      <c r="A13" s="166" t="n">
        <v>103153</v>
      </c>
      <c r="B13" s="167" t="s">
        <v>136</v>
      </c>
      <c r="C13" s="168" t="s">
        <v>137</v>
      </c>
      <c r="D13" s="166" t="s">
        <v>138</v>
      </c>
      <c r="E13" s="169" t="n">
        <v>511.463401660116</v>
      </c>
      <c r="L13" s="164"/>
      <c r="M13" s="165"/>
      <c r="N13" s="165"/>
      <c r="O13" s="165"/>
      <c r="P13" s="165"/>
      <c r="Q13" s="165"/>
      <c r="R13" s="165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</row>
    <row r="14" customFormat="false" ht="12.75" hidden="false" customHeight="true" outlineLevel="0" collapsed="false">
      <c r="A14" s="170" t="s">
        <v>144</v>
      </c>
      <c r="B14" s="171"/>
      <c r="C14" s="172"/>
      <c r="D14" s="173"/>
      <c r="E14" s="174" t="n">
        <f aca="false">SUM(E2:E13)</f>
        <v>472550.391098087</v>
      </c>
      <c r="F14" s="175" t="s">
        <v>145</v>
      </c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  <c r="IW14" s="176"/>
    </row>
    <row r="15" customFormat="false" ht="12.75" hidden="false" customHeight="true" outlineLevel="0" collapsed="false">
      <c r="E15" s="153" t="s">
        <v>145</v>
      </c>
    </row>
    <row r="16" customFormat="false" ht="12.75" hidden="false" customHeight="true" outlineLevel="0" collapsed="false">
      <c r="A16" s="176" t="s">
        <v>146</v>
      </c>
      <c r="C16" s="177" t="s">
        <v>147</v>
      </c>
      <c r="D16" s="177" t="s">
        <v>148</v>
      </c>
      <c r="E16" s="178" t="s">
        <v>149</v>
      </c>
      <c r="F16" s="178" t="s">
        <v>150</v>
      </c>
      <c r="G16" s="175" t="s">
        <v>151</v>
      </c>
      <c r="H16" s="175" t="s">
        <v>152</v>
      </c>
    </row>
    <row r="17" customFormat="false" ht="12.75" hidden="false" customHeight="true" outlineLevel="0" collapsed="false">
      <c r="A17" s="150" t="s">
        <v>153</v>
      </c>
      <c r="C17" s="179" t="n">
        <v>119</v>
      </c>
      <c r="D17" s="180" t="n">
        <v>0.1187624750499</v>
      </c>
      <c r="E17" s="153" t="n">
        <v>41736.0806663744</v>
      </c>
      <c r="F17" s="153" t="n">
        <v>11010.6373223292</v>
      </c>
      <c r="G17" s="153" t="n">
        <f aca="false">SUM($E$4:$E$13)*D17</f>
        <v>3374.53604390348</v>
      </c>
      <c r="H17" s="153" t="n">
        <f aca="false">SUM(E17:G17)</f>
        <v>56121.2540326071</v>
      </c>
      <c r="Q17" s="150"/>
      <c r="R17" s="150"/>
    </row>
    <row r="18" customFormat="false" ht="12.75" hidden="false" customHeight="true" outlineLevel="0" collapsed="false">
      <c r="A18" s="150" t="s">
        <v>154</v>
      </c>
      <c r="C18" s="179" t="n">
        <v>168</v>
      </c>
      <c r="D18" s="180" t="n">
        <v>0.167664670658683</v>
      </c>
      <c r="E18" s="153" t="n">
        <v>58921.5256466462</v>
      </c>
      <c r="F18" s="153" t="n">
        <v>15544.4291609354</v>
      </c>
      <c r="G18" s="153" t="n">
        <f aca="false">SUM($E$4:$E$13)*D18</f>
        <v>4764.0508855108</v>
      </c>
      <c r="H18" s="153" t="n">
        <f aca="false">SUM(E18:G18)</f>
        <v>79230.0056930924</v>
      </c>
      <c r="Q18" s="150"/>
      <c r="R18" s="150"/>
    </row>
    <row r="19" customFormat="false" ht="12.75" hidden="false" customHeight="true" outlineLevel="0" collapsed="false">
      <c r="A19" s="150" t="s">
        <v>155</v>
      </c>
      <c r="C19" s="179" t="n">
        <v>368</v>
      </c>
      <c r="D19" s="180" t="n">
        <v>0.367265469061876</v>
      </c>
      <c r="E19" s="153" t="n">
        <v>129066.199035511</v>
      </c>
      <c r="F19" s="153" t="n">
        <v>34049.7019715727</v>
      </c>
      <c r="G19" s="153" t="n">
        <f aca="false">SUM($E$4:$E$13)*D19</f>
        <v>10435.5400349284</v>
      </c>
      <c r="H19" s="153" t="n">
        <f aca="false">SUM(E19:G19)</f>
        <v>173551.441042012</v>
      </c>
      <c r="Q19" s="150"/>
      <c r="R19" s="150"/>
    </row>
    <row r="20" customFormat="false" ht="12.75" hidden="false" customHeight="true" outlineLevel="0" collapsed="false">
      <c r="A20" s="150" t="s">
        <v>156</v>
      </c>
      <c r="C20" s="179" t="n">
        <v>57</v>
      </c>
      <c r="D20" s="180" t="n">
        <v>0.0568862275449102</v>
      </c>
      <c r="E20" s="153" t="n">
        <v>19991.2319158264</v>
      </c>
      <c r="F20" s="153" t="n">
        <v>5274.00275103164</v>
      </c>
      <c r="G20" s="153" t="n">
        <f aca="false">SUM($E$4:$E$13)*D20</f>
        <v>1616.37440758402</v>
      </c>
      <c r="H20" s="153" t="n">
        <f aca="false">SUM(E20:G20)</f>
        <v>26881.6090744421</v>
      </c>
      <c r="Q20" s="150"/>
      <c r="R20" s="150"/>
    </row>
    <row r="21" customFormat="false" ht="12.75" hidden="false" customHeight="true" outlineLevel="0" collapsed="false">
      <c r="A21" s="150" t="s">
        <v>157</v>
      </c>
      <c r="C21" s="179" t="n">
        <v>136</v>
      </c>
      <c r="D21" s="180" t="n">
        <v>0.135728542914172</v>
      </c>
      <c r="E21" s="153" t="n">
        <v>47698.3779044279</v>
      </c>
      <c r="F21" s="153" t="n">
        <v>12583.5855112334</v>
      </c>
      <c r="G21" s="153" t="n">
        <f aca="false">SUM($E$4:$E$13)*D21</f>
        <v>3856.61262160398</v>
      </c>
      <c r="H21" s="153" t="n">
        <f aca="false">SUM(E21:G21)</f>
        <v>64138.5760372653</v>
      </c>
      <c r="Q21" s="150"/>
      <c r="R21" s="150"/>
    </row>
    <row r="22" customFormat="false" ht="12.75" hidden="false" customHeight="true" outlineLevel="0" collapsed="false">
      <c r="A22" s="150" t="s">
        <v>158</v>
      </c>
      <c r="C22" s="179" t="n">
        <v>141</v>
      </c>
      <c r="D22" s="180" t="n">
        <v>0.140718562874252</v>
      </c>
      <c r="E22" s="153" t="n">
        <v>49451.9947391495</v>
      </c>
      <c r="F22" s="153" t="n">
        <v>13046.2173314993</v>
      </c>
      <c r="G22" s="153" t="n">
        <f aca="false">SUM($E$4:$E$13)*D22</f>
        <v>3998.39985033942</v>
      </c>
      <c r="H22" s="153" t="n">
        <f aca="false">SUM(E22:G22)</f>
        <v>66496.6119209882</v>
      </c>
      <c r="Q22" s="150"/>
      <c r="R22" s="150"/>
    </row>
    <row r="23" customFormat="false" ht="12.75" hidden="false" customHeight="true" outlineLevel="0" collapsed="false">
      <c r="A23" s="150" t="s">
        <v>159</v>
      </c>
      <c r="C23" s="179" t="n">
        <v>13</v>
      </c>
      <c r="D23" s="180" t="n">
        <v>0.0129740518962076</v>
      </c>
      <c r="E23" s="153" t="n">
        <v>4559.40377027619</v>
      </c>
      <c r="F23" s="153" t="n">
        <v>1202.84273269143</v>
      </c>
      <c r="G23" s="153" t="n">
        <f aca="false">SUM($E$4:$E$13)*D23</f>
        <v>368.646794712145</v>
      </c>
      <c r="H23" s="153" t="n">
        <f aca="false">SUM(E23:G23)</f>
        <v>6130.89329767977</v>
      </c>
      <c r="Q23" s="150"/>
      <c r="R23" s="150"/>
    </row>
    <row r="24" customFormat="false" ht="12.75" hidden="false" customHeight="true" outlineLevel="0" collapsed="false">
      <c r="A24" s="176" t="s">
        <v>160</v>
      </c>
      <c r="C24" s="181" t="n">
        <f aca="false">SUM(C17:C23)</f>
        <v>1002</v>
      </c>
      <c r="D24" s="182" t="n">
        <f aca="false">SUM(D17:D23)</f>
        <v>1</v>
      </c>
      <c r="E24" s="183" t="n">
        <f aca="false">SUM(E17:E23)</f>
        <v>351424.813678211</v>
      </c>
      <c r="F24" s="183" t="n">
        <f aca="false">SUM(F17:F23)</f>
        <v>92711.416781293</v>
      </c>
      <c r="G24" s="183" t="n">
        <f aca="false">SUM(G17:G23)</f>
        <v>28414.1606385823</v>
      </c>
      <c r="H24" s="183" t="n">
        <f aca="false">SUM(H17:H23)</f>
        <v>472550.391098087</v>
      </c>
      <c r="Q24" s="150"/>
      <c r="R24" s="150"/>
    </row>
    <row r="25" customFormat="false" ht="12.75" hidden="false" customHeight="true" outlineLevel="0" collapsed="false"/>
    <row r="26" customFormat="false" ht="12.75" hidden="false" customHeight="true" outlineLevel="0" collapsed="false">
      <c r="A26" s="176" t="s">
        <v>161</v>
      </c>
      <c r="E26" s="153" t="s">
        <v>145</v>
      </c>
    </row>
    <row r="27" customFormat="false" ht="12.75" hidden="false" customHeight="true" outlineLevel="0" collapsed="false">
      <c r="A27" s="184" t="s">
        <v>162</v>
      </c>
      <c r="E27" s="153" t="s">
        <v>145</v>
      </c>
    </row>
    <row r="28" customFormat="false" ht="12.75" hidden="false" customHeight="false" outlineLevel="0" collapsed="false">
      <c r="E28" s="153" t="s">
        <v>145</v>
      </c>
    </row>
    <row r="29" customFormat="false" ht="12.75" hidden="false" customHeight="false" outlineLevel="0" collapsed="false">
      <c r="E29" s="153" t="s">
        <v>145</v>
      </c>
    </row>
    <row r="30" customFormat="false" ht="12.75" hidden="false" customHeight="false" outlineLevel="0" collapsed="false">
      <c r="E30" s="153" t="s">
        <v>145</v>
      </c>
    </row>
    <row r="31" customFormat="false" ht="12.75" hidden="false" customHeight="false" outlineLevel="0" collapsed="false">
      <c r="E31" s="153" t="s">
        <v>145</v>
      </c>
    </row>
    <row r="32" customFormat="false" ht="12.75" hidden="false" customHeight="false" outlineLevel="0" collapsed="false">
      <c r="E32" s="153" t="s">
        <v>145</v>
      </c>
    </row>
    <row r="33" customFormat="false" ht="12.75" hidden="false" customHeight="false" outlineLevel="0" collapsed="false">
      <c r="E33" s="153" t="s">
        <v>145</v>
      </c>
    </row>
    <row r="34" customFormat="false" ht="12.75" hidden="false" customHeight="false" outlineLevel="0" collapsed="false">
      <c r="E34" s="153" t="s">
        <v>145</v>
      </c>
    </row>
    <row r="35" customFormat="false" ht="12.75" hidden="false" customHeight="false" outlineLevel="0" collapsed="false">
      <c r="E35" s="153" t="s">
        <v>145</v>
      </c>
    </row>
    <row r="36" customFormat="false" ht="12.75" hidden="false" customHeight="false" outlineLevel="0" collapsed="false">
      <c r="E36" s="153" t="s">
        <v>145</v>
      </c>
    </row>
    <row r="37" customFormat="false" ht="12.75" hidden="false" customHeight="false" outlineLevel="0" collapsed="false">
      <c r="E37" s="153" t="s">
        <v>145</v>
      </c>
    </row>
    <row r="38" customFormat="false" ht="12.75" hidden="false" customHeight="false" outlineLevel="0" collapsed="false">
      <c r="E38" s="153" t="s">
        <v>145</v>
      </c>
    </row>
    <row r="39" customFormat="false" ht="12.75" hidden="false" customHeight="false" outlineLevel="0" collapsed="false">
      <c r="E39" s="153" t="s">
        <v>145</v>
      </c>
    </row>
    <row r="40" customFormat="false" ht="12.75" hidden="false" customHeight="false" outlineLevel="0" collapsed="false">
      <c r="E40" s="153" t="s">
        <v>145</v>
      </c>
    </row>
    <row r="41" customFormat="false" ht="12.75" hidden="false" customHeight="false" outlineLevel="0" collapsed="false">
      <c r="E41" s="153" t="s">
        <v>145</v>
      </c>
    </row>
    <row r="42" customFormat="false" ht="12.75" hidden="false" customHeight="false" outlineLevel="0" collapsed="false">
      <c r="E42" s="153" t="s">
        <v>145</v>
      </c>
    </row>
    <row r="43" customFormat="false" ht="12.75" hidden="false" customHeight="false" outlineLevel="0" collapsed="false">
      <c r="E43" s="153" t="s">
        <v>145</v>
      </c>
    </row>
    <row r="44" customFormat="false" ht="12.75" hidden="false" customHeight="false" outlineLevel="0" collapsed="false">
      <c r="E44" s="153" t="s">
        <v>145</v>
      </c>
    </row>
    <row r="45" customFormat="false" ht="12.75" hidden="false" customHeight="false" outlineLevel="0" collapsed="false">
      <c r="E45" s="153" t="s">
        <v>145</v>
      </c>
    </row>
    <row r="46" customFormat="false" ht="12.75" hidden="false" customHeight="false" outlineLevel="0" collapsed="false">
      <c r="E46" s="153" t="s">
        <v>145</v>
      </c>
    </row>
    <row r="47" customFormat="false" ht="12.75" hidden="false" customHeight="false" outlineLevel="0" collapsed="false">
      <c r="E47" s="153" t="s">
        <v>145</v>
      </c>
    </row>
    <row r="48" customFormat="false" ht="12.75" hidden="false" customHeight="false" outlineLevel="0" collapsed="false">
      <c r="E48" s="153" t="s">
        <v>145</v>
      </c>
    </row>
    <row r="49" customFormat="false" ht="12.75" hidden="false" customHeight="false" outlineLevel="0" collapsed="false">
      <c r="E49" s="153" t="s">
        <v>145</v>
      </c>
    </row>
    <row r="50" customFormat="false" ht="12.75" hidden="false" customHeight="false" outlineLevel="0" collapsed="false">
      <c r="E50" s="153" t="s">
        <v>145</v>
      </c>
    </row>
    <row r="51" customFormat="false" ht="12.75" hidden="false" customHeight="false" outlineLevel="0" collapsed="false">
      <c r="E51" s="153" t="s">
        <v>145</v>
      </c>
    </row>
    <row r="52" customFormat="false" ht="12.75" hidden="false" customHeight="false" outlineLevel="0" collapsed="false">
      <c r="E52" s="153" t="s">
        <v>145</v>
      </c>
    </row>
    <row r="53" customFormat="false" ht="12.75" hidden="false" customHeight="false" outlineLevel="0" collapsed="false">
      <c r="E53" s="153" t="s">
        <v>145</v>
      </c>
    </row>
    <row r="54" customFormat="false" ht="12.75" hidden="false" customHeight="false" outlineLevel="0" collapsed="false">
      <c r="E54" s="153" t="s">
        <v>145</v>
      </c>
    </row>
    <row r="55" customFormat="false" ht="12.75" hidden="false" customHeight="false" outlineLevel="0" collapsed="false">
      <c r="E55" s="153" t="s">
        <v>145</v>
      </c>
    </row>
    <row r="56" customFormat="false" ht="12.75" hidden="false" customHeight="false" outlineLevel="0" collapsed="false">
      <c r="E56" s="153" t="s">
        <v>145</v>
      </c>
    </row>
    <row r="57" customFormat="false" ht="12.75" hidden="false" customHeight="false" outlineLevel="0" collapsed="false">
      <c r="E57" s="153" t="s">
        <v>145</v>
      </c>
    </row>
    <row r="58" customFormat="false" ht="12.75" hidden="false" customHeight="false" outlineLevel="0" collapsed="false">
      <c r="E58" s="153" t="s">
        <v>145</v>
      </c>
    </row>
    <row r="59" customFormat="false" ht="12.75" hidden="false" customHeight="false" outlineLevel="0" collapsed="false">
      <c r="E59" s="153" t="s">
        <v>145</v>
      </c>
    </row>
    <row r="60" customFormat="false" ht="12.75" hidden="false" customHeight="false" outlineLevel="0" collapsed="false">
      <c r="E60" s="153" t="s">
        <v>145</v>
      </c>
    </row>
    <row r="61" customFormat="false" ht="12.75" hidden="false" customHeight="false" outlineLevel="0" collapsed="false">
      <c r="E61" s="153" t="s">
        <v>145</v>
      </c>
    </row>
    <row r="62" customFormat="false" ht="12.75" hidden="false" customHeight="false" outlineLevel="0" collapsed="false">
      <c r="E62" s="153" t="s">
        <v>145</v>
      </c>
    </row>
    <row r="63" customFormat="false" ht="12.75" hidden="false" customHeight="false" outlineLevel="0" collapsed="false">
      <c r="E63" s="153" t="s">
        <v>145</v>
      </c>
    </row>
    <row r="64" customFormat="false" ht="12.75" hidden="false" customHeight="false" outlineLevel="0" collapsed="false">
      <c r="E64" s="153" t="s">
        <v>145</v>
      </c>
    </row>
    <row r="65" customFormat="false" ht="12.75" hidden="false" customHeight="false" outlineLevel="0" collapsed="false">
      <c r="E65" s="153" t="s">
        <v>145</v>
      </c>
    </row>
    <row r="66" customFormat="false" ht="12.75" hidden="false" customHeight="false" outlineLevel="0" collapsed="false">
      <c r="E66" s="153" t="s">
        <v>145</v>
      </c>
    </row>
    <row r="67" customFormat="false" ht="12.75" hidden="false" customHeight="false" outlineLevel="0" collapsed="false">
      <c r="E67" s="153" t="s">
        <v>145</v>
      </c>
    </row>
    <row r="68" customFormat="false" ht="12.75" hidden="false" customHeight="false" outlineLevel="0" collapsed="false">
      <c r="E68" s="153" t="s">
        <v>145</v>
      </c>
    </row>
    <row r="69" customFormat="false" ht="12.75" hidden="false" customHeight="false" outlineLevel="0" collapsed="false">
      <c r="E69" s="153" t="s">
        <v>145</v>
      </c>
    </row>
    <row r="70" customFormat="false" ht="12.75" hidden="false" customHeight="false" outlineLevel="0" collapsed="false">
      <c r="E70" s="153" t="s">
        <v>145</v>
      </c>
    </row>
    <row r="71" customFormat="false" ht="12.75" hidden="false" customHeight="false" outlineLevel="0" collapsed="false">
      <c r="E71" s="153" t="s">
        <v>145</v>
      </c>
    </row>
    <row r="72" customFormat="false" ht="12.75" hidden="false" customHeight="false" outlineLevel="0" collapsed="false">
      <c r="E72" s="153" t="s">
        <v>145</v>
      </c>
    </row>
    <row r="73" customFormat="false" ht="12.75" hidden="false" customHeight="false" outlineLevel="0" collapsed="false">
      <c r="E73" s="153" t="s">
        <v>145</v>
      </c>
    </row>
    <row r="74" customFormat="false" ht="12.75" hidden="false" customHeight="false" outlineLevel="0" collapsed="false">
      <c r="E74" s="153" t="s">
        <v>145</v>
      </c>
    </row>
    <row r="75" customFormat="false" ht="12.75" hidden="false" customHeight="false" outlineLevel="0" collapsed="false">
      <c r="E75" s="153" t="s">
        <v>145</v>
      </c>
    </row>
    <row r="76" customFormat="false" ht="12.75" hidden="false" customHeight="false" outlineLevel="0" collapsed="false">
      <c r="E76" s="153" t="s">
        <v>145</v>
      </c>
    </row>
    <row r="77" customFormat="false" ht="12.75" hidden="false" customHeight="false" outlineLevel="0" collapsed="false">
      <c r="E77" s="153" t="s">
        <v>145</v>
      </c>
    </row>
    <row r="78" customFormat="false" ht="12.75" hidden="false" customHeight="false" outlineLevel="0" collapsed="false">
      <c r="E78" s="153" t="s">
        <v>145</v>
      </c>
    </row>
    <row r="79" customFormat="false" ht="12.75" hidden="false" customHeight="false" outlineLevel="0" collapsed="false">
      <c r="E79" s="153" t="s">
        <v>145</v>
      </c>
    </row>
    <row r="80" customFormat="false" ht="12.75" hidden="false" customHeight="false" outlineLevel="0" collapsed="false">
      <c r="E80" s="153" t="s">
        <v>145</v>
      </c>
    </row>
    <row r="81" customFormat="false" ht="12.75" hidden="false" customHeight="false" outlineLevel="0" collapsed="false">
      <c r="E81" s="153" t="s">
        <v>145</v>
      </c>
    </row>
    <row r="82" customFormat="false" ht="12.75" hidden="false" customHeight="false" outlineLevel="0" collapsed="false">
      <c r="E82" s="153" t="s">
        <v>145</v>
      </c>
    </row>
    <row r="83" customFormat="false" ht="12.75" hidden="false" customHeight="false" outlineLevel="0" collapsed="false">
      <c r="E83" s="153" t="s">
        <v>145</v>
      </c>
    </row>
    <row r="84" customFormat="false" ht="12.75" hidden="false" customHeight="false" outlineLevel="0" collapsed="false">
      <c r="E84" s="153" t="s">
        <v>145</v>
      </c>
    </row>
    <row r="85" customFormat="false" ht="12.75" hidden="false" customHeight="false" outlineLevel="0" collapsed="false">
      <c r="E85" s="153" t="s">
        <v>145</v>
      </c>
    </row>
    <row r="86" customFormat="false" ht="12.75" hidden="false" customHeight="false" outlineLevel="0" collapsed="false">
      <c r="E86" s="153" t="s">
        <v>145</v>
      </c>
    </row>
    <row r="87" customFormat="false" ht="12.75" hidden="false" customHeight="false" outlineLevel="0" collapsed="false">
      <c r="E87" s="153" t="s">
        <v>145</v>
      </c>
    </row>
    <row r="88" customFormat="false" ht="12.75" hidden="false" customHeight="false" outlineLevel="0" collapsed="false">
      <c r="E88" s="153" t="s">
        <v>145</v>
      </c>
    </row>
    <row r="89" customFormat="false" ht="12.75" hidden="false" customHeight="false" outlineLevel="0" collapsed="false">
      <c r="E89" s="153" t="s">
        <v>145</v>
      </c>
    </row>
    <row r="90" customFormat="false" ht="12.75" hidden="false" customHeight="false" outlineLevel="0" collapsed="false">
      <c r="E90" s="153" t="s">
        <v>145</v>
      </c>
    </row>
    <row r="91" customFormat="false" ht="12.75" hidden="false" customHeight="false" outlineLevel="0" collapsed="false">
      <c r="E91" s="153" t="s">
        <v>145</v>
      </c>
    </row>
    <row r="92" customFormat="false" ht="12.75" hidden="false" customHeight="false" outlineLevel="0" collapsed="false">
      <c r="E92" s="153" t="s">
        <v>145</v>
      </c>
    </row>
    <row r="93" customFormat="false" ht="12.75" hidden="false" customHeight="false" outlineLevel="0" collapsed="false">
      <c r="E93" s="153" t="s">
        <v>145</v>
      </c>
    </row>
    <row r="94" customFormat="false" ht="12.75" hidden="false" customHeight="false" outlineLevel="0" collapsed="false">
      <c r="E94" s="153" t="s">
        <v>145</v>
      </c>
    </row>
    <row r="95" customFormat="false" ht="12.75" hidden="false" customHeight="false" outlineLevel="0" collapsed="false">
      <c r="E95" s="153" t="s">
        <v>145</v>
      </c>
    </row>
    <row r="96" customFormat="false" ht="12.75" hidden="false" customHeight="false" outlineLevel="0" collapsed="false">
      <c r="E96" s="153" t="s">
        <v>145</v>
      </c>
    </row>
    <row r="97" customFormat="false" ht="12.75" hidden="false" customHeight="false" outlineLevel="0" collapsed="false">
      <c r="E97" s="153" t="s">
        <v>145</v>
      </c>
    </row>
    <row r="98" customFormat="false" ht="12.75" hidden="false" customHeight="false" outlineLevel="0" collapsed="false">
      <c r="E98" s="153" t="s">
        <v>145</v>
      </c>
    </row>
    <row r="99" customFormat="false" ht="12.75" hidden="false" customHeight="false" outlineLevel="0" collapsed="false">
      <c r="E99" s="153" t="s">
        <v>145</v>
      </c>
    </row>
    <row r="100" customFormat="false" ht="12.75" hidden="false" customHeight="false" outlineLevel="0" collapsed="false">
      <c r="E100" s="153" t="s">
        <v>145</v>
      </c>
    </row>
    <row r="101" customFormat="false" ht="12.75" hidden="false" customHeight="false" outlineLevel="0" collapsed="false">
      <c r="E101" s="153" t="s">
        <v>145</v>
      </c>
    </row>
    <row r="102" customFormat="false" ht="12.75" hidden="false" customHeight="false" outlineLevel="0" collapsed="false">
      <c r="E102" s="153" t="s">
        <v>145</v>
      </c>
    </row>
    <row r="103" customFormat="false" ht="12.75" hidden="false" customHeight="false" outlineLevel="0" collapsed="false">
      <c r="E103" s="153" t="s">
        <v>145</v>
      </c>
    </row>
    <row r="104" customFormat="false" ht="12.75" hidden="false" customHeight="false" outlineLevel="0" collapsed="false">
      <c r="E104" s="153" t="s">
        <v>145</v>
      </c>
    </row>
    <row r="105" customFormat="false" ht="12.75" hidden="false" customHeight="false" outlineLevel="0" collapsed="false">
      <c r="E105" s="153" t="s">
        <v>145</v>
      </c>
    </row>
    <row r="106" customFormat="false" ht="12.75" hidden="false" customHeight="false" outlineLevel="0" collapsed="false">
      <c r="E106" s="153" t="s">
        <v>145</v>
      </c>
    </row>
    <row r="107" customFormat="false" ht="12.75" hidden="false" customHeight="false" outlineLevel="0" collapsed="false">
      <c r="E107" s="153" t="s">
        <v>145</v>
      </c>
    </row>
    <row r="108" customFormat="false" ht="12.75" hidden="false" customHeight="false" outlineLevel="0" collapsed="false">
      <c r="E108" s="153" t="s">
        <v>145</v>
      </c>
    </row>
    <row r="109" customFormat="false" ht="12.75" hidden="false" customHeight="false" outlineLevel="0" collapsed="false">
      <c r="E109" s="153" t="s">
        <v>145</v>
      </c>
    </row>
    <row r="110" customFormat="false" ht="12.75" hidden="false" customHeight="false" outlineLevel="0" collapsed="false">
      <c r="E110" s="153" t="s">
        <v>145</v>
      </c>
    </row>
    <row r="111" customFormat="false" ht="12.75" hidden="false" customHeight="false" outlineLevel="0" collapsed="false">
      <c r="E111" s="153" t="s">
        <v>145</v>
      </c>
    </row>
    <row r="112" customFormat="false" ht="12.75" hidden="false" customHeight="false" outlineLevel="0" collapsed="false">
      <c r="E112" s="153" t="s">
        <v>145</v>
      </c>
    </row>
    <row r="113" customFormat="false" ht="12.75" hidden="false" customHeight="false" outlineLevel="0" collapsed="false">
      <c r="E113" s="153" t="s">
        <v>145</v>
      </c>
    </row>
    <row r="114" customFormat="false" ht="12.75" hidden="false" customHeight="false" outlineLevel="0" collapsed="false">
      <c r="E114" s="153" t="s">
        <v>145</v>
      </c>
    </row>
    <row r="115" customFormat="false" ht="12.75" hidden="false" customHeight="false" outlineLevel="0" collapsed="false">
      <c r="E115" s="153" t="s">
        <v>145</v>
      </c>
    </row>
    <row r="116" customFormat="false" ht="12.75" hidden="false" customHeight="false" outlineLevel="0" collapsed="false">
      <c r="E116" s="153" t="s">
        <v>145</v>
      </c>
    </row>
    <row r="117" customFormat="false" ht="12.75" hidden="false" customHeight="false" outlineLevel="0" collapsed="false">
      <c r="E117" s="153" t="s">
        <v>145</v>
      </c>
    </row>
    <row r="118" customFormat="false" ht="12.75" hidden="false" customHeight="false" outlineLevel="0" collapsed="false">
      <c r="E118" s="153" t="s">
        <v>145</v>
      </c>
    </row>
    <row r="119" customFormat="false" ht="12.75" hidden="false" customHeight="false" outlineLevel="0" collapsed="false">
      <c r="E119" s="153" t="s">
        <v>145</v>
      </c>
    </row>
    <row r="120" customFormat="false" ht="12.75" hidden="false" customHeight="false" outlineLevel="0" collapsed="false">
      <c r="E120" s="153" t="s">
        <v>145</v>
      </c>
    </row>
    <row r="121" customFormat="false" ht="12.75" hidden="false" customHeight="false" outlineLevel="0" collapsed="false">
      <c r="E121" s="153" t="s">
        <v>145</v>
      </c>
    </row>
    <row r="122" customFormat="false" ht="12.75" hidden="false" customHeight="false" outlineLevel="0" collapsed="false">
      <c r="E122" s="153" t="s">
        <v>145</v>
      </c>
    </row>
    <row r="123" customFormat="false" ht="12.75" hidden="false" customHeight="false" outlineLevel="0" collapsed="false">
      <c r="E123" s="153" t="s">
        <v>145</v>
      </c>
    </row>
    <row r="124" customFormat="false" ht="12.75" hidden="false" customHeight="false" outlineLevel="0" collapsed="false">
      <c r="E124" s="153" t="s">
        <v>145</v>
      </c>
    </row>
    <row r="125" customFormat="false" ht="12.75" hidden="false" customHeight="false" outlineLevel="0" collapsed="false">
      <c r="E125" s="153" t="s">
        <v>145</v>
      </c>
    </row>
    <row r="126" customFormat="false" ht="12.75" hidden="false" customHeight="false" outlineLevel="0" collapsed="false">
      <c r="E126" s="153" t="s">
        <v>145</v>
      </c>
    </row>
    <row r="127" customFormat="false" ht="12.75" hidden="false" customHeight="false" outlineLevel="0" collapsed="false">
      <c r="E127" s="153" t="s">
        <v>145</v>
      </c>
    </row>
    <row r="128" customFormat="false" ht="12.75" hidden="false" customHeight="false" outlineLevel="0" collapsed="false">
      <c r="E128" s="153" t="s">
        <v>145</v>
      </c>
    </row>
    <row r="129" customFormat="false" ht="12.75" hidden="false" customHeight="false" outlineLevel="0" collapsed="false">
      <c r="E129" s="153" t="s">
        <v>145</v>
      </c>
    </row>
    <row r="130" customFormat="false" ht="12.75" hidden="false" customHeight="false" outlineLevel="0" collapsed="false">
      <c r="E130" s="153" t="s">
        <v>145</v>
      </c>
    </row>
    <row r="131" customFormat="false" ht="12.75" hidden="false" customHeight="false" outlineLevel="0" collapsed="false">
      <c r="E131" s="153" t="s">
        <v>145</v>
      </c>
    </row>
    <row r="132" customFormat="false" ht="12.75" hidden="false" customHeight="false" outlineLevel="0" collapsed="false">
      <c r="E132" s="153" t="s">
        <v>145</v>
      </c>
    </row>
    <row r="133" customFormat="false" ht="12.75" hidden="false" customHeight="false" outlineLevel="0" collapsed="false">
      <c r="E133" s="153" t="s">
        <v>145</v>
      </c>
    </row>
    <row r="134" customFormat="false" ht="12.75" hidden="false" customHeight="false" outlineLevel="0" collapsed="false">
      <c r="E134" s="153" t="s">
        <v>145</v>
      </c>
    </row>
    <row r="135" customFormat="false" ht="12.75" hidden="false" customHeight="false" outlineLevel="0" collapsed="false">
      <c r="E135" s="153" t="s">
        <v>145</v>
      </c>
    </row>
    <row r="136" customFormat="false" ht="12.75" hidden="false" customHeight="false" outlineLevel="0" collapsed="false">
      <c r="E136" s="153" t="s">
        <v>145</v>
      </c>
    </row>
    <row r="137" customFormat="false" ht="12.75" hidden="false" customHeight="false" outlineLevel="0" collapsed="false">
      <c r="E137" s="153" t="s">
        <v>145</v>
      </c>
    </row>
    <row r="138" customFormat="false" ht="12.75" hidden="false" customHeight="false" outlineLevel="0" collapsed="false">
      <c r="E138" s="153" t="s">
        <v>145</v>
      </c>
    </row>
    <row r="139" customFormat="false" ht="12.75" hidden="false" customHeight="false" outlineLevel="0" collapsed="false">
      <c r="E139" s="153" t="s">
        <v>145</v>
      </c>
    </row>
    <row r="140" customFormat="false" ht="12.75" hidden="false" customHeight="false" outlineLevel="0" collapsed="false">
      <c r="E140" s="153" t="s">
        <v>145</v>
      </c>
    </row>
    <row r="141" customFormat="false" ht="12.75" hidden="false" customHeight="false" outlineLevel="0" collapsed="false">
      <c r="E141" s="153" t="s">
        <v>145</v>
      </c>
    </row>
    <row r="142" customFormat="false" ht="12.75" hidden="false" customHeight="false" outlineLevel="0" collapsed="false">
      <c r="E142" s="153" t="s">
        <v>145</v>
      </c>
    </row>
    <row r="143" customFormat="false" ht="12.75" hidden="false" customHeight="false" outlineLevel="0" collapsed="false">
      <c r="E143" s="153" t="s">
        <v>145</v>
      </c>
    </row>
    <row r="144" customFormat="false" ht="12.75" hidden="false" customHeight="false" outlineLevel="0" collapsed="false">
      <c r="E144" s="153" t="s">
        <v>145</v>
      </c>
    </row>
    <row r="145" customFormat="false" ht="12.75" hidden="false" customHeight="false" outlineLevel="0" collapsed="false">
      <c r="E145" s="153" t="s">
        <v>145</v>
      </c>
    </row>
    <row r="146" customFormat="false" ht="12.75" hidden="false" customHeight="false" outlineLevel="0" collapsed="false">
      <c r="E146" s="153" t="s">
        <v>145</v>
      </c>
    </row>
    <row r="147" customFormat="false" ht="12.75" hidden="false" customHeight="false" outlineLevel="0" collapsed="false">
      <c r="E147" s="153" t="s">
        <v>145</v>
      </c>
    </row>
    <row r="148" customFormat="false" ht="12.75" hidden="false" customHeight="false" outlineLevel="0" collapsed="false">
      <c r="E148" s="153" t="s">
        <v>145</v>
      </c>
    </row>
    <row r="149" customFormat="false" ht="12.75" hidden="false" customHeight="false" outlineLevel="0" collapsed="false">
      <c r="E149" s="153" t="s">
        <v>145</v>
      </c>
    </row>
    <row r="150" customFormat="false" ht="12.75" hidden="false" customHeight="false" outlineLevel="0" collapsed="false">
      <c r="E150" s="153" t="s">
        <v>145</v>
      </c>
    </row>
    <row r="151" customFormat="false" ht="12.75" hidden="false" customHeight="false" outlineLevel="0" collapsed="false">
      <c r="E151" s="153" t="s">
        <v>145</v>
      </c>
    </row>
    <row r="152" customFormat="false" ht="12.75" hidden="false" customHeight="false" outlineLevel="0" collapsed="false">
      <c r="E152" s="153" t="s">
        <v>145</v>
      </c>
    </row>
    <row r="153" customFormat="false" ht="12.75" hidden="false" customHeight="false" outlineLevel="0" collapsed="false">
      <c r="E153" s="153" t="s">
        <v>145</v>
      </c>
    </row>
    <row r="154" customFormat="false" ht="12.75" hidden="false" customHeight="false" outlineLevel="0" collapsed="false">
      <c r="E154" s="153" t="s">
        <v>145</v>
      </c>
    </row>
    <row r="155" customFormat="false" ht="12.75" hidden="false" customHeight="false" outlineLevel="0" collapsed="false">
      <c r="E155" s="153" t="s">
        <v>145</v>
      </c>
    </row>
    <row r="156" customFormat="false" ht="12.75" hidden="false" customHeight="false" outlineLevel="0" collapsed="false">
      <c r="E156" s="153" t="s">
        <v>145</v>
      </c>
    </row>
    <row r="157" customFormat="false" ht="12.75" hidden="false" customHeight="false" outlineLevel="0" collapsed="false">
      <c r="E157" s="153" t="s">
        <v>145</v>
      </c>
    </row>
    <row r="158" customFormat="false" ht="12.75" hidden="false" customHeight="false" outlineLevel="0" collapsed="false">
      <c r="E158" s="153" t="s">
        <v>145</v>
      </c>
    </row>
    <row r="159" customFormat="false" ht="12.75" hidden="false" customHeight="false" outlineLevel="0" collapsed="false">
      <c r="E159" s="153" t="s">
        <v>145</v>
      </c>
    </row>
    <row r="160" customFormat="false" ht="12.75" hidden="false" customHeight="false" outlineLevel="0" collapsed="false">
      <c r="E160" s="153" t="s">
        <v>145</v>
      </c>
    </row>
    <row r="161" customFormat="false" ht="12.75" hidden="false" customHeight="false" outlineLevel="0" collapsed="false">
      <c r="E161" s="153" t="s">
        <v>145</v>
      </c>
    </row>
    <row r="162" customFormat="false" ht="12.75" hidden="false" customHeight="false" outlineLevel="0" collapsed="false">
      <c r="E162" s="153" t="s">
        <v>145</v>
      </c>
    </row>
    <row r="163" customFormat="false" ht="12.75" hidden="false" customHeight="false" outlineLevel="0" collapsed="false">
      <c r="E163" s="153" t="s">
        <v>145</v>
      </c>
    </row>
    <row r="164" customFormat="false" ht="12.75" hidden="false" customHeight="false" outlineLevel="0" collapsed="false">
      <c r="E164" s="153" t="s">
        <v>145</v>
      </c>
    </row>
    <row r="165" customFormat="false" ht="12.75" hidden="false" customHeight="false" outlineLevel="0" collapsed="false">
      <c r="E165" s="153" t="s">
        <v>145</v>
      </c>
    </row>
    <row r="166" customFormat="false" ht="12.75" hidden="false" customHeight="false" outlineLevel="0" collapsed="false">
      <c r="E166" s="153" t="s">
        <v>145</v>
      </c>
    </row>
    <row r="167" customFormat="false" ht="12.75" hidden="false" customHeight="false" outlineLevel="0" collapsed="false">
      <c r="E167" s="153" t="s">
        <v>145</v>
      </c>
    </row>
    <row r="168" customFormat="false" ht="12.75" hidden="false" customHeight="false" outlineLevel="0" collapsed="false">
      <c r="E168" s="153" t="s">
        <v>145</v>
      </c>
    </row>
    <row r="169" customFormat="false" ht="12.75" hidden="false" customHeight="false" outlineLevel="0" collapsed="false">
      <c r="E169" s="153" t="s">
        <v>145</v>
      </c>
    </row>
    <row r="170" customFormat="false" ht="12.75" hidden="false" customHeight="false" outlineLevel="0" collapsed="false">
      <c r="E170" s="153" t="s">
        <v>145</v>
      </c>
    </row>
    <row r="171" customFormat="false" ht="12.75" hidden="false" customHeight="false" outlineLevel="0" collapsed="false">
      <c r="E171" s="153" t="s">
        <v>145</v>
      </c>
    </row>
    <row r="172" customFormat="false" ht="12.75" hidden="false" customHeight="false" outlineLevel="0" collapsed="false">
      <c r="E172" s="153" t="s">
        <v>145</v>
      </c>
    </row>
    <row r="173" customFormat="false" ht="12.75" hidden="false" customHeight="false" outlineLevel="0" collapsed="false">
      <c r="E173" s="153" t="s">
        <v>145</v>
      </c>
    </row>
    <row r="174" customFormat="false" ht="12.75" hidden="false" customHeight="false" outlineLevel="0" collapsed="false">
      <c r="E174" s="153" t="s">
        <v>145</v>
      </c>
    </row>
    <row r="175" customFormat="false" ht="12.75" hidden="false" customHeight="false" outlineLevel="0" collapsed="false">
      <c r="E175" s="153" t="s">
        <v>145</v>
      </c>
    </row>
    <row r="176" customFormat="false" ht="12.75" hidden="false" customHeight="false" outlineLevel="0" collapsed="false">
      <c r="E176" s="153" t="s">
        <v>145</v>
      </c>
    </row>
    <row r="177" customFormat="false" ht="12.75" hidden="false" customHeight="false" outlineLevel="0" collapsed="false">
      <c r="E177" s="153" t="s">
        <v>145</v>
      </c>
    </row>
    <row r="178" customFormat="false" ht="12.75" hidden="false" customHeight="false" outlineLevel="0" collapsed="false">
      <c r="E178" s="153" t="s">
        <v>145</v>
      </c>
    </row>
    <row r="179" customFormat="false" ht="12.75" hidden="false" customHeight="false" outlineLevel="0" collapsed="false">
      <c r="E179" s="153" t="s">
        <v>145</v>
      </c>
    </row>
    <row r="180" customFormat="false" ht="12.75" hidden="false" customHeight="false" outlineLevel="0" collapsed="false">
      <c r="E180" s="153" t="s">
        <v>145</v>
      </c>
    </row>
    <row r="181" customFormat="false" ht="12.75" hidden="false" customHeight="false" outlineLevel="0" collapsed="false">
      <c r="E181" s="153" t="s">
        <v>145</v>
      </c>
    </row>
    <row r="182" customFormat="false" ht="12.75" hidden="false" customHeight="false" outlineLevel="0" collapsed="false">
      <c r="E182" s="153" t="s">
        <v>145</v>
      </c>
    </row>
    <row r="183" customFormat="false" ht="12.75" hidden="false" customHeight="false" outlineLevel="0" collapsed="false">
      <c r="E183" s="153" t="s">
        <v>145</v>
      </c>
    </row>
    <row r="184" customFormat="false" ht="12.75" hidden="false" customHeight="false" outlineLevel="0" collapsed="false">
      <c r="E184" s="153" t="s">
        <v>145</v>
      </c>
    </row>
    <row r="185" customFormat="false" ht="12.75" hidden="false" customHeight="false" outlineLevel="0" collapsed="false">
      <c r="E185" s="153" t="s">
        <v>145</v>
      </c>
    </row>
    <row r="186" customFormat="false" ht="12.75" hidden="false" customHeight="false" outlineLevel="0" collapsed="false">
      <c r="E186" s="153" t="s">
        <v>145</v>
      </c>
    </row>
    <row r="187" customFormat="false" ht="12.75" hidden="false" customHeight="false" outlineLevel="0" collapsed="false">
      <c r="E187" s="153" t="s">
        <v>145</v>
      </c>
    </row>
    <row r="188" customFormat="false" ht="12.75" hidden="false" customHeight="false" outlineLevel="0" collapsed="false">
      <c r="E188" s="153" t="s">
        <v>145</v>
      </c>
    </row>
    <row r="189" customFormat="false" ht="12.75" hidden="false" customHeight="false" outlineLevel="0" collapsed="false">
      <c r="E189" s="153" t="s">
        <v>145</v>
      </c>
    </row>
    <row r="190" customFormat="false" ht="12.75" hidden="false" customHeight="false" outlineLevel="0" collapsed="false">
      <c r="E190" s="153" t="s">
        <v>145</v>
      </c>
    </row>
    <row r="191" customFormat="false" ht="12.75" hidden="false" customHeight="false" outlineLevel="0" collapsed="false">
      <c r="E191" s="153" t="s">
        <v>145</v>
      </c>
    </row>
    <row r="192" customFormat="false" ht="12.75" hidden="false" customHeight="false" outlineLevel="0" collapsed="false">
      <c r="E192" s="153" t="s">
        <v>145</v>
      </c>
    </row>
    <row r="193" customFormat="false" ht="12.75" hidden="false" customHeight="false" outlineLevel="0" collapsed="false">
      <c r="E193" s="153" t="s">
        <v>145</v>
      </c>
    </row>
    <row r="194" customFormat="false" ht="12.75" hidden="false" customHeight="false" outlineLevel="0" collapsed="false">
      <c r="E194" s="153" t="s">
        <v>145</v>
      </c>
    </row>
    <row r="195" customFormat="false" ht="12.75" hidden="false" customHeight="false" outlineLevel="0" collapsed="false">
      <c r="E195" s="153" t="s">
        <v>145</v>
      </c>
    </row>
    <row r="196" customFormat="false" ht="12.75" hidden="false" customHeight="false" outlineLevel="0" collapsed="false">
      <c r="E196" s="153" t="s">
        <v>145</v>
      </c>
    </row>
    <row r="197" customFormat="false" ht="12.75" hidden="false" customHeight="false" outlineLevel="0" collapsed="false">
      <c r="E197" s="153" t="s">
        <v>145</v>
      </c>
    </row>
    <row r="198" customFormat="false" ht="12.75" hidden="false" customHeight="false" outlineLevel="0" collapsed="false">
      <c r="E198" s="153" t="s">
        <v>145</v>
      </c>
    </row>
    <row r="199" customFormat="false" ht="12.75" hidden="false" customHeight="false" outlineLevel="0" collapsed="false">
      <c r="E199" s="153" t="s">
        <v>145</v>
      </c>
    </row>
    <row r="200" customFormat="false" ht="12.75" hidden="false" customHeight="false" outlineLevel="0" collapsed="false">
      <c r="E200" s="153" t="s">
        <v>145</v>
      </c>
    </row>
    <row r="201" customFormat="false" ht="12.75" hidden="false" customHeight="false" outlineLevel="0" collapsed="false">
      <c r="E201" s="153" t="s">
        <v>145</v>
      </c>
    </row>
    <row r="202" customFormat="false" ht="12.75" hidden="false" customHeight="false" outlineLevel="0" collapsed="false">
      <c r="E202" s="153" t="s">
        <v>145</v>
      </c>
    </row>
    <row r="203" customFormat="false" ht="12.75" hidden="false" customHeight="false" outlineLevel="0" collapsed="false">
      <c r="E203" s="153" t="s">
        <v>145</v>
      </c>
    </row>
    <row r="204" customFormat="false" ht="12.75" hidden="false" customHeight="false" outlineLevel="0" collapsed="false">
      <c r="E204" s="153" t="s">
        <v>145</v>
      </c>
    </row>
    <row r="205" customFormat="false" ht="12.75" hidden="false" customHeight="false" outlineLevel="0" collapsed="false">
      <c r="E205" s="153" t="s">
        <v>145</v>
      </c>
    </row>
    <row r="206" customFormat="false" ht="12.75" hidden="false" customHeight="false" outlineLevel="0" collapsed="false">
      <c r="E206" s="153" t="s">
        <v>145</v>
      </c>
    </row>
    <row r="207" customFormat="false" ht="12.75" hidden="false" customHeight="false" outlineLevel="0" collapsed="false">
      <c r="E207" s="153" t="s">
        <v>145</v>
      </c>
    </row>
    <row r="208" customFormat="false" ht="12.75" hidden="false" customHeight="false" outlineLevel="0" collapsed="false">
      <c r="E208" s="153" t="s">
        <v>145</v>
      </c>
    </row>
    <row r="209" customFormat="false" ht="12.75" hidden="false" customHeight="false" outlineLevel="0" collapsed="false">
      <c r="E209" s="153" t="s">
        <v>145</v>
      </c>
    </row>
    <row r="210" customFormat="false" ht="12.75" hidden="false" customHeight="false" outlineLevel="0" collapsed="false">
      <c r="E210" s="153" t="s">
        <v>145</v>
      </c>
    </row>
    <row r="211" customFormat="false" ht="12.75" hidden="false" customHeight="false" outlineLevel="0" collapsed="false">
      <c r="E211" s="153" t="s">
        <v>145</v>
      </c>
    </row>
    <row r="212" customFormat="false" ht="12.75" hidden="false" customHeight="false" outlineLevel="0" collapsed="false">
      <c r="E212" s="153" t="s">
        <v>145</v>
      </c>
    </row>
    <row r="213" customFormat="false" ht="12.75" hidden="false" customHeight="false" outlineLevel="0" collapsed="false">
      <c r="E213" s="153" t="s">
        <v>145</v>
      </c>
    </row>
    <row r="214" customFormat="false" ht="12.75" hidden="false" customHeight="false" outlineLevel="0" collapsed="false">
      <c r="E214" s="153" t="s">
        <v>145</v>
      </c>
    </row>
    <row r="215" customFormat="false" ht="12.75" hidden="false" customHeight="false" outlineLevel="0" collapsed="false">
      <c r="E215" s="153" t="s">
        <v>145</v>
      </c>
    </row>
    <row r="216" customFormat="false" ht="12.75" hidden="false" customHeight="false" outlineLevel="0" collapsed="false">
      <c r="E216" s="153" t="s">
        <v>145</v>
      </c>
    </row>
    <row r="217" customFormat="false" ht="12.75" hidden="false" customHeight="false" outlineLevel="0" collapsed="false">
      <c r="E217" s="153" t="s">
        <v>145</v>
      </c>
    </row>
    <row r="218" customFormat="false" ht="12.75" hidden="false" customHeight="false" outlineLevel="0" collapsed="false">
      <c r="E218" s="153" t="s">
        <v>145</v>
      </c>
    </row>
    <row r="219" customFormat="false" ht="12.75" hidden="false" customHeight="false" outlineLevel="0" collapsed="false">
      <c r="E219" s="153" t="s">
        <v>145</v>
      </c>
    </row>
    <row r="220" customFormat="false" ht="12.75" hidden="false" customHeight="false" outlineLevel="0" collapsed="false">
      <c r="E220" s="153" t="s">
        <v>145</v>
      </c>
    </row>
    <row r="221" customFormat="false" ht="12.75" hidden="false" customHeight="false" outlineLevel="0" collapsed="false">
      <c r="E221" s="153" t="s">
        <v>145</v>
      </c>
    </row>
    <row r="222" customFormat="false" ht="12.75" hidden="false" customHeight="false" outlineLevel="0" collapsed="false">
      <c r="E222" s="153" t="s">
        <v>145</v>
      </c>
    </row>
    <row r="223" customFormat="false" ht="12.75" hidden="false" customHeight="false" outlineLevel="0" collapsed="false">
      <c r="E223" s="153" t="s">
        <v>145</v>
      </c>
    </row>
    <row r="224" customFormat="false" ht="12.75" hidden="false" customHeight="false" outlineLevel="0" collapsed="false">
      <c r="E224" s="153" t="s">
        <v>145</v>
      </c>
    </row>
    <row r="225" customFormat="false" ht="12.75" hidden="false" customHeight="false" outlineLevel="0" collapsed="false">
      <c r="E225" s="153" t="s">
        <v>145</v>
      </c>
    </row>
    <row r="226" customFormat="false" ht="12.75" hidden="false" customHeight="false" outlineLevel="0" collapsed="false">
      <c r="E226" s="153" t="s">
        <v>145</v>
      </c>
    </row>
    <row r="227" customFormat="false" ht="12.75" hidden="false" customHeight="false" outlineLevel="0" collapsed="false">
      <c r="E227" s="153" t="s">
        <v>145</v>
      </c>
    </row>
    <row r="228" customFormat="false" ht="12.75" hidden="false" customHeight="false" outlineLevel="0" collapsed="false">
      <c r="E228" s="153" t="s">
        <v>145</v>
      </c>
    </row>
    <row r="229" customFormat="false" ht="12.75" hidden="false" customHeight="false" outlineLevel="0" collapsed="false">
      <c r="E229" s="153" t="s">
        <v>145</v>
      </c>
    </row>
    <row r="230" customFormat="false" ht="12.75" hidden="false" customHeight="false" outlineLevel="0" collapsed="false">
      <c r="E230" s="153" t="s">
        <v>145</v>
      </c>
    </row>
    <row r="231" customFormat="false" ht="12.75" hidden="false" customHeight="false" outlineLevel="0" collapsed="false">
      <c r="E231" s="153" t="s">
        <v>145</v>
      </c>
    </row>
    <row r="232" customFormat="false" ht="12.75" hidden="false" customHeight="false" outlineLevel="0" collapsed="false">
      <c r="E232" s="153" t="s">
        <v>145</v>
      </c>
    </row>
    <row r="233" customFormat="false" ht="12.75" hidden="false" customHeight="false" outlineLevel="0" collapsed="false">
      <c r="E233" s="153" t="s">
        <v>145</v>
      </c>
    </row>
    <row r="234" customFormat="false" ht="12.75" hidden="false" customHeight="false" outlineLevel="0" collapsed="false">
      <c r="E234" s="153" t="s">
        <v>145</v>
      </c>
    </row>
    <row r="235" customFormat="false" ht="12.75" hidden="false" customHeight="false" outlineLevel="0" collapsed="false">
      <c r="E235" s="153" t="s">
        <v>145</v>
      </c>
    </row>
    <row r="236" customFormat="false" ht="12.75" hidden="false" customHeight="false" outlineLevel="0" collapsed="false">
      <c r="E236" s="153" t="s">
        <v>145</v>
      </c>
    </row>
    <row r="237" customFormat="false" ht="12.75" hidden="false" customHeight="false" outlineLevel="0" collapsed="false">
      <c r="E237" s="153" t="s">
        <v>145</v>
      </c>
    </row>
    <row r="238" customFormat="false" ht="12.75" hidden="false" customHeight="false" outlineLevel="0" collapsed="false">
      <c r="E238" s="153" t="s">
        <v>145</v>
      </c>
    </row>
    <row r="239" customFormat="false" ht="12.75" hidden="false" customHeight="false" outlineLevel="0" collapsed="false">
      <c r="E239" s="153" t="s">
        <v>145</v>
      </c>
    </row>
    <row r="240" customFormat="false" ht="12.75" hidden="false" customHeight="false" outlineLevel="0" collapsed="false">
      <c r="E240" s="153" t="s">
        <v>145</v>
      </c>
    </row>
    <row r="241" customFormat="false" ht="12.75" hidden="false" customHeight="false" outlineLevel="0" collapsed="false">
      <c r="E241" s="153" t="s">
        <v>145</v>
      </c>
    </row>
    <row r="242" customFormat="false" ht="12.75" hidden="false" customHeight="false" outlineLevel="0" collapsed="false">
      <c r="E242" s="153" t="s">
        <v>145</v>
      </c>
    </row>
    <row r="243" customFormat="false" ht="12.75" hidden="false" customHeight="false" outlineLevel="0" collapsed="false">
      <c r="E243" s="153" t="s">
        <v>145</v>
      </c>
    </row>
    <row r="244" customFormat="false" ht="12.75" hidden="false" customHeight="false" outlineLevel="0" collapsed="false">
      <c r="E244" s="153" t="s">
        <v>145</v>
      </c>
    </row>
    <row r="245" customFormat="false" ht="12.75" hidden="false" customHeight="false" outlineLevel="0" collapsed="false">
      <c r="E245" s="153" t="s">
        <v>145</v>
      </c>
    </row>
    <row r="246" customFormat="false" ht="12.75" hidden="false" customHeight="false" outlineLevel="0" collapsed="false">
      <c r="E246" s="153" t="s">
        <v>145</v>
      </c>
    </row>
    <row r="247" customFormat="false" ht="12.75" hidden="false" customHeight="false" outlineLevel="0" collapsed="false">
      <c r="E247" s="153" t="s">
        <v>145</v>
      </c>
    </row>
    <row r="248" customFormat="false" ht="12.75" hidden="false" customHeight="false" outlineLevel="0" collapsed="false">
      <c r="E248" s="153" t="s">
        <v>145</v>
      </c>
    </row>
    <row r="249" customFormat="false" ht="12.75" hidden="false" customHeight="false" outlineLevel="0" collapsed="false">
      <c r="E249" s="153" t="s">
        <v>145</v>
      </c>
    </row>
    <row r="250" customFormat="false" ht="12.75" hidden="false" customHeight="false" outlineLevel="0" collapsed="false">
      <c r="E250" s="153" t="s">
        <v>145</v>
      </c>
    </row>
    <row r="251" customFormat="false" ht="12.75" hidden="false" customHeight="false" outlineLevel="0" collapsed="false">
      <c r="E251" s="153" t="s">
        <v>145</v>
      </c>
    </row>
    <row r="252" customFormat="false" ht="12.75" hidden="false" customHeight="false" outlineLevel="0" collapsed="false">
      <c r="E252" s="153" t="s">
        <v>145</v>
      </c>
    </row>
    <row r="253" customFormat="false" ht="12.75" hidden="false" customHeight="false" outlineLevel="0" collapsed="false">
      <c r="E253" s="153" t="s">
        <v>145</v>
      </c>
    </row>
    <row r="254" customFormat="false" ht="12.75" hidden="false" customHeight="false" outlineLevel="0" collapsed="false">
      <c r="E254" s="153" t="s">
        <v>145</v>
      </c>
    </row>
    <row r="255" customFormat="false" ht="12.75" hidden="false" customHeight="false" outlineLevel="0" collapsed="false">
      <c r="E255" s="153" t="s">
        <v>145</v>
      </c>
    </row>
    <row r="256" customFormat="false" ht="12.75" hidden="false" customHeight="false" outlineLevel="0" collapsed="false">
      <c r="E256" s="153" t="s">
        <v>145</v>
      </c>
    </row>
    <row r="257" customFormat="false" ht="12.75" hidden="false" customHeight="false" outlineLevel="0" collapsed="false">
      <c r="E257" s="153" t="s">
        <v>145</v>
      </c>
    </row>
    <row r="258" customFormat="false" ht="12.75" hidden="false" customHeight="false" outlineLevel="0" collapsed="false">
      <c r="E258" s="153" t="s">
        <v>145</v>
      </c>
    </row>
    <row r="259" customFormat="false" ht="12.75" hidden="false" customHeight="false" outlineLevel="0" collapsed="false">
      <c r="E259" s="153" t="s">
        <v>145</v>
      </c>
    </row>
    <row r="260" customFormat="false" ht="12.75" hidden="false" customHeight="false" outlineLevel="0" collapsed="false">
      <c r="E260" s="153" t="s">
        <v>145</v>
      </c>
    </row>
    <row r="261" customFormat="false" ht="12.75" hidden="false" customHeight="false" outlineLevel="0" collapsed="false">
      <c r="E261" s="153" t="s">
        <v>145</v>
      </c>
    </row>
    <row r="262" customFormat="false" ht="12.75" hidden="false" customHeight="false" outlineLevel="0" collapsed="false">
      <c r="E262" s="153" t="s">
        <v>145</v>
      </c>
    </row>
    <row r="263" customFormat="false" ht="12.75" hidden="false" customHeight="false" outlineLevel="0" collapsed="false">
      <c r="E263" s="153" t="s">
        <v>145</v>
      </c>
    </row>
    <row r="264" customFormat="false" ht="12.75" hidden="false" customHeight="false" outlineLevel="0" collapsed="false">
      <c r="E264" s="153" t="s">
        <v>145</v>
      </c>
    </row>
    <row r="265" customFormat="false" ht="12.75" hidden="false" customHeight="false" outlineLevel="0" collapsed="false">
      <c r="E265" s="153" t="s">
        <v>145</v>
      </c>
    </row>
    <row r="266" customFormat="false" ht="12.75" hidden="false" customHeight="false" outlineLevel="0" collapsed="false">
      <c r="E266" s="153" t="s">
        <v>145</v>
      </c>
    </row>
    <row r="267" customFormat="false" ht="12.75" hidden="false" customHeight="false" outlineLevel="0" collapsed="false">
      <c r="E267" s="153" t="s">
        <v>145</v>
      </c>
    </row>
    <row r="268" customFormat="false" ht="12.75" hidden="false" customHeight="false" outlineLevel="0" collapsed="false">
      <c r="E268" s="153" t="s">
        <v>145</v>
      </c>
    </row>
    <row r="269" customFormat="false" ht="12.75" hidden="false" customHeight="false" outlineLevel="0" collapsed="false">
      <c r="E269" s="153" t="s">
        <v>145</v>
      </c>
    </row>
    <row r="270" customFormat="false" ht="12.75" hidden="false" customHeight="false" outlineLevel="0" collapsed="false">
      <c r="E270" s="153" t="s">
        <v>145</v>
      </c>
    </row>
    <row r="271" customFormat="false" ht="12.75" hidden="false" customHeight="false" outlineLevel="0" collapsed="false">
      <c r="E271" s="153" t="s">
        <v>145</v>
      </c>
    </row>
    <row r="272" customFormat="false" ht="12.75" hidden="false" customHeight="false" outlineLevel="0" collapsed="false">
      <c r="E272" s="153" t="s">
        <v>145</v>
      </c>
    </row>
    <row r="273" customFormat="false" ht="12.75" hidden="false" customHeight="false" outlineLevel="0" collapsed="false">
      <c r="E273" s="153" t="s">
        <v>145</v>
      </c>
    </row>
    <row r="274" customFormat="false" ht="12.75" hidden="false" customHeight="false" outlineLevel="0" collapsed="false">
      <c r="E274" s="153" t="s">
        <v>145</v>
      </c>
    </row>
    <row r="275" customFormat="false" ht="12.75" hidden="false" customHeight="false" outlineLevel="0" collapsed="false">
      <c r="E275" s="153" t="s">
        <v>145</v>
      </c>
    </row>
    <row r="276" customFormat="false" ht="12.75" hidden="false" customHeight="false" outlineLevel="0" collapsed="false">
      <c r="E276" s="153" t="s">
        <v>145</v>
      </c>
    </row>
    <row r="277" customFormat="false" ht="12.75" hidden="false" customHeight="false" outlineLevel="0" collapsed="false">
      <c r="E277" s="153" t="s">
        <v>145</v>
      </c>
    </row>
    <row r="278" customFormat="false" ht="12.75" hidden="false" customHeight="false" outlineLevel="0" collapsed="false">
      <c r="E278" s="153" t="s">
        <v>145</v>
      </c>
    </row>
    <row r="279" customFormat="false" ht="12.75" hidden="false" customHeight="false" outlineLevel="0" collapsed="false">
      <c r="E279" s="153" t="s">
        <v>145</v>
      </c>
    </row>
    <row r="280" customFormat="false" ht="12.75" hidden="false" customHeight="false" outlineLevel="0" collapsed="false">
      <c r="E280" s="153" t="s">
        <v>145</v>
      </c>
    </row>
    <row r="281" customFormat="false" ht="12.75" hidden="false" customHeight="false" outlineLevel="0" collapsed="false">
      <c r="E281" s="153" t="s">
        <v>145</v>
      </c>
    </row>
    <row r="282" customFormat="false" ht="12.75" hidden="false" customHeight="false" outlineLevel="0" collapsed="false">
      <c r="E282" s="153" t="s">
        <v>145</v>
      </c>
    </row>
    <row r="283" customFormat="false" ht="12.75" hidden="false" customHeight="false" outlineLevel="0" collapsed="false">
      <c r="E283" s="153" t="s">
        <v>145</v>
      </c>
    </row>
    <row r="284" customFormat="false" ht="12.75" hidden="false" customHeight="false" outlineLevel="0" collapsed="false">
      <c r="E284" s="153" t="s">
        <v>145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&amp;C2002 Budget Project List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O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5" min="5" style="185" width="12.7"/>
    <col collapsed="false" customWidth="true" hidden="false" outlineLevel="0" max="6" min="6" style="0" width="10.28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86" t="s">
        <v>163</v>
      </c>
      <c r="C2" s="186"/>
    </row>
    <row r="3" customFormat="false" ht="13.5" hidden="false" customHeight="false" outlineLevel="0" collapsed="false">
      <c r="B3" s="187"/>
      <c r="C3" s="187"/>
      <c r="D3" s="187"/>
    </row>
    <row r="4" customFormat="false" ht="13.5" hidden="false" customHeight="false" outlineLevel="0" collapsed="false">
      <c r="B4" s="188" t="s">
        <v>164</v>
      </c>
      <c r="C4" s="189" t="s">
        <v>165</v>
      </c>
      <c r="D4" s="190" t="s">
        <v>166</v>
      </c>
      <c r="E4" s="191" t="s">
        <v>167</v>
      </c>
    </row>
    <row r="5" customFormat="false" ht="12.75" hidden="false" customHeight="false" outlineLevel="0" collapsed="false">
      <c r="B5" s="192" t="s">
        <v>168</v>
      </c>
      <c r="C5" s="193" t="s">
        <v>169</v>
      </c>
      <c r="D5" s="194"/>
      <c r="E5" s="195" t="n">
        <v>0</v>
      </c>
    </row>
    <row r="6" customFormat="false" ht="12.75" hidden="false" customHeight="false" outlineLevel="0" collapsed="false">
      <c r="B6" s="192"/>
      <c r="C6" s="196" t="s">
        <v>170</v>
      </c>
      <c r="D6" s="197" t="s">
        <v>171</v>
      </c>
      <c r="E6" s="198" t="n">
        <v>0</v>
      </c>
    </row>
    <row r="7" customFormat="false" ht="12.75" hidden="false" customHeight="false" outlineLevel="0" collapsed="false">
      <c r="B7" s="192"/>
      <c r="C7" s="196"/>
      <c r="D7" s="197" t="s">
        <v>172</v>
      </c>
      <c r="E7" s="198" t="n">
        <v>0</v>
      </c>
    </row>
    <row r="8" customFormat="false" ht="12.75" hidden="false" customHeight="false" outlineLevel="0" collapsed="false">
      <c r="B8" s="192"/>
      <c r="C8" s="196"/>
      <c r="D8" s="199" t="s">
        <v>173</v>
      </c>
      <c r="E8" s="198" t="n">
        <v>0</v>
      </c>
    </row>
    <row r="9" customFormat="false" ht="12.75" hidden="false" customHeight="false" outlineLevel="0" collapsed="false">
      <c r="B9" s="200"/>
      <c r="C9" s="196"/>
      <c r="D9" s="201" t="s">
        <v>174</v>
      </c>
      <c r="E9" s="198" t="n">
        <v>0</v>
      </c>
    </row>
    <row r="10" customFormat="false" ht="12.75" hidden="false" customHeight="false" outlineLevel="0" collapsed="false">
      <c r="B10" s="200"/>
      <c r="C10" s="202" t="s">
        <v>175</v>
      </c>
      <c r="D10" s="203"/>
      <c r="E10" s="198" t="n">
        <v>0</v>
      </c>
    </row>
    <row r="11" customFormat="false" ht="13.5" hidden="false" customHeight="false" outlineLevel="0" collapsed="false">
      <c r="B11" s="192"/>
      <c r="C11" s="202" t="s">
        <v>176</v>
      </c>
      <c r="D11" s="203"/>
      <c r="E11" s="204" t="n">
        <v>0</v>
      </c>
    </row>
    <row r="12" customFormat="false" ht="13.5" hidden="false" customHeight="false" outlineLevel="0" collapsed="false">
      <c r="B12" s="205" t="s">
        <v>177</v>
      </c>
      <c r="C12" s="205"/>
      <c r="D12" s="205"/>
      <c r="E12" s="206" t="n">
        <f aca="false">SUM(E5:E11)</f>
        <v>0</v>
      </c>
    </row>
    <row r="13" customFormat="false" ht="12.75" hidden="false" customHeight="false" outlineLevel="0" collapsed="false">
      <c r="B13" s="207" t="s">
        <v>178</v>
      </c>
      <c r="C13" s="208" t="s">
        <v>179</v>
      </c>
      <c r="D13" s="209"/>
      <c r="E13" s="210" t="n">
        <v>569.848537190083</v>
      </c>
      <c r="F13" s="211"/>
    </row>
    <row r="14" customFormat="false" ht="12.75" hidden="false" customHeight="false" outlineLevel="0" collapsed="false">
      <c r="B14" s="212"/>
      <c r="C14" s="213" t="s">
        <v>180</v>
      </c>
      <c r="D14" s="214"/>
      <c r="E14" s="215" t="n">
        <v>2593.26223140496</v>
      </c>
    </row>
    <row r="15" customFormat="false" ht="12.75" hidden="false" customHeight="false" outlineLevel="0" collapsed="false">
      <c r="B15" s="212"/>
      <c r="C15" s="216" t="s">
        <v>181</v>
      </c>
      <c r="D15" s="214"/>
      <c r="E15" s="215" t="n">
        <v>1877.16934710744</v>
      </c>
    </row>
    <row r="16" customFormat="false" ht="12.75" hidden="false" customHeight="false" outlineLevel="0" collapsed="false">
      <c r="B16" s="212"/>
      <c r="C16" s="216" t="s">
        <v>182</v>
      </c>
      <c r="D16" s="214"/>
      <c r="E16" s="215" t="n">
        <v>0</v>
      </c>
    </row>
    <row r="17" customFormat="false" ht="12.75" hidden="false" customHeight="false" outlineLevel="0" collapsed="false">
      <c r="B17" s="192"/>
      <c r="C17" s="216" t="s">
        <v>183</v>
      </c>
      <c r="D17" s="214"/>
      <c r="E17" s="217" t="n">
        <v>0</v>
      </c>
    </row>
    <row r="18" customFormat="false" ht="12.75" hidden="false" customHeight="false" outlineLevel="0" collapsed="false">
      <c r="B18" s="192"/>
      <c r="C18" s="216" t="s">
        <v>184</v>
      </c>
      <c r="D18" s="218"/>
      <c r="E18" s="219" t="n">
        <v>8606.26505649575</v>
      </c>
    </row>
    <row r="19" customFormat="false" ht="12.75" hidden="false" customHeight="false" outlineLevel="0" collapsed="false">
      <c r="B19" s="220"/>
      <c r="C19" s="216" t="s">
        <v>185</v>
      </c>
      <c r="D19" s="221"/>
      <c r="E19" s="222" t="n">
        <v>9627.32355273593</v>
      </c>
    </row>
    <row r="20" customFormat="false" ht="12.75" hidden="false" customHeight="false" outlineLevel="0" collapsed="false">
      <c r="B20" s="192"/>
      <c r="C20" s="216" t="s">
        <v>186</v>
      </c>
      <c r="D20" s="214"/>
      <c r="E20" s="215" t="n">
        <v>65726.8388422608</v>
      </c>
    </row>
    <row r="21" customFormat="false" ht="12.75" hidden="false" customHeight="false" outlineLevel="0" collapsed="false">
      <c r="B21" s="192"/>
      <c r="C21" s="216" t="s">
        <v>187</v>
      </c>
      <c r="D21" s="214"/>
      <c r="E21" s="215" t="n">
        <v>4406.15702491697</v>
      </c>
    </row>
    <row r="22" customFormat="false" ht="12.75" hidden="false" customHeight="false" outlineLevel="0" collapsed="false">
      <c r="B22" s="212"/>
      <c r="C22" s="216" t="s">
        <v>188</v>
      </c>
      <c r="D22" s="214"/>
      <c r="E22" s="215" t="n">
        <v>0</v>
      </c>
    </row>
    <row r="23" customFormat="false" ht="12.75" hidden="false" customHeight="false" outlineLevel="0" collapsed="false">
      <c r="B23" s="212"/>
      <c r="C23" s="223" t="s">
        <v>189</v>
      </c>
      <c r="D23" s="214"/>
      <c r="E23" s="215" t="n">
        <v>0</v>
      </c>
    </row>
    <row r="24" customFormat="false" ht="12.75" hidden="false" customHeight="false" outlineLevel="0" collapsed="false">
      <c r="B24" s="212"/>
      <c r="C24" s="216" t="s">
        <v>190</v>
      </c>
      <c r="D24" s="214"/>
      <c r="E24" s="215" t="n">
        <v>0</v>
      </c>
    </row>
    <row r="25" customFormat="false" ht="12.75" hidden="false" customHeight="false" outlineLevel="0" collapsed="false">
      <c r="B25" s="212"/>
      <c r="C25" s="216" t="s">
        <v>191</v>
      </c>
      <c r="D25" s="224"/>
      <c r="E25" s="217" t="n">
        <v>0</v>
      </c>
    </row>
    <row r="26" customFormat="false" ht="12.75" hidden="false" customHeight="false" outlineLevel="0" collapsed="false">
      <c r="B26" s="212"/>
      <c r="C26" s="216" t="s">
        <v>192</v>
      </c>
      <c r="D26" s="224"/>
      <c r="E26" s="217" t="n">
        <v>0</v>
      </c>
    </row>
    <row r="27" customFormat="false" ht="12.75" hidden="false" customHeight="false" outlineLevel="0" collapsed="false">
      <c r="B27" s="212"/>
      <c r="C27" s="216" t="s">
        <v>193</v>
      </c>
      <c r="D27" s="214"/>
      <c r="E27" s="215" t="n">
        <v>2159.39817114989</v>
      </c>
    </row>
    <row r="28" customFormat="false" ht="12.75" hidden="false" customHeight="false" outlineLevel="0" collapsed="false">
      <c r="B28" s="212"/>
      <c r="C28" s="216" t="s">
        <v>194</v>
      </c>
      <c r="D28" s="214"/>
      <c r="E28" s="215" t="n">
        <v>0</v>
      </c>
    </row>
    <row r="29" customFormat="false" ht="12.75" hidden="false" customHeight="false" outlineLevel="0" collapsed="false">
      <c r="B29" s="212"/>
      <c r="C29" s="216" t="s">
        <v>195</v>
      </c>
      <c r="D29" s="203"/>
      <c r="E29" s="222" t="n">
        <v>13629.0446417407</v>
      </c>
    </row>
    <row r="30" customFormat="false" ht="12.75" hidden="false" customHeight="false" outlineLevel="0" collapsed="false">
      <c r="B30" s="212"/>
      <c r="C30" s="216" t="s">
        <v>196</v>
      </c>
      <c r="D30" s="203"/>
      <c r="E30" s="222" t="n">
        <v>1083.68947538554</v>
      </c>
    </row>
    <row r="31" customFormat="false" ht="12.75" hidden="false" customHeight="false" outlineLevel="0" collapsed="false">
      <c r="B31" s="212"/>
      <c r="C31" s="216" t="s">
        <v>197</v>
      </c>
      <c r="D31" s="203"/>
      <c r="E31" s="222" t="n">
        <v>3551.15340931251</v>
      </c>
    </row>
    <row r="32" customFormat="false" ht="12.75" hidden="false" customHeight="false" outlineLevel="0" collapsed="false">
      <c r="B32" s="212"/>
      <c r="C32" s="223" t="s">
        <v>198</v>
      </c>
      <c r="D32" s="203"/>
      <c r="E32" s="222" t="n">
        <v>633.438019400826</v>
      </c>
    </row>
    <row r="33" customFormat="false" ht="12.75" hidden="false" customHeight="false" outlineLevel="0" collapsed="false">
      <c r="B33" s="212"/>
      <c r="C33" s="225" t="s">
        <v>199</v>
      </c>
      <c r="D33" s="203"/>
      <c r="E33" s="222" t="n">
        <v>1275.02048900826</v>
      </c>
    </row>
    <row r="34" customFormat="false" ht="12.75" hidden="false" customHeight="false" outlineLevel="0" collapsed="false">
      <c r="B34" s="212"/>
      <c r="C34" s="225" t="s">
        <v>200</v>
      </c>
      <c r="D34" s="203"/>
      <c r="E34" s="222" t="n">
        <v>16656.4979023978</v>
      </c>
    </row>
    <row r="35" customFormat="false" ht="12.75" hidden="false" customHeight="false" outlineLevel="0" collapsed="false">
      <c r="B35" s="212"/>
      <c r="C35" s="216" t="s">
        <v>201</v>
      </c>
      <c r="D35" s="203"/>
      <c r="E35" s="222" t="n">
        <v>2259.61415307149</v>
      </c>
    </row>
    <row r="36" customFormat="false" ht="12.75" hidden="false" customHeight="false" outlineLevel="0" collapsed="false">
      <c r="B36" s="212"/>
      <c r="C36" s="216" t="s">
        <v>202</v>
      </c>
      <c r="D36" s="203"/>
      <c r="E36" s="222" t="n">
        <v>0</v>
      </c>
    </row>
    <row r="37" customFormat="false" ht="12.75" hidden="false" customHeight="false" outlineLevel="0" collapsed="false">
      <c r="B37" s="212"/>
      <c r="C37" s="216" t="s">
        <v>203</v>
      </c>
      <c r="D37" s="214"/>
      <c r="E37" s="222" t="n">
        <v>3051.28933488967</v>
      </c>
    </row>
    <row r="38" customFormat="false" ht="13.5" hidden="false" customHeight="false" outlineLevel="0" collapsed="false">
      <c r="B38" s="212"/>
      <c r="C38" s="226" t="s">
        <v>204</v>
      </c>
      <c r="D38" s="221"/>
      <c r="E38" s="222" t="n">
        <v>17409.4809917355</v>
      </c>
    </row>
    <row r="39" customFormat="false" ht="13.5" hidden="false" customHeight="false" outlineLevel="0" collapsed="false">
      <c r="B39" s="205" t="s">
        <v>177</v>
      </c>
      <c r="C39" s="205"/>
      <c r="D39" s="205"/>
      <c r="E39" s="206" t="n">
        <f aca="false">SUM(E13:E38)</f>
        <v>155115.491180204</v>
      </c>
    </row>
    <row r="40" customFormat="false" ht="12.75" hidden="false" customHeight="false" outlineLevel="0" collapsed="false">
      <c r="B40" s="227" t="s">
        <v>205</v>
      </c>
      <c r="C40" s="228" t="s">
        <v>206</v>
      </c>
      <c r="D40" s="229"/>
      <c r="E40" s="230" t="n">
        <v>16240.8313322282</v>
      </c>
    </row>
    <row r="41" customFormat="false" ht="12.75" hidden="false" customHeight="false" outlineLevel="0" collapsed="false">
      <c r="B41" s="200"/>
      <c r="C41" s="231" t="s">
        <v>207</v>
      </c>
      <c r="D41" s="214"/>
      <c r="E41" s="215" t="n">
        <v>9051.56221741736</v>
      </c>
    </row>
    <row r="42" customFormat="false" ht="12.75" hidden="false" customHeight="false" outlineLevel="0" collapsed="false">
      <c r="B42" s="200"/>
      <c r="C42" s="231" t="s">
        <v>208</v>
      </c>
      <c r="D42" s="214"/>
      <c r="E42" s="215" t="n">
        <v>11589.0811764281</v>
      </c>
    </row>
    <row r="43" customFormat="false" ht="13.5" hidden="false" customHeight="false" outlineLevel="0" collapsed="false">
      <c r="B43" s="232"/>
      <c r="C43" s="233" t="s">
        <v>209</v>
      </c>
      <c r="D43" s="234"/>
      <c r="E43" s="235" t="n">
        <v>12171.2757474793</v>
      </c>
    </row>
    <row r="44" customFormat="false" ht="12.75" hidden="false" customHeight="false" outlineLevel="0" collapsed="false">
      <c r="B44" s="192" t="s">
        <v>210</v>
      </c>
      <c r="C44" s="213" t="s">
        <v>211</v>
      </c>
      <c r="D44" s="218"/>
      <c r="E44" s="219" t="n">
        <v>21267.3435906262</v>
      </c>
    </row>
    <row r="45" customFormat="false" ht="13.5" hidden="false" customHeight="false" outlineLevel="0" collapsed="false">
      <c r="B45" s="192"/>
      <c r="C45" s="216" t="s">
        <v>212</v>
      </c>
      <c r="D45" s="236"/>
      <c r="E45" s="215" t="n">
        <v>0</v>
      </c>
    </row>
    <row r="46" customFormat="false" ht="13.5" hidden="false" customHeight="false" outlineLevel="0" collapsed="false">
      <c r="B46" s="205" t="s">
        <v>177</v>
      </c>
      <c r="C46" s="205"/>
      <c r="D46" s="205"/>
      <c r="E46" s="206" t="n">
        <f aca="false">SUM(E40:E45)</f>
        <v>70320.0940641791</v>
      </c>
    </row>
    <row r="47" customFormat="false" ht="12.75" hidden="false" customHeight="false" outlineLevel="0" collapsed="false">
      <c r="B47" s="207" t="s">
        <v>213</v>
      </c>
      <c r="C47" s="237" t="s">
        <v>214</v>
      </c>
      <c r="D47" s="229"/>
      <c r="E47" s="230" t="n">
        <v>1986.88905371901</v>
      </c>
    </row>
    <row r="48" customFormat="false" ht="13.5" hidden="false" customHeight="false" outlineLevel="0" collapsed="false">
      <c r="B48" s="192"/>
      <c r="C48" s="226" t="s">
        <v>215</v>
      </c>
      <c r="D48" s="238"/>
      <c r="E48" s="222" t="n">
        <v>2947.49274793388</v>
      </c>
    </row>
    <row r="49" customFormat="false" ht="13.5" hidden="false" customHeight="false" outlineLevel="0" collapsed="false">
      <c r="B49" s="205" t="s">
        <v>177</v>
      </c>
      <c r="C49" s="205"/>
      <c r="D49" s="205"/>
      <c r="E49" s="239" t="n">
        <f aca="false">SUM(E47:E48)</f>
        <v>4934.38180165289</v>
      </c>
    </row>
    <row r="50" customFormat="false" ht="14.25" hidden="false" customHeight="false" outlineLevel="0" collapsed="false">
      <c r="B50" s="240" t="s">
        <v>216</v>
      </c>
      <c r="C50" s="241"/>
      <c r="D50" s="242"/>
      <c r="E50" s="243" t="n">
        <f aca="false">E49+E46+E39+E12</f>
        <v>230369.967046036</v>
      </c>
    </row>
    <row r="51" customFormat="false" ht="13.5" hidden="false" customHeight="false" outlineLevel="0" collapsed="false">
      <c r="B51" s="220"/>
      <c r="C51" s="72"/>
      <c r="D51" s="72"/>
      <c r="E51" s="219"/>
    </row>
    <row r="52" customFormat="false" ht="12" hidden="false" customHeight="false" outlineLevel="0" collapsed="false">
      <c r="A52" s="244"/>
      <c r="B52" s="245" t="s">
        <v>217</v>
      </c>
      <c r="C52" s="246"/>
      <c r="D52" s="246"/>
      <c r="E52" s="247" t="n">
        <v>93687.48</v>
      </c>
      <c r="F52" s="244"/>
    </row>
    <row r="53" customFormat="false" ht="12.75" hidden="false" customHeight="false" outlineLevel="0" collapsed="false">
      <c r="B53" s="248" t="s">
        <v>218</v>
      </c>
      <c r="C53" s="249" t="s">
        <v>219</v>
      </c>
      <c r="D53" s="244"/>
      <c r="E53" s="250" t="n">
        <v>11525.6440869955</v>
      </c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4"/>
      <c r="DW53" s="244"/>
      <c r="DX53" s="244"/>
      <c r="DY53" s="244"/>
      <c r="DZ53" s="244"/>
      <c r="EA53" s="244"/>
      <c r="EB53" s="244"/>
      <c r="EC53" s="244"/>
      <c r="ED53" s="244"/>
      <c r="EE53" s="244"/>
      <c r="EF53" s="244"/>
      <c r="EG53" s="244"/>
      <c r="EH53" s="244"/>
      <c r="EI53" s="244"/>
      <c r="EJ53" s="244"/>
      <c r="EK53" s="244"/>
      <c r="EL53" s="244"/>
      <c r="EM53" s="244"/>
      <c r="EN53" s="244"/>
      <c r="EO53" s="244"/>
    </row>
    <row r="54" customFormat="false" ht="13.5" hidden="false" customHeight="false" outlineLevel="0" collapsed="false">
      <c r="B54" s="251" t="s">
        <v>220</v>
      </c>
      <c r="C54" s="252"/>
      <c r="D54" s="252"/>
      <c r="E54" s="253" t="n">
        <v>12762.78</v>
      </c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  <row r="55" customFormat="false" ht="13.5" hidden="false" customHeight="false" outlineLevel="0" collapsed="false">
      <c r="B55" s="220"/>
      <c r="C55" s="72"/>
      <c r="D55" s="72"/>
      <c r="E55" s="219"/>
    </row>
    <row r="56" customFormat="false" ht="12" hidden="false" customHeight="false" outlineLevel="0" collapsed="false">
      <c r="A56" s="187"/>
      <c r="B56" s="255" t="s">
        <v>221</v>
      </c>
      <c r="C56" s="256"/>
      <c r="D56" s="256"/>
      <c r="E56" s="257" t="n">
        <f aca="false">SUM(E52:E54)+E50</f>
        <v>348345.871133032</v>
      </c>
      <c r="F56" s="187"/>
    </row>
    <row r="57" customFormat="false" ht="13.5" hidden="false" customHeight="false" outlineLevel="0" collapsed="false">
      <c r="B57" s="220"/>
      <c r="C57" s="72"/>
      <c r="D57" s="72"/>
      <c r="E57" s="219"/>
    </row>
    <row r="58" customFormat="false" ht="12" hidden="false" customHeight="false" outlineLevel="0" collapsed="false">
      <c r="A58" s="185"/>
      <c r="B58" s="258" t="s">
        <v>222</v>
      </c>
      <c r="C58" s="259" t="s">
        <v>223</v>
      </c>
      <c r="D58" s="259"/>
      <c r="E58" s="198" t="n">
        <v>9436.26547289256</v>
      </c>
      <c r="F58" s="185"/>
    </row>
    <row r="59" customFormat="false" ht="11.25" hidden="false" customHeight="false" outlineLevel="0" collapsed="false">
      <c r="A59" s="185"/>
      <c r="B59" s="260"/>
      <c r="C59" s="259" t="s">
        <v>224</v>
      </c>
      <c r="D59" s="259"/>
      <c r="E59" s="198" t="n">
        <v>11239.1380493876</v>
      </c>
      <c r="F59" s="185"/>
    </row>
    <row r="60" customFormat="false" ht="11.25" hidden="false" customHeight="false" outlineLevel="0" collapsed="false">
      <c r="A60" s="185"/>
      <c r="B60" s="260"/>
      <c r="C60" s="259" t="s">
        <v>225</v>
      </c>
      <c r="D60" s="259"/>
      <c r="E60" s="198" t="n">
        <v>6728.36291297421</v>
      </c>
      <c r="F60" s="185"/>
    </row>
    <row r="61" customFormat="false" ht="11.25" hidden="false" customHeight="false" outlineLevel="0" collapsed="false">
      <c r="A61" s="185"/>
      <c r="B61" s="260"/>
      <c r="C61" s="259" t="s">
        <v>226</v>
      </c>
      <c r="D61" s="259"/>
      <c r="E61" s="198" t="n">
        <v>2080.43333256198</v>
      </c>
      <c r="F61" s="185"/>
    </row>
    <row r="62" customFormat="false" ht="11.25" hidden="false" customHeight="false" outlineLevel="0" collapsed="false">
      <c r="A62" s="185"/>
      <c r="B62" s="260"/>
      <c r="C62" s="259" t="s">
        <v>227</v>
      </c>
      <c r="D62" s="259"/>
      <c r="E62" s="198" t="n">
        <v>1249.37551338843</v>
      </c>
      <c r="F62" s="185"/>
    </row>
    <row r="63" customFormat="false" ht="11.25" hidden="false" customHeight="false" outlineLevel="0" collapsed="false">
      <c r="A63" s="185"/>
      <c r="B63" s="260"/>
      <c r="C63" s="259" t="s">
        <v>228</v>
      </c>
      <c r="D63" s="259"/>
      <c r="E63" s="198" t="n">
        <v>2951.32759113626</v>
      </c>
      <c r="F63" s="185"/>
    </row>
    <row r="64" customFormat="false" ht="11.25" hidden="false" customHeight="false" outlineLevel="0" collapsed="false">
      <c r="A64" s="185"/>
      <c r="B64" s="260"/>
      <c r="C64" s="259" t="s">
        <v>229</v>
      </c>
      <c r="D64" s="259"/>
      <c r="E64" s="198" t="n">
        <v>14534.8297701856</v>
      </c>
      <c r="F64" s="185"/>
    </row>
    <row r="65" customFormat="false" ht="11.25" hidden="false" customHeight="false" outlineLevel="0" collapsed="false">
      <c r="A65" s="185"/>
      <c r="B65" s="260"/>
      <c r="C65" s="259" t="s">
        <v>230</v>
      </c>
      <c r="D65" s="259"/>
      <c r="E65" s="198" t="n">
        <v>0</v>
      </c>
      <c r="F65" s="185"/>
    </row>
    <row r="66" customFormat="false" ht="11.25" hidden="false" customHeight="false" outlineLevel="0" collapsed="false">
      <c r="A66" s="185"/>
      <c r="B66" s="260"/>
      <c r="C66" s="259" t="s">
        <v>231</v>
      </c>
      <c r="D66" s="259"/>
      <c r="E66" s="198" t="n">
        <v>5577.56925619835</v>
      </c>
      <c r="F66" s="185"/>
    </row>
    <row r="67" customFormat="false" ht="11.25" hidden="false" customHeight="false" outlineLevel="0" collapsed="false">
      <c r="A67" s="185"/>
      <c r="B67" s="260"/>
      <c r="C67" s="259" t="s">
        <v>232</v>
      </c>
      <c r="D67" s="259"/>
      <c r="E67" s="198" t="n">
        <v>0</v>
      </c>
      <c r="F67" s="185"/>
    </row>
    <row r="68" customFormat="false" ht="11.25" hidden="false" customHeight="false" outlineLevel="0" collapsed="false">
      <c r="A68" s="185"/>
      <c r="B68" s="260"/>
      <c r="C68" s="259" t="s">
        <v>233</v>
      </c>
      <c r="D68" s="259"/>
      <c r="E68" s="198" t="n">
        <v>13193.5064243018</v>
      </c>
      <c r="F68" s="185"/>
    </row>
    <row r="69" customFormat="false" ht="11.25" hidden="false" customHeight="false" outlineLevel="0" collapsed="false">
      <c r="A69" s="185"/>
      <c r="B69" s="260"/>
      <c r="C69" s="259" t="s">
        <v>234</v>
      </c>
      <c r="D69" s="259"/>
      <c r="E69" s="198" t="n">
        <v>69631.1837734701</v>
      </c>
      <c r="F69" s="185"/>
    </row>
    <row r="70" customFormat="false" ht="11.25" hidden="false" customHeight="false" outlineLevel="0" collapsed="false">
      <c r="A70" s="185"/>
      <c r="B70" s="260"/>
      <c r="C70" s="259" t="s">
        <v>235</v>
      </c>
      <c r="D70" s="259"/>
      <c r="E70" s="198" t="n">
        <v>7620.941277213</v>
      </c>
      <c r="F70" s="185"/>
    </row>
    <row r="71" customFormat="false" ht="11.25" hidden="false" customHeight="false" outlineLevel="0" collapsed="false">
      <c r="A71" s="185"/>
      <c r="B71" s="260"/>
      <c r="C71" s="259" t="s">
        <v>236</v>
      </c>
      <c r="D71" s="259"/>
      <c r="E71" s="198" t="n">
        <v>0</v>
      </c>
      <c r="F71" s="185"/>
    </row>
    <row r="72" customFormat="false" ht="12" hidden="false" customHeight="false" outlineLevel="0" collapsed="false">
      <c r="A72" s="185"/>
      <c r="B72" s="260"/>
      <c r="C72" s="261" t="s">
        <v>237</v>
      </c>
      <c r="D72" s="185"/>
      <c r="E72" s="204" t="n">
        <v>0</v>
      </c>
      <c r="F72" s="185"/>
    </row>
    <row r="73" customFormat="false" ht="12" hidden="false" customHeight="false" outlineLevel="0" collapsed="false">
      <c r="A73" s="262"/>
      <c r="B73" s="263" t="s">
        <v>238</v>
      </c>
      <c r="C73" s="264"/>
      <c r="D73" s="264"/>
      <c r="E73" s="265" t="n">
        <f aca="false">SUM(E58:E72)</f>
        <v>144242.93337371</v>
      </c>
      <c r="F73" s="262"/>
    </row>
    <row r="74" customFormat="false" ht="12" hidden="false" customHeight="false" outlineLevel="0" collapsed="false">
      <c r="A74" s="187"/>
      <c r="B74" s="212"/>
      <c r="C74" s="249"/>
      <c r="D74" s="249"/>
      <c r="E74" s="219"/>
      <c r="F74" s="187"/>
    </row>
    <row r="75" customFormat="false" ht="12" hidden="false" customHeight="false" outlineLevel="0" collapsed="false">
      <c r="A75" s="187"/>
      <c r="B75" s="255" t="s">
        <v>239</v>
      </c>
      <c r="C75" s="256"/>
      <c r="D75" s="256"/>
      <c r="E75" s="257" t="n">
        <f aca="false">E56+E73</f>
        <v>492588.804506742</v>
      </c>
      <c r="F75" s="187"/>
    </row>
  </sheetData>
  <mergeCells count="5">
    <mergeCell ref="B2:C2"/>
    <mergeCell ref="B12:D12"/>
    <mergeCell ref="B39:D39"/>
    <mergeCell ref="B46:D46"/>
    <mergeCell ref="B49:D49"/>
  </mergeCells>
  <printOptions headings="false" gridLines="false" gridLinesSet="true" horizontalCentered="false" verticalCentered="false"/>
  <pageMargins left="0.690277777777778" right="0.747916666666667" top="0.2" bottom="0.340277777777778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jyparrag</cp:lastModifiedBy>
  <cp:lastPrinted>2001-09-18T20:38:36Z</cp:lastPrinted>
  <dcterms:modified xsi:type="dcterms:W3CDTF">2001-09-20T12:29:17Z</dcterms:modified>
  <cp:revision>0</cp:revision>
  <dc:subject/>
  <dc:title/>
</cp:coreProperties>
</file>