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 359 Invoice" sheetId="1" state="hidden" r:id="rId3"/>
    <sheet name="Invoice" sheetId="2" state="visible" r:id="rId4"/>
    <sheet name="Co 34V" sheetId="3" state="hidden" r:id="rId5"/>
    <sheet name="ICFeb correction" sheetId="4" state="hidden" r:id="rId6"/>
    <sheet name="ICAprest" sheetId="5" state="hidden" r:id="rId7"/>
    <sheet name="Additional Inv for CC to Corp" sheetId="6" state="hidden" r:id="rId8"/>
    <sheet name="IT Development" sheetId="7" state="visible" r:id="rId9"/>
    <sheet name="IT Infrastructure" sheetId="8" state="visible" r:id="rId10"/>
    <sheet name="IT Infrastructure Services" sheetId="9" state="visible" r:id="rId11"/>
    <sheet name="Enterprise Portal Solutions" sheetId="10" state="visible" r:id="rId12"/>
  </sheets>
  <externalReferences>
    <externalReference r:id="rId13"/>
    <externalReference r:id="rId14"/>
  </externalReferences>
  <definedNames>
    <definedName function="false" hidden="false" localSheetId="9" name="_xlnm.Print_Area" vbProcedure="false">'Enterprise Portal Solutions'!$A$1:$O$21</definedName>
    <definedName function="false" hidden="false" localSheetId="1" name="_xlnm.Print_Area" vbProcedure="false">Invoice!$A$1:$C$30</definedName>
    <definedName function="false" hidden="false" localSheetId="6" name="_xlnm.Print_Area" vbProcedure="false">'IT Development'!$A$1:$H$18</definedName>
    <definedName function="false" hidden="false" localSheetId="6" name="_xlnm.Print_Titles" vbProcedure="false">'IT Development'!$1:$1</definedName>
    <definedName function="false" hidden="false" localSheetId="7" name="_xlnm.Print_Area" vbProcedure="false">'IT Infrastructure'!$A$1:$L$75</definedName>
    <definedName function="false" hidden="false" localSheetId="7" name="_xlnm.Print_Titles" vbProcedure="false">'IT Infrastructure'!$B:$D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coa" vbProcedure="false">#REF!</definedName>
    <definedName function="false" hidden="false" name="JE1" vbProcedure="false">#REF!</definedName>
    <definedName function="false" hidden="false" name="JE2" vbProcedure="false">#REF!</definedName>
    <definedName function="false" hidden="false" name="REMIT" vbProcedure="false">'[2]'!$A$38:$AU$38</definedName>
    <definedName function="false" hidden="false" name="SAPFuncF4Help" vbProcedure="false">(#NAME?)</definedName>
    <definedName function="false" hidden="false" name="wrn_Total___Enron___Labor_" vbProcedure="false">{#N/A,#N/A,FALSE,"2. Budget per Service"}</definedName>
    <definedName function="false" hidden="false" localSheetId="6" name="Excel_BuiltIn__FilterDatabase" vbProcedure="false">'IT Development'!$A$1:$D$512</definedName>
    <definedName function="false" hidden="false" localSheetId="7" name="wrn_Total___Enron___Labor_" vbProcedure="false">{#N/A,#N/A,FALSE,"2. Budget per Service"}</definedName>
    <definedName function="false" hidden="false" localSheetId="8" name="wrn_Total___Enron___Labor_" vbProcedure="false">{#N/A,#N/A,FALSE,"2. Budget per Service"}</definedName>
    <definedName function="false" hidden="false" localSheetId="9" name="SAPFuncF4Help" vbProcedure="false">(#NAME?)</definedName>
    <definedName function="false" hidden="false" localSheetId="9" name="wrn_Total___Enron___Labor_" vbProcedure="false">{#N/A,#N/A,FALSE,"2. Budget per Service"}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mpratori:
</t>
        </r>
        <r>
          <rPr>
            <sz val="8"/>
            <color rgb="FF000000"/>
            <rFont val="Tahoma"/>
            <family val="0"/>
          </rPr>
          <t xml:space="preserve">Data Center Sq. Ft. Occupied calculated by multiplying actual floorspace per server type by the percentage of headcount or usage associated with correlating services. Refer to Calculations Tab.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16</xdr:row>
                <xdr:rowOff>7</xdr:rowOff>
              </xdr:from>
              <xdr:to>
                <xdr:col>17</xdr:col>
                <xdr:colOff>43</xdr:colOff>
                <xdr:row>26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<sst xmlns="http://schemas.openxmlformats.org/spreadsheetml/2006/main" count="780" uniqueCount="279">
  <si>
    <t xml:space="preserve">INVOICE</t>
  </si>
  <si>
    <t xml:space="preserve">Enron Capital and Trade Resources, Inc.</t>
  </si>
  <si>
    <t xml:space="preserve">1400 Smith Street</t>
  </si>
  <si>
    <t xml:space="preserve">Houston, Texas 77002</t>
  </si>
  <si>
    <t xml:space="preserve">Intercompany billing for prior month data</t>
  </si>
  <si>
    <t xml:space="preserve">To: Enron Expat Services - Co. 359</t>
  </si>
  <si>
    <t xml:space="preserve">3/2000</t>
  </si>
  <si>
    <t xml:space="preserve">Description</t>
  </si>
  <si>
    <t xml:space="preserve">Amount</t>
  </si>
  <si>
    <t xml:space="preserve">1)  Analyst and Associate Administration </t>
  </si>
  <si>
    <t xml:space="preserve">      Indirect Costs </t>
  </si>
  <si>
    <t xml:space="preserve">Total Analyst and Associate Administration</t>
  </si>
  <si>
    <t xml:space="preserve">2)  Human Resources</t>
  </si>
  <si>
    <t xml:space="preserve">       Indirect Cost</t>
  </si>
  <si>
    <t xml:space="preserve">Total Human Resources</t>
  </si>
  <si>
    <t xml:space="preserve">3)  Legal</t>
  </si>
  <si>
    <t xml:space="preserve">      Indirect Cost </t>
  </si>
  <si>
    <t xml:space="preserve">Total Legal Allocations</t>
  </si>
  <si>
    <t xml:space="preserve">4)  Information Technology</t>
  </si>
  <si>
    <t xml:space="preserve">Total Information Technology</t>
  </si>
  <si>
    <t xml:space="preserve">Subtotal</t>
  </si>
  <si>
    <t xml:space="preserve">Sales Tax</t>
  </si>
  <si>
    <t xml:space="preserve">Shipping &amp; Handling</t>
  </si>
  <si>
    <t xml:space="preserve">TOTAL DUE</t>
  </si>
  <si>
    <t xml:space="preserve">Enron Net Works</t>
  </si>
  <si>
    <t xml:space="preserve">Intercompany billing for 2002</t>
  </si>
  <si>
    <t xml:space="preserve">Revised 10/21/2001</t>
  </si>
  <si>
    <t xml:space="preserve">To: ETS</t>
  </si>
  <si>
    <t xml:space="preserve">Accounting Contact:  </t>
  </si>
  <si>
    <t xml:space="preserve">Caroline Barnes</t>
  </si>
  <si>
    <t xml:space="preserve">Other Contact:  </t>
  </si>
  <si>
    <t xml:space="preserve">Tracy Geaccone</t>
  </si>
  <si>
    <t xml:space="preserve">Assessment Information</t>
  </si>
  <si>
    <t xml:space="preserve">EXPENSE</t>
  </si>
  <si>
    <t xml:space="preserve">EnronOnline</t>
  </si>
  <si>
    <t xml:space="preserve">2002 Assessments will be based on actuals</t>
  </si>
  <si>
    <t xml:space="preserve">IT Development </t>
  </si>
  <si>
    <t xml:space="preserve">IT Infrastructure</t>
  </si>
  <si>
    <t xml:space="preserve">2002 Assessments will be plan with periodic true up</t>
  </si>
  <si>
    <t xml:space="preserve">TOTAL ALLOCATED EXPENSE</t>
  </si>
  <si>
    <r>
      <rPr>
        <sz val="11"/>
        <rFont val="Arial"/>
        <family val="2"/>
      </rPr>
      <t xml:space="preserve">IT Infrastructure - Controllable</t>
    </r>
    <r>
      <rPr>
        <sz val="16"/>
        <rFont val="Arial"/>
        <family val="2"/>
      </rPr>
      <t xml:space="preserve">*</t>
    </r>
  </si>
  <si>
    <t xml:space="preserve">Will not be assessed.  Billed to and budgeted at cost center.</t>
  </si>
  <si>
    <t xml:space="preserve">(For information purposes only)</t>
  </si>
  <si>
    <t xml:space="preserve">Footnotes:</t>
  </si>
  <si>
    <r>
      <rPr>
        <sz val="16"/>
        <rFont val="Arial"/>
        <family val="2"/>
      </rPr>
      <t xml:space="preserve">*</t>
    </r>
    <r>
      <rPr>
        <sz val="11"/>
        <rFont val="Arial"/>
        <family val="2"/>
      </rPr>
      <t xml:space="preserve">Consistent with 2001, pass through billings (long distance, market data, WAN, etc.) will not be included in the</t>
    </r>
  </si>
  <si>
    <t xml:space="preserve">standard assessments ("8xxxxxxx" accounts).  They will be posted directly to direct expenses ("52502000" account)</t>
  </si>
  <si>
    <t xml:space="preserve">at the cost center level.  This pass through number is only a high level place holder and is not intended to replace</t>
  </si>
  <si>
    <t xml:space="preserve">the dollars already being budgeted for by each cost center owner.</t>
  </si>
  <si>
    <t xml:space="preserve">To: Enron Corp.- RAC(Co. 34V)</t>
  </si>
  <si>
    <t xml:space="preserve">Regina Hawley, Lisa Wilson, Shelly Pierce</t>
  </si>
  <si>
    <t xml:space="preserve">1)  Analysts and Associates Administration </t>
  </si>
  <si>
    <t xml:space="preserve">Total Analysts and Associates Administration</t>
  </si>
  <si>
    <t xml:space="preserve">Bill in:</t>
  </si>
  <si>
    <t xml:space="preserve">Data from:</t>
  </si>
  <si>
    <t xml:space="preserve">RC 1807</t>
  </si>
  <si>
    <t xml:space="preserve">RC 1805</t>
  </si>
  <si>
    <t xml:space="preserve">RC1925</t>
  </si>
  <si>
    <t xml:space="preserve">RC 1898</t>
  </si>
  <si>
    <t xml:space="preserve">RC 1900</t>
  </si>
  <si>
    <t xml:space="preserve">RC 1901</t>
  </si>
  <si>
    <t xml:space="preserve">RC 1806</t>
  </si>
  <si>
    <t xml:space="preserve">Co.</t>
  </si>
  <si>
    <t xml:space="preserve">Jan Correction</t>
  </si>
  <si>
    <t xml:space="preserve">Analysts &amp; Associates</t>
  </si>
  <si>
    <t xml:space="preserve">Energy Operations</t>
  </si>
  <si>
    <t xml:space="preserve">Human Resources</t>
  </si>
  <si>
    <t xml:space="preserve">Legal</t>
  </si>
  <si>
    <t xml:space="preserve">Structuring</t>
  </si>
  <si>
    <t xml:space="preserve">Tax Support</t>
  </si>
  <si>
    <t xml:space="preserve">Information Technology</t>
  </si>
  <si>
    <t xml:space="preserve">Summary</t>
  </si>
  <si>
    <t xml:space="preserve">No.</t>
  </si>
  <si>
    <t xml:space="preserve">Division</t>
  </si>
  <si>
    <t xml:space="preserve">Primary Costs</t>
  </si>
  <si>
    <t xml:space="preserve">Step 2 Costs</t>
  </si>
  <si>
    <t xml:space="preserve">Total</t>
  </si>
  <si>
    <t xml:space="preserve">aaothers</t>
  </si>
  <si>
    <t xml:space="preserve">other div for a&amp;a</t>
  </si>
  <si>
    <t xml:space="preserve">ECM</t>
  </si>
  <si>
    <t xml:space="preserve">Europe</t>
  </si>
  <si>
    <t xml:space="preserve">1U9</t>
  </si>
  <si>
    <t xml:space="preserve">EI (963)</t>
  </si>
  <si>
    <t xml:space="preserve">34V</t>
  </si>
  <si>
    <t xml:space="preserve">RAC</t>
  </si>
  <si>
    <t xml:space="preserve">011</t>
  </si>
  <si>
    <t xml:space="preserve">Corp</t>
  </si>
  <si>
    <t xml:space="preserve">EES</t>
  </si>
  <si>
    <t xml:space="preserve">****** move to 011</t>
  </si>
  <si>
    <t xml:space="preserve">Shared Services (Corp)</t>
  </si>
  <si>
    <t xml:space="preserve">EOG</t>
  </si>
  <si>
    <t xml:space="preserve">Europe Products Trading</t>
  </si>
  <si>
    <t xml:space="preserve">Enron Europe Gas/Power Trading</t>
  </si>
  <si>
    <t xml:space="preserve">Enron Europe Originations</t>
  </si>
  <si>
    <t xml:space="preserve">Enron Expat Services (Corp)</t>
  </si>
  <si>
    <t xml:space="preserve">Global Products Trading</t>
  </si>
  <si>
    <t xml:space="preserve">40Y</t>
  </si>
  <si>
    <t xml:space="preserve">Azurix Water</t>
  </si>
  <si>
    <t xml:space="preserve">34K</t>
  </si>
  <si>
    <t xml:space="preserve">963 - Co.412</t>
  </si>
  <si>
    <t xml:space="preserve">Enron Development Corp (EI)</t>
  </si>
  <si>
    <t xml:space="preserve">Analysts &amp; Associates notes:</t>
  </si>
  <si>
    <t xml:space="preserve">*** Primary amount changed 'cuz expense was tied to wrong acct used Tot_SD_Exp and should have used Tot_Ops_Expenses</t>
  </si>
  <si>
    <t xml:space="preserve">*** Decrease in 13 of A&amp;A in ECM, RC1132 and 1354 moved to ECT as of 1/1/99, RC 1125 to 011-0307, Dejoun Windless to 40Y, Alok Gary to 1U9 - Increased 011 by 2, 40Y by 1 and 1U9 by .65</t>
  </si>
  <si>
    <t xml:space="preserve">Estimate</t>
  </si>
  <si>
    <t xml:space="preserve">EI (963, 412 to 1U9)</t>
  </si>
  <si>
    <t xml:space="preserve">To: Enron Corp. - Co. 011 </t>
  </si>
  <si>
    <t xml:space="preserve">RC1151 1/2k</t>
  </si>
  <si>
    <t xml:space="preserve">RC1151 2/2k</t>
  </si>
  <si>
    <t xml:space="preserve">Total RC1151</t>
  </si>
  <si>
    <t xml:space="preserve">RC2370 1/2k</t>
  </si>
  <si>
    <t xml:space="preserve">RC2370 2/2k</t>
  </si>
  <si>
    <t xml:space="preserve">Total RC2370</t>
  </si>
  <si>
    <t xml:space="preserve">Cost Center</t>
  </si>
  <si>
    <t xml:space="preserve">Project Manager</t>
  </si>
  <si>
    <t xml:space="preserve">Activity</t>
  </si>
  <si>
    <t xml:space="preserve">Project Name</t>
  </si>
  <si>
    <t xml:space="preserve">ETS $ Expense</t>
  </si>
  <si>
    <t xml:space="preserve">ETS $ Capital</t>
  </si>
  <si>
    <t xml:space="preserve">Ogg</t>
  </si>
  <si>
    <t xml:space="preserve">DEVELOPMENT SUPPORT</t>
  </si>
  <si>
    <t xml:space="preserve">Oracle Software Maintenance**</t>
  </si>
  <si>
    <t xml:space="preserve">TIBCO License renewal</t>
  </si>
  <si>
    <t xml:space="preserve">S.Cleverly</t>
  </si>
  <si>
    <t xml:space="preserve">INTRANET</t>
  </si>
  <si>
    <t xml:space="preserve">IZZIE Maintenance*</t>
  </si>
  <si>
    <t xml:space="preserve">Totals</t>
  </si>
  <si>
    <t xml:space="preserve"> </t>
  </si>
  <si>
    <t xml:space="preserve">ETS Company</t>
  </si>
  <si>
    <t xml:space="preserve">Desktop Counts</t>
  </si>
  <si>
    <t xml:space="preserve">Percentage</t>
  </si>
  <si>
    <t xml:space="preserve">Oracle</t>
  </si>
  <si>
    <t xml:space="preserve">Tibco</t>
  </si>
  <si>
    <t xml:space="preserve">Other*</t>
  </si>
  <si>
    <t xml:space="preserve">Total Projects</t>
  </si>
  <si>
    <t xml:space="preserve">Northern Plains Natural Gas</t>
  </si>
  <si>
    <t xml:space="preserve">Enron Transportation Services</t>
  </si>
  <si>
    <t xml:space="preserve">Northern Natural Gas</t>
  </si>
  <si>
    <t xml:space="preserve">Transwestern Pipeline</t>
  </si>
  <si>
    <t xml:space="preserve">Citrus Corp</t>
  </si>
  <si>
    <t xml:space="preserve">Enron Asset Management Resources</t>
  </si>
  <si>
    <t xml:space="preserve">Enron Pipeline Services Co.</t>
  </si>
  <si>
    <t xml:space="preserve">ETS Total</t>
  </si>
  <si>
    <t xml:space="preserve">*Other - remaining projects broken out by desktop counts.</t>
  </si>
  <si>
    <t xml:space="preserve">**Please note tht the above Oracle amount is subject to change based on renegotiation of the project.</t>
  </si>
  <si>
    <t xml:space="preserve">Total cost per Business Unit</t>
  </si>
  <si>
    <t xml:space="preserve">Service Category</t>
  </si>
  <si>
    <t xml:space="preserve">Service</t>
  </si>
  <si>
    <t xml:space="preserve">Service Options</t>
  </si>
  <si>
    <t xml:space="preserve">Transwestern </t>
  </si>
  <si>
    <t xml:space="preserve">Citrus</t>
  </si>
  <si>
    <t xml:space="preserve">NN Gas</t>
  </si>
  <si>
    <t xml:space="preserve">NPN Gas</t>
  </si>
  <si>
    <t xml:space="preserve">EAMR</t>
  </si>
  <si>
    <t xml:space="preserve">Enron Trans</t>
  </si>
  <si>
    <t xml:space="preserve">Enron Pipe</t>
  </si>
  <si>
    <t xml:space="preserve">ETS</t>
  </si>
  <si>
    <t xml:space="preserve">Customer Support</t>
  </si>
  <si>
    <t xml:space="preserve">Resolution Center</t>
  </si>
  <si>
    <t xml:space="preserve">Desktop support</t>
  </si>
  <si>
    <t xml:space="preserve">General</t>
  </si>
  <si>
    <t xml:space="preserve">Traders</t>
  </si>
  <si>
    <t xml:space="preserve">Executive</t>
  </si>
  <si>
    <t xml:space="preserve">Remote</t>
  </si>
  <si>
    <t xml:space="preserve">Desktop Hardware Support</t>
  </si>
  <si>
    <t xml:space="preserve">Printer Management Support</t>
  </si>
  <si>
    <t xml:space="preserve">Subtotal 2002</t>
  </si>
  <si>
    <t xml:space="preserve">Production Operations Services</t>
  </si>
  <si>
    <t xml:space="preserve">Production Operations Management</t>
  </si>
  <si>
    <t xml:space="preserve">Enterprise Command Center</t>
  </si>
  <si>
    <t xml:space="preserve">Change &amp; Configuration Management</t>
  </si>
  <si>
    <t xml:space="preserve">Batch Scheduling (Future Service)</t>
  </si>
  <si>
    <t xml:space="preserve">Security Administration</t>
  </si>
  <si>
    <t xml:space="preserve">Data Center Operations</t>
  </si>
  <si>
    <t xml:space="preserve">IT Security Policy, Monitoring, and Investigation</t>
  </si>
  <si>
    <t xml:space="preserve">Software - Desktop Maintenance &amp; Support</t>
  </si>
  <si>
    <t xml:space="preserve">Software - Server Maintenance &amp; Support</t>
  </si>
  <si>
    <t xml:space="preserve">Application Storage Support</t>
  </si>
  <si>
    <t xml:space="preserve">User &amp; Data Volume Support</t>
  </si>
  <si>
    <t xml:space="preserve">Remote Infrastructure Operation &amp; Support</t>
  </si>
  <si>
    <t xml:space="preserve">Remote Trading Management</t>
  </si>
  <si>
    <t xml:space="preserve">UNIX Application Infrastructure</t>
  </si>
  <si>
    <t xml:space="preserve">General UNIX Infrastructure</t>
  </si>
  <si>
    <t xml:space="preserve">NT Application Infrastructure</t>
  </si>
  <si>
    <t xml:space="preserve">General NT Infrastructure</t>
  </si>
  <si>
    <t xml:space="preserve">Remedy</t>
  </si>
  <si>
    <t xml:space="preserve">Email Administration</t>
  </si>
  <si>
    <t xml:space="preserve">Market Data Admin. Support</t>
  </si>
  <si>
    <t xml:space="preserve">Disk Space Allocations (E-mail)</t>
  </si>
  <si>
    <t xml:space="preserve">Messaging Operations (Exchange)</t>
  </si>
  <si>
    <t xml:space="preserve">Web Operations</t>
  </si>
  <si>
    <t xml:space="preserve">Terminal Server Operations</t>
  </si>
  <si>
    <t xml:space="preserve">Distributed Applications Management</t>
  </si>
  <si>
    <t xml:space="preserve">EDI</t>
  </si>
  <si>
    <t xml:space="preserve">Data Communications Support</t>
  </si>
  <si>
    <t xml:space="preserve">LAN Support</t>
  </si>
  <si>
    <t xml:space="preserve">WAN Support</t>
  </si>
  <si>
    <t xml:space="preserve">DMZ Security</t>
  </si>
  <si>
    <t xml:space="preserve">24x7 Support</t>
  </si>
  <si>
    <t xml:space="preserve">Voice Communications Support</t>
  </si>
  <si>
    <t xml:space="preserve">Telephony support</t>
  </si>
  <si>
    <t xml:space="preserve">Communication Trading Support</t>
  </si>
  <si>
    <t xml:space="preserve">Special Services Support</t>
  </si>
  <si>
    <t xml:space="preserve">Business Administration Project Management </t>
  </si>
  <si>
    <t xml:space="preserve">Technical Architecture Oversight </t>
  </si>
  <si>
    <t xml:space="preserve">Subtotal   </t>
  </si>
  <si>
    <t xml:space="preserve">2002 Infrastructure Plan Depreciation</t>
  </si>
  <si>
    <t xml:space="preserve">INDIRECTS</t>
  </si>
  <si>
    <t xml:space="preserve">Overall (pre pass-thru)</t>
  </si>
  <si>
    <t xml:space="preserve">Other Compensation Expense</t>
  </si>
  <si>
    <t xml:space="preserve">Subtotal Before Passthroughs</t>
  </si>
  <si>
    <t xml:space="preserve">Infrastructure Passthroughs</t>
  </si>
  <si>
    <t xml:space="preserve">Market Data Feeds</t>
  </si>
  <si>
    <t xml:space="preserve">Long Distance</t>
  </si>
  <si>
    <t xml:space="preserve">800 (Inbound)</t>
  </si>
  <si>
    <t xml:space="preserve">Calling Card</t>
  </si>
  <si>
    <t xml:space="preserve">Audio Conferencing</t>
  </si>
  <si>
    <t xml:space="preserve">Video Conferencing</t>
  </si>
  <si>
    <t xml:space="preserve">Internet Access</t>
  </si>
  <si>
    <t xml:space="preserve">EOL - Internet Access</t>
  </si>
  <si>
    <t xml:space="preserve">ETS - Omaha Internet Access</t>
  </si>
  <si>
    <t xml:space="preserve">MAN</t>
  </si>
  <si>
    <t xml:space="preserve">Remote Access (dial/VPN)</t>
  </si>
  <si>
    <t xml:space="preserve">WAN Circuits</t>
  </si>
  <si>
    <t xml:space="preserve">Voice Circuit</t>
  </si>
  <si>
    <t xml:space="preserve">Sky Tel Pager</t>
  </si>
  <si>
    <t xml:space="preserve">Communications - Churns</t>
  </si>
  <si>
    <t xml:space="preserve">Subtotal of Passthroughs</t>
  </si>
  <si>
    <t xml:space="preserve">Grand Total</t>
  </si>
  <si>
    <t xml:space="preserve">Company</t>
  </si>
  <si>
    <t xml:space="preserve">Headcount</t>
  </si>
  <si>
    <t xml:space="preserve">% of Total</t>
  </si>
  <si>
    <t xml:space="preserve">Transwestern Pipeline Co.</t>
  </si>
  <si>
    <t xml:space="preserve">Citrus Corp.</t>
  </si>
  <si>
    <t xml:space="preserve">Northern Natural Gas Co.</t>
  </si>
  <si>
    <t xml:space="preserve">Enron Pipeline Services Corp.</t>
  </si>
  <si>
    <t xml:space="preserve">IT Infrastructure Services</t>
  </si>
  <si>
    <t xml:space="preserve">Unit / Available driver</t>
  </si>
  <si>
    <t xml:space="preserve"># of users  </t>
  </si>
  <si>
    <t xml:space="preserve"># of general users </t>
  </si>
  <si>
    <t xml:space="preserve"># of trader users </t>
  </si>
  <si>
    <t xml:space="preserve"># of executive users </t>
  </si>
  <si>
    <t xml:space="preserve"># of remote users</t>
  </si>
  <si>
    <t xml:space="preserve"># of users </t>
  </si>
  <si>
    <t xml:space="preserve"># Houston users</t>
  </si>
  <si>
    <t xml:space="preserve">% of total users</t>
  </si>
  <si>
    <t xml:space="preserve">TBD</t>
  </si>
  <si>
    <t xml:space="preserve">Total Square Feet Occupied</t>
  </si>
  <si>
    <t xml:space="preserve"># of users</t>
  </si>
  <si>
    <t xml:space="preserve">Actual Spend</t>
  </si>
  <si>
    <t xml:space="preserve">% of Total storage costs</t>
  </si>
  <si>
    <t xml:space="preserve">% of remote infrastructure support costs</t>
  </si>
  <si>
    <t xml:space="preserve">% of remote trading infrastructure support costs</t>
  </si>
  <si>
    <t xml:space="preserve"># of UNIX servers used</t>
  </si>
  <si>
    <t xml:space="preserve"># of NT servers used</t>
  </si>
  <si>
    <t xml:space="preserve">% of Actual Usage</t>
  </si>
  <si>
    <t xml:space="preserve">Market Data Feeds </t>
  </si>
  <si>
    <t xml:space="preserve"># of Stored Megabytes</t>
  </si>
  <si>
    <t xml:space="preserve">% of Usage of 1000 characters</t>
  </si>
  <si>
    <t xml:space="preserve">% of WAN Circuit costs</t>
  </si>
  <si>
    <t xml:space="preserve">#of Traders</t>
  </si>
  <si>
    <t xml:space="preserve">% of Total Usage</t>
  </si>
  <si>
    <t xml:space="preserve"># of video hrs</t>
  </si>
  <si>
    <t xml:space="preserve">EOL Internet Access</t>
  </si>
  <si>
    <t xml:space="preserve">% of Houston users</t>
  </si>
  <si>
    <t xml:space="preserve">Usage per Churn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</si>
  <si>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et Works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</si>
  <si>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</si>
  <si>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t xml:space="preserve">Enterprise Portal Solutions</t>
  </si>
  <si>
    <t xml:space="preserve">SAP PROFIT CENTER:</t>
  </si>
  <si>
    <t xml:space="preserve">10737</t>
  </si>
  <si>
    <t xml:space="preserve">PROFIT CENTER OWNER:</t>
  </si>
  <si>
    <t xml:space="preserve">Anthony Mends</t>
  </si>
  <si>
    <t xml:space="preserve">SAP COST CENTER:</t>
  </si>
  <si>
    <t xml:space="preserve">140569</t>
  </si>
  <si>
    <t xml:space="preserve">DUE DATE:</t>
  </si>
  <si>
    <t xml:space="preserve">Direct expenses</t>
  </si>
  <si>
    <t xml:space="preserve">Indirect expenses</t>
  </si>
  <si>
    <t xml:space="preserve">TOTAL EXPENSES</t>
  </si>
  <si>
    <t xml:space="preserve">OTHER COMPENSATION EXPENSES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</si>
</sst>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@"/>
    <numFmt numFmtId="175" formatCode="_(* #,##0.00_);_(* \(#,##0.00\);_(* \-??_);_(@_)"/>
    <numFmt numFmtId="176" formatCode="[$-409]#,##0_);[RED]\(#,##0\)"/>
    <numFmt numFmtId="177" formatCode="[$-409]mmm\-yy"/>
    <numFmt numFmtId="178" formatCode="_(* #,##0_);_(* \(#,##0\);_(* \-??_);_(@_)"/>
    <numFmt numFmtId="179" formatCode="_(* #,##0_);_(* \(#,##0\);_(* \-_);_(@_)"/>
    <numFmt numFmtId="180" formatCode="\$#,##0_);&quot;($&quot;#,##0\)"/>
    <numFmt numFmtId="181" formatCode="0%"/>
    <numFmt numFmtId="182" formatCode="_(\$* #,##0.00_);_(\$* \(#,##0.00\);_(\$* \-??_);_(@_)"/>
    <numFmt numFmtId="183" formatCode="_(\$* #,##0_);_(\$* \(#,##0\);_(\$* \-??_);_(@_)"/>
    <numFmt numFmtId="184" formatCode="[$-409]m/d/yyyy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22"/>
      <name val="Impact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sz val="11"/>
      <name val="Arial"/>
      <family val="0"/>
    </font>
    <font>
      <b val="true"/>
      <sz val="11"/>
      <color rgb="FFFF0000"/>
      <name val="Arial"/>
      <family val="2"/>
    </font>
    <font>
      <b val="true"/>
      <sz val="22"/>
      <color rgb="FFFF0000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4"/>
      <name val="Arial"/>
      <family val="2"/>
    </font>
    <font>
      <b val="true"/>
      <sz val="8"/>
      <color rgb="FFFFFFFF"/>
      <name val="Arial"/>
      <family val="2"/>
    </font>
    <font>
      <sz val="8"/>
      <color rgb="FFFFFFFF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4"/>
      <color rgb="FF000000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Times New Roman"/>
      <family val="0"/>
    </font>
    <font>
      <b val="true"/>
      <sz val="12"/>
      <name val="Arial Narrow"/>
      <family val="2"/>
    </font>
    <font>
      <b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</fills>
  <borders count="8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ck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ck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thick"/>
      <top style="double"/>
      <bottom style="medium"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3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21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3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3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0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26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3" borderId="38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1" fillId="3" borderId="38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1" fillId="3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1" fillId="3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3" borderId="0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3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7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3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3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4" fillId="7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6" fillId="6" borderId="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6" fillId="6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5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6" borderId="6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6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6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6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6" borderId="2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6" fillId="6" borderId="6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3" borderId="7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5" fillId="3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5" fillId="0" borderId="7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5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5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7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5" fillId="0" borderId="6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5" fillId="3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5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4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Preliminary Billing 9.7.01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29880</xdr:colOff>
          <xdr:row>0</xdr:row>
          <xdr:rowOff>77760</xdr:rowOff>
        </xdr:from>
        <xdr:to>
          <xdr:col>13</xdr:col>
          <xdr:colOff>50400</xdr:colOff>
          <xdr:row>4</xdr:row>
          <xdr:rowOff>447480</xdr:rowOff>
        </xdr:to>
        <xdr:sp>
          <xdr:nvSpPr>
            <xdr:cNvPr id="1001" name="Button 4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988920</xdr:colOff>
      <xdr:row>0</xdr:row>
      <xdr:rowOff>828720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0480" y="77760"/>
          <a:ext cx="928440" cy="75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2" name="Text 2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3" name="Text 5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4" name="Text 6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5" name="Text 7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57240</xdr:rowOff>
    </xdr:from>
    <xdr:to>
      <xdr:col>6</xdr:col>
      <xdr:colOff>200520</xdr:colOff>
      <xdr:row>0</xdr:row>
      <xdr:rowOff>66600</xdr:rowOff>
    </xdr:to>
    <xdr:sp>
      <xdr:nvSpPr>
        <xdr:cNvPr id="8" name="Line 1"/>
        <xdr:cNvSpPr/>
      </xdr:nvSpPr>
      <xdr:spPr>
        <a:xfrm flipH="1" flipV="1">
          <a:off x="0" y="57240"/>
          <a:ext cx="408744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-360</xdr:colOff>
      <xdr:row>3</xdr:row>
      <xdr:rowOff>28800</xdr:rowOff>
    </xdr:from>
    <xdr:to>
      <xdr:col>14</xdr:col>
      <xdr:colOff>30240</xdr:colOff>
      <xdr:row>3</xdr:row>
      <xdr:rowOff>38160</xdr:rowOff>
    </xdr:to>
    <xdr:sp>
      <xdr:nvSpPr>
        <xdr:cNvPr id="9" name="Line 2"/>
        <xdr:cNvSpPr/>
      </xdr:nvSpPr>
      <xdr:spPr>
        <a:xfrm flipH="1" flipV="1">
          <a:off x="3052080" y="838440"/>
          <a:ext cx="478476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1.99"/>
    <col collapsed="false" customWidth="true" hidden="false" outlineLevel="0" max="4" min="4" style="0" width="16.13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5</v>
      </c>
      <c r="B8" s="5"/>
      <c r="C8" s="6" t="s">
        <v>6</v>
      </c>
      <c r="D8" s="7"/>
    </row>
    <row r="9" customFormat="false" ht="15" hidden="false" customHeight="false" outlineLevel="0" collapsed="false">
      <c r="A9" s="7" t="n">
        <f aca="false">Invoice!A10</f>
        <v>0</v>
      </c>
      <c r="B9" s="5"/>
      <c r="C9" s="8"/>
      <c r="D9" s="7"/>
    </row>
    <row r="10" customFormat="false" ht="41.25" hidden="false" customHeight="true" outlineLevel="0" collapsed="false">
      <c r="A10" s="7"/>
      <c r="B10" s="7"/>
      <c r="C10" s="8"/>
      <c r="D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22.5" hidden="false" customHeight="true" outlineLevel="0" collapsed="false">
      <c r="A11" s="10" t="s">
        <v>7</v>
      </c>
      <c r="B11" s="10"/>
      <c r="C11" s="11" t="s">
        <v>8</v>
      </c>
      <c r="D11" s="7"/>
      <c r="H11" s="9"/>
      <c r="I11" s="9"/>
      <c r="J11" s="12"/>
      <c r="K11" s="9"/>
      <c r="L11" s="9"/>
      <c r="M11" s="9"/>
      <c r="N11" s="9"/>
      <c r="O11" s="9"/>
      <c r="P11" s="9"/>
      <c r="Q11" s="9"/>
      <c r="R11" s="9"/>
    </row>
    <row r="12" customFormat="false" ht="18.75" hidden="true" customHeight="true" outlineLevel="0" collapsed="false">
      <c r="A12" s="13" t="s">
        <v>9</v>
      </c>
      <c r="B12" s="14"/>
      <c r="C12" s="15"/>
      <c r="D12" s="7"/>
      <c r="H12" s="9"/>
      <c r="I12" s="9"/>
      <c r="J12" s="12"/>
      <c r="K12" s="9"/>
      <c r="L12" s="9"/>
      <c r="M12" s="9"/>
      <c r="N12" s="9"/>
      <c r="O12" s="9"/>
      <c r="P12" s="9"/>
      <c r="Q12" s="9"/>
      <c r="R12" s="9"/>
    </row>
    <row r="13" customFormat="false" ht="20.25" hidden="true" customHeight="true" outlineLevel="0" collapsed="false">
      <c r="A13" s="16" t="s">
        <v>10</v>
      </c>
      <c r="B13" s="17"/>
      <c r="C13" s="18"/>
      <c r="D13" s="7"/>
      <c r="H13" s="9"/>
      <c r="I13" s="9"/>
      <c r="J13" s="12"/>
      <c r="K13" s="9"/>
      <c r="L13" s="9"/>
      <c r="M13" s="9"/>
      <c r="N13" s="9"/>
      <c r="O13" s="9"/>
      <c r="P13" s="9"/>
      <c r="Q13" s="9"/>
      <c r="R13" s="9"/>
    </row>
    <row r="14" customFormat="false" ht="20.25" hidden="true" customHeight="true" outlineLevel="0" collapsed="false">
      <c r="A14" s="19" t="s">
        <v>11</v>
      </c>
      <c r="B14" s="20"/>
      <c r="C14" s="21" t="n">
        <f aca="false">SUM(C12:C13)</f>
        <v>0</v>
      </c>
      <c r="D14" s="7"/>
      <c r="H14" s="9"/>
      <c r="I14" s="9"/>
      <c r="J14" s="12"/>
      <c r="K14" s="9"/>
      <c r="L14" s="9"/>
      <c r="M14" s="9"/>
      <c r="N14" s="9"/>
      <c r="O14" s="9"/>
      <c r="P14" s="9"/>
      <c r="Q14" s="9"/>
      <c r="R14" s="9"/>
    </row>
    <row r="15" customFormat="false" ht="20.25" hidden="true" customHeight="true" outlineLevel="0" collapsed="false">
      <c r="A15" s="19"/>
      <c r="B15" s="17"/>
      <c r="C15" s="22"/>
      <c r="D15" s="7"/>
      <c r="H15" s="9"/>
      <c r="I15" s="9"/>
      <c r="J15" s="12"/>
      <c r="K15" s="9"/>
      <c r="L15" s="9"/>
      <c r="M15" s="9"/>
      <c r="N15" s="9"/>
      <c r="O15" s="9"/>
      <c r="P15" s="9"/>
      <c r="Q15" s="9"/>
      <c r="R15" s="9"/>
    </row>
    <row r="16" customFormat="false" ht="20.25" hidden="false" customHeight="true" outlineLevel="0" collapsed="false">
      <c r="A16" s="23" t="s">
        <v>12</v>
      </c>
      <c r="B16" s="17"/>
      <c r="C16" s="22"/>
      <c r="D16" s="7"/>
      <c r="H16" s="9"/>
      <c r="I16" s="9"/>
      <c r="J16" s="12"/>
      <c r="K16" s="9"/>
      <c r="L16" s="9"/>
      <c r="M16" s="9"/>
      <c r="N16" s="9"/>
      <c r="O16" s="9"/>
      <c r="P16" s="9"/>
      <c r="Q16" s="9"/>
      <c r="R16" s="9"/>
    </row>
    <row r="17" customFormat="false" ht="20.25" hidden="false" customHeight="true" outlineLevel="0" collapsed="false">
      <c r="A17" s="23" t="s">
        <v>13</v>
      </c>
      <c r="B17" s="7"/>
      <c r="C17" s="24"/>
      <c r="D17" s="23"/>
      <c r="H17" s="9"/>
      <c r="I17" s="9"/>
      <c r="J17" s="12"/>
      <c r="K17" s="9"/>
      <c r="L17" s="9"/>
      <c r="M17" s="9"/>
      <c r="N17" s="9"/>
      <c r="O17" s="9"/>
      <c r="P17" s="9"/>
      <c r="Q17" s="9"/>
      <c r="R17" s="9"/>
    </row>
    <row r="18" customFormat="false" ht="20.25" hidden="false" customHeight="true" outlineLevel="0" collapsed="false">
      <c r="A18" s="25" t="s">
        <v>14</v>
      </c>
      <c r="B18" s="7"/>
      <c r="C18" s="26" t="n">
        <f aca="false">SUM(C16:C17)</f>
        <v>0</v>
      </c>
      <c r="D18" s="27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</row>
    <row r="19" customFormat="false" ht="20.25" hidden="false" customHeight="true" outlineLevel="0" collapsed="false">
      <c r="A19" s="23"/>
      <c r="B19" s="7"/>
      <c r="C19" s="23"/>
      <c r="D19" s="23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</row>
    <row r="20" customFormat="false" ht="20.25" hidden="false" customHeight="true" outlineLevel="0" collapsed="false">
      <c r="A20" s="23" t="s">
        <v>15</v>
      </c>
      <c r="B20" s="7"/>
      <c r="C20" s="23"/>
      <c r="D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customFormat="false" ht="20.25" hidden="false" customHeight="true" outlineLevel="0" collapsed="false">
      <c r="A21" s="23" t="s">
        <v>16</v>
      </c>
      <c r="B21" s="7"/>
      <c r="C21" s="24"/>
      <c r="D21" s="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customFormat="false" ht="20.25" hidden="false" customHeight="true" outlineLevel="0" collapsed="false">
      <c r="A22" s="25" t="s">
        <v>17</v>
      </c>
      <c r="B22" s="7"/>
      <c r="C22" s="28" t="n">
        <f aca="false">SUM(C20:C21)</f>
        <v>0</v>
      </c>
      <c r="D22" s="27"/>
    </row>
    <row r="23" customFormat="false" ht="20.25" hidden="false" customHeight="true" outlineLevel="0" collapsed="false">
      <c r="A23" s="25"/>
      <c r="B23" s="7"/>
      <c r="C23" s="23"/>
      <c r="D23" s="23"/>
    </row>
    <row r="24" customFormat="false" ht="20.25" hidden="false" customHeight="true" outlineLevel="0" collapsed="false">
      <c r="A24" s="23" t="s">
        <v>18</v>
      </c>
      <c r="B24" s="7"/>
      <c r="C24" s="23"/>
      <c r="D24" s="23"/>
    </row>
    <row r="25" customFormat="false" ht="20.25" hidden="false" customHeight="true" outlineLevel="0" collapsed="false">
      <c r="A25" s="23" t="s">
        <v>16</v>
      </c>
      <c r="B25" s="7"/>
      <c r="C25" s="24"/>
      <c r="D25" s="23"/>
    </row>
    <row r="26" customFormat="false" ht="20.25" hidden="false" customHeight="true" outlineLevel="0" collapsed="false">
      <c r="A26" s="25" t="s">
        <v>19</v>
      </c>
      <c r="B26" s="27"/>
      <c r="C26" s="21" t="n">
        <f aca="false">SUM(C24:C25)</f>
        <v>0</v>
      </c>
      <c r="D26" s="7"/>
    </row>
    <row r="27" customFormat="false" ht="20.25" hidden="false" customHeight="true" outlineLevel="0" collapsed="false">
      <c r="A27" s="16"/>
      <c r="B27" s="17"/>
      <c r="C27" s="15"/>
      <c r="D27" s="7"/>
    </row>
    <row r="28" customFormat="false" ht="30" hidden="false" customHeight="true" outlineLevel="0" collapsed="false">
      <c r="A28" s="23"/>
      <c r="B28" s="29"/>
      <c r="C28" s="30"/>
      <c r="D28" s="7"/>
    </row>
    <row r="29" customFormat="false" ht="30" hidden="false" customHeight="true" outlineLevel="0" collapsed="false">
      <c r="A29" s="23"/>
      <c r="B29" s="31" t="s">
        <v>20</v>
      </c>
      <c r="C29" s="32" t="n">
        <f aca="false">C26+C22+C18+C14</f>
        <v>0</v>
      </c>
      <c r="D29" s="7"/>
    </row>
    <row r="30" customFormat="false" ht="30" hidden="false" customHeight="true" outlineLevel="0" collapsed="false">
      <c r="A30" s="23"/>
      <c r="B30" s="33" t="s">
        <v>21</v>
      </c>
      <c r="C30" s="30"/>
      <c r="D30" s="7"/>
    </row>
    <row r="31" customFormat="false" ht="15" hidden="false" customHeight="false" outlineLevel="0" collapsed="false">
      <c r="A31" s="23"/>
      <c r="B31" s="33" t="s">
        <v>22</v>
      </c>
      <c r="C31" s="30"/>
      <c r="D31" s="7"/>
    </row>
    <row r="32" customFormat="false" ht="15" hidden="false" customHeight="false" outlineLevel="0" collapsed="false">
      <c r="A32" s="34"/>
      <c r="B32" s="35" t="s">
        <v>23</v>
      </c>
      <c r="C32" s="36" t="n">
        <f aca="false">C31+C30+C29</f>
        <v>0</v>
      </c>
      <c r="D32" s="7"/>
    </row>
    <row r="33" customFormat="false" ht="14.25" hidden="false" customHeight="false" outlineLevel="0" collapsed="false">
      <c r="A33" s="7"/>
      <c r="B33" s="7"/>
      <c r="C33" s="8"/>
      <c r="D33" s="7"/>
    </row>
    <row r="34" customFormat="false" ht="14.25" hidden="false" customHeight="false" outlineLevel="0" collapsed="false">
      <c r="A34" s="7"/>
      <c r="B34" s="7"/>
      <c r="C34" s="8"/>
      <c r="D34" s="7"/>
    </row>
    <row r="35" customFormat="false" ht="14.25" hidden="false" customHeight="false" outlineLevel="0" collapsed="false">
      <c r="A35" s="7"/>
      <c r="B35" s="7"/>
      <c r="C35" s="8"/>
      <c r="D35" s="7"/>
    </row>
    <row r="36" customFormat="false" ht="14.25" hidden="false" customHeight="false" outlineLevel="0" collapsed="false">
      <c r="A36" s="7"/>
      <c r="B36" s="7"/>
      <c r="C36" s="8"/>
      <c r="D36" s="7"/>
    </row>
    <row r="37" customFormat="false" ht="14.25" hidden="false" customHeight="false" outlineLevel="0" collapsed="false">
      <c r="A37" s="7"/>
      <c r="B37" s="7"/>
      <c r="C37" s="8"/>
      <c r="D37" s="7"/>
    </row>
    <row r="38" customFormat="false" ht="14.25" hidden="false" customHeight="false" outlineLevel="0" collapsed="false">
      <c r="A38" s="7"/>
      <c r="B38" s="7"/>
      <c r="C38" s="8"/>
      <c r="D38" s="7"/>
    </row>
    <row r="39" customFormat="false" ht="14.25" hidden="false" customHeight="false" outlineLevel="0" collapsed="false">
      <c r="A39" s="7"/>
      <c r="B39" s="7"/>
      <c r="C39" s="8"/>
      <c r="D39" s="7"/>
    </row>
    <row r="40" customFormat="false" ht="14.25" hidden="false" customHeight="false" outlineLevel="0" collapsed="false">
      <c r="A40" s="7"/>
      <c r="B40" s="7"/>
      <c r="C40" s="8"/>
      <c r="D40" s="7"/>
    </row>
    <row r="41" customFormat="false" ht="14.25" hidden="false" customHeight="false" outlineLevel="0" collapsed="false">
      <c r="A41" s="7"/>
      <c r="B41" s="7"/>
      <c r="C41" s="8"/>
      <c r="D41" s="7"/>
    </row>
    <row r="42" customFormat="false" ht="14.25" hidden="false" customHeight="false" outlineLevel="0" collapsed="false">
      <c r="A42" s="7"/>
      <c r="B42" s="7"/>
      <c r="C42" s="8"/>
      <c r="D42" s="7"/>
    </row>
    <row r="43" customFormat="false" ht="14.25" hidden="false" customHeight="false" outlineLevel="0" collapsed="false">
      <c r="A43" s="7"/>
      <c r="B43" s="7"/>
      <c r="C43" s="8"/>
      <c r="D43" s="7"/>
    </row>
    <row r="44" customFormat="false" ht="14.25" hidden="false" customHeight="false" outlineLevel="0" collapsed="false">
      <c r="A44" s="7"/>
      <c r="B44" s="7"/>
      <c r="C44" s="8"/>
      <c r="D44" s="7"/>
    </row>
    <row r="45" customFormat="false" ht="14.25" hidden="false" customHeight="false" outlineLevel="0" collapsed="false">
      <c r="A45" s="7"/>
      <c r="B45" s="7"/>
      <c r="C45" s="8"/>
      <c r="D45" s="7"/>
    </row>
    <row r="46" customFormat="false" ht="14.25" hidden="false" customHeight="false" outlineLevel="0" collapsed="false">
      <c r="A46" s="7"/>
      <c r="B46" s="7"/>
      <c r="C46" s="8"/>
      <c r="D46" s="7"/>
    </row>
    <row r="47" customFormat="false" ht="14.25" hidden="false" customHeight="false" outlineLevel="0" collapsed="false">
      <c r="A47" s="7"/>
      <c r="B47" s="7"/>
      <c r="C47" s="8"/>
      <c r="D47" s="7"/>
    </row>
    <row r="48" customFormat="false" ht="14.25" hidden="false" customHeight="false" outlineLevel="0" collapsed="false">
      <c r="A48" s="7"/>
      <c r="B48" s="7"/>
      <c r="C48" s="8"/>
      <c r="D48" s="7"/>
    </row>
    <row r="49" customFormat="false" ht="14.25" hidden="false" customHeight="false" outlineLevel="0" collapsed="false">
      <c r="A49" s="7"/>
      <c r="B49" s="7"/>
      <c r="C49" s="8"/>
      <c r="D49" s="7"/>
    </row>
    <row r="50" customFormat="false" ht="14.25" hidden="false" customHeight="false" outlineLevel="0" collapsed="false">
      <c r="A50" s="7"/>
      <c r="B50" s="7"/>
      <c r="C50" s="8"/>
      <c r="D50" s="7"/>
    </row>
    <row r="51" customFormat="false" ht="14.25" hidden="false" customHeight="false" outlineLevel="0" collapsed="false">
      <c r="A51" s="7"/>
      <c r="B51" s="7"/>
      <c r="C51" s="8"/>
      <c r="D51" s="7"/>
    </row>
    <row r="52" customFormat="false" ht="14.25" hidden="false" customHeight="false" outlineLevel="0" collapsed="false">
      <c r="A52" s="7"/>
      <c r="B52" s="7"/>
      <c r="C52" s="8"/>
      <c r="D52" s="7"/>
    </row>
    <row r="53" customFormat="false" ht="14.25" hidden="false" customHeight="false" outlineLevel="0" collapsed="false">
      <c r="A53" s="7"/>
      <c r="B53" s="7"/>
      <c r="C53" s="8"/>
      <c r="D53" s="7"/>
    </row>
    <row r="54" customFormat="false" ht="14.25" hidden="false" customHeight="false" outlineLevel="0" collapsed="false">
      <c r="A54" s="7"/>
      <c r="B54" s="7"/>
      <c r="C54" s="8"/>
      <c r="D54" s="7"/>
    </row>
    <row r="55" customFormat="false" ht="14.25" hidden="false" customHeight="false" outlineLevel="0" collapsed="false">
      <c r="A55" s="7"/>
      <c r="B55" s="7"/>
      <c r="C55" s="8"/>
      <c r="D55" s="7"/>
    </row>
    <row r="56" customFormat="false" ht="14.25" hidden="false" customHeight="false" outlineLevel="0" collapsed="false">
      <c r="A56" s="7"/>
      <c r="B56" s="7"/>
      <c r="C56" s="8"/>
      <c r="D56" s="7"/>
    </row>
    <row r="57" customFormat="false" ht="14.25" hidden="false" customHeight="false" outlineLevel="0" collapsed="false">
      <c r="A57" s="7"/>
      <c r="B57" s="7"/>
      <c r="C57" s="8"/>
    </row>
    <row r="58" customFormat="false" ht="14.25" hidden="false" customHeight="false" outlineLevel="0" collapsed="false">
      <c r="A58" s="7"/>
      <c r="B58" s="7"/>
      <c r="C58" s="8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9</xdr:col>
                    <xdr:colOff>29880</xdr:colOff>
                    <xdr:row>0</xdr:row>
                    <xdr:rowOff>77760</xdr:rowOff>
                  </from>
                  <to>
                    <xdr:col>13</xdr:col>
                    <xdr:colOff>50400</xdr:colOff>
                    <xdr:row>4</xdr:row>
                    <xdr:rowOff>447480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42" width="9.14"/>
    <col collapsed="false" customWidth="true" hidden="false" outlineLevel="0" max="2" min="2" style="0" width="12.7"/>
    <col collapsed="false" customWidth="true" hidden="false" outlineLevel="0" max="4" min="4" style="0" width="12.42"/>
    <col collapsed="false" customWidth="true" hidden="false" outlineLevel="0" max="5" min="5" style="0" width="2.84"/>
    <col collapsed="false" customWidth="true" hidden="false" outlineLevel="0" max="6" min="6" style="0" width="8.99"/>
    <col collapsed="false" customWidth="true" hidden="false" outlineLevel="0" max="7" min="7" style="0" width="2.84"/>
    <col collapsed="false" customWidth="true" hidden="false" outlineLevel="0" max="9" min="8" style="0" width="9.56"/>
    <col collapsed="false" customWidth="true" hidden="false" outlineLevel="0" max="10" min="10" style="0" width="9.85"/>
    <col collapsed="false" customWidth="true" hidden="false" outlineLevel="0" max="11" min="11" style="0" width="2.84"/>
    <col collapsed="false" customWidth="true" hidden="false" outlineLevel="0" max="13" min="13" style="0" width="2.84"/>
  </cols>
  <sheetData>
    <row r="1" customFormat="false" ht="9.75" hidden="false" customHeight="true" outlineLevel="0" collapsed="false">
      <c r="A1" s="317"/>
      <c r="B1" s="318"/>
      <c r="C1" s="318"/>
      <c r="D1" s="318"/>
      <c r="E1" s="319"/>
      <c r="F1" s="319"/>
      <c r="G1" s="319"/>
      <c r="H1" s="319"/>
      <c r="I1" s="319"/>
      <c r="J1" s="319"/>
      <c r="K1" s="319"/>
      <c r="L1" s="319"/>
      <c r="M1" s="319"/>
    </row>
    <row r="2" customFormat="false" ht="27" hidden="false" customHeight="true" outlineLevel="0" collapsed="false">
      <c r="A2" s="320" t="s">
        <v>265</v>
      </c>
      <c r="B2" s="321"/>
      <c r="C2" s="321"/>
      <c r="D2" s="321"/>
      <c r="E2" s="322"/>
      <c r="F2" s="323"/>
      <c r="G2" s="323"/>
      <c r="H2" s="323"/>
      <c r="I2" s="323"/>
      <c r="J2" s="323"/>
      <c r="K2" s="323"/>
      <c r="L2" s="323"/>
      <c r="M2" s="323"/>
    </row>
    <row r="3" customFormat="false" ht="27" hidden="false" customHeight="true" outlineLevel="0" collapsed="false">
      <c r="A3" s="320" t="s">
        <v>266</v>
      </c>
      <c r="B3" s="321"/>
      <c r="C3" s="321"/>
      <c r="D3" s="321"/>
      <c r="E3" s="322"/>
      <c r="F3" s="323"/>
      <c r="G3" s="323"/>
      <c r="H3" s="323"/>
      <c r="I3" s="323"/>
      <c r="J3" s="323"/>
      <c r="K3" s="323"/>
      <c r="L3" s="323"/>
      <c r="M3" s="323"/>
      <c r="N3" s="324" t="s">
        <v>267</v>
      </c>
    </row>
    <row r="4" customFormat="false" ht="13.5" hidden="false" customHeight="true" outlineLevel="0" collapsed="false">
      <c r="A4" s="325"/>
      <c r="B4" s="326"/>
      <c r="C4" s="327"/>
      <c r="D4" s="328"/>
      <c r="E4" s="329"/>
      <c r="F4" s="330"/>
      <c r="G4" s="326"/>
      <c r="H4" s="326"/>
      <c r="I4" s="326"/>
      <c r="J4" s="326"/>
      <c r="K4" s="326"/>
      <c r="L4" s="326"/>
      <c r="M4" s="326"/>
    </row>
    <row r="5" customFormat="false" ht="14.25" hidden="false" customHeight="true" outlineLevel="0" collapsed="false">
      <c r="A5" s="325"/>
      <c r="B5" s="327" t="s">
        <v>268</v>
      </c>
      <c r="C5" s="326"/>
      <c r="D5" s="331" t="s">
        <v>269</v>
      </c>
      <c r="E5" s="326"/>
      <c r="F5" s="326"/>
      <c r="G5" s="326"/>
      <c r="H5" s="326"/>
      <c r="I5" s="326"/>
      <c r="J5" s="326"/>
      <c r="K5" s="326"/>
      <c r="L5" s="326"/>
      <c r="M5" s="326"/>
    </row>
    <row r="6" customFormat="false" ht="14.25" hidden="false" customHeight="true" outlineLevel="0" collapsed="false">
      <c r="A6" s="325"/>
      <c r="B6" s="327" t="s">
        <v>270</v>
      </c>
      <c r="C6" s="326"/>
      <c r="D6" s="331" t="s">
        <v>271</v>
      </c>
      <c r="E6" s="326"/>
      <c r="F6" s="326"/>
      <c r="G6" s="326"/>
      <c r="H6" s="326"/>
      <c r="I6" s="326"/>
      <c r="J6" s="326"/>
      <c r="K6" s="326"/>
      <c r="L6" s="326"/>
      <c r="M6" s="326"/>
    </row>
    <row r="7" customFormat="false" ht="14.25" hidden="false" customHeight="true" outlineLevel="0" collapsed="false">
      <c r="A7" s="325"/>
      <c r="B7" s="327" t="s">
        <v>272</v>
      </c>
      <c r="C7" s="326"/>
      <c r="D7" s="331" t="s">
        <v>273</v>
      </c>
      <c r="E7" s="329"/>
      <c r="F7" s="326"/>
      <c r="G7" s="326"/>
      <c r="H7" s="326"/>
      <c r="I7" s="326"/>
      <c r="J7" s="326"/>
      <c r="K7" s="326"/>
      <c r="L7" s="332" t="s">
        <v>274</v>
      </c>
      <c r="M7" s="326"/>
      <c r="N7" s="333" t="n">
        <v>37139</v>
      </c>
    </row>
    <row r="8" customFormat="false" ht="12.75" hidden="false" customHeight="false" outlineLevel="0" collapsed="false">
      <c r="D8" s="334"/>
    </row>
    <row r="10" customFormat="false" ht="12.75" hidden="false" customHeight="false" outlineLevel="0" collapsed="false">
      <c r="A10" s="335"/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</row>
    <row r="11" customFormat="false" ht="12.75" hidden="false" customHeight="false" outlineLevel="0" collapsed="false">
      <c r="A11" s="335"/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</row>
    <row r="12" customFormat="false" ht="12.75" hidden="false" customHeight="false" outlineLevel="0" collapsed="false">
      <c r="A12" s="335"/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</row>
    <row r="13" customFormat="false" ht="12.75" hidden="false" customHeight="false" outlineLevel="0" collapsed="false">
      <c r="H13" s="337"/>
    </row>
    <row r="14" customFormat="false" ht="12.75" hidden="false" customHeight="false" outlineLevel="0" collapsed="false">
      <c r="H14" s="337"/>
    </row>
    <row r="15" customFormat="false" ht="12.75" hidden="false" customHeight="false" outlineLevel="0" collapsed="false">
      <c r="A15" s="242" t="s">
        <v>275</v>
      </c>
      <c r="H15" s="337" t="n">
        <v>75763</v>
      </c>
    </row>
    <row r="16" customFormat="false" ht="12.75" hidden="false" customHeight="false" outlineLevel="0" collapsed="false">
      <c r="A16" s="242" t="s">
        <v>276</v>
      </c>
      <c r="H16" s="338" t="n">
        <v>9005</v>
      </c>
    </row>
    <row r="17" customFormat="false" ht="15.75" hidden="false" customHeight="false" outlineLevel="0" collapsed="false">
      <c r="A17" s="339" t="s">
        <v>277</v>
      </c>
      <c r="H17" s="337" t="n">
        <v>84768</v>
      </c>
    </row>
    <row r="18" customFormat="false" ht="15.75" hidden="false" customHeight="false" outlineLevel="0" collapsed="false">
      <c r="A18" s="339" t="s">
        <v>278</v>
      </c>
      <c r="H18" s="337" t="n">
        <v>9892</v>
      </c>
    </row>
    <row r="19" customFormat="false" ht="12.75" hidden="false" customHeight="false" outlineLevel="0" collapsed="false">
      <c r="H19" s="337"/>
    </row>
    <row r="20" customFormat="false" ht="16.5" hidden="false" customHeight="false" outlineLevel="0" collapsed="false">
      <c r="A20" s="339" t="s">
        <v>277</v>
      </c>
      <c r="H20" s="340" t="n">
        <v>94660</v>
      </c>
    </row>
    <row r="21" customFormat="false" ht="13.5" hidden="false" customHeight="false" outlineLevel="0" collapsed="false">
      <c r="H21" s="337"/>
    </row>
    <row r="22" customFormat="false" ht="12.75" hidden="false" customHeight="false" outlineLevel="0" collapsed="false">
      <c r="H22" s="3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/>
    </row>
    <row r="2" customFormat="false" ht="15.75" hidden="false" customHeight="false" outlineLevel="0" collapsed="false">
      <c r="B2" s="3" t="s">
        <v>24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8" t="s">
        <v>25</v>
      </c>
    </row>
    <row r="6" customFormat="false" ht="35.25" hidden="false" customHeight="true" outlineLevel="0" collapsed="false">
      <c r="B6" s="39" t="s">
        <v>26</v>
      </c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27</v>
      </c>
      <c r="B8" s="5"/>
      <c r="C8" s="40"/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5"/>
      <c r="B9" s="41" t="s">
        <v>28</v>
      </c>
      <c r="C9" s="5" t="s">
        <v>29</v>
      </c>
      <c r="D9" s="7"/>
      <c r="E9" s="7"/>
      <c r="F9" s="7"/>
      <c r="G9" s="9"/>
      <c r="H9" s="9"/>
      <c r="I9" s="9"/>
    </row>
    <row r="10" customFormat="false" ht="15" hidden="false" customHeight="false" outlineLevel="0" collapsed="false">
      <c r="A10" s="7"/>
      <c r="B10" s="41" t="s">
        <v>30</v>
      </c>
      <c r="C10" s="5" t="s">
        <v>31</v>
      </c>
      <c r="D10" s="7"/>
      <c r="E10" s="7"/>
      <c r="F10" s="7"/>
      <c r="G10" s="9"/>
      <c r="H10" s="9"/>
      <c r="I10" s="9"/>
    </row>
    <row r="11" customFormat="false" ht="41.25" hidden="false" customHeight="true" outlineLevel="0" collapsed="false">
      <c r="A11" s="7"/>
      <c r="B11" s="42"/>
      <c r="C11" s="8"/>
      <c r="D11" s="7"/>
      <c r="E11" s="7"/>
      <c r="F11" s="7"/>
      <c r="G11" s="9"/>
      <c r="H11" s="9"/>
      <c r="I11" s="9"/>
    </row>
    <row r="12" customFormat="false" ht="22.5" hidden="false" customHeight="true" outlineLevel="0" collapsed="false">
      <c r="A12" s="43" t="s">
        <v>7</v>
      </c>
      <c r="B12" s="43" t="s">
        <v>32</v>
      </c>
      <c r="C12" s="43" t="s">
        <v>8</v>
      </c>
      <c r="D12" s="7"/>
      <c r="E12" s="7"/>
      <c r="F12" s="7"/>
      <c r="G12" s="9"/>
      <c r="H12" s="44"/>
      <c r="I12" s="45"/>
      <c r="J12" s="27"/>
      <c r="K12" s="27"/>
      <c r="L12" s="27"/>
      <c r="M12" s="27"/>
      <c r="N12" s="27"/>
      <c r="O12" s="27"/>
      <c r="P12" s="27"/>
      <c r="Q12" s="27"/>
    </row>
    <row r="13" customFormat="false" ht="22.5" hidden="false" customHeight="true" outlineLevel="0" collapsed="false">
      <c r="A13" s="46" t="s">
        <v>33</v>
      </c>
      <c r="B13" s="17"/>
      <c r="C13" s="17"/>
      <c r="D13" s="7"/>
      <c r="E13" s="7"/>
      <c r="F13" s="7"/>
      <c r="G13" s="9"/>
      <c r="H13" s="44"/>
      <c r="I13" s="45"/>
      <c r="J13" s="27"/>
      <c r="K13" s="27"/>
      <c r="L13" s="27"/>
      <c r="M13" s="27"/>
      <c r="N13" s="27"/>
      <c r="O13" s="27"/>
      <c r="P13" s="27"/>
      <c r="Q13" s="27"/>
    </row>
    <row r="14" customFormat="false" ht="18.75" hidden="false" customHeight="true" outlineLevel="0" collapsed="false">
      <c r="A14" s="23" t="s">
        <v>34</v>
      </c>
      <c r="B14" s="29" t="s">
        <v>35</v>
      </c>
      <c r="C14" s="30" t="n">
        <v>416575.208545558</v>
      </c>
      <c r="D14" s="7"/>
      <c r="E14" s="7"/>
      <c r="F14" s="7"/>
      <c r="G14" s="47"/>
      <c r="H14" s="47"/>
      <c r="I14" s="47"/>
      <c r="J14" s="27"/>
      <c r="K14" s="27"/>
      <c r="L14" s="27"/>
      <c r="M14" s="27"/>
      <c r="N14" s="27"/>
      <c r="O14" s="27"/>
      <c r="P14" s="27"/>
      <c r="Q14" s="27"/>
    </row>
    <row r="15" customFormat="false" ht="20.25" hidden="false" customHeight="true" outlineLevel="0" collapsed="false">
      <c r="A15" s="23"/>
      <c r="B15" s="29"/>
      <c r="C15" s="48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false" customHeight="true" outlineLevel="0" collapsed="false">
      <c r="A16" s="23" t="s">
        <v>36</v>
      </c>
      <c r="B16" s="29" t="s">
        <v>35</v>
      </c>
      <c r="C16" s="30" t="n">
        <f aca="false">+'IT Development'!E5+'Enterprise Portal Solutions'!H20</f>
        <v>555000.14613415</v>
      </c>
      <c r="D16" s="7"/>
      <c r="E16" s="7"/>
      <c r="F16" s="7"/>
      <c r="G16" s="9"/>
      <c r="H16" s="9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/>
      <c r="B17" s="29"/>
      <c r="C17" s="30"/>
      <c r="D17" s="7"/>
      <c r="E17" s="7"/>
      <c r="F17" s="7"/>
      <c r="G17" s="9"/>
      <c r="H17" s="9"/>
      <c r="I17" s="12"/>
    </row>
    <row r="18" customFormat="false" ht="20.25" hidden="false" customHeight="true" outlineLevel="0" collapsed="false">
      <c r="A18" s="23" t="s">
        <v>37</v>
      </c>
      <c r="B18" s="29" t="s">
        <v>38</v>
      </c>
      <c r="C18" s="30" t="n">
        <f aca="false">'IT Infrastructure'!L75-'IT Infrastructure'!L73</f>
        <v>5700481.35015694</v>
      </c>
      <c r="D18" s="7"/>
      <c r="E18" s="7"/>
      <c r="F18" s="7"/>
      <c r="G18" s="9"/>
      <c r="H18" s="9"/>
      <c r="I18" s="12"/>
    </row>
    <row r="19" customFormat="false" ht="20.25" hidden="false" customHeight="true" outlineLevel="0" collapsed="false">
      <c r="A19" s="23"/>
      <c r="B19" s="29"/>
      <c r="C19" s="48"/>
      <c r="D19" s="7"/>
      <c r="E19" s="7"/>
      <c r="F19" s="7"/>
      <c r="G19" s="9"/>
      <c r="H19" s="9"/>
      <c r="I19" s="12"/>
    </row>
    <row r="20" customFormat="false" ht="20.25" hidden="false" customHeight="true" outlineLevel="0" collapsed="false">
      <c r="A20" s="49"/>
      <c r="B20" s="50" t="s">
        <v>39</v>
      </c>
      <c r="C20" s="51" t="n">
        <f aca="false">SUM(C13:C19)</f>
        <v>6672056.70483665</v>
      </c>
      <c r="D20" s="7"/>
      <c r="E20" s="7"/>
      <c r="F20" s="7"/>
      <c r="G20" s="9"/>
      <c r="H20" s="9"/>
      <c r="I20" s="12"/>
    </row>
    <row r="21" customFormat="false" ht="20.25" hidden="false" customHeight="true" outlineLevel="0" collapsed="false">
      <c r="A21" s="23"/>
      <c r="B21" s="29"/>
      <c r="C21" s="52"/>
      <c r="D21" s="7"/>
      <c r="E21" s="7"/>
      <c r="F21" s="7"/>
      <c r="G21" s="9"/>
      <c r="H21" s="9"/>
      <c r="I21" s="12"/>
    </row>
    <row r="22" customFormat="false" ht="20.25" hidden="false" customHeight="true" outlineLevel="0" collapsed="false">
      <c r="A22" s="23" t="s">
        <v>40</v>
      </c>
      <c r="B22" s="29" t="s">
        <v>41</v>
      </c>
      <c r="C22" s="53" t="n">
        <f aca="false">'IT Infrastructure'!L73</f>
        <v>2311373.39055426</v>
      </c>
      <c r="D22" s="7"/>
      <c r="E22" s="7"/>
      <c r="F22" s="7"/>
      <c r="G22" s="9"/>
      <c r="H22" s="9"/>
      <c r="I22" s="12"/>
    </row>
    <row r="23" customFormat="false" ht="21.75" hidden="false" customHeight="true" outlineLevel="0" collapsed="false">
      <c r="A23" s="23"/>
      <c r="B23" s="29" t="s">
        <v>42</v>
      </c>
      <c r="C23" s="30"/>
      <c r="D23" s="7"/>
      <c r="E23" s="7"/>
      <c r="F23" s="7"/>
      <c r="G23" s="9"/>
      <c r="H23" s="54"/>
      <c r="I23" s="55"/>
    </row>
    <row r="24" customFormat="false" ht="21.75" hidden="false" customHeight="true" outlineLevel="0" collapsed="false">
      <c r="A24" s="34"/>
      <c r="B24" s="56"/>
      <c r="C24" s="57"/>
      <c r="D24" s="7"/>
      <c r="E24" s="7"/>
      <c r="F24" s="7"/>
      <c r="G24" s="9"/>
      <c r="H24" s="54"/>
      <c r="I24" s="55"/>
    </row>
    <row r="25" customFormat="false" ht="21.75" hidden="false" customHeight="true" outlineLevel="0" collapsed="false">
      <c r="A25" s="27"/>
      <c r="B25" s="27"/>
      <c r="C25" s="58"/>
      <c r="D25" s="27"/>
      <c r="E25" s="27"/>
      <c r="F25" s="27"/>
      <c r="G25" s="9"/>
      <c r="H25" s="9"/>
      <c r="I25" s="9"/>
    </row>
    <row r="26" customFormat="false" ht="15" hidden="false" customHeight="false" outlineLevel="0" collapsed="false">
      <c r="A26" s="59" t="s">
        <v>43</v>
      </c>
      <c r="B26" s="27"/>
      <c r="C26" s="58"/>
      <c r="D26" s="7"/>
      <c r="E26" s="7"/>
      <c r="F26" s="7"/>
      <c r="G26" s="7"/>
      <c r="H26" s="7"/>
      <c r="I26" s="7"/>
    </row>
    <row r="27" customFormat="false" ht="20.25" hidden="false" customHeight="false" outlineLevel="0" collapsed="false">
      <c r="A27" s="60" t="s">
        <v>44</v>
      </c>
      <c r="B27" s="27"/>
      <c r="C27" s="58"/>
      <c r="D27" s="7"/>
      <c r="E27" s="7"/>
      <c r="F27" s="7"/>
      <c r="G27" s="7"/>
      <c r="H27" s="7"/>
      <c r="I27" s="7"/>
    </row>
    <row r="28" customFormat="false" ht="14.25" hidden="false" customHeight="false" outlineLevel="0" collapsed="false">
      <c r="A28" s="27" t="s">
        <v>45</v>
      </c>
      <c r="B28" s="27"/>
      <c r="C28" s="58"/>
      <c r="D28" s="7"/>
      <c r="E28" s="7"/>
      <c r="F28" s="7"/>
      <c r="G28" s="7"/>
      <c r="H28" s="7"/>
      <c r="I28" s="7"/>
    </row>
    <row r="29" customFormat="false" ht="14.25" hidden="false" customHeight="false" outlineLevel="0" collapsed="false">
      <c r="A29" s="27" t="s">
        <v>46</v>
      </c>
      <c r="B29" s="27"/>
      <c r="C29" s="58"/>
      <c r="D29" s="7"/>
      <c r="E29" s="7"/>
      <c r="F29" s="7"/>
      <c r="G29" s="7"/>
      <c r="H29" s="7"/>
      <c r="I29" s="7"/>
    </row>
    <row r="30" customFormat="false" ht="14.25" hidden="false" customHeight="false" outlineLevel="0" collapsed="false">
      <c r="A30" s="27" t="s">
        <v>47</v>
      </c>
      <c r="B30" s="27"/>
      <c r="C30" s="58"/>
      <c r="D30" s="7"/>
      <c r="E30" s="7"/>
      <c r="F30" s="7"/>
      <c r="G30" s="7"/>
      <c r="H30" s="7"/>
      <c r="I30" s="7"/>
    </row>
    <row r="31" customFormat="false" ht="14.25" hidden="false" customHeight="false" outlineLevel="0" collapsed="false">
      <c r="A31" s="7"/>
      <c r="B31" s="7"/>
      <c r="C31" s="8"/>
      <c r="D31" s="7"/>
      <c r="E31" s="7"/>
      <c r="F31" s="7"/>
      <c r="G31" s="9"/>
      <c r="H31" s="9"/>
      <c r="I31" s="9"/>
    </row>
    <row r="32" customFormat="false" ht="14.25" hidden="false" customHeight="false" outlineLevel="0" collapsed="false">
      <c r="A32" s="7"/>
      <c r="B32" s="7"/>
      <c r="C32" s="8"/>
      <c r="D32" s="7"/>
      <c r="E32" s="7"/>
      <c r="F32" s="7"/>
      <c r="G32" s="9"/>
      <c r="H32" s="9"/>
      <c r="I32" s="9"/>
    </row>
    <row r="33" customFormat="false" ht="14.25" hidden="false" customHeight="false" outlineLevel="0" collapsed="false">
      <c r="A33" s="7"/>
      <c r="B33" s="7"/>
      <c r="C33" s="8"/>
      <c r="D33" s="7"/>
      <c r="E33" s="7"/>
      <c r="F33" s="7"/>
      <c r="G33" s="9"/>
      <c r="H33" s="9"/>
      <c r="I33" s="9"/>
    </row>
    <row r="34" customFormat="false" ht="14.25" hidden="false" customHeight="false" outlineLevel="0" collapsed="false">
      <c r="A34" s="7"/>
      <c r="B34" s="7"/>
      <c r="C34" s="8"/>
      <c r="D34" s="7"/>
      <c r="E34" s="7"/>
      <c r="F34" s="7"/>
      <c r="G34" s="9"/>
      <c r="H34" s="9"/>
      <c r="I34" s="9"/>
    </row>
    <row r="35" customFormat="false" ht="14.25" hidden="false" customHeight="false" outlineLevel="0" collapsed="false">
      <c r="A35" s="7"/>
      <c r="B35" s="7"/>
      <c r="C35" s="8"/>
      <c r="D35" s="7"/>
      <c r="E35" s="7"/>
      <c r="F35" s="7"/>
      <c r="G35" s="9"/>
      <c r="H35" s="9"/>
      <c r="I35" s="9"/>
    </row>
    <row r="36" customFormat="false" ht="14.25" hidden="false" customHeight="false" outlineLevel="0" collapsed="false">
      <c r="A36" s="7"/>
      <c r="B36" s="7"/>
      <c r="C36" s="8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7"/>
      <c r="B37" s="7"/>
      <c r="C37" s="8"/>
      <c r="D37" s="7"/>
      <c r="E37" s="7"/>
      <c r="F37" s="7"/>
      <c r="G37" s="9"/>
      <c r="H37" s="9"/>
      <c r="I37" s="9"/>
    </row>
    <row r="38" customFormat="false" ht="14.25" hidden="false" customHeight="false" outlineLevel="0" collapsed="false">
      <c r="A38" s="7"/>
      <c r="B38" s="7"/>
      <c r="C38" s="8"/>
      <c r="D38" s="7"/>
      <c r="E38" s="7"/>
      <c r="F38" s="7"/>
      <c r="G38" s="9"/>
      <c r="H38" s="9"/>
      <c r="I38" s="9"/>
    </row>
    <row r="39" customFormat="false" ht="14.25" hidden="false" customHeight="false" outlineLevel="0" collapsed="false">
      <c r="D39" s="7"/>
      <c r="E39" s="7"/>
      <c r="F39" s="7"/>
      <c r="G39" s="9"/>
      <c r="H39" s="9"/>
      <c r="I39" s="9"/>
    </row>
    <row r="40" customFormat="false" ht="14.25" hidden="false" customHeight="false" outlineLevel="0" collapsed="false">
      <c r="D40" s="7"/>
      <c r="E40" s="7"/>
      <c r="F40" s="7"/>
      <c r="G40" s="9"/>
      <c r="H40" s="9"/>
      <c r="I40" s="9"/>
    </row>
    <row r="41" customFormat="false" ht="14.25" hidden="false" customHeight="false" outlineLevel="0" collapsed="false">
      <c r="D41" s="7"/>
      <c r="E41" s="7"/>
      <c r="F41" s="7"/>
      <c r="G41" s="9"/>
      <c r="H41" s="9"/>
      <c r="I41" s="9"/>
    </row>
    <row r="42" customFormat="false" ht="14.25" hidden="false" customHeight="false" outlineLevel="0" collapsed="false">
      <c r="D42" s="7"/>
      <c r="E42" s="7"/>
      <c r="F42" s="7"/>
      <c r="G42" s="9"/>
      <c r="H42" s="9"/>
      <c r="I42" s="9"/>
    </row>
    <row r="43" customFormat="false" ht="14.25" hidden="false" customHeight="false" outlineLevel="0" collapsed="false">
      <c r="D43" s="7"/>
      <c r="E43" s="7"/>
      <c r="F43" s="7"/>
      <c r="G43" s="9"/>
      <c r="H43" s="9"/>
      <c r="I43" s="9"/>
    </row>
    <row r="44" customFormat="false" ht="14.25" hidden="false" customHeight="false" outlineLevel="0" collapsed="false">
      <c r="D44" s="7"/>
      <c r="E44" s="7"/>
      <c r="F44" s="7"/>
      <c r="G44" s="9"/>
      <c r="H44" s="9"/>
      <c r="I44" s="9"/>
    </row>
    <row r="45" customFormat="false" ht="14.25" hidden="false" customHeight="false" outlineLevel="0" collapsed="false"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D46" s="7"/>
      <c r="E46" s="7"/>
      <c r="F46" s="7"/>
      <c r="G46" s="9"/>
      <c r="H46" s="9"/>
      <c r="I46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2.28"/>
    <col collapsed="false" customWidth="true" hidden="false" outlineLevel="0" max="3" min="3" style="1" width="18.7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48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49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61" t="s">
        <v>7</v>
      </c>
      <c r="B11" s="61"/>
      <c r="C11" s="62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63" t="s">
        <v>50</v>
      </c>
      <c r="B12" s="64"/>
      <c r="C12" s="65" t="n">
        <v>0</v>
      </c>
      <c r="D12" s="7"/>
      <c r="E12" s="7"/>
      <c r="F12" s="7"/>
      <c r="G12" s="47"/>
      <c r="H12" s="47"/>
      <c r="I12" s="47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66" t="n">
        <v>0</v>
      </c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51</v>
      </c>
      <c r="B14" s="67"/>
      <c r="C14" s="68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65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27"/>
      <c r="C16" s="69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12</v>
      </c>
      <c r="B17" s="27"/>
      <c r="C17" s="70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13</v>
      </c>
      <c r="B18" s="27"/>
      <c r="C18" s="71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14</v>
      </c>
      <c r="B19" s="27"/>
      <c r="C19" s="72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7"/>
      <c r="C20" s="69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15</v>
      </c>
      <c r="B21" s="29"/>
      <c r="C21" s="65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16</v>
      </c>
      <c r="B22" s="29"/>
      <c r="C22" s="66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17</v>
      </c>
      <c r="B23" s="27"/>
      <c r="C23" s="73" t="n"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65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65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66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67"/>
      <c r="C27" s="68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65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65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65"/>
      <c r="D30" s="7"/>
      <c r="E30" s="7"/>
      <c r="F30" s="7"/>
      <c r="G30" s="9"/>
      <c r="H30" s="54"/>
      <c r="I30" s="55"/>
    </row>
    <row r="31" customFormat="false" ht="21.75" hidden="false" customHeight="true" outlineLevel="0" collapsed="false">
      <c r="A31" s="23"/>
      <c r="B31" s="29"/>
      <c r="C31" s="65"/>
      <c r="D31" s="7"/>
      <c r="E31" s="7"/>
      <c r="F31" s="7"/>
      <c r="G31" s="9"/>
      <c r="H31" s="54"/>
      <c r="I31" s="55"/>
    </row>
    <row r="32" customFormat="false" ht="21.75" hidden="false" customHeight="true" outlineLevel="0" collapsed="false">
      <c r="A32" s="23"/>
      <c r="B32" s="31" t="s">
        <v>20</v>
      </c>
      <c r="C32" s="74" t="n">
        <f aca="false">C27+C23+C19+C14</f>
        <v>0</v>
      </c>
      <c r="D32" s="7"/>
      <c r="E32" s="7"/>
      <c r="F32" s="7"/>
      <c r="G32" s="9"/>
      <c r="H32" s="75"/>
      <c r="I32" s="55"/>
    </row>
    <row r="33" customFormat="false" ht="21.75" hidden="false" customHeight="true" outlineLevel="0" collapsed="false">
      <c r="A33" s="23"/>
      <c r="B33" s="33" t="s">
        <v>21</v>
      </c>
      <c r="C33" s="65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65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76"/>
      <c r="B35" s="77" t="s">
        <v>23</v>
      </c>
      <c r="C35" s="78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79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8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8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8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8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8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8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8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8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80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80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80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80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54027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13.7"/>
    <col collapsed="false" customWidth="true" hidden="false" outlineLevel="0" max="2" min="2" style="82" width="2.7"/>
    <col collapsed="false" customWidth="true" hidden="false" outlineLevel="0" max="3" min="3" style="82" width="26.28"/>
    <col collapsed="false" customWidth="true" hidden="false" outlineLevel="0" max="4" min="4" style="82" width="2.7"/>
    <col collapsed="false" customWidth="true" hidden="false" outlineLevel="0" max="5" min="5" style="82" width="15.85"/>
    <col collapsed="false" customWidth="true" hidden="false" outlineLevel="0" max="6" min="6" style="82" width="14.28"/>
    <col collapsed="false" customWidth="true" hidden="false" outlineLevel="0" max="7" min="7" style="82" width="11.7"/>
    <col collapsed="false" customWidth="true" hidden="true" outlineLevel="0" max="8" min="8" style="82" width="5.13"/>
    <col collapsed="false" customWidth="true" hidden="true" outlineLevel="0" max="9" min="9" style="82" width="16.42"/>
    <col collapsed="false" customWidth="true" hidden="true" outlineLevel="0" max="10" min="10" style="82" width="14.14"/>
    <col collapsed="false" customWidth="true" hidden="true" outlineLevel="0" max="11" min="11" style="82" width="11.7"/>
    <col collapsed="false" customWidth="true" hidden="true" outlineLevel="0" max="12" min="12" style="82" width="2.7"/>
    <col collapsed="false" customWidth="true" hidden="true" outlineLevel="0" max="13" min="13" style="82" width="16.42"/>
    <col collapsed="false" customWidth="true" hidden="true" outlineLevel="0" max="14" min="14" style="82" width="13.28"/>
    <col collapsed="false" customWidth="true" hidden="true" outlineLevel="0" max="15" min="15" style="82" width="11.7"/>
    <col collapsed="false" customWidth="true" hidden="true" outlineLevel="0" max="16" min="16" style="82" width="2.7"/>
    <col collapsed="false" customWidth="true" hidden="true" outlineLevel="0" max="17" min="17" style="82" width="16.42"/>
    <col collapsed="false" customWidth="true" hidden="true" outlineLevel="0" max="18" min="18" style="82" width="13.28"/>
    <col collapsed="false" customWidth="true" hidden="true" outlineLevel="0" max="19" min="19" style="82" width="11.7"/>
    <col collapsed="false" customWidth="true" hidden="true" outlineLevel="0" max="20" min="20" style="82" width="2.7"/>
    <col collapsed="false" customWidth="true" hidden="true" outlineLevel="0" max="21" min="21" style="82" width="14.7"/>
    <col collapsed="false" customWidth="true" hidden="true" outlineLevel="0" max="22" min="22" style="82" width="13.99"/>
    <col collapsed="false" customWidth="true" hidden="true" outlineLevel="0" max="23" min="23" style="82" width="11.7"/>
    <col collapsed="false" customWidth="true" hidden="true" outlineLevel="0" max="24" min="24" style="82" width="2.7"/>
    <col collapsed="false" customWidth="true" hidden="true" outlineLevel="0" max="25" min="25" style="82" width="15.41"/>
    <col collapsed="false" customWidth="true" hidden="true" outlineLevel="0" max="26" min="26" style="82" width="14.14"/>
    <col collapsed="false" customWidth="true" hidden="true" outlineLevel="0" max="27" min="27" style="82" width="15.7"/>
    <col collapsed="false" customWidth="true" hidden="true" outlineLevel="0" max="28" min="28" style="82" width="2.7"/>
    <col collapsed="false" customWidth="true" hidden="true" outlineLevel="0" max="29" min="29" style="82" width="15.41"/>
    <col collapsed="false" customWidth="true" hidden="true" outlineLevel="0" max="30" min="30" style="82" width="14.14"/>
    <col collapsed="false" customWidth="true" hidden="true" outlineLevel="0" max="31" min="31" style="82" width="15.7"/>
    <col collapsed="false" customWidth="true" hidden="true" outlineLevel="0" max="32" min="32" style="82" width="2.7"/>
    <col collapsed="false" customWidth="true" hidden="true" outlineLevel="0" max="33" min="33" style="82" width="14.85"/>
    <col collapsed="false" customWidth="true" hidden="true" outlineLevel="0" max="34" min="34" style="82" width="16.7"/>
    <col collapsed="false" customWidth="true" hidden="true" outlineLevel="0" max="35" min="35" style="82" width="14.28"/>
    <col collapsed="false" customWidth="true" hidden="true" outlineLevel="0" max="36" min="36" style="82" width="14.85"/>
    <col collapsed="false" customWidth="true" hidden="true" outlineLevel="0" max="39" min="37" style="82" width="9.06"/>
    <col collapsed="false" customWidth="false" hidden="false" outlineLevel="0" max="257" min="40" style="82" width="9.14"/>
  </cols>
  <sheetData>
    <row r="1" customFormat="false" ht="15" hidden="false" customHeight="false" outlineLevel="0" collapsed="false">
      <c r="A1" s="83" t="s">
        <v>52</v>
      </c>
      <c r="B1" s="84"/>
      <c r="C1" s="85" t="n">
        <v>36220</v>
      </c>
    </row>
    <row r="2" customFormat="false" ht="15.75" hidden="false" customHeight="false" outlineLevel="0" collapsed="false">
      <c r="A2" s="86" t="s">
        <v>53</v>
      </c>
      <c r="B2" s="87"/>
      <c r="C2" s="88" t="n">
        <v>36161</v>
      </c>
    </row>
    <row r="4" customFormat="false" ht="15" hidden="false" customHeight="false" outlineLevel="0" collapsed="false">
      <c r="E4" s="89" t="s">
        <v>54</v>
      </c>
      <c r="I4" s="89" t="s">
        <v>55</v>
      </c>
      <c r="M4" s="89" t="s">
        <v>56</v>
      </c>
      <c r="Q4" s="89" t="s">
        <v>57</v>
      </c>
      <c r="U4" s="89" t="s">
        <v>58</v>
      </c>
      <c r="Y4" s="89" t="s">
        <v>59</v>
      </c>
      <c r="AC4" s="89" t="s">
        <v>60</v>
      </c>
    </row>
    <row r="5" customFormat="false" ht="15" hidden="false" customHeight="false" outlineLevel="0" collapsed="false">
      <c r="A5" s="90" t="s">
        <v>61</v>
      </c>
      <c r="C5" s="91" t="s">
        <v>62</v>
      </c>
      <c r="E5" s="92" t="s">
        <v>63</v>
      </c>
      <c r="F5" s="92"/>
      <c r="G5" s="92"/>
      <c r="I5" s="92" t="s">
        <v>64</v>
      </c>
      <c r="J5" s="92"/>
      <c r="K5" s="92"/>
      <c r="M5" s="92" t="s">
        <v>65</v>
      </c>
      <c r="N5" s="92"/>
      <c r="O5" s="92"/>
      <c r="Q5" s="92" t="s">
        <v>66</v>
      </c>
      <c r="R5" s="92"/>
      <c r="S5" s="92"/>
      <c r="U5" s="92" t="s">
        <v>67</v>
      </c>
      <c r="V5" s="92"/>
      <c r="W5" s="92"/>
      <c r="Y5" s="92" t="s">
        <v>68</v>
      </c>
      <c r="Z5" s="92"/>
      <c r="AA5" s="92"/>
      <c r="AC5" s="92" t="s">
        <v>69</v>
      </c>
      <c r="AD5" s="92"/>
      <c r="AE5" s="92"/>
      <c r="AG5" s="92" t="s">
        <v>70</v>
      </c>
      <c r="AH5" s="92"/>
      <c r="AI5" s="92"/>
    </row>
    <row r="6" customFormat="false" ht="15" hidden="false" customHeight="false" outlineLevel="0" collapsed="false">
      <c r="A6" s="93" t="s">
        <v>71</v>
      </c>
      <c r="C6" s="94" t="s">
        <v>72</v>
      </c>
      <c r="E6" s="95" t="s">
        <v>73</v>
      </c>
      <c r="F6" s="96" t="s">
        <v>74</v>
      </c>
      <c r="G6" s="97" t="s">
        <v>75</v>
      </c>
      <c r="I6" s="95" t="s">
        <v>73</v>
      </c>
      <c r="J6" s="96" t="s">
        <v>74</v>
      </c>
      <c r="K6" s="97" t="s">
        <v>75</v>
      </c>
      <c r="M6" s="95" t="s">
        <v>73</v>
      </c>
      <c r="N6" s="96" t="s">
        <v>74</v>
      </c>
      <c r="O6" s="97" t="s">
        <v>75</v>
      </c>
      <c r="Q6" s="95" t="s">
        <v>73</v>
      </c>
      <c r="R6" s="96" t="s">
        <v>74</v>
      </c>
      <c r="S6" s="97" t="s">
        <v>75</v>
      </c>
      <c r="U6" s="95" t="s">
        <v>73</v>
      </c>
      <c r="V6" s="96" t="s">
        <v>74</v>
      </c>
      <c r="W6" s="97" t="s">
        <v>75</v>
      </c>
      <c r="Y6" s="95" t="s">
        <v>73</v>
      </c>
      <c r="Z6" s="96" t="s">
        <v>74</v>
      </c>
      <c r="AA6" s="97" t="s">
        <v>75</v>
      </c>
      <c r="AC6" s="95" t="s">
        <v>73</v>
      </c>
      <c r="AD6" s="96" t="s">
        <v>74</v>
      </c>
      <c r="AE6" s="97" t="s">
        <v>75</v>
      </c>
      <c r="AG6" s="95" t="s">
        <v>73</v>
      </c>
      <c r="AH6" s="96" t="s">
        <v>74</v>
      </c>
      <c r="AI6" s="97" t="s">
        <v>75</v>
      </c>
      <c r="AK6" s="82" t="s">
        <v>76</v>
      </c>
      <c r="AL6" s="82" t="s">
        <v>77</v>
      </c>
    </row>
    <row r="7" customFormat="false" ht="3" hidden="false" customHeight="true" outlineLevel="0" collapsed="false"/>
    <row r="8" customFormat="false" ht="15" hidden="false" customHeight="false" outlineLevel="0" collapsed="false">
      <c r="A8" s="81" t="n">
        <v>969</v>
      </c>
      <c r="C8" s="82" t="s">
        <v>78</v>
      </c>
      <c r="E8" s="98"/>
      <c r="F8" s="98" t="n">
        <v>12.134583563155</v>
      </c>
      <c r="G8" s="98" t="n">
        <f aca="false">SUM(E8:F8)</f>
        <v>12.134583563155</v>
      </c>
      <c r="H8" s="98"/>
      <c r="I8" s="99" t="n">
        <v>0</v>
      </c>
      <c r="J8" s="98"/>
      <c r="K8" s="98" t="n">
        <f aca="false">SUM(I8:J8)</f>
        <v>0</v>
      </c>
      <c r="L8" s="98"/>
      <c r="M8" s="99" t="n">
        <f aca="false">36088-28752</f>
        <v>7336</v>
      </c>
      <c r="N8" s="98" t="n">
        <f aca="false">(M8/M$25)*N$25</f>
        <v>497.741150956549</v>
      </c>
      <c r="O8" s="98" t="n">
        <f aca="false">SUM(M8:N8)</f>
        <v>7833.74115095655</v>
      </c>
      <c r="P8" s="98"/>
      <c r="Q8" s="99"/>
      <c r="R8" s="98" t="n">
        <v>644.025899983151</v>
      </c>
      <c r="S8" s="98" t="n">
        <f aca="false">SUM(Q8:R8)</f>
        <v>644.025899983151</v>
      </c>
      <c r="T8" s="98"/>
      <c r="U8" s="99" t="n">
        <v>0</v>
      </c>
      <c r="V8" s="98" t="n">
        <v>0</v>
      </c>
      <c r="W8" s="98" t="n">
        <f aca="false">U8+V8</f>
        <v>0</v>
      </c>
      <c r="X8" s="98"/>
      <c r="Y8" s="99" t="n">
        <f aca="false">27228-13444</f>
        <v>13784</v>
      </c>
      <c r="Z8" s="100" t="n">
        <f aca="false">(Y8/Y$25)*Z$25</f>
        <v>793.069785308805</v>
      </c>
      <c r="AA8" s="98" t="n">
        <f aca="false">SUM(Y8:Z8)</f>
        <v>14577.0697853088</v>
      </c>
      <c r="AC8" s="98"/>
      <c r="AD8" s="100" t="n">
        <v>2362.95026671603</v>
      </c>
      <c r="AE8" s="98" t="n">
        <f aca="false">SUM(AC8:AD8)</f>
        <v>2362.95026671603</v>
      </c>
      <c r="AG8" s="101" t="n">
        <f aca="false">E8+I8+Q8+U8+Y8+M8+AC8</f>
        <v>21120</v>
      </c>
      <c r="AH8" s="101" t="n">
        <f aca="false">F8+J8+R8+V8+Z8+N8+AD8</f>
        <v>4309.92168652769</v>
      </c>
      <c r="AI8" s="101" t="n">
        <f aca="false">G8+K8+S8+W8+AA8+O8+AE8</f>
        <v>25429.9216865277</v>
      </c>
      <c r="AK8" s="102" t="n">
        <v>5</v>
      </c>
      <c r="AP8" s="81" t="n">
        <v>969</v>
      </c>
      <c r="AQ8" s="103"/>
      <c r="AR8" s="104" t="n">
        <v>14</v>
      </c>
    </row>
    <row r="9" customFormat="false" ht="15" hidden="false" customHeight="false" outlineLevel="0" collapsed="false">
      <c r="A9" s="81" t="n">
        <v>912</v>
      </c>
      <c r="C9" s="82" t="s">
        <v>79</v>
      </c>
      <c r="E9" s="98"/>
      <c r="F9" s="98" t="n">
        <v>0</v>
      </c>
      <c r="G9" s="98" t="n">
        <f aca="false">SUM(E9:F9)</f>
        <v>0</v>
      </c>
      <c r="H9" s="98"/>
      <c r="I9" s="99"/>
      <c r="J9" s="98" t="n">
        <v>288.624658181031</v>
      </c>
      <c r="K9" s="98" t="n">
        <f aca="false">SUM(I9:J9)</f>
        <v>288.624658181031</v>
      </c>
      <c r="L9" s="98"/>
      <c r="M9" s="99" t="n">
        <v>0</v>
      </c>
      <c r="N9" s="98" t="n">
        <f aca="false">(M9/M$25)*N$25</f>
        <v>0</v>
      </c>
      <c r="O9" s="98" t="n">
        <f aca="false">SUM(M9:N9)</f>
        <v>0</v>
      </c>
      <c r="P9" s="98"/>
      <c r="Q9" s="99"/>
      <c r="R9" s="98" t="n">
        <v>133.404121577244</v>
      </c>
      <c r="S9" s="98" t="n">
        <f aca="false">SUM(Q9:R9)</f>
        <v>133.404121577244</v>
      </c>
      <c r="T9" s="98"/>
      <c r="U9" s="99"/>
      <c r="V9" s="98" t="n">
        <v>0</v>
      </c>
      <c r="W9" s="98" t="n">
        <f aca="false">SUM(U9:V9)</f>
        <v>0</v>
      </c>
      <c r="X9" s="98"/>
      <c r="Y9" s="99"/>
      <c r="Z9" s="100" t="n">
        <f aca="false">(Y9/Y$25)*Z$25</f>
        <v>0</v>
      </c>
      <c r="AA9" s="98" t="n">
        <f aca="false">SUM(Y9:Z9)</f>
        <v>0</v>
      </c>
      <c r="AC9" s="98"/>
      <c r="AD9" s="100" t="n">
        <v>1100.69054426526</v>
      </c>
      <c r="AE9" s="98" t="n">
        <f aca="false">SUM(AC9:AD9)</f>
        <v>1100.69054426526</v>
      </c>
      <c r="AG9" s="101" t="n">
        <f aca="false">E9+I9+Q9+U9+Y9+M9+AC9</f>
        <v>0</v>
      </c>
      <c r="AH9" s="101" t="n">
        <f aca="false">F9+J9+R9+V9+Z9+N9+AD9</f>
        <v>1522.71932402354</v>
      </c>
      <c r="AI9" s="101" t="n">
        <f aca="false">G9+K9+S9+W9+AA9+O9+AE9</f>
        <v>1522.71932402354</v>
      </c>
      <c r="AK9" s="102" t="n">
        <v>0</v>
      </c>
      <c r="AP9" s="81" t="n">
        <v>912</v>
      </c>
      <c r="AQ9" s="103"/>
      <c r="AR9" s="104"/>
    </row>
    <row r="10" customFormat="false" ht="15" hidden="false" customHeight="false" outlineLevel="0" collapsed="false">
      <c r="A10" s="81" t="s">
        <v>80</v>
      </c>
      <c r="C10" s="82" t="s">
        <v>81</v>
      </c>
      <c r="E10" s="98"/>
      <c r="F10" s="98" t="n">
        <v>211.869829012686</v>
      </c>
      <c r="G10" s="98" t="n">
        <f aca="false">SUM(E10:F10)</f>
        <v>211.869829012686</v>
      </c>
      <c r="H10" s="98"/>
      <c r="I10" s="99"/>
      <c r="J10" s="98" t="n">
        <v>52.7599693100667</v>
      </c>
      <c r="K10" s="98" t="n">
        <f aca="false">SUM(I10:J10)</f>
        <v>52.7599693100667</v>
      </c>
      <c r="L10" s="98"/>
      <c r="M10" s="99" t="n">
        <v>0</v>
      </c>
      <c r="N10" s="98" t="n">
        <f aca="false">(M10/M$25)*N$25</f>
        <v>0</v>
      </c>
      <c r="O10" s="98" t="n">
        <f aca="false">SUM(M10:N10)</f>
        <v>0</v>
      </c>
      <c r="P10" s="98"/>
      <c r="Q10" s="99"/>
      <c r="R10" s="98" t="n">
        <v>384.22432438938</v>
      </c>
      <c r="S10" s="98" t="n">
        <f aca="false">SUM(Q10:R10)</f>
        <v>384.22432438938</v>
      </c>
      <c r="T10" s="98"/>
      <c r="U10" s="99" t="n">
        <v>0</v>
      </c>
      <c r="V10" s="98" t="n">
        <v>83</v>
      </c>
      <c r="W10" s="98" t="n">
        <f aca="false">SUM(U10:V10)</f>
        <v>83</v>
      </c>
      <c r="X10" s="98"/>
      <c r="Y10" s="99"/>
      <c r="Z10" s="100" t="n">
        <f aca="false">(Y10/Y$25)*Z$25</f>
        <v>0</v>
      </c>
      <c r="AA10" s="98" t="n">
        <f aca="false">SUM(Y10:Z10)</f>
        <v>0</v>
      </c>
      <c r="AC10" s="98"/>
      <c r="AD10" s="100" t="n">
        <v>166.002200921507</v>
      </c>
      <c r="AE10" s="98" t="n">
        <f aca="false">SUM(AC10:AD10)</f>
        <v>166.002200921507</v>
      </c>
      <c r="AG10" s="101" t="n">
        <f aca="false">E10+I10+Q10+U10+Y10+M10+AC10</f>
        <v>0</v>
      </c>
      <c r="AH10" s="101" t="n">
        <f aca="false">F10+J10+R10+V10+Z10+N10+AD10</f>
        <v>897.85632363364</v>
      </c>
      <c r="AI10" s="101" t="n">
        <f aca="false">G10+K10+S10+W10+AA10+O10+AE10</f>
        <v>897.85632363364</v>
      </c>
      <c r="AK10" s="102" t="n">
        <v>87.3</v>
      </c>
      <c r="AP10" s="81" t="s">
        <v>80</v>
      </c>
      <c r="AQ10" s="103"/>
      <c r="AR10" s="105" t="n">
        <v>1</v>
      </c>
    </row>
    <row r="11" customFormat="false" ht="15" hidden="false" customHeight="false" outlineLevel="0" collapsed="false">
      <c r="A11" s="81" t="s">
        <v>82</v>
      </c>
      <c r="C11" s="82" t="s">
        <v>83</v>
      </c>
      <c r="E11" s="98"/>
      <c r="F11" s="98" t="n">
        <v>60.672917815775</v>
      </c>
      <c r="G11" s="98" t="n">
        <f aca="false">SUM(E11:F11)</f>
        <v>60.672917815775</v>
      </c>
      <c r="H11" s="98"/>
      <c r="I11" s="99"/>
      <c r="J11" s="98" t="n">
        <v>0</v>
      </c>
      <c r="K11" s="98" t="n">
        <f aca="false">SUM(I11:J11)</f>
        <v>0</v>
      </c>
      <c r="L11" s="98"/>
      <c r="M11" s="99" t="n">
        <f aca="false">27427-21852</f>
        <v>5575</v>
      </c>
      <c r="N11" s="98" t="n">
        <f aca="false">(M11/M$25)*N$25</f>
        <v>378.258849043451</v>
      </c>
      <c r="O11" s="98" t="n">
        <f aca="false">SUM(M11:N11)</f>
        <v>5953.25884904345</v>
      </c>
      <c r="P11" s="98"/>
      <c r="Q11" s="99"/>
      <c r="R11" s="98" t="n">
        <v>0</v>
      </c>
      <c r="S11" s="98" t="n">
        <f aca="false">SUM(Q11:R11)</f>
        <v>0</v>
      </c>
      <c r="T11" s="98"/>
      <c r="U11" s="99" t="n">
        <v>0</v>
      </c>
      <c r="V11" s="98" t="n">
        <v>0</v>
      </c>
      <c r="W11" s="98" t="n">
        <f aca="false">U11+V11</f>
        <v>0</v>
      </c>
      <c r="X11" s="98"/>
      <c r="Y11" s="99"/>
      <c r="Z11" s="100" t="n">
        <f aca="false">(Y11/Y$25)*Z$25</f>
        <v>0</v>
      </c>
      <c r="AA11" s="98" t="n">
        <f aca="false">SUM(Y11:Z11)</f>
        <v>0</v>
      </c>
      <c r="AC11" s="98"/>
      <c r="AD11" s="100" t="n">
        <v>2198.02524888925</v>
      </c>
      <c r="AE11" s="98" t="n">
        <f aca="false">SUM(AC11:AD11)</f>
        <v>2198.02524888925</v>
      </c>
      <c r="AG11" s="101" t="n">
        <f aca="false">E11+I11+Q11+U11+Y11+M11+AC11</f>
        <v>5575</v>
      </c>
      <c r="AH11" s="101" t="n">
        <f aca="false">F11+J11+R11+V11+Z11+N11+AD11</f>
        <v>2636.95701574848</v>
      </c>
      <c r="AI11" s="101" t="n">
        <f aca="false">G11+K11+S11+W11+AA11+O11+AE11</f>
        <v>8211.95701574848</v>
      </c>
      <c r="AK11" s="102" t="n">
        <v>25</v>
      </c>
      <c r="AP11" s="81" t="s">
        <v>82</v>
      </c>
      <c r="AQ11" s="103"/>
      <c r="AR11" s="105" t="n">
        <v>25</v>
      </c>
    </row>
    <row r="12" customFormat="false" ht="15" hidden="false" customHeight="false" outlineLevel="0" collapsed="false">
      <c r="A12" s="81" t="s">
        <v>84</v>
      </c>
      <c r="C12" s="82" t="s">
        <v>85</v>
      </c>
      <c r="E12" s="98"/>
      <c r="F12" s="98" t="n">
        <v>46.111417539989</v>
      </c>
      <c r="G12" s="98" t="n">
        <f aca="false">SUM(E12:F12)</f>
        <v>46.111417539989</v>
      </c>
      <c r="H12" s="98"/>
      <c r="I12" s="99"/>
      <c r="J12" s="98" t="n">
        <v>0</v>
      </c>
      <c r="K12" s="98" t="n">
        <f aca="false">SUM(I12:J12)</f>
        <v>0</v>
      </c>
      <c r="L12" s="98"/>
      <c r="M12" s="99" t="n">
        <v>0</v>
      </c>
      <c r="N12" s="98" t="n">
        <f aca="false">(M12/M$25)*N$25</f>
        <v>0</v>
      </c>
      <c r="O12" s="98" t="n">
        <f aca="false">SUM(M12:N12)</f>
        <v>0</v>
      </c>
      <c r="P12" s="98"/>
      <c r="Q12" s="99"/>
      <c r="R12" s="98" t="n">
        <v>0</v>
      </c>
      <c r="S12" s="98" t="n">
        <f aca="false">SUM(Q12:R12)</f>
        <v>0</v>
      </c>
      <c r="T12" s="98"/>
      <c r="U12" s="99" t="n">
        <v>0</v>
      </c>
      <c r="V12" s="98" t="n">
        <v>0</v>
      </c>
      <c r="W12" s="98" t="n">
        <f aca="false">U12+V12</f>
        <v>0</v>
      </c>
      <c r="X12" s="98"/>
      <c r="Y12" s="99"/>
      <c r="Z12" s="100" t="n">
        <f aca="false">(Y12/Y$25)*Z$25</f>
        <v>0</v>
      </c>
      <c r="AA12" s="98" t="n">
        <f aca="false">SUM(Y12:Z12)</f>
        <v>0</v>
      </c>
      <c r="AC12" s="98"/>
      <c r="AD12" s="100" t="n">
        <v>0</v>
      </c>
      <c r="AE12" s="98" t="n">
        <f aca="false">SUM(AC12:AD12)</f>
        <v>0</v>
      </c>
      <c r="AG12" s="101" t="n">
        <f aca="false">E12+I12+Q12+U12+Y12+M12+AC12</f>
        <v>0</v>
      </c>
      <c r="AH12" s="101" t="n">
        <f aca="false">F12+J12+R12+V12+Z12+N12+AD12</f>
        <v>46.111417539989</v>
      </c>
      <c r="AI12" s="101" t="n">
        <f aca="false">G12+K12+S12+W12+AA12+O12+AE12</f>
        <v>46.111417539989</v>
      </c>
      <c r="AK12" s="102" t="n">
        <f aca="false">16+3</f>
        <v>19</v>
      </c>
      <c r="AP12" s="81" t="s">
        <v>84</v>
      </c>
      <c r="AQ12" s="103"/>
      <c r="AR12" s="105" t="n">
        <f aca="false">86-1+0.65+1</f>
        <v>86.65</v>
      </c>
    </row>
    <row r="13" customFormat="false" ht="15" hidden="false" customHeight="false" outlineLevel="0" collapsed="false">
      <c r="A13" s="81" t="n">
        <v>985</v>
      </c>
      <c r="C13" s="82" t="s">
        <v>86</v>
      </c>
      <c r="E13" s="98"/>
      <c r="F13" s="98" t="n">
        <v>87.3690016547159</v>
      </c>
      <c r="G13" s="98" t="n">
        <f aca="false">SUM(E13:F13)</f>
        <v>87.3690016547159</v>
      </c>
      <c r="H13" s="98"/>
      <c r="I13" s="99"/>
      <c r="J13" s="98" t="n">
        <v>0</v>
      </c>
      <c r="K13" s="98" t="n">
        <f aca="false">SUM(I13:J13)</f>
        <v>0</v>
      </c>
      <c r="L13" s="98"/>
      <c r="M13" s="99" t="n">
        <v>0</v>
      </c>
      <c r="N13" s="98" t="n">
        <f aca="false">(M13/M$25)*N$25</f>
        <v>0</v>
      </c>
      <c r="O13" s="98" t="n">
        <f aca="false">SUM(M13:N13)</f>
        <v>0</v>
      </c>
      <c r="P13" s="98"/>
      <c r="Q13" s="99"/>
      <c r="R13" s="98" t="n">
        <v>0</v>
      </c>
      <c r="S13" s="98" t="n">
        <f aca="false">SUM(Q13:R13)</f>
        <v>0</v>
      </c>
      <c r="T13" s="98"/>
      <c r="U13" s="99" t="n">
        <v>0</v>
      </c>
      <c r="V13" s="98" t="n">
        <v>0</v>
      </c>
      <c r="W13" s="98" t="n">
        <f aca="false">U13+V13</f>
        <v>0</v>
      </c>
      <c r="X13" s="98"/>
      <c r="Y13" s="99" t="n">
        <f aca="false">5826-2876</f>
        <v>2950</v>
      </c>
      <c r="Z13" s="100" t="n">
        <f aca="false">(Y13/Y$25)*Z$25</f>
        <v>169.729822015451</v>
      </c>
      <c r="AA13" s="98" t="n">
        <f aca="false">SUM(Y13:Z13)</f>
        <v>3119.72982201545</v>
      </c>
      <c r="AC13" s="98"/>
      <c r="AD13" s="100" t="n">
        <v>33.7489749602326</v>
      </c>
      <c r="AE13" s="98" t="n">
        <f aca="false">SUM(AC13:AD13)</f>
        <v>33.7489749602326</v>
      </c>
      <c r="AG13" s="101" t="n">
        <f aca="false">E13+I13+Q13+U13+Y13+M13+AC13</f>
        <v>2950</v>
      </c>
      <c r="AH13" s="101" t="n">
        <f aca="false">F13+J13+R13+V13+Z13+N13+AD13</f>
        <v>290.847798630399</v>
      </c>
      <c r="AI13" s="101" t="n">
        <f aca="false">G13+K13+S13+W13+AA13+O13+AE13</f>
        <v>3240.8477986304</v>
      </c>
      <c r="AK13" s="102" t="n">
        <v>36</v>
      </c>
      <c r="AP13" s="81" t="n">
        <v>985</v>
      </c>
      <c r="AQ13" s="103"/>
      <c r="AR13" s="105" t="n">
        <f aca="false">18-2+1+1</f>
        <v>18</v>
      </c>
    </row>
    <row r="14" customFormat="false" ht="15.75" hidden="false" customHeight="true" outlineLevel="0" collapsed="false">
      <c r="A14" s="106" t="s">
        <v>87</v>
      </c>
      <c r="C14" s="82" t="s">
        <v>88</v>
      </c>
      <c r="E14" s="98"/>
      <c r="F14" s="98" t="n">
        <v>0</v>
      </c>
      <c r="G14" s="98" t="n">
        <f aca="false">SUM(E14:F14)</f>
        <v>0</v>
      </c>
      <c r="H14" s="98"/>
      <c r="I14" s="99"/>
      <c r="J14" s="98" t="n">
        <v>0</v>
      </c>
      <c r="K14" s="98" t="n">
        <f aca="false">SUM(I14:J14)</f>
        <v>0</v>
      </c>
      <c r="L14" s="98"/>
      <c r="M14" s="99" t="n">
        <v>0</v>
      </c>
      <c r="N14" s="98" t="n">
        <f aca="false">(M14/M$25)*N$25</f>
        <v>0</v>
      </c>
      <c r="O14" s="98" t="n">
        <f aca="false">SUM(M14:N14)</f>
        <v>0</v>
      </c>
      <c r="P14" s="98"/>
      <c r="Q14" s="99"/>
      <c r="R14" s="98" t="n">
        <v>0</v>
      </c>
      <c r="S14" s="98" t="n">
        <f aca="false">SUM(Q14:R14)</f>
        <v>0</v>
      </c>
      <c r="T14" s="98"/>
      <c r="U14" s="99" t="n">
        <v>0</v>
      </c>
      <c r="V14" s="98" t="n">
        <v>0</v>
      </c>
      <c r="W14" s="98" t="n">
        <f aca="false">U14+V14</f>
        <v>0</v>
      </c>
      <c r="X14" s="98"/>
      <c r="Y14" s="99" t="n">
        <v>0</v>
      </c>
      <c r="Z14" s="100" t="n">
        <f aca="false">(Y14/Y$25)*Z$25</f>
        <v>0</v>
      </c>
      <c r="AA14" s="98" t="n">
        <f aca="false">SUM(Y14:Z14)</f>
        <v>0</v>
      </c>
      <c r="AC14" s="98"/>
      <c r="AD14" s="100" t="n">
        <v>0</v>
      </c>
      <c r="AE14" s="98" t="n">
        <f aca="false">SUM(AC14:AD14)</f>
        <v>0</v>
      </c>
      <c r="AG14" s="101" t="n">
        <f aca="false">E14+I14+Q14+U14+Y14+M14+AC14</f>
        <v>0</v>
      </c>
      <c r="AH14" s="101" t="n">
        <f aca="false">F14+J14+R14+V14+Z14+N14+AD14</f>
        <v>0</v>
      </c>
      <c r="AI14" s="101" t="n">
        <f aca="false">G14+K14+S14+W14+AA14+O14+AE14</f>
        <v>0</v>
      </c>
      <c r="AK14" s="102" t="n">
        <v>0</v>
      </c>
      <c r="AP14" s="106" t="s">
        <v>87</v>
      </c>
      <c r="AQ14" s="103"/>
      <c r="AR14" s="105" t="n">
        <v>36</v>
      </c>
    </row>
    <row r="15" customFormat="false" ht="15" hidden="false" customHeight="false" outlineLevel="0" collapsed="false">
      <c r="A15" s="81" t="n">
        <v>119</v>
      </c>
      <c r="C15" s="82" t="s">
        <v>89</v>
      </c>
      <c r="E15" s="98"/>
      <c r="F15" s="98" t="n">
        <v>0</v>
      </c>
      <c r="G15" s="98" t="n">
        <f aca="false">SUM(E15:F15)</f>
        <v>0</v>
      </c>
      <c r="H15" s="98"/>
      <c r="I15" s="99"/>
      <c r="J15" s="98" t="n">
        <v>0</v>
      </c>
      <c r="K15" s="98" t="n">
        <f aca="false">SUM(I15:J15)</f>
        <v>0</v>
      </c>
      <c r="L15" s="98"/>
      <c r="M15" s="99" t="n">
        <v>0</v>
      </c>
      <c r="N15" s="98" t="n">
        <f aca="false">(M15/M$25)*N$25</f>
        <v>0</v>
      </c>
      <c r="O15" s="98" t="n">
        <f aca="false">SUM(M15:N15)</f>
        <v>0</v>
      </c>
      <c r="P15" s="98"/>
      <c r="Q15" s="99"/>
      <c r="R15" s="98" t="n">
        <v>0</v>
      </c>
      <c r="S15" s="98" t="n">
        <f aca="false">SUM(Q15:R15)</f>
        <v>0</v>
      </c>
      <c r="T15" s="98"/>
      <c r="U15" s="99" t="n">
        <v>0</v>
      </c>
      <c r="V15" s="98" t="n">
        <v>0</v>
      </c>
      <c r="W15" s="98" t="n">
        <f aca="false">U15+V15</f>
        <v>0</v>
      </c>
      <c r="X15" s="98"/>
      <c r="Y15" s="99" t="n">
        <v>0</v>
      </c>
      <c r="Z15" s="100" t="n">
        <f aca="false">(Y15/Y$25)*Z$25</f>
        <v>0</v>
      </c>
      <c r="AA15" s="98" t="n">
        <f aca="false">SUM(Y15:Z15)</f>
        <v>0</v>
      </c>
      <c r="AC15" s="98"/>
      <c r="AD15" s="100" t="n">
        <v>0</v>
      </c>
      <c r="AE15" s="98" t="n">
        <f aca="false">SUM(AC15:AD15)</f>
        <v>0</v>
      </c>
      <c r="AG15" s="101" t="n">
        <f aca="false">E15+I15+Q15+U15+Y15+M15+AC15</f>
        <v>0</v>
      </c>
      <c r="AH15" s="101" t="n">
        <f aca="false">F15+J15+R15+V15+Z15+N15+AD15</f>
        <v>0</v>
      </c>
      <c r="AI15" s="101" t="n">
        <f aca="false">G15+K15+S15+W15+AA15+O15+AE15</f>
        <v>0</v>
      </c>
      <c r="AK15" s="102"/>
      <c r="AP15" s="81" t="n">
        <v>119</v>
      </c>
      <c r="AQ15" s="103"/>
      <c r="AR15" s="105"/>
    </row>
    <row r="16" customFormat="false" ht="15" hidden="false" customHeight="false" outlineLevel="0" collapsed="false">
      <c r="A16" s="81" t="n">
        <v>912</v>
      </c>
      <c r="C16" s="82" t="s">
        <v>90</v>
      </c>
      <c r="E16" s="98"/>
      <c r="F16" s="98" t="n">
        <v>0</v>
      </c>
      <c r="G16" s="98" t="n">
        <f aca="false">SUM(E16:F16)</f>
        <v>0</v>
      </c>
      <c r="H16" s="98"/>
      <c r="I16" s="99"/>
      <c r="J16" s="98" t="n">
        <v>0</v>
      </c>
      <c r="K16" s="98" t="n">
        <f aca="false">SUM(I16:J16)</f>
        <v>0</v>
      </c>
      <c r="L16" s="98"/>
      <c r="M16" s="99" t="n">
        <v>0</v>
      </c>
      <c r="N16" s="98" t="n">
        <f aca="false">(M16/M$25)*N$25</f>
        <v>0</v>
      </c>
      <c r="O16" s="98" t="n">
        <f aca="false">SUM(M16:N16)</f>
        <v>0</v>
      </c>
      <c r="P16" s="98"/>
      <c r="Q16" s="99"/>
      <c r="R16" s="98" t="n">
        <v>0</v>
      </c>
      <c r="S16" s="98" t="n">
        <f aca="false">SUM(Q16:R16)</f>
        <v>0</v>
      </c>
      <c r="T16" s="98"/>
      <c r="U16" s="99" t="n">
        <v>0</v>
      </c>
      <c r="V16" s="98" t="n">
        <v>0</v>
      </c>
      <c r="W16" s="98" t="n">
        <f aca="false">U16+V16</f>
        <v>0</v>
      </c>
      <c r="X16" s="98"/>
      <c r="Y16" s="99" t="n">
        <v>0</v>
      </c>
      <c r="Z16" s="100" t="n">
        <f aca="false">(Y16/Y$25)*Z$25</f>
        <v>0</v>
      </c>
      <c r="AA16" s="98" t="n">
        <f aca="false">SUM(Y16:Z16)</f>
        <v>0</v>
      </c>
      <c r="AC16" s="98"/>
      <c r="AD16" s="100" t="n">
        <v>0</v>
      </c>
      <c r="AE16" s="98" t="n">
        <f aca="false">SUM(AC16:AD16)</f>
        <v>0</v>
      </c>
      <c r="AG16" s="101" t="n">
        <f aca="false">E16+I16+Q16+U16+Y16+M16+AC16</f>
        <v>0</v>
      </c>
      <c r="AH16" s="101" t="n">
        <f aca="false">F16+J16+R16+V16+Z16+N16+AD16</f>
        <v>0</v>
      </c>
      <c r="AI16" s="101" t="n">
        <f aca="false">G16+K16+S16+W16+AA16+O16+AE16</f>
        <v>0</v>
      </c>
      <c r="AK16" s="102"/>
      <c r="AP16" s="81" t="n">
        <v>912</v>
      </c>
      <c r="AQ16" s="103"/>
      <c r="AR16" s="105" t="n">
        <v>3</v>
      </c>
    </row>
    <row r="17" customFormat="false" ht="15" hidden="false" customHeight="false" outlineLevel="0" collapsed="false">
      <c r="A17" s="81" t="n">
        <v>912</v>
      </c>
      <c r="C17" s="82" t="s">
        <v>91</v>
      </c>
      <c r="E17" s="98"/>
      <c r="F17" s="98" t="n">
        <v>0</v>
      </c>
      <c r="G17" s="98" t="n">
        <f aca="false">SUM(E17:F17)</f>
        <v>0</v>
      </c>
      <c r="H17" s="98"/>
      <c r="I17" s="99"/>
      <c r="J17" s="98" t="n">
        <v>0</v>
      </c>
      <c r="K17" s="98" t="n">
        <f aca="false">SUM(I17:J17)</f>
        <v>0</v>
      </c>
      <c r="L17" s="98"/>
      <c r="M17" s="99" t="n">
        <v>0</v>
      </c>
      <c r="N17" s="98" t="n">
        <f aca="false">(M17/M$25)*N$25</f>
        <v>0</v>
      </c>
      <c r="O17" s="98" t="n">
        <f aca="false">SUM(M17:N17)</f>
        <v>0</v>
      </c>
      <c r="P17" s="98"/>
      <c r="Q17" s="99"/>
      <c r="R17" s="98" t="n">
        <v>34.8374992692849</v>
      </c>
      <c r="S17" s="98" t="n">
        <f aca="false">SUM(Q17:R17)</f>
        <v>34.8374992692849</v>
      </c>
      <c r="T17" s="98"/>
      <c r="U17" s="99" t="n">
        <v>0</v>
      </c>
      <c r="V17" s="98" t="n">
        <v>0</v>
      </c>
      <c r="W17" s="98" t="n">
        <f aca="false">U17+V17</f>
        <v>0</v>
      </c>
      <c r="X17" s="98"/>
      <c r="Y17" s="99" t="n">
        <v>0</v>
      </c>
      <c r="Z17" s="100" t="n">
        <f aca="false">(Y17/Y$25)*Z$25</f>
        <v>0</v>
      </c>
      <c r="AA17" s="98" t="n">
        <f aca="false">SUM(Y17:Z17)</f>
        <v>0</v>
      </c>
      <c r="AC17" s="98"/>
      <c r="AD17" s="100" t="n">
        <v>0</v>
      </c>
      <c r="AE17" s="98" t="n">
        <f aca="false">SUM(AC17:AD17)</f>
        <v>0</v>
      </c>
      <c r="AG17" s="101" t="n">
        <f aca="false">E17+I17+Q17+U17+Y17+M17+AC17</f>
        <v>0</v>
      </c>
      <c r="AH17" s="101" t="n">
        <f aca="false">F17+J17+R17+V17+Z17+N17+AD17</f>
        <v>34.8374992692849</v>
      </c>
      <c r="AI17" s="101" t="n">
        <f aca="false">G17+K17+S17+W17+AA17+O17+AE17</f>
        <v>34.8374992692849</v>
      </c>
      <c r="AK17" s="102"/>
      <c r="AP17" s="81" t="n">
        <v>912</v>
      </c>
      <c r="AQ17" s="103"/>
      <c r="AR17" s="105" t="n">
        <f aca="false">6-1+0.35</f>
        <v>5.35</v>
      </c>
    </row>
    <row r="18" customFormat="false" ht="15" hidden="false" customHeight="false" outlineLevel="0" collapsed="false">
      <c r="A18" s="81" t="n">
        <v>912</v>
      </c>
      <c r="C18" s="82" t="s">
        <v>92</v>
      </c>
      <c r="E18" s="98"/>
      <c r="F18" s="98" t="n">
        <v>0</v>
      </c>
      <c r="G18" s="98" t="n">
        <f aca="false">SUM(E18:F18)</f>
        <v>0</v>
      </c>
      <c r="H18" s="98"/>
      <c r="I18" s="99"/>
      <c r="J18" s="98" t="n">
        <v>0</v>
      </c>
      <c r="K18" s="98" t="n">
        <f aca="false">SUM(I18:J18)</f>
        <v>0</v>
      </c>
      <c r="L18" s="98"/>
      <c r="M18" s="99" t="n">
        <v>0</v>
      </c>
      <c r="N18" s="98" t="n">
        <f aca="false">(M18/M$25)*N$25</f>
        <v>0</v>
      </c>
      <c r="O18" s="98" t="n">
        <f aca="false">SUM(M18:N18)</f>
        <v>0</v>
      </c>
      <c r="P18" s="98"/>
      <c r="Q18" s="99"/>
      <c r="R18" s="98" t="n">
        <v>6.98490772357304</v>
      </c>
      <c r="S18" s="98" t="n">
        <f aca="false">SUM(Q18:R18)</f>
        <v>6.98490772357304</v>
      </c>
      <c r="T18" s="98"/>
      <c r="U18" s="99" t="n">
        <v>0</v>
      </c>
      <c r="V18" s="98" t="n">
        <v>0</v>
      </c>
      <c r="W18" s="98" t="n">
        <f aca="false">U18+V18</f>
        <v>0</v>
      </c>
      <c r="X18" s="98"/>
      <c r="Y18" s="99" t="n">
        <v>0</v>
      </c>
      <c r="Z18" s="100" t="n">
        <f aca="false">(Y18/Y$25)*Z$25</f>
        <v>0</v>
      </c>
      <c r="AA18" s="98" t="n">
        <f aca="false">SUM(Y18:Z18)</f>
        <v>0</v>
      </c>
      <c r="AC18" s="98"/>
      <c r="AD18" s="100" t="n">
        <v>0</v>
      </c>
      <c r="AE18" s="98" t="n">
        <f aca="false">SUM(AC18:AD18)</f>
        <v>0</v>
      </c>
      <c r="AG18" s="101" t="n">
        <f aca="false">E18+I18+Q18+U18+Y18+M18+AC18</f>
        <v>0</v>
      </c>
      <c r="AH18" s="101" t="n">
        <f aca="false">F18+J18+R18+V18+Z18+N18+AD18</f>
        <v>6.98490772357304</v>
      </c>
      <c r="AI18" s="101" t="n">
        <f aca="false">G18+K18+S18+W18+AA18+O18+AE18</f>
        <v>6.98490772357304</v>
      </c>
      <c r="AK18" s="102"/>
      <c r="AP18" s="81" t="n">
        <v>912</v>
      </c>
      <c r="AQ18" s="103"/>
      <c r="AR18" s="105" t="n">
        <v>2</v>
      </c>
    </row>
    <row r="19" customFormat="false" ht="15" hidden="false" customHeight="false" outlineLevel="0" collapsed="false">
      <c r="A19" s="81" t="n">
        <v>359</v>
      </c>
      <c r="C19" s="82" t="s">
        <v>93</v>
      </c>
      <c r="E19" s="98"/>
      <c r="F19" s="98" t="n">
        <v>4.853833425262</v>
      </c>
      <c r="G19" s="98" t="n">
        <f aca="false">SUM(E19:F19)</f>
        <v>4.853833425262</v>
      </c>
      <c r="H19" s="98"/>
      <c r="I19" s="99"/>
      <c r="J19" s="98" t="n">
        <v>0</v>
      </c>
      <c r="K19" s="98" t="n">
        <f aca="false">SUM(I19:J19)</f>
        <v>0</v>
      </c>
      <c r="L19" s="98"/>
      <c r="M19" s="99" t="n">
        <v>0</v>
      </c>
      <c r="N19" s="98" t="n">
        <f aca="false">(M19/M$25)*N$25</f>
        <v>0</v>
      </c>
      <c r="O19" s="98" t="n">
        <f aca="false">SUM(M19:N19)</f>
        <v>0</v>
      </c>
      <c r="P19" s="98"/>
      <c r="Q19" s="99"/>
      <c r="R19" s="98" t="n">
        <v>0</v>
      </c>
      <c r="S19" s="98" t="n">
        <f aca="false">SUM(Q19:R19)</f>
        <v>0</v>
      </c>
      <c r="T19" s="98"/>
      <c r="U19" s="99"/>
      <c r="V19" s="98"/>
      <c r="W19" s="98"/>
      <c r="X19" s="98"/>
      <c r="Y19" s="99"/>
      <c r="Z19" s="100"/>
      <c r="AA19" s="98"/>
      <c r="AC19" s="98"/>
      <c r="AD19" s="100" t="n">
        <v>0</v>
      </c>
      <c r="AE19" s="98" t="n">
        <f aca="false">SUM(AC19:AD19)</f>
        <v>0</v>
      </c>
      <c r="AG19" s="101" t="n">
        <f aca="false">E19+I19+Q19+U19+Y19+M19+AC19</f>
        <v>0</v>
      </c>
      <c r="AH19" s="101" t="n">
        <f aca="false">F19+J19+R19+V19+Z19+N19+AD19</f>
        <v>4.853833425262</v>
      </c>
      <c r="AI19" s="101" t="n">
        <f aca="false">G19+K19+S19+W19+AA19+O19+AE19</f>
        <v>4.853833425262</v>
      </c>
      <c r="AK19" s="102" t="n">
        <v>2</v>
      </c>
      <c r="AP19" s="81" t="n">
        <v>359</v>
      </c>
    </row>
    <row r="20" customFormat="false" ht="15" hidden="false" customHeight="false" outlineLevel="0" collapsed="false">
      <c r="A20" s="81" t="n">
        <v>460</v>
      </c>
      <c r="C20" s="82" t="s">
        <v>94</v>
      </c>
      <c r="E20" s="98"/>
      <c r="F20" s="98" t="n">
        <v>0</v>
      </c>
      <c r="G20" s="98" t="n">
        <f aca="false">SUM(E20:F20)</f>
        <v>0</v>
      </c>
      <c r="H20" s="98"/>
      <c r="I20" s="99"/>
      <c r="J20" s="98" t="n">
        <v>640.615372508902</v>
      </c>
      <c r="K20" s="98" t="n">
        <f aca="false">SUM(I20:J20)</f>
        <v>640.615372508902</v>
      </c>
      <c r="L20" s="98"/>
      <c r="M20" s="99" t="n">
        <v>0</v>
      </c>
      <c r="N20" s="98" t="n">
        <f aca="false">(M20/M$25)*N$25</f>
        <v>0</v>
      </c>
      <c r="O20" s="98" t="n">
        <f aca="false">SUM(M20:N20)</f>
        <v>0</v>
      </c>
      <c r="P20" s="98"/>
      <c r="Q20" s="99"/>
      <c r="R20" s="98" t="n">
        <v>405.184487519385</v>
      </c>
      <c r="S20" s="98" t="n">
        <f aca="false">SUM(Q20:R20)</f>
        <v>405.184487519385</v>
      </c>
      <c r="T20" s="98"/>
      <c r="U20" s="99"/>
      <c r="V20" s="98"/>
      <c r="W20" s="98"/>
      <c r="X20" s="98"/>
      <c r="Y20" s="99" t="n">
        <f aca="false">13226-6531</f>
        <v>6695</v>
      </c>
      <c r="Z20" s="100" t="n">
        <f aca="false">(Y20/Y$25)*Z$25</f>
        <v>385.200392675744</v>
      </c>
      <c r="AA20" s="98" t="n">
        <f aca="false">Y20+Z20</f>
        <v>7080.20039267574</v>
      </c>
      <c r="AC20" s="98"/>
      <c r="AD20" s="100" t="n">
        <v>1390</v>
      </c>
      <c r="AE20" s="98" t="n">
        <f aca="false">SUM(AC20:AD20)</f>
        <v>1390</v>
      </c>
      <c r="AG20" s="101" t="n">
        <f aca="false">E20+I20+Q20+U20+Y20+M20+AC20</f>
        <v>6695</v>
      </c>
      <c r="AH20" s="101" t="n">
        <f aca="false">F20+J20+R20+V20+Z20+N20+AD20</f>
        <v>2821.00025270403</v>
      </c>
      <c r="AI20" s="101" t="n">
        <f aca="false">G20+K20+S20+W20+AA20+O20+AE20</f>
        <v>9516.00025270403</v>
      </c>
      <c r="AK20" s="102"/>
      <c r="AP20" s="81" t="n">
        <v>460</v>
      </c>
    </row>
    <row r="21" customFormat="false" ht="15" hidden="false" customHeight="false" outlineLevel="0" collapsed="false">
      <c r="A21" s="81" t="s">
        <v>95</v>
      </c>
      <c r="C21" s="0" t="s">
        <v>96</v>
      </c>
      <c r="E21" s="98"/>
      <c r="F21" s="98" t="n">
        <v>14.561500275786</v>
      </c>
      <c r="G21" s="98" t="n">
        <f aca="false">SUM(E21:F21)</f>
        <v>14.561500275786</v>
      </c>
      <c r="H21" s="98"/>
      <c r="I21" s="99"/>
      <c r="J21" s="98"/>
      <c r="K21" s="98"/>
      <c r="L21" s="98"/>
      <c r="M21" s="99"/>
      <c r="N21" s="98"/>
      <c r="O21" s="98"/>
      <c r="P21" s="98"/>
      <c r="Q21" s="99"/>
      <c r="R21" s="98" t="n">
        <v>0</v>
      </c>
      <c r="S21" s="98" t="n">
        <f aca="false">SUM(Q21:R21)</f>
        <v>0</v>
      </c>
      <c r="T21" s="98"/>
      <c r="U21" s="99"/>
      <c r="V21" s="98"/>
      <c r="W21" s="98"/>
      <c r="X21" s="98"/>
      <c r="Y21" s="99"/>
      <c r="Z21" s="100"/>
      <c r="AA21" s="98"/>
      <c r="AC21" s="98"/>
      <c r="AD21" s="100" t="n">
        <v>0</v>
      </c>
      <c r="AE21" s="98" t="n">
        <f aca="false">SUM(AC21:AD21)</f>
        <v>0</v>
      </c>
      <c r="AG21" s="101" t="n">
        <f aca="false">E21+I21+Q21+U21+Y21+M21+AC21</f>
        <v>0</v>
      </c>
      <c r="AH21" s="101" t="n">
        <f aca="false">F21+J21+R21+V21+Z21+N21+AD21</f>
        <v>14.561500275786</v>
      </c>
      <c r="AI21" s="101" t="n">
        <f aca="false">G21+K21+S21+W21+AA21+O21+AE21</f>
        <v>14.561500275786</v>
      </c>
      <c r="AK21" s="102" t="n">
        <v>6</v>
      </c>
      <c r="AP21" s="81" t="s">
        <v>95</v>
      </c>
    </row>
    <row r="22" customFormat="false" ht="15" hidden="false" customHeight="false" outlineLevel="0" collapsed="false">
      <c r="A22" s="81" t="s">
        <v>97</v>
      </c>
      <c r="C22" s="0"/>
      <c r="E22" s="98"/>
      <c r="F22" s="98"/>
      <c r="G22" s="98"/>
      <c r="H22" s="98"/>
      <c r="I22" s="99"/>
      <c r="J22" s="98"/>
      <c r="K22" s="98"/>
      <c r="L22" s="98"/>
      <c r="M22" s="99"/>
      <c r="N22" s="98"/>
      <c r="O22" s="98"/>
      <c r="P22" s="98"/>
      <c r="Q22" s="99"/>
      <c r="R22" s="98" t="n">
        <v>1555.33875953798</v>
      </c>
      <c r="S22" s="98" t="n">
        <f aca="false">SUM(Q22:R22)</f>
        <v>1555.33875953798</v>
      </c>
      <c r="T22" s="98"/>
      <c r="U22" s="99"/>
      <c r="V22" s="98"/>
      <c r="W22" s="98"/>
      <c r="X22" s="98"/>
      <c r="Y22" s="99"/>
      <c r="Z22" s="100"/>
      <c r="AA22" s="98"/>
      <c r="AC22" s="98"/>
      <c r="AD22" s="100" t="n">
        <v>0</v>
      </c>
      <c r="AE22" s="98" t="n">
        <f aca="false">SUM(AC22:AD22)</f>
        <v>0</v>
      </c>
      <c r="AG22" s="101" t="n">
        <f aca="false">E22+I22+Q22+U22+Y22+M22+AC22</f>
        <v>0</v>
      </c>
      <c r="AH22" s="101" t="n">
        <f aca="false">F22+J22+R22+V22+Z22+N22+AD22</f>
        <v>1555.33875953798</v>
      </c>
      <c r="AI22" s="101" t="n">
        <f aca="false">G22+K22+S22+W22+AA22+O22+AE22</f>
        <v>1555.33875953798</v>
      </c>
      <c r="AK22" s="102"/>
      <c r="AP22" s="81" t="s">
        <v>97</v>
      </c>
    </row>
    <row r="23" customFormat="false" ht="15" hidden="false" customHeight="false" outlineLevel="0" collapsed="false">
      <c r="A23" s="81" t="s">
        <v>98</v>
      </c>
      <c r="C23" s="82" t="s">
        <v>99</v>
      </c>
      <c r="E23" s="98"/>
      <c r="F23" s="98" t="n">
        <v>2.426916712631</v>
      </c>
      <c r="G23" s="98" t="n">
        <f aca="false">SUM(E23:F23)</f>
        <v>2.426916712631</v>
      </c>
      <c r="H23" s="98"/>
      <c r="I23" s="99" t="n">
        <v>0</v>
      </c>
      <c r="J23" s="98" t="n">
        <v>0</v>
      </c>
      <c r="K23" s="98" t="n">
        <f aca="false">SUM(I23:J23)</f>
        <v>0</v>
      </c>
      <c r="L23" s="98"/>
      <c r="M23" s="99" t="n">
        <v>0</v>
      </c>
      <c r="N23" s="98" t="n">
        <f aca="false">(M23/M$25)*N$25</f>
        <v>0</v>
      </c>
      <c r="O23" s="98" t="n">
        <f aca="false">SUM(M23:N23)</f>
        <v>0</v>
      </c>
      <c r="P23" s="98"/>
      <c r="Q23" s="99"/>
      <c r="R23" s="98"/>
      <c r="S23" s="98"/>
      <c r="T23" s="98"/>
      <c r="U23" s="99"/>
      <c r="V23" s="98"/>
      <c r="W23" s="98"/>
      <c r="X23" s="98"/>
      <c r="Y23" s="99"/>
      <c r="Z23" s="100"/>
      <c r="AA23" s="98"/>
      <c r="AC23" s="98"/>
      <c r="AD23" s="100"/>
      <c r="AE23" s="98"/>
      <c r="AG23" s="101" t="n">
        <f aca="false">E23+I23+Q23+U23+Y23+M23+AC23</f>
        <v>0</v>
      </c>
      <c r="AH23" s="101" t="n">
        <f aca="false">F23+J23+R23+V23+Z23+N23+AD23</f>
        <v>2.426916712631</v>
      </c>
      <c r="AI23" s="101" t="n">
        <f aca="false">G23+K23+S23+W23+AA23+O23+AE23</f>
        <v>2.426916712631</v>
      </c>
      <c r="AK23" s="102" t="n">
        <v>1</v>
      </c>
      <c r="AP23" s="81" t="s">
        <v>98</v>
      </c>
    </row>
    <row r="24" customFormat="false" ht="15" hidden="false" customHeight="false" outlineLevel="0" collapsed="false">
      <c r="E24" s="107"/>
      <c r="F24" s="108"/>
      <c r="G24" s="108"/>
      <c r="I24" s="108"/>
      <c r="J24" s="108"/>
      <c r="K24" s="108"/>
      <c r="M24" s="108"/>
      <c r="N24" s="108"/>
      <c r="O24" s="108"/>
      <c r="Q24" s="108"/>
      <c r="R24" s="108"/>
      <c r="S24" s="108"/>
      <c r="U24" s="108"/>
      <c r="V24" s="108"/>
      <c r="W24" s="108"/>
      <c r="Y24" s="108"/>
      <c r="Z24" s="108"/>
      <c r="AA24" s="108"/>
      <c r="AC24" s="108"/>
      <c r="AD24" s="108"/>
      <c r="AE24" s="108"/>
      <c r="AG24" s="108"/>
      <c r="AH24" s="108"/>
      <c r="AI24" s="108"/>
      <c r="AK24" s="82" t="n">
        <f aca="false">SUM(AK8:AK23)</f>
        <v>181.3</v>
      </c>
      <c r="AL24" s="102" t="n">
        <f aca="false">563101-315478</f>
        <v>247623</v>
      </c>
    </row>
    <row r="25" customFormat="false" ht="15" hidden="false" customHeight="false" outlineLevel="0" collapsed="false">
      <c r="C25" s="109" t="s">
        <v>75</v>
      </c>
      <c r="E25" s="98" t="n">
        <f aca="false">SUM(E8:E24)</f>
        <v>0</v>
      </c>
      <c r="F25" s="110" t="n">
        <f aca="false">24510-24070</f>
        <v>440</v>
      </c>
      <c r="G25" s="111" t="n">
        <f aca="false">SUM(G8:G23)</f>
        <v>440</v>
      </c>
      <c r="H25" s="111"/>
      <c r="I25" s="98" t="n">
        <f aca="false">SUM(I8:I24)</f>
        <v>0</v>
      </c>
      <c r="J25" s="110" t="n">
        <f aca="false">21584-20602</f>
        <v>982</v>
      </c>
      <c r="K25" s="111" t="n">
        <f aca="false">SUM(K8:K23)</f>
        <v>982</v>
      </c>
      <c r="L25" s="111"/>
      <c r="M25" s="111" t="n">
        <f aca="false">SUM(M8:M23)</f>
        <v>12911</v>
      </c>
      <c r="N25" s="110" t="n">
        <f aca="false">19271-18395</f>
        <v>876</v>
      </c>
      <c r="O25" s="111" t="n">
        <f aca="false">SUM(O8:O23)</f>
        <v>13787</v>
      </c>
      <c r="P25" s="111"/>
      <c r="Q25" s="111" t="n">
        <f aca="false">SUM(Q8:Q23)</f>
        <v>0</v>
      </c>
      <c r="R25" s="110" t="n">
        <f aca="false">27661-24497</f>
        <v>3164</v>
      </c>
      <c r="S25" s="111" t="n">
        <f aca="false">SUM(S8:S23)</f>
        <v>3164</v>
      </c>
      <c r="T25" s="111"/>
      <c r="U25" s="111" t="n">
        <f aca="false">SUM(U8:U23)</f>
        <v>0</v>
      </c>
      <c r="V25" s="110" t="n">
        <f aca="false">1814-1731</f>
        <v>83</v>
      </c>
      <c r="W25" s="111" t="n">
        <f aca="false">SUM(W8:W23)</f>
        <v>83</v>
      </c>
      <c r="X25" s="111"/>
      <c r="Y25" s="98" t="n">
        <f aca="false">SUM(Y8:Y24)</f>
        <v>23429</v>
      </c>
      <c r="Z25" s="110" t="n">
        <f aca="false">11191-9843</f>
        <v>1348</v>
      </c>
      <c r="AA25" s="111" t="n">
        <f aca="false">SUM(AA8:AA23)</f>
        <v>24777</v>
      </c>
      <c r="AB25" s="111"/>
      <c r="AC25" s="98" t="n">
        <f aca="false">SUM(AC8:AC24)</f>
        <v>0</v>
      </c>
      <c r="AD25" s="110" t="n">
        <f aca="false">159455-152204</f>
        <v>7251</v>
      </c>
      <c r="AE25" s="111" t="n">
        <f aca="false">SUM(AE8:AE23)</f>
        <v>7251.41723575229</v>
      </c>
      <c r="AF25" s="111"/>
      <c r="AG25" s="111" t="n">
        <f aca="false">SUM(AG8:AG23)</f>
        <v>36340</v>
      </c>
      <c r="AH25" s="111" t="n">
        <f aca="false">SUM(AH8:AH23)</f>
        <v>14144.4172357523</v>
      </c>
      <c r="AI25" s="111" t="n">
        <f aca="false">SUM(AI8:AI23)</f>
        <v>50484.4172357523</v>
      </c>
      <c r="AJ25" s="111" t="n">
        <f aca="false">AA25+W25+S25+K25+G25+O25+AE25</f>
        <v>50484.4172357523</v>
      </c>
    </row>
    <row r="27" customFormat="false" ht="15" hidden="false" customHeight="false" outlineLevel="0" collapsed="false">
      <c r="C27" s="82" t="s">
        <v>100</v>
      </c>
      <c r="E27" s="82" t="s">
        <v>101</v>
      </c>
      <c r="J27" s="112"/>
      <c r="AG27" s="98"/>
    </row>
    <row r="28" customFormat="false" ht="15" hidden="false" customHeight="false" outlineLevel="0" collapsed="false">
      <c r="E28" s="82" t="s">
        <v>102</v>
      </c>
      <c r="F28" s="98"/>
      <c r="G28" s="111"/>
      <c r="H28" s="111"/>
      <c r="J28" s="98"/>
      <c r="K28" s="111"/>
      <c r="L28" s="111"/>
      <c r="M28" s="111"/>
      <c r="N28" s="98"/>
      <c r="O28" s="111"/>
      <c r="P28" s="111"/>
      <c r="Q28" s="111"/>
      <c r="R28" s="98"/>
      <c r="S28" s="111"/>
      <c r="T28" s="111"/>
      <c r="U28" s="111"/>
      <c r="V28" s="98"/>
      <c r="W28" s="111"/>
      <c r="X28" s="111"/>
      <c r="Y28" s="98"/>
      <c r="Z28" s="98"/>
      <c r="AA28" s="111"/>
      <c r="AB28" s="111"/>
      <c r="AC28" s="98"/>
      <c r="AD28" s="98"/>
      <c r="AE28" s="111"/>
      <c r="AF28" s="111"/>
      <c r="AG28" s="111"/>
      <c r="AH28" s="111"/>
    </row>
    <row r="29" customFormat="false" ht="15" hidden="false" customHeight="false" outlineLevel="0" collapsed="false">
      <c r="U29" s="113"/>
      <c r="V29" s="114"/>
      <c r="W29" s="114"/>
      <c r="X29" s="113"/>
      <c r="Y29" s="115"/>
      <c r="Z29" s="116"/>
      <c r="AC29" s="115"/>
      <c r="AD29" s="116"/>
    </row>
    <row r="30" customFormat="false" ht="15" hidden="false" customHeight="false" outlineLevel="0" collapsed="false">
      <c r="T30" s="117"/>
      <c r="U30" s="118"/>
      <c r="V30" s="118"/>
      <c r="W30" s="118"/>
      <c r="X30" s="118"/>
      <c r="Y30" s="118"/>
      <c r="Z30" s="118"/>
      <c r="AC30" s="118"/>
      <c r="AD30" s="118"/>
    </row>
    <row r="31" customFormat="false" ht="15" hidden="false" customHeight="false" outlineLevel="0" collapsed="false">
      <c r="T31" s="117"/>
      <c r="U31" s="119"/>
      <c r="V31" s="118"/>
      <c r="W31" s="118"/>
      <c r="X31" s="119"/>
      <c r="Y31" s="120"/>
      <c r="Z31" s="117"/>
      <c r="AA31" s="120"/>
      <c r="AC31" s="120"/>
      <c r="AD31" s="117"/>
      <c r="AE31" s="120"/>
      <c r="AG31" s="121"/>
    </row>
    <row r="32" customFormat="false" ht="15" hidden="false" customHeight="false" outlineLevel="0" collapsed="false">
      <c r="T32" s="117"/>
      <c r="U32" s="119"/>
      <c r="V32" s="118"/>
      <c r="W32" s="118"/>
      <c r="X32" s="119"/>
      <c r="Y32" s="120"/>
      <c r="Z32" s="117"/>
      <c r="AA32" s="120"/>
      <c r="AC32" s="120"/>
      <c r="AD32" s="117"/>
      <c r="AE32" s="120"/>
      <c r="AG32" s="121"/>
    </row>
    <row r="33" customFormat="false" ht="15" hidden="false" customHeight="false" outlineLevel="0" collapsed="false">
      <c r="T33" s="117"/>
      <c r="U33" s="119"/>
      <c r="V33" s="118"/>
      <c r="W33" s="118"/>
      <c r="X33" s="119"/>
      <c r="Y33" s="120"/>
      <c r="Z33" s="117"/>
      <c r="AA33" s="120"/>
      <c r="AC33" s="120"/>
      <c r="AD33" s="117"/>
      <c r="AE33" s="120"/>
      <c r="AG33" s="121"/>
    </row>
    <row r="34" customFormat="false" ht="15" hidden="false" customHeight="false" outlineLevel="0" collapsed="false">
      <c r="T34" s="122"/>
      <c r="U34" s="118"/>
      <c r="V34" s="118"/>
      <c r="W34" s="118"/>
      <c r="X34" s="119"/>
      <c r="Y34" s="120"/>
      <c r="Z34" s="117"/>
      <c r="AA34" s="120"/>
      <c r="AC34" s="120"/>
      <c r="AD34" s="117"/>
      <c r="AE34" s="120"/>
      <c r="AG34" s="121"/>
    </row>
    <row r="35" customFormat="false" ht="15" hidden="false" customHeight="false" outlineLevel="0" collapsed="false">
      <c r="U35" s="118"/>
      <c r="V35" s="123"/>
      <c r="W35" s="118"/>
      <c r="X35" s="118"/>
      <c r="Y35" s="124"/>
      <c r="Z35" s="125"/>
      <c r="AA35" s="126"/>
      <c r="AC35" s="124"/>
      <c r="AD35" s="125"/>
      <c r="AE35" s="126"/>
      <c r="AG35" s="121"/>
    </row>
    <row r="37" customFormat="false" ht="15" hidden="false" customHeight="false" outlineLevel="0" collapsed="false">
      <c r="A37" s="82"/>
    </row>
    <row r="38" customFormat="false" ht="15" hidden="false" customHeight="false" outlineLevel="0" collapsed="false">
      <c r="A38" s="82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13.7"/>
    <col collapsed="false" customWidth="true" hidden="false" outlineLevel="0" max="2" min="2" style="82" width="2.7"/>
    <col collapsed="false" customWidth="true" hidden="false" outlineLevel="0" max="3" min="3" style="82" width="26.28"/>
    <col collapsed="false" customWidth="true" hidden="false" outlineLevel="0" max="4" min="4" style="82" width="2.7"/>
    <col collapsed="false" customWidth="true" hidden="false" outlineLevel="0" max="5" min="5" style="82" width="15.85"/>
    <col collapsed="false" customWidth="true" hidden="false" outlineLevel="0" max="6" min="6" style="82" width="14.28"/>
    <col collapsed="false" customWidth="true" hidden="false" outlineLevel="0" max="7" min="7" style="82" width="11.7"/>
    <col collapsed="false" customWidth="true" hidden="true" outlineLevel="0" max="8" min="8" style="82" width="5.13"/>
    <col collapsed="false" customWidth="true" hidden="true" outlineLevel="0" max="9" min="9" style="82" width="16.42"/>
    <col collapsed="false" customWidth="true" hidden="true" outlineLevel="0" max="10" min="10" style="82" width="14.14"/>
    <col collapsed="false" customWidth="true" hidden="true" outlineLevel="0" max="11" min="11" style="82" width="11.7"/>
    <col collapsed="false" customWidth="true" hidden="true" outlineLevel="0" max="12" min="12" style="82" width="2.7"/>
    <col collapsed="false" customWidth="true" hidden="true" outlineLevel="0" max="13" min="13" style="82" width="16.42"/>
    <col collapsed="false" customWidth="true" hidden="true" outlineLevel="0" max="14" min="14" style="82" width="13.28"/>
    <col collapsed="false" customWidth="true" hidden="true" outlineLevel="0" max="15" min="15" style="82" width="11.7"/>
    <col collapsed="false" customWidth="true" hidden="true" outlineLevel="0" max="16" min="16" style="82" width="2.7"/>
    <col collapsed="false" customWidth="true" hidden="true" outlineLevel="0" max="17" min="17" style="82" width="16.42"/>
    <col collapsed="false" customWidth="true" hidden="true" outlineLevel="0" max="18" min="18" style="82" width="13.28"/>
    <col collapsed="false" customWidth="true" hidden="true" outlineLevel="0" max="19" min="19" style="82" width="11.7"/>
    <col collapsed="false" customWidth="true" hidden="true" outlineLevel="0" max="20" min="20" style="82" width="2.7"/>
    <col collapsed="false" customWidth="true" hidden="true" outlineLevel="0" max="21" min="21" style="82" width="14.7"/>
    <col collapsed="false" customWidth="true" hidden="true" outlineLevel="0" max="22" min="22" style="82" width="13.99"/>
    <col collapsed="false" customWidth="true" hidden="true" outlineLevel="0" max="23" min="23" style="82" width="11.7"/>
    <col collapsed="false" customWidth="true" hidden="true" outlineLevel="0" max="24" min="24" style="82" width="2.7"/>
    <col collapsed="false" customWidth="true" hidden="true" outlineLevel="0" max="25" min="25" style="82" width="15.41"/>
    <col collapsed="false" customWidth="true" hidden="true" outlineLevel="0" max="26" min="26" style="82" width="14.14"/>
    <col collapsed="false" customWidth="true" hidden="true" outlineLevel="0" max="27" min="27" style="82" width="15.7"/>
    <col collapsed="false" customWidth="true" hidden="true" outlineLevel="0" max="28" min="28" style="82" width="2.7"/>
    <col collapsed="false" customWidth="true" hidden="true" outlineLevel="0" max="29" min="29" style="82" width="15.41"/>
    <col collapsed="false" customWidth="true" hidden="true" outlineLevel="0" max="30" min="30" style="82" width="14.14"/>
    <col collapsed="false" customWidth="true" hidden="true" outlineLevel="0" max="31" min="31" style="82" width="15.7"/>
    <col collapsed="false" customWidth="true" hidden="true" outlineLevel="0" max="32" min="32" style="82" width="2.7"/>
    <col collapsed="false" customWidth="true" hidden="true" outlineLevel="0" max="33" min="33" style="82" width="14.85"/>
    <col collapsed="false" customWidth="true" hidden="true" outlineLevel="0" max="34" min="34" style="82" width="16.7"/>
    <col collapsed="false" customWidth="true" hidden="true" outlineLevel="0" max="35" min="35" style="82" width="14.28"/>
    <col collapsed="false" customWidth="true" hidden="true" outlineLevel="0" max="36" min="36" style="82" width="14.85"/>
    <col collapsed="false" customWidth="true" hidden="true" outlineLevel="0" max="39" min="37" style="82" width="9.06"/>
    <col collapsed="false" customWidth="false" hidden="false" outlineLevel="0" max="257" min="40" style="82" width="9.14"/>
  </cols>
  <sheetData>
    <row r="1" customFormat="false" ht="15" hidden="false" customHeight="false" outlineLevel="0" collapsed="false">
      <c r="A1" s="83" t="s">
        <v>52</v>
      </c>
      <c r="B1" s="84"/>
      <c r="C1" s="85" t="s">
        <v>103</v>
      </c>
    </row>
    <row r="2" customFormat="false" ht="15.75" hidden="false" customHeight="false" outlineLevel="0" collapsed="false">
      <c r="A2" s="86" t="s">
        <v>53</v>
      </c>
      <c r="B2" s="87"/>
      <c r="C2" s="88" t="n">
        <v>36192</v>
      </c>
    </row>
    <row r="4" customFormat="false" ht="15" hidden="false" customHeight="false" outlineLevel="0" collapsed="false">
      <c r="E4" s="89" t="s">
        <v>54</v>
      </c>
      <c r="I4" s="89" t="s">
        <v>55</v>
      </c>
      <c r="M4" s="89" t="s">
        <v>56</v>
      </c>
      <c r="Q4" s="89" t="s">
        <v>57</v>
      </c>
      <c r="U4" s="89" t="s">
        <v>58</v>
      </c>
      <c r="Y4" s="89" t="s">
        <v>59</v>
      </c>
      <c r="AC4" s="89" t="s">
        <v>60</v>
      </c>
    </row>
    <row r="5" customFormat="false" ht="15" hidden="false" customHeight="false" outlineLevel="0" collapsed="false">
      <c r="A5" s="90" t="s">
        <v>61</v>
      </c>
      <c r="C5" s="91"/>
      <c r="E5" s="92" t="s">
        <v>63</v>
      </c>
      <c r="F5" s="92"/>
      <c r="G5" s="92"/>
      <c r="I5" s="92" t="s">
        <v>64</v>
      </c>
      <c r="J5" s="92"/>
      <c r="K5" s="92"/>
      <c r="M5" s="92" t="s">
        <v>65</v>
      </c>
      <c r="N5" s="92"/>
      <c r="O5" s="92"/>
      <c r="Q5" s="92" t="s">
        <v>66</v>
      </c>
      <c r="R5" s="92"/>
      <c r="S5" s="92"/>
      <c r="U5" s="92" t="s">
        <v>67</v>
      </c>
      <c r="V5" s="92"/>
      <c r="W5" s="92"/>
      <c r="Y5" s="92" t="s">
        <v>68</v>
      </c>
      <c r="Z5" s="92"/>
      <c r="AA5" s="92"/>
      <c r="AC5" s="92" t="s">
        <v>69</v>
      </c>
      <c r="AD5" s="92"/>
      <c r="AE5" s="92"/>
      <c r="AG5" s="92" t="s">
        <v>70</v>
      </c>
      <c r="AH5" s="92"/>
      <c r="AI5" s="92"/>
    </row>
    <row r="6" customFormat="false" ht="15" hidden="false" customHeight="false" outlineLevel="0" collapsed="false">
      <c r="A6" s="93" t="s">
        <v>71</v>
      </c>
      <c r="C6" s="94" t="s">
        <v>72</v>
      </c>
      <c r="E6" s="95" t="s">
        <v>73</v>
      </c>
      <c r="F6" s="96" t="s">
        <v>74</v>
      </c>
      <c r="G6" s="97" t="s">
        <v>75</v>
      </c>
      <c r="I6" s="95" t="s">
        <v>73</v>
      </c>
      <c r="J6" s="96" t="s">
        <v>74</v>
      </c>
      <c r="K6" s="97" t="s">
        <v>75</v>
      </c>
      <c r="M6" s="95" t="s">
        <v>73</v>
      </c>
      <c r="N6" s="96" t="s">
        <v>74</v>
      </c>
      <c r="O6" s="97" t="s">
        <v>75</v>
      </c>
      <c r="Q6" s="95" t="s">
        <v>73</v>
      </c>
      <c r="R6" s="96" t="s">
        <v>74</v>
      </c>
      <c r="S6" s="97" t="s">
        <v>75</v>
      </c>
      <c r="U6" s="95" t="s">
        <v>73</v>
      </c>
      <c r="V6" s="96" t="s">
        <v>74</v>
      </c>
      <c r="W6" s="97" t="s">
        <v>75</v>
      </c>
      <c r="Y6" s="95" t="s">
        <v>73</v>
      </c>
      <c r="Z6" s="96" t="s">
        <v>74</v>
      </c>
      <c r="AA6" s="97" t="s">
        <v>75</v>
      </c>
      <c r="AC6" s="95" t="s">
        <v>73</v>
      </c>
      <c r="AD6" s="96" t="s">
        <v>74</v>
      </c>
      <c r="AE6" s="97" t="s">
        <v>75</v>
      </c>
      <c r="AG6" s="95" t="s">
        <v>73</v>
      </c>
      <c r="AH6" s="96" t="s">
        <v>74</v>
      </c>
      <c r="AI6" s="97" t="s">
        <v>75</v>
      </c>
      <c r="AK6" s="82" t="s">
        <v>76</v>
      </c>
      <c r="AL6" s="82" t="s">
        <v>77</v>
      </c>
    </row>
    <row r="7" customFormat="false" ht="3" hidden="false" customHeight="true" outlineLevel="0" collapsed="false"/>
    <row r="8" customFormat="false" ht="15" hidden="false" customHeight="false" outlineLevel="0" collapsed="false">
      <c r="A8" s="81" t="n">
        <v>969</v>
      </c>
      <c r="C8" s="82" t="s">
        <v>78</v>
      </c>
      <c r="E8" s="120" t="n">
        <f aca="false">AK8/AK$24*AL$24</f>
        <v>35151.404494382</v>
      </c>
      <c r="F8" s="98" t="n">
        <f aca="false">E8/E$25*F$25</f>
        <v>5144.25280898876</v>
      </c>
      <c r="G8" s="98" t="n">
        <f aca="false">SUM(E8:F8)</f>
        <v>40295.6573033708</v>
      </c>
      <c r="H8" s="98"/>
      <c r="I8" s="99" t="n">
        <v>0</v>
      </c>
      <c r="J8" s="98" t="n">
        <f aca="false">(ABS(I8)/I$27)*J$25</f>
        <v>0</v>
      </c>
      <c r="K8" s="98" t="n">
        <f aca="false">SUM(I8:J8)</f>
        <v>0</v>
      </c>
      <c r="L8" s="98"/>
      <c r="M8" s="99" t="n">
        <v>47434</v>
      </c>
      <c r="N8" s="98" t="n">
        <f aca="false">(M8/M$25)*N$25</f>
        <v>11337.8721951672</v>
      </c>
      <c r="O8" s="98" t="n">
        <f aca="false">SUM(M8:N8)</f>
        <v>58771.8721951672</v>
      </c>
      <c r="P8" s="98"/>
      <c r="Q8" s="99" t="n">
        <v>139056</v>
      </c>
      <c r="R8" s="98" t="n">
        <f aca="false">(Q8/Q$25)*R$25</f>
        <v>14679.306282027</v>
      </c>
      <c r="S8" s="98" t="n">
        <f aca="false">SUM(Q8:R8)</f>
        <v>153735.306282027</v>
      </c>
      <c r="T8" s="98"/>
      <c r="U8" s="99" t="n">
        <v>0</v>
      </c>
      <c r="V8" s="98" t="n">
        <f aca="false">(U8/U$25)*V$25</f>
        <v>0</v>
      </c>
      <c r="W8" s="98" t="n">
        <f aca="false">U8+V8</f>
        <v>0</v>
      </c>
      <c r="X8" s="98"/>
      <c r="Y8" s="99" t="n">
        <v>32327</v>
      </c>
      <c r="Z8" s="100" t="n">
        <f aca="false">(Y8/Y$25)*Z$25</f>
        <v>8289.27605597918</v>
      </c>
      <c r="AA8" s="98" t="n">
        <f aca="false">SUM(Y8:Z8)</f>
        <v>40616.2760559792</v>
      </c>
      <c r="AC8" s="98" t="n">
        <v>285173</v>
      </c>
      <c r="AD8" s="100" t="n">
        <f aca="false">(AC8/AC$25)*AD$25</f>
        <v>68753.9990720933</v>
      </c>
      <c r="AE8" s="98" t="n">
        <f aca="false">SUM(AC8:AD8)</f>
        <v>353926.999072093</v>
      </c>
      <c r="AG8" s="101" t="n">
        <f aca="false">E8+I8+Q8+U8+Y8+M8+AC8</f>
        <v>539141.404494382</v>
      </c>
      <c r="AH8" s="101" t="n">
        <f aca="false">F8+J8+R8+V8+Z8+N8+AD8</f>
        <v>108204.706414255</v>
      </c>
      <c r="AI8" s="101" t="n">
        <f aca="false">G8+K8+S8+W8+AA8+O8+AE8</f>
        <v>647346.110908638</v>
      </c>
      <c r="AK8" s="102" t="n">
        <v>7</v>
      </c>
    </row>
    <row r="9" customFormat="false" ht="15" hidden="false" customHeight="false" outlineLevel="0" collapsed="false">
      <c r="A9" s="81" t="n">
        <v>912</v>
      </c>
      <c r="C9" s="82" t="s">
        <v>79</v>
      </c>
      <c r="E9" s="120" t="n">
        <f aca="false">AK9/AK$24*AL$24</f>
        <v>0</v>
      </c>
      <c r="F9" s="98" t="n">
        <f aca="false">E9/E$25*F$25</f>
        <v>0</v>
      </c>
      <c r="G9" s="98" t="n">
        <f aca="false">SUM(E9:F9)</f>
        <v>0</v>
      </c>
      <c r="H9" s="98"/>
      <c r="I9" s="99" t="n">
        <v>19517</v>
      </c>
      <c r="J9" s="98" t="n">
        <f aca="false">(ABS(I9)/I$27)*J$25</f>
        <v>10474.1358949604</v>
      </c>
      <c r="K9" s="98" t="n">
        <f aca="false">SUM(I9:J9)</f>
        <v>29991.1358949604</v>
      </c>
      <c r="L9" s="98"/>
      <c r="M9" s="99" t="n">
        <v>0</v>
      </c>
      <c r="N9" s="98" t="n">
        <f aca="false">(M9/M$25)*N$25</f>
        <v>0</v>
      </c>
      <c r="O9" s="98" t="n">
        <f aca="false">SUM(M9:N9)</f>
        <v>0</v>
      </c>
      <c r="P9" s="98"/>
      <c r="Q9" s="99" t="n">
        <v>15153</v>
      </c>
      <c r="R9" s="98" t="n">
        <f aca="false">(Q9/Q$25)*R$25</f>
        <v>1599.61115012336</v>
      </c>
      <c r="S9" s="98" t="n">
        <f aca="false">SUM(Q9:R9)</f>
        <v>16752.6111501234</v>
      </c>
      <c r="T9" s="98"/>
      <c r="U9" s="99"/>
      <c r="V9" s="98" t="n">
        <f aca="false">(U9/U$25)*V$25</f>
        <v>0</v>
      </c>
      <c r="W9" s="98" t="n">
        <f aca="false">SUM(U9:V9)</f>
        <v>0</v>
      </c>
      <c r="X9" s="98"/>
      <c r="Y9" s="99"/>
      <c r="Z9" s="100" t="n">
        <f aca="false">(Y9/Y$25)*Z$25</f>
        <v>0</v>
      </c>
      <c r="AA9" s="98" t="n">
        <f aca="false">SUM(Y9:Z9)</f>
        <v>0</v>
      </c>
      <c r="AC9" s="98" t="n">
        <v>132837</v>
      </c>
      <c r="AD9" s="100" t="n">
        <f aca="false">(AC9/AC$25)*AD$25</f>
        <v>32026.4364955296</v>
      </c>
      <c r="AE9" s="98" t="n">
        <f aca="false">SUM(AC9:AD9)</f>
        <v>164863.43649553</v>
      </c>
      <c r="AG9" s="101" t="n">
        <f aca="false">E9+I9+Q9+U9+Y9+M9+AC9</f>
        <v>167507</v>
      </c>
      <c r="AH9" s="101" t="n">
        <f aca="false">F9+J9+R9+V9+Z9+N9+AD9</f>
        <v>44100.1835406134</v>
      </c>
      <c r="AI9" s="101" t="n">
        <f aca="false">G9+K9+S9+W9+AA9+O9+AE9</f>
        <v>211607.183540613</v>
      </c>
      <c r="AK9" s="102"/>
    </row>
    <row r="10" customFormat="false" ht="15" hidden="false" customHeight="false" outlineLevel="0" collapsed="false">
      <c r="A10" s="81" t="n">
        <v>963</v>
      </c>
      <c r="C10" s="82" t="s">
        <v>104</v>
      </c>
      <c r="E10" s="120" t="n">
        <f aca="false">AK10/AK$24*AL$24</f>
        <v>416795.224719101</v>
      </c>
      <c r="F10" s="98" t="n">
        <f aca="false">E10/E$25*F$25</f>
        <v>60996.1404494382</v>
      </c>
      <c r="G10" s="98" t="n">
        <f aca="false">SUM(E10:F10)</f>
        <v>477791.365168539</v>
      </c>
      <c r="H10" s="98"/>
      <c r="I10" s="99" t="n">
        <v>277</v>
      </c>
      <c r="J10" s="98" t="n">
        <f aca="false">(ABS(I10)/I$27)*J$25</f>
        <v>148.656844950763</v>
      </c>
      <c r="K10" s="98" t="n">
        <f aca="false">SUM(I10:J10)</f>
        <v>425.656844950763</v>
      </c>
      <c r="L10" s="98"/>
      <c r="M10" s="99" t="n">
        <v>0</v>
      </c>
      <c r="N10" s="98" t="n">
        <f aca="false">(M10/M$25)*N$25</f>
        <v>0</v>
      </c>
      <c r="O10" s="98" t="n">
        <f aca="false">SUM(M10:N10)</f>
        <v>0</v>
      </c>
      <c r="P10" s="98"/>
      <c r="Q10" s="99" t="n">
        <v>74927</v>
      </c>
      <c r="R10" s="98" t="n">
        <f aca="false">(Q10/Q$25)*R$25</f>
        <v>7909.59312646296</v>
      </c>
      <c r="S10" s="98" t="n">
        <f aca="false">SUM(Q10:R10)</f>
        <v>82836.593126463</v>
      </c>
      <c r="T10" s="98"/>
      <c r="U10" s="99" t="n">
        <v>12140</v>
      </c>
      <c r="V10" s="98" t="n">
        <f aca="false">(U10/U$25)*V$25</f>
        <v>2120</v>
      </c>
      <c r="W10" s="98" t="n">
        <f aca="false">SUM(U10:V10)</f>
        <v>14260</v>
      </c>
      <c r="X10" s="98"/>
      <c r="Y10" s="99"/>
      <c r="Z10" s="100" t="n">
        <f aca="false">(Y10/Y$25)*Z$25</f>
        <v>0</v>
      </c>
      <c r="AA10" s="98" t="n">
        <f aca="false">SUM(Y10:Z10)</f>
        <v>0</v>
      </c>
      <c r="AC10" s="98" t="n">
        <v>20034</v>
      </c>
      <c r="AD10" s="100" t="n">
        <f aca="false">(AC10/AC$25)*AD$25</f>
        <v>4830.11230870495</v>
      </c>
      <c r="AE10" s="98" t="n">
        <f aca="false">SUM(AC10:AD10)</f>
        <v>24864.112308705</v>
      </c>
      <c r="AG10" s="101" t="n">
        <f aca="false">E10+I10+Q10+U10+Y10+M10+AC10</f>
        <v>524173.224719101</v>
      </c>
      <c r="AH10" s="101" t="n">
        <f aca="false">F10+J10+R10+V10+Z10+N10+AD10</f>
        <v>76004.5027295569</v>
      </c>
      <c r="AI10" s="101" t="n">
        <f aca="false">G10+K10+S10+W10+AA10+O10+AE10</f>
        <v>600177.727448658</v>
      </c>
      <c r="AK10" s="102" t="n">
        <v>83</v>
      </c>
    </row>
    <row r="11" customFormat="false" ht="15" hidden="false" customHeight="false" outlineLevel="0" collapsed="false">
      <c r="A11" s="81" t="s">
        <v>82</v>
      </c>
      <c r="C11" s="82" t="s">
        <v>83</v>
      </c>
      <c r="E11" s="120" t="n">
        <f aca="false">AK11/AK$24*AL$24</f>
        <v>90389.3258426966</v>
      </c>
      <c r="F11" s="98" t="n">
        <f aca="false">E11/E$25*F$25</f>
        <v>13228.0786516854</v>
      </c>
      <c r="G11" s="98" t="n">
        <f aca="false">SUM(E11:F11)</f>
        <v>103617.404494382</v>
      </c>
      <c r="H11" s="98"/>
      <c r="I11" s="99" t="n">
        <v>0</v>
      </c>
      <c r="J11" s="98" t="n">
        <f aca="false">(ABS(I11)/I$25)*J$25</f>
        <v>0</v>
      </c>
      <c r="K11" s="98" t="n">
        <f aca="false">SUM(I11:J11)</f>
        <v>0</v>
      </c>
      <c r="L11" s="98"/>
      <c r="M11" s="99" t="n">
        <v>60371</v>
      </c>
      <c r="N11" s="98" t="n">
        <f aca="false">(M11/M$25)*N$25</f>
        <v>14430.1278048328</v>
      </c>
      <c r="O11" s="98" t="n">
        <f aca="false">SUM(M11:N11)</f>
        <v>74801.1278048328</v>
      </c>
      <c r="P11" s="98"/>
      <c r="Q11" s="99"/>
      <c r="R11" s="98" t="n">
        <f aca="false">(Q11/Q$25)*R$25</f>
        <v>0</v>
      </c>
      <c r="S11" s="98" t="n">
        <f aca="false">SUM(Q11:R11)</f>
        <v>0</v>
      </c>
      <c r="T11" s="98"/>
      <c r="U11" s="99" t="n">
        <v>0</v>
      </c>
      <c r="V11" s="98" t="n">
        <f aca="false">(U11/U$25)*V$25</f>
        <v>0</v>
      </c>
      <c r="W11" s="98" t="n">
        <f aca="false">U11+V11</f>
        <v>0</v>
      </c>
      <c r="X11" s="98"/>
      <c r="Y11" s="99"/>
      <c r="Z11" s="100" t="n">
        <f aca="false">(Y11/Y$25)*Z$25</f>
        <v>0</v>
      </c>
      <c r="AA11" s="98" t="n">
        <f aca="false">SUM(Y11:Z11)</f>
        <v>0</v>
      </c>
      <c r="AC11" s="98" t="n">
        <v>265269</v>
      </c>
      <c r="AD11" s="100" t="n">
        <f aca="false">(AC11/AC$25)*AD$25</f>
        <v>63955.2292112336</v>
      </c>
      <c r="AE11" s="98" t="n">
        <f aca="false">SUM(AC11:AD11)</f>
        <v>329224.229211234</v>
      </c>
      <c r="AG11" s="101" t="n">
        <f aca="false">E11+I11+Q11+U11+Y11+M11+AC11</f>
        <v>416029.325842697</v>
      </c>
      <c r="AH11" s="101" t="n">
        <f aca="false">F11+J11+R11+V11+Z11+N11+AD11</f>
        <v>91613.4356677518</v>
      </c>
      <c r="AI11" s="101" t="n">
        <f aca="false">G11+K11+S11+W11+AA11+O11+AE11</f>
        <v>507642.761510448</v>
      </c>
      <c r="AK11" s="102" t="n">
        <v>18</v>
      </c>
    </row>
    <row r="12" customFormat="false" ht="15" hidden="false" customHeight="false" outlineLevel="0" collapsed="false">
      <c r="A12" s="81" t="s">
        <v>84</v>
      </c>
      <c r="C12" s="82" t="s">
        <v>85</v>
      </c>
      <c r="E12" s="120" t="n">
        <f aca="false">AK12/AK$24*AL$24</f>
        <v>70302.808988764</v>
      </c>
      <c r="F12" s="98" t="n">
        <f aca="false">E12/E$25*F$25</f>
        <v>10288.5056179775</v>
      </c>
      <c r="G12" s="98" t="n">
        <f aca="false">SUM(E12:F12)</f>
        <v>80591.3146067416</v>
      </c>
      <c r="H12" s="98"/>
      <c r="I12" s="99" t="n">
        <v>0</v>
      </c>
      <c r="J12" s="98" t="n">
        <f aca="false">(ABS(I12)/I$25)*J$25</f>
        <v>0</v>
      </c>
      <c r="K12" s="98" t="n">
        <f aca="false">SUM(I12:J12)</f>
        <v>0</v>
      </c>
      <c r="L12" s="98"/>
      <c r="M12" s="99" t="n">
        <v>0</v>
      </c>
      <c r="N12" s="98" t="n">
        <f aca="false">(M12/M$25)*N$25</f>
        <v>0</v>
      </c>
      <c r="O12" s="98" t="n">
        <f aca="false">SUM(M12:N12)</f>
        <v>0</v>
      </c>
      <c r="P12" s="98"/>
      <c r="Q12" s="99"/>
      <c r="R12" s="98" t="n">
        <f aca="false">(Q12/Q$25)*R$25</f>
        <v>0</v>
      </c>
      <c r="S12" s="98" t="n">
        <f aca="false">SUM(Q12:R12)</f>
        <v>0</v>
      </c>
      <c r="T12" s="98"/>
      <c r="U12" s="99" t="n">
        <v>0</v>
      </c>
      <c r="V12" s="98" t="n">
        <f aca="false">(U12/U$25)*V$25</f>
        <v>0</v>
      </c>
      <c r="W12" s="98" t="n">
        <f aca="false">U12+V12</f>
        <v>0</v>
      </c>
      <c r="X12" s="98"/>
      <c r="Y12" s="99"/>
      <c r="Z12" s="100" t="n">
        <f aca="false">(Y12/Y$25)*Z$25</f>
        <v>0</v>
      </c>
      <c r="AA12" s="98" t="n">
        <f aca="false">SUM(Y12:Z12)</f>
        <v>0</v>
      </c>
      <c r="AC12" s="98"/>
      <c r="AD12" s="100" t="n">
        <f aca="false">(AC12/AC$25)*AD$25</f>
        <v>0</v>
      </c>
      <c r="AE12" s="98" t="n">
        <f aca="false">SUM(AC12:AD12)</f>
        <v>0</v>
      </c>
      <c r="AG12" s="101" t="n">
        <f aca="false">E12+I12+Q12+U12+Y12+M12+AC12</f>
        <v>70302.808988764</v>
      </c>
      <c r="AH12" s="101" t="n">
        <f aca="false">F12+J12+R12+V12+Z12+N12+AD12</f>
        <v>10288.5056179775</v>
      </c>
      <c r="AI12" s="101" t="n">
        <f aca="false">G12+K12+S12+W12+AA12+O12+AE12</f>
        <v>80591.3146067416</v>
      </c>
      <c r="AK12" s="102" t="n">
        <v>14</v>
      </c>
    </row>
    <row r="13" customFormat="false" ht="15" hidden="false" customHeight="false" outlineLevel="0" collapsed="false">
      <c r="A13" s="81" t="n">
        <v>985</v>
      </c>
      <c r="C13" s="82" t="s">
        <v>86</v>
      </c>
      <c r="E13" s="120" t="n">
        <f aca="false">AK13/AK$24*AL$24</f>
        <v>195843.539325843</v>
      </c>
      <c r="F13" s="98" t="n">
        <f aca="false">E13/E$25*F$25</f>
        <v>28660.8370786517</v>
      </c>
      <c r="G13" s="98" t="n">
        <f aca="false">SUM(E13:F13)</f>
        <v>224504.376404494</v>
      </c>
      <c r="H13" s="98"/>
      <c r="I13" s="99" t="n">
        <v>0</v>
      </c>
      <c r="J13" s="98" t="n">
        <f aca="false">(ABS(I13)/I$25)*J$25</f>
        <v>0</v>
      </c>
      <c r="K13" s="98" t="n">
        <f aca="false">SUM(I13:J13)</f>
        <v>0</v>
      </c>
      <c r="L13" s="98"/>
      <c r="M13" s="99" t="n">
        <v>0</v>
      </c>
      <c r="N13" s="98" t="n">
        <f aca="false">(M13/M$25)*N$25</f>
        <v>0</v>
      </c>
      <c r="O13" s="98" t="n">
        <f aca="false">SUM(M13:N13)</f>
        <v>0</v>
      </c>
      <c r="P13" s="98"/>
      <c r="Q13" s="99"/>
      <c r="R13" s="98" t="n">
        <f aca="false">(Q13/Q$25)*R$25</f>
        <v>0</v>
      </c>
      <c r="S13" s="98" t="n">
        <f aca="false">SUM(Q13:R13)</f>
        <v>0</v>
      </c>
      <c r="T13" s="98"/>
      <c r="U13" s="99" t="n">
        <v>0</v>
      </c>
      <c r="V13" s="98" t="n">
        <f aca="false">(U13/U$25)*V$25</f>
        <v>0</v>
      </c>
      <c r="W13" s="98" t="n">
        <f aca="false">U13+V13</f>
        <v>0</v>
      </c>
      <c r="X13" s="98"/>
      <c r="Y13" s="99" t="n">
        <v>6917</v>
      </c>
      <c r="Z13" s="100" t="n">
        <f aca="false">(Y13/Y$25)*Z$25</f>
        <v>1773.65429762143</v>
      </c>
      <c r="AA13" s="98" t="n">
        <f aca="false">SUM(Y13:Z13)</f>
        <v>8690.65429762143</v>
      </c>
      <c r="AC13" s="98" t="n">
        <v>4073</v>
      </c>
      <c r="AD13" s="100" t="n">
        <f aca="false">(AC13/AC$25)*AD$25</f>
        <v>981.9830005668</v>
      </c>
      <c r="AE13" s="98" t="n">
        <f aca="false">SUM(AC13:AD13)</f>
        <v>5054.9830005668</v>
      </c>
      <c r="AG13" s="101" t="n">
        <f aca="false">E13+I13+Q13+U13+Y13+M13+AC13</f>
        <v>206833.539325843</v>
      </c>
      <c r="AH13" s="101" t="n">
        <f aca="false">F13+J13+R13+V13+Z13+N13+AD13</f>
        <v>31416.4743768399</v>
      </c>
      <c r="AI13" s="101" t="n">
        <f aca="false">G13+K13+S13+W13+AA13+O13+AE13</f>
        <v>238250.013702683</v>
      </c>
      <c r="AK13" s="102" t="n">
        <v>39</v>
      </c>
    </row>
    <row r="14" customFormat="false" ht="15.75" hidden="false" customHeight="true" outlineLevel="0" collapsed="false">
      <c r="A14" s="81" t="n">
        <v>426</v>
      </c>
      <c r="C14" s="82" t="s">
        <v>88</v>
      </c>
      <c r="E14" s="120" t="n">
        <f aca="false">AK14/AK$24*AL$24</f>
        <v>10043.2584269663</v>
      </c>
      <c r="F14" s="98" t="n">
        <f aca="false">E14/E$25*F$25</f>
        <v>1469.78651685393</v>
      </c>
      <c r="G14" s="98" t="n">
        <f aca="false">SUM(E14:F14)</f>
        <v>11513.0449438202</v>
      </c>
      <c r="H14" s="98"/>
      <c r="I14" s="99" t="n">
        <v>0</v>
      </c>
      <c r="J14" s="98" t="n">
        <f aca="false">(ABS(I14)/I$25)*J$25</f>
        <v>0</v>
      </c>
      <c r="K14" s="98" t="n">
        <f aca="false">SUM(I14:J14)</f>
        <v>0</v>
      </c>
      <c r="L14" s="98"/>
      <c r="M14" s="99" t="n">
        <v>0</v>
      </c>
      <c r="N14" s="98" t="n">
        <f aca="false">(M14/M$25)*N$25</f>
        <v>0</v>
      </c>
      <c r="O14" s="98" t="n">
        <f aca="false">SUM(M14:N14)</f>
        <v>0</v>
      </c>
      <c r="P14" s="98"/>
      <c r="Q14" s="99"/>
      <c r="R14" s="98" t="n">
        <f aca="false">(Q14/Q$25)*R$25</f>
        <v>0</v>
      </c>
      <c r="S14" s="98" t="n">
        <f aca="false">SUM(Q14:R14)</f>
        <v>0</v>
      </c>
      <c r="T14" s="98"/>
      <c r="U14" s="99" t="n">
        <v>0</v>
      </c>
      <c r="V14" s="98" t="n">
        <f aca="false">(U14/U$25)*V$25</f>
        <v>0</v>
      </c>
      <c r="W14" s="98" t="n">
        <f aca="false">U14+V14</f>
        <v>0</v>
      </c>
      <c r="X14" s="98"/>
      <c r="Y14" s="99" t="n">
        <v>0</v>
      </c>
      <c r="Z14" s="100" t="n">
        <f aca="false">(Y14/Y$25)*Z$25</f>
        <v>0</v>
      </c>
      <c r="AA14" s="98" t="n">
        <f aca="false">SUM(Y14:Z14)</f>
        <v>0</v>
      </c>
      <c r="AC14" s="98" t="n">
        <v>0</v>
      </c>
      <c r="AD14" s="100" t="n">
        <f aca="false">(AC14/AC$25)*AD$25</f>
        <v>0</v>
      </c>
      <c r="AE14" s="98" t="n">
        <f aca="false">SUM(AC14:AD14)</f>
        <v>0</v>
      </c>
      <c r="AG14" s="101" t="n">
        <f aca="false">E14+I14+Q14+U14+Y14+M14+AC14</f>
        <v>10043.2584269663</v>
      </c>
      <c r="AH14" s="101" t="n">
        <f aca="false">F14+J14+R14+V14+Z14+N14+AD14</f>
        <v>1469.78651685393</v>
      </c>
      <c r="AI14" s="101" t="n">
        <f aca="false">G14+K14+S14+W14+AA14+O14+AE14</f>
        <v>11513.0449438202</v>
      </c>
      <c r="AK14" s="102" t="n">
        <v>2</v>
      </c>
    </row>
    <row r="15" customFormat="false" ht="15" hidden="false" customHeight="false" outlineLevel="0" collapsed="false">
      <c r="A15" s="81" t="n">
        <v>119</v>
      </c>
      <c r="C15" s="82" t="s">
        <v>89</v>
      </c>
      <c r="E15" s="120" t="n">
        <f aca="false">AK15/AK$24*AL$24</f>
        <v>0</v>
      </c>
      <c r="F15" s="98" t="n">
        <f aca="false">E15/E$25*F$25</f>
        <v>0</v>
      </c>
      <c r="G15" s="98" t="n">
        <f aca="false">SUM(E15:F15)</f>
        <v>0</v>
      </c>
      <c r="H15" s="98"/>
      <c r="I15" s="99" t="n">
        <v>0</v>
      </c>
      <c r="J15" s="98" t="n">
        <f aca="false">(ABS(I15)/I$25)*J$25</f>
        <v>0</v>
      </c>
      <c r="K15" s="98" t="n">
        <f aca="false">SUM(I15:J15)</f>
        <v>0</v>
      </c>
      <c r="L15" s="98"/>
      <c r="M15" s="99" t="n">
        <v>0</v>
      </c>
      <c r="N15" s="98" t="n">
        <f aca="false">(M15/M$25)*N$25</f>
        <v>0</v>
      </c>
      <c r="O15" s="98" t="n">
        <f aca="false">SUM(M15:N15)</f>
        <v>0</v>
      </c>
      <c r="P15" s="98"/>
      <c r="Q15" s="99"/>
      <c r="R15" s="98" t="n">
        <f aca="false">(Q15/Q$25)*R$25</f>
        <v>0</v>
      </c>
      <c r="S15" s="98" t="n">
        <f aca="false">SUM(Q15:R15)</f>
        <v>0</v>
      </c>
      <c r="T15" s="98"/>
      <c r="U15" s="99" t="n">
        <v>0</v>
      </c>
      <c r="V15" s="98" t="n">
        <f aca="false">(U15/U$25)*V$25</f>
        <v>0</v>
      </c>
      <c r="W15" s="98" t="n">
        <f aca="false">U15+V15</f>
        <v>0</v>
      </c>
      <c r="X15" s="98"/>
      <c r="Y15" s="99" t="n">
        <v>0</v>
      </c>
      <c r="Z15" s="100" t="n">
        <f aca="false">(Y15/Y$25)*Z$25</f>
        <v>0</v>
      </c>
      <c r="AA15" s="98" t="n">
        <f aca="false">SUM(Y15:Z15)</f>
        <v>0</v>
      </c>
      <c r="AC15" s="98" t="n">
        <v>0</v>
      </c>
      <c r="AD15" s="100" t="n">
        <f aca="false">(AC15/AC$25)*AD$25</f>
        <v>0</v>
      </c>
      <c r="AE15" s="98" t="n">
        <f aca="false">SUM(AC15:AD15)</f>
        <v>0</v>
      </c>
      <c r="AG15" s="101" t="n">
        <f aca="false">E15+I15+Q15+U15+Y15+M15+AC15</f>
        <v>0</v>
      </c>
      <c r="AH15" s="101" t="n">
        <f aca="false">F15+J15+R15+V15+Z15+N15+AD15</f>
        <v>0</v>
      </c>
      <c r="AI15" s="101" t="n">
        <f aca="false">G15+K15+S15+W15+AA15+O15+AE15</f>
        <v>0</v>
      </c>
      <c r="AK15" s="102"/>
    </row>
    <row r="16" customFormat="false" ht="15" hidden="false" customHeight="false" outlineLevel="0" collapsed="false">
      <c r="A16" s="81" t="n">
        <v>912</v>
      </c>
      <c r="C16" s="82" t="s">
        <v>90</v>
      </c>
      <c r="E16" s="120" t="n">
        <f aca="false">AK16/AK$24*AL$24</f>
        <v>0</v>
      </c>
      <c r="F16" s="98" t="n">
        <f aca="false">E16/E$25*F$25</f>
        <v>0</v>
      </c>
      <c r="G16" s="98" t="n">
        <f aca="false">SUM(E16:F16)</f>
        <v>0</v>
      </c>
      <c r="H16" s="98"/>
      <c r="I16" s="99" t="n">
        <v>0</v>
      </c>
      <c r="J16" s="98" t="n">
        <f aca="false">(ABS(I16)/I$25)*J$25</f>
        <v>0</v>
      </c>
      <c r="K16" s="98" t="n">
        <f aca="false">SUM(I16:J16)</f>
        <v>0</v>
      </c>
      <c r="L16" s="98"/>
      <c r="M16" s="99" t="n">
        <v>0</v>
      </c>
      <c r="N16" s="98" t="n">
        <f aca="false">(M16/M$25)*N$25</f>
        <v>0</v>
      </c>
      <c r="O16" s="98" t="n">
        <f aca="false">SUM(M16:N16)</f>
        <v>0</v>
      </c>
      <c r="P16" s="98"/>
      <c r="Q16" s="99"/>
      <c r="R16" s="98" t="n">
        <f aca="false">(Q16/Q$25)*R$25</f>
        <v>0</v>
      </c>
      <c r="S16" s="98" t="n">
        <f aca="false">SUM(Q16:R16)</f>
        <v>0</v>
      </c>
      <c r="T16" s="98"/>
      <c r="U16" s="99" t="n">
        <v>0</v>
      </c>
      <c r="V16" s="98" t="n">
        <f aca="false">(U16/U$25)*V$25</f>
        <v>0</v>
      </c>
      <c r="W16" s="98" t="n">
        <f aca="false">U16+V16</f>
        <v>0</v>
      </c>
      <c r="X16" s="98"/>
      <c r="Y16" s="99" t="n">
        <v>0</v>
      </c>
      <c r="Z16" s="100" t="n">
        <f aca="false">(Y16/Y$25)*Z$25</f>
        <v>0</v>
      </c>
      <c r="AA16" s="98" t="n">
        <f aca="false">SUM(Y16:Z16)</f>
        <v>0</v>
      </c>
      <c r="AC16" s="98"/>
      <c r="AD16" s="100" t="n">
        <f aca="false">(AC16/AC$25)*AD$25</f>
        <v>0</v>
      </c>
      <c r="AE16" s="98" t="n">
        <f aca="false">SUM(AC16:AD16)</f>
        <v>0</v>
      </c>
      <c r="AG16" s="101" t="n">
        <f aca="false">E16+I16+Q16+U16+Y16+M16+AC16</f>
        <v>0</v>
      </c>
      <c r="AH16" s="101" t="n">
        <f aca="false">F16+J16+R16+V16+Z16+N16+AD16</f>
        <v>0</v>
      </c>
      <c r="AI16" s="101" t="n">
        <f aca="false">G16+K16+S16+W16+AA16+O16+AE16</f>
        <v>0</v>
      </c>
      <c r="AK16" s="102"/>
    </row>
    <row r="17" customFormat="false" ht="15" hidden="false" customHeight="false" outlineLevel="0" collapsed="false">
      <c r="A17" s="81" t="n">
        <v>912</v>
      </c>
      <c r="C17" s="82" t="s">
        <v>91</v>
      </c>
      <c r="E17" s="120" t="n">
        <f aca="false">AK17/AK$24*AL$24</f>
        <v>0</v>
      </c>
      <c r="F17" s="98" t="n">
        <f aca="false">E17/E$25*F$25</f>
        <v>0</v>
      </c>
      <c r="G17" s="98" t="n">
        <f aca="false">SUM(E17:F17)</f>
        <v>0</v>
      </c>
      <c r="H17" s="98"/>
      <c r="I17" s="99" t="n">
        <v>0</v>
      </c>
      <c r="J17" s="98" t="n">
        <f aca="false">(ABS(I17)/I$25)*J$25</f>
        <v>0</v>
      </c>
      <c r="K17" s="98" t="n">
        <f aca="false">SUM(I17:J17)</f>
        <v>0</v>
      </c>
      <c r="L17" s="98"/>
      <c r="M17" s="99" t="n">
        <v>0</v>
      </c>
      <c r="N17" s="98" t="n">
        <f aca="false">(M17/M$25)*N$25</f>
        <v>0</v>
      </c>
      <c r="O17" s="98" t="n">
        <f aca="false">SUM(M17:N17)</f>
        <v>0</v>
      </c>
      <c r="P17" s="98"/>
      <c r="Q17" s="99" t="n">
        <v>10260</v>
      </c>
      <c r="R17" s="98" t="n">
        <f aca="false">(Q17/Q$25)*R$25</f>
        <v>1083.08654393623</v>
      </c>
      <c r="S17" s="98" t="n">
        <f aca="false">SUM(Q17:R17)</f>
        <v>11343.0865439362</v>
      </c>
      <c r="T17" s="98"/>
      <c r="U17" s="99" t="n">
        <v>0</v>
      </c>
      <c r="V17" s="98" t="n">
        <f aca="false">(U17/U$25)*V$25</f>
        <v>0</v>
      </c>
      <c r="W17" s="98" t="n">
        <f aca="false">U17+V17</f>
        <v>0</v>
      </c>
      <c r="X17" s="98"/>
      <c r="Y17" s="99" t="n">
        <v>0</v>
      </c>
      <c r="Z17" s="100" t="n">
        <f aca="false">(Y17/Y$25)*Z$25</f>
        <v>0</v>
      </c>
      <c r="AA17" s="98" t="n">
        <f aca="false">SUM(Y17:Z17)</f>
        <v>0</v>
      </c>
      <c r="AC17" s="98" t="n">
        <v>0</v>
      </c>
      <c r="AD17" s="100" t="n">
        <f aca="false">(AC17/AC$25)*AD$25</f>
        <v>0</v>
      </c>
      <c r="AE17" s="98" t="n">
        <f aca="false">SUM(AC17:AD17)</f>
        <v>0</v>
      </c>
      <c r="AG17" s="101" t="n">
        <f aca="false">E17+I17+Q17+U17+Y17+M17+AC17</f>
        <v>10260</v>
      </c>
      <c r="AH17" s="101" t="n">
        <f aca="false">F17+J17+R17+V17+Z17+N17+AD17</f>
        <v>1083.08654393623</v>
      </c>
      <c r="AI17" s="101" t="n">
        <f aca="false">G17+K17+S17+W17+AA17+O17+AE17</f>
        <v>11343.0865439362</v>
      </c>
      <c r="AK17" s="102"/>
    </row>
    <row r="18" customFormat="false" ht="15" hidden="false" customHeight="false" outlineLevel="0" collapsed="false">
      <c r="A18" s="81" t="n">
        <v>912</v>
      </c>
      <c r="C18" s="82" t="s">
        <v>92</v>
      </c>
      <c r="E18" s="120" t="n">
        <f aca="false">AK18/AK$24*AL$24</f>
        <v>0</v>
      </c>
      <c r="F18" s="98" t="n">
        <f aca="false">E18/E$25*F$25</f>
        <v>0</v>
      </c>
      <c r="G18" s="98" t="n">
        <f aca="false">SUM(E18:F18)</f>
        <v>0</v>
      </c>
      <c r="H18" s="98"/>
      <c r="I18" s="99" t="n">
        <v>0</v>
      </c>
      <c r="J18" s="98" t="n">
        <f aca="false">(ABS(I18)/I$25)*J$25</f>
        <v>0</v>
      </c>
      <c r="K18" s="98" t="n">
        <f aca="false">SUM(I18:J18)</f>
        <v>0</v>
      </c>
      <c r="L18" s="98"/>
      <c r="M18" s="99" t="n">
        <v>0</v>
      </c>
      <c r="N18" s="98" t="n">
        <f aca="false">(M18/M$25)*N$25</f>
        <v>0</v>
      </c>
      <c r="O18" s="98" t="n">
        <f aca="false">SUM(M18:N18)</f>
        <v>0</v>
      </c>
      <c r="P18" s="98"/>
      <c r="Q18" s="99" t="n">
        <v>1441</v>
      </c>
      <c r="R18" s="98" t="n">
        <f aca="false">(Q18/Q$25)*R$25</f>
        <v>152.117710508003</v>
      </c>
      <c r="S18" s="98" t="n">
        <f aca="false">SUM(Q18:R18)</f>
        <v>1593.117710508</v>
      </c>
      <c r="T18" s="98"/>
      <c r="U18" s="99" t="n">
        <v>0</v>
      </c>
      <c r="V18" s="98" t="n">
        <f aca="false">(U18/U$25)*V$25</f>
        <v>0</v>
      </c>
      <c r="W18" s="98" t="n">
        <f aca="false">U18+V18</f>
        <v>0</v>
      </c>
      <c r="X18" s="98"/>
      <c r="Y18" s="99" t="n">
        <v>0</v>
      </c>
      <c r="Z18" s="100" t="n">
        <f aca="false">(Y18/Y$25)*Z$25</f>
        <v>0</v>
      </c>
      <c r="AA18" s="98" t="n">
        <f aca="false">SUM(Y18:Z18)</f>
        <v>0</v>
      </c>
      <c r="AC18" s="98" t="n">
        <v>0</v>
      </c>
      <c r="AD18" s="100" t="n">
        <f aca="false">(AC18/AC$25)*AD$25</f>
        <v>0</v>
      </c>
      <c r="AE18" s="98" t="n">
        <f aca="false">SUM(AC18:AD18)</f>
        <v>0</v>
      </c>
      <c r="AG18" s="101" t="n">
        <f aca="false">E18+I18+Q18+U18+Y18+M18+AC18</f>
        <v>1441</v>
      </c>
      <c r="AH18" s="101" t="n">
        <f aca="false">F18+J18+R18+V18+Z18+N18+AD18</f>
        <v>152.117710508003</v>
      </c>
      <c r="AI18" s="101" t="n">
        <f aca="false">G18+K18+S18+W18+AA18+O18+AE18</f>
        <v>1593.117710508</v>
      </c>
      <c r="AK18" s="102"/>
    </row>
    <row r="19" customFormat="false" ht="15" hidden="false" customHeight="false" outlineLevel="0" collapsed="false">
      <c r="A19" s="81" t="n">
        <v>359</v>
      </c>
      <c r="C19" s="82" t="s">
        <v>93</v>
      </c>
      <c r="E19" s="120" t="n">
        <f aca="false">AK19/AK$24*AL$24</f>
        <v>15064.8876404494</v>
      </c>
      <c r="F19" s="98" t="n">
        <f aca="false">E19/E$25*F$25</f>
        <v>2204.6797752809</v>
      </c>
      <c r="G19" s="98" t="n">
        <f aca="false">SUM(E19:F19)</f>
        <v>17269.5674157303</v>
      </c>
      <c r="H19" s="98"/>
      <c r="I19" s="99" t="n">
        <v>0</v>
      </c>
      <c r="J19" s="98" t="n">
        <f aca="false">(ABS(I19)/I$25)*J$25</f>
        <v>0</v>
      </c>
      <c r="K19" s="98" t="n">
        <f aca="false">SUM(I19:J19)</f>
        <v>0</v>
      </c>
      <c r="L19" s="98"/>
      <c r="M19" s="99" t="n">
        <v>0</v>
      </c>
      <c r="N19" s="98" t="n">
        <f aca="false">(M19/M$25)*N$25</f>
        <v>0</v>
      </c>
      <c r="O19" s="98" t="n">
        <f aca="false">SUM(M19:N19)</f>
        <v>0</v>
      </c>
      <c r="P19" s="98"/>
      <c r="Q19" s="99"/>
      <c r="R19" s="98" t="n">
        <f aca="false">(Q19/Q$25)*R$25</f>
        <v>0</v>
      </c>
      <c r="S19" s="98" t="n">
        <f aca="false">SUM(Q19:R19)</f>
        <v>0</v>
      </c>
      <c r="T19" s="98"/>
      <c r="U19" s="99"/>
      <c r="V19" s="98"/>
      <c r="W19" s="98" t="n">
        <f aca="false">U19+V19</f>
        <v>0</v>
      </c>
      <c r="X19" s="98"/>
      <c r="Y19" s="99"/>
      <c r="Z19" s="100" t="n">
        <f aca="false">(Y19/Y$25)*Z$25</f>
        <v>0</v>
      </c>
      <c r="AA19" s="98" t="n">
        <f aca="false">SUM(Y19:Z19)</f>
        <v>0</v>
      </c>
      <c r="AC19" s="98"/>
      <c r="AD19" s="100" t="n">
        <f aca="false">(AC19/AC$25)*AD$25</f>
        <v>0</v>
      </c>
      <c r="AE19" s="98" t="n">
        <f aca="false">SUM(AC19:AD19)</f>
        <v>0</v>
      </c>
      <c r="AG19" s="101" t="n">
        <f aca="false">E19+I19+Q19+U19+Y19+M19+AC19</f>
        <v>15064.8876404494</v>
      </c>
      <c r="AH19" s="101" t="n">
        <f aca="false">F19+J19+R19+V19+Z19+N19+AD19</f>
        <v>2204.6797752809</v>
      </c>
      <c r="AI19" s="101" t="n">
        <f aca="false">G19+K19+S19+W19+AA19+O19+AE19</f>
        <v>17269.5674157303</v>
      </c>
      <c r="AK19" s="102" t="n">
        <v>3</v>
      </c>
    </row>
    <row r="20" customFormat="false" ht="15" hidden="false" customHeight="false" outlineLevel="0" collapsed="false">
      <c r="A20" s="81" t="n">
        <v>460</v>
      </c>
      <c r="C20" s="82" t="s">
        <v>94</v>
      </c>
      <c r="E20" s="120" t="n">
        <f aca="false">AK20/AK$24*AL$24</f>
        <v>5021.62921348315</v>
      </c>
      <c r="F20" s="98" t="n">
        <f aca="false">E20/E$25*F$25</f>
        <v>734.893258426966</v>
      </c>
      <c r="G20" s="98" t="n">
        <f aca="false">SUM(E20:F20)</f>
        <v>5756.52247191011</v>
      </c>
      <c r="H20" s="98"/>
      <c r="I20" s="99" t="n">
        <v>31996</v>
      </c>
      <c r="J20" s="98" t="n">
        <f aca="false">(ABS(I20)/I$25)*J$25</f>
        <v>17171.2072600888</v>
      </c>
      <c r="K20" s="98" t="n">
        <f aca="false">SUM(I20:J20)</f>
        <v>49167.2072600888</v>
      </c>
      <c r="L20" s="98"/>
      <c r="M20" s="99" t="n">
        <v>0</v>
      </c>
      <c r="N20" s="98" t="n">
        <f aca="false">(M20/M$25)*N$25</f>
        <v>0</v>
      </c>
      <c r="O20" s="98" t="n">
        <f aca="false">SUM(M20:N20)</f>
        <v>0</v>
      </c>
      <c r="P20" s="98"/>
      <c r="Q20" s="99" t="n">
        <v>80691</v>
      </c>
      <c r="R20" s="98" t="n">
        <f aca="false">(Q20/Q$25)*R$25</f>
        <v>8518.06396849497</v>
      </c>
      <c r="S20" s="98" t="n">
        <f aca="false">SUM(Q20:R20)</f>
        <v>89209.063968495</v>
      </c>
      <c r="T20" s="98"/>
      <c r="U20" s="99"/>
      <c r="V20" s="98"/>
      <c r="W20" s="98" t="n">
        <f aca="false">U20+V20</f>
        <v>0</v>
      </c>
      <c r="X20" s="98"/>
      <c r="Y20" s="99" t="n">
        <v>15705</v>
      </c>
      <c r="Z20" s="100" t="n">
        <f aca="false">(Y20/Y$25)*Z$25</f>
        <v>4027.06964639939</v>
      </c>
      <c r="AA20" s="98" t="n">
        <f aca="false">SUM(Y20:Z20)</f>
        <v>19732.0696463994</v>
      </c>
      <c r="AC20" s="98" t="n">
        <v>167702</v>
      </c>
      <c r="AD20" s="100" t="n">
        <f aca="false">(AC20/AC$25)*AD$25</f>
        <v>40432.2399118717</v>
      </c>
      <c r="AE20" s="98" t="n">
        <f aca="false">SUM(AC20:AD20)</f>
        <v>208134.239911872</v>
      </c>
      <c r="AG20" s="101" t="n">
        <f aca="false">E20+I20+Q20+U20+Y20+M20+AC20</f>
        <v>301115.629213483</v>
      </c>
      <c r="AH20" s="101" t="n">
        <f aca="false">F20+J20+R20+V20+Z20+N20+AD20</f>
        <v>70883.4740452819</v>
      </c>
      <c r="AI20" s="101" t="n">
        <f aca="false">G20+K20+S20+W20+AA20+O20+AE20</f>
        <v>371999.103258765</v>
      </c>
      <c r="AK20" s="102" t="n">
        <v>1</v>
      </c>
    </row>
    <row r="21" customFormat="false" ht="15" hidden="false" customHeight="false" outlineLevel="0" collapsed="false">
      <c r="A21" s="81" t="s">
        <v>95</v>
      </c>
      <c r="C21" s="0" t="s">
        <v>96</v>
      </c>
      <c r="E21" s="120" t="n">
        <f aca="false">AK21/AK$24*AL$24</f>
        <v>55237.9213483146</v>
      </c>
      <c r="F21" s="98" t="n">
        <f aca="false">E21/E$25*F$25</f>
        <v>8083.82584269663</v>
      </c>
      <c r="G21" s="98" t="n">
        <f aca="false">SUM(E21:F21)</f>
        <v>63321.7471910112</v>
      </c>
      <c r="H21" s="98"/>
      <c r="I21" s="99"/>
      <c r="J21" s="98"/>
      <c r="K21" s="98" t="n">
        <f aca="false">SUM(I21:J21)</f>
        <v>0</v>
      </c>
      <c r="L21" s="98"/>
      <c r="M21" s="99"/>
      <c r="N21" s="98"/>
      <c r="O21" s="98" t="n">
        <f aca="false">SUM(M21:N21)</f>
        <v>0</v>
      </c>
      <c r="P21" s="98"/>
      <c r="Q21" s="99"/>
      <c r="R21" s="98" t="n">
        <f aca="false">(Q21/Q$25)*R$25</f>
        <v>0</v>
      </c>
      <c r="S21" s="98" t="n">
        <f aca="false">SUM(Q21:R21)</f>
        <v>0</v>
      </c>
      <c r="T21" s="98"/>
      <c r="U21" s="99"/>
      <c r="V21" s="98"/>
      <c r="W21" s="98" t="n">
        <f aca="false">U21+V21</f>
        <v>0</v>
      </c>
      <c r="X21" s="98"/>
      <c r="Y21" s="99"/>
      <c r="Z21" s="100"/>
      <c r="AA21" s="98" t="n">
        <f aca="false">SUM(Y21:Z21)</f>
        <v>0</v>
      </c>
      <c r="AC21" s="98"/>
      <c r="AD21" s="100" t="n">
        <f aca="false">(AC21/AC$25)*AD$25</f>
        <v>0</v>
      </c>
      <c r="AE21" s="98" t="n">
        <f aca="false">SUM(AC21:AD21)</f>
        <v>0</v>
      </c>
      <c r="AG21" s="101" t="n">
        <f aca="false">E21+I21+Q21+U21+Y21+M21+AC21</f>
        <v>55237.9213483146</v>
      </c>
      <c r="AH21" s="101" t="n">
        <f aca="false">F21+J21+R21+V21+Z21+N21+AD21</f>
        <v>8083.82584269663</v>
      </c>
      <c r="AI21" s="101" t="n">
        <f aca="false">G21+K21+S21+W21+AA21+O21+AE21</f>
        <v>63321.7471910112</v>
      </c>
      <c r="AK21" s="102" t="n">
        <v>11</v>
      </c>
    </row>
    <row r="22" customFormat="false" ht="15" hidden="false" customHeight="false" outlineLevel="0" collapsed="false">
      <c r="A22" s="81" t="s">
        <v>97</v>
      </c>
      <c r="C22" s="0"/>
      <c r="E22" s="120" t="n">
        <f aca="false">AK22/AK$24*AL$24</f>
        <v>0</v>
      </c>
      <c r="F22" s="98"/>
      <c r="G22" s="98"/>
      <c r="H22" s="98"/>
      <c r="I22" s="99"/>
      <c r="J22" s="98"/>
      <c r="K22" s="98" t="n">
        <f aca="false">SUM(I22:J22)</f>
        <v>0</v>
      </c>
      <c r="L22" s="98"/>
      <c r="M22" s="99"/>
      <c r="N22" s="98"/>
      <c r="O22" s="98" t="n">
        <f aca="false">SUM(M22:N22)</f>
        <v>0</v>
      </c>
      <c r="P22" s="98"/>
      <c r="Q22" s="99" t="n">
        <v>-5388</v>
      </c>
      <c r="R22" s="98" t="n">
        <f aca="false">(Q22/Q$25)*R$25</f>
        <v>-568.778781552477</v>
      </c>
      <c r="S22" s="98" t="n">
        <f aca="false">SUM(Q22:R22)</f>
        <v>-5956.77878155248</v>
      </c>
      <c r="T22" s="98"/>
      <c r="U22" s="99"/>
      <c r="V22" s="98"/>
      <c r="W22" s="98"/>
      <c r="X22" s="98"/>
      <c r="Y22" s="99"/>
      <c r="Z22" s="100"/>
      <c r="AA22" s="98" t="n">
        <f aca="false">SUM(Y22:Z22)</f>
        <v>0</v>
      </c>
      <c r="AC22" s="98"/>
      <c r="AD22" s="100"/>
      <c r="AE22" s="98" t="n">
        <f aca="false">SUM(AC22:AD22)</f>
        <v>0</v>
      </c>
      <c r="AG22" s="101" t="n">
        <f aca="false">E22+I22+Q22+U22+Y22+M22+AC22</f>
        <v>-5388</v>
      </c>
      <c r="AH22" s="101" t="n">
        <f aca="false">F22+J22+R22+V22+Z22+N22+AD22</f>
        <v>-568.778781552477</v>
      </c>
      <c r="AI22" s="101" t="n">
        <f aca="false">G22+K22+S22+W22+AA22+O22+AE22</f>
        <v>-5956.77878155248</v>
      </c>
      <c r="AK22" s="102"/>
    </row>
    <row r="23" customFormat="false" ht="15" hidden="false" customHeight="false" outlineLevel="0" collapsed="false">
      <c r="A23" s="81" t="s">
        <v>98</v>
      </c>
      <c r="C23" s="82" t="s">
        <v>99</v>
      </c>
      <c r="E23" s="120" t="n">
        <f aca="false">AK23/AK$24*AL$24</f>
        <v>0</v>
      </c>
      <c r="F23" s="98" t="n">
        <f aca="false">E23/E$25*F$25</f>
        <v>0</v>
      </c>
      <c r="G23" s="98" t="n">
        <f aca="false">SUM(E23:F23)</f>
        <v>0</v>
      </c>
      <c r="H23" s="98"/>
      <c r="I23" s="99" t="n">
        <v>0</v>
      </c>
      <c r="J23" s="98" t="n">
        <f aca="false">(ABS(I23)/I$25)*J$25</f>
        <v>0</v>
      </c>
      <c r="K23" s="98" t="n">
        <f aca="false">SUM(I23:J23)</f>
        <v>0</v>
      </c>
      <c r="L23" s="98"/>
      <c r="M23" s="99" t="n">
        <v>0</v>
      </c>
      <c r="N23" s="98" t="n">
        <f aca="false">(M23/M$25)*N$25</f>
        <v>0</v>
      </c>
      <c r="O23" s="98" t="n">
        <f aca="false">SUM(M23:N23)</f>
        <v>0</v>
      </c>
      <c r="P23" s="98"/>
      <c r="Q23" s="99"/>
      <c r="R23" s="98"/>
      <c r="S23" s="98"/>
      <c r="T23" s="98"/>
      <c r="U23" s="99"/>
      <c r="V23" s="98"/>
      <c r="W23" s="98"/>
      <c r="X23" s="98"/>
      <c r="Y23" s="99"/>
      <c r="Z23" s="100"/>
      <c r="AA23" s="98"/>
      <c r="AC23" s="98"/>
      <c r="AD23" s="100"/>
      <c r="AE23" s="98"/>
      <c r="AG23" s="101" t="n">
        <f aca="false">E23+I23+Q23+U23+Y23+M23+AC23</f>
        <v>0</v>
      </c>
      <c r="AH23" s="101" t="n">
        <f aca="false">F23+J23+R23+V23+Z23+N23+AD23</f>
        <v>0</v>
      </c>
      <c r="AI23" s="127" t="n">
        <f aca="false">G23+K23+S23+W23+AA23+O23+AE23</f>
        <v>0</v>
      </c>
      <c r="AK23" s="102"/>
    </row>
    <row r="24" customFormat="false" ht="15" hidden="false" customHeight="false" outlineLevel="0" collapsed="false">
      <c r="E24" s="107"/>
      <c r="F24" s="108"/>
      <c r="G24" s="108"/>
      <c r="I24" s="108"/>
      <c r="J24" s="108"/>
      <c r="K24" s="108"/>
      <c r="M24" s="108"/>
      <c r="N24" s="108"/>
      <c r="O24" s="108"/>
      <c r="Q24" s="108"/>
      <c r="R24" s="108"/>
      <c r="S24" s="108"/>
      <c r="U24" s="108"/>
      <c r="V24" s="108"/>
      <c r="W24" s="108"/>
      <c r="Y24" s="108"/>
      <c r="Z24" s="108"/>
      <c r="AA24" s="108"/>
      <c r="AC24" s="108"/>
      <c r="AD24" s="108"/>
      <c r="AE24" s="108"/>
      <c r="AG24" s="108"/>
      <c r="AH24" s="108"/>
      <c r="AI24" s="108"/>
      <c r="AK24" s="82" t="n">
        <f aca="false">SUM(AK8:AK23)</f>
        <v>178</v>
      </c>
      <c r="AL24" s="102" t="n">
        <f aca="false">1141473-247623</f>
        <v>893850</v>
      </c>
    </row>
    <row r="25" customFormat="false" ht="15" hidden="false" customHeight="false" outlineLevel="0" collapsed="false">
      <c r="C25" s="109" t="s">
        <v>75</v>
      </c>
      <c r="E25" s="98" t="n">
        <f aca="false">SUM(E8:E24)</f>
        <v>893850</v>
      </c>
      <c r="F25" s="110" t="n">
        <f aca="false">131251-440</f>
        <v>130811</v>
      </c>
      <c r="G25" s="111" t="n">
        <f aca="false">SUM(G8:G23)</f>
        <v>1024661</v>
      </c>
      <c r="H25" s="111"/>
      <c r="I25" s="98" t="n">
        <f aca="false">SUM(I8:I24)</f>
        <v>51790</v>
      </c>
      <c r="J25" s="110" t="n">
        <f aca="false">28776-982</f>
        <v>27794</v>
      </c>
      <c r="K25" s="111" t="n">
        <f aca="false">SUM(K8:K23)</f>
        <v>79584</v>
      </c>
      <c r="L25" s="111"/>
      <c r="M25" s="111" t="n">
        <f aca="false">SUM(M8:M23)</f>
        <v>107805</v>
      </c>
      <c r="N25" s="110" t="n">
        <f aca="false">26644-876</f>
        <v>25768</v>
      </c>
      <c r="O25" s="111" t="n">
        <f aca="false">SUM(O8:O23)</f>
        <v>133573</v>
      </c>
      <c r="P25" s="111"/>
      <c r="Q25" s="111" t="n">
        <f aca="false">SUM(Q8:Q23)</f>
        <v>316140</v>
      </c>
      <c r="R25" s="110" t="n">
        <f aca="false">36538-3165</f>
        <v>33373</v>
      </c>
      <c r="S25" s="111" t="n">
        <f aca="false">SUM(S8:S23)</f>
        <v>349513</v>
      </c>
      <c r="T25" s="111"/>
      <c r="U25" s="111" t="n">
        <f aca="false">SUM(U8:U23)</f>
        <v>12140</v>
      </c>
      <c r="V25" s="110" t="n">
        <f aca="false">2202-82</f>
        <v>2120</v>
      </c>
      <c r="W25" s="111" t="n">
        <f aca="false">SUM(W8:W23)</f>
        <v>14260</v>
      </c>
      <c r="X25" s="111"/>
      <c r="Y25" s="98" t="n">
        <f aca="false">SUM(Y8:Y24)</f>
        <v>54949</v>
      </c>
      <c r="Z25" s="110" t="n">
        <f aca="false">15438-1348</f>
        <v>14090</v>
      </c>
      <c r="AA25" s="111" t="n">
        <f aca="false">SUM(AA8:AA23)</f>
        <v>69039</v>
      </c>
      <c r="AB25" s="111"/>
      <c r="AC25" s="98" t="n">
        <f aca="false">SUM(AC8:AC24)</f>
        <v>875088</v>
      </c>
      <c r="AD25" s="110" t="n">
        <f aca="false">218231-7251</f>
        <v>210980</v>
      </c>
      <c r="AE25" s="111" t="n">
        <f aca="false">SUM(AE8:AE23)</f>
        <v>1086068</v>
      </c>
      <c r="AF25" s="111"/>
      <c r="AG25" s="111" t="n">
        <f aca="false">SUM(AG8:AG23)</f>
        <v>2311762</v>
      </c>
      <c r="AH25" s="111" t="n">
        <f aca="false">SUM(AH8:AH23)</f>
        <v>444936</v>
      </c>
      <c r="AI25" s="111" t="n">
        <f aca="false">SUM(AI8:AI23)</f>
        <v>2756698</v>
      </c>
      <c r="AJ25" s="111" t="n">
        <f aca="false">AA25+W25+S25+K25+G25+O25+AE25</f>
        <v>2756698</v>
      </c>
    </row>
    <row r="27" customFormat="false" ht="15" hidden="false" customHeight="false" outlineLevel="0" collapsed="false">
      <c r="I27" s="111" t="n">
        <f aca="false">SUM(ABS(I8)+ABS(I9)+ABS(I10)+ABS(I20))</f>
        <v>51790</v>
      </c>
      <c r="J27" s="112"/>
      <c r="Q27" s="99"/>
    </row>
    <row r="28" customFormat="false" ht="15" hidden="false" customHeight="false" outlineLevel="0" collapsed="false">
      <c r="F28" s="98" t="n">
        <f aca="false">SUM(F8:F23)</f>
        <v>130811</v>
      </c>
      <c r="G28" s="111"/>
      <c r="H28" s="111"/>
      <c r="I28" s="111"/>
      <c r="J28" s="98" t="n">
        <f aca="false">SUM(J8:J23)</f>
        <v>27794</v>
      </c>
      <c r="K28" s="111"/>
      <c r="L28" s="111"/>
      <c r="M28" s="111"/>
      <c r="N28" s="98" t="n">
        <f aca="false">SUM(N8:N23)</f>
        <v>25768</v>
      </c>
      <c r="O28" s="111"/>
      <c r="P28" s="111"/>
      <c r="Q28" s="111"/>
      <c r="R28" s="98" t="n">
        <f aca="false">SUM(R8:R23)</f>
        <v>33373</v>
      </c>
      <c r="S28" s="111"/>
      <c r="T28" s="111"/>
      <c r="U28" s="111"/>
      <c r="V28" s="98" t="n">
        <f aca="false">SUM(V8:V23)</f>
        <v>2120</v>
      </c>
      <c r="W28" s="111"/>
      <c r="X28" s="111"/>
      <c r="Y28" s="98"/>
      <c r="Z28" s="98" t="n">
        <f aca="false">SUM(Z8:Z23)</f>
        <v>14090</v>
      </c>
      <c r="AA28" s="111"/>
      <c r="AB28" s="111"/>
      <c r="AC28" s="98"/>
      <c r="AD28" s="98" t="n">
        <f aca="false">SUM(AD8:AD23)</f>
        <v>210980</v>
      </c>
      <c r="AE28" s="111"/>
      <c r="AF28" s="111"/>
      <c r="AG28" s="111"/>
      <c r="AH28" s="111"/>
    </row>
    <row r="29" customFormat="false" ht="15" hidden="false" customHeight="false" outlineLevel="0" collapsed="false">
      <c r="U29" s="113"/>
      <c r="V29" s="114"/>
      <c r="W29" s="114"/>
      <c r="X29" s="113"/>
      <c r="Y29" s="115"/>
      <c r="Z29" s="116"/>
      <c r="AC29" s="115"/>
      <c r="AD29" s="116"/>
    </row>
    <row r="30" customFormat="false" ht="15" hidden="false" customHeight="false" outlineLevel="0" collapsed="false">
      <c r="U30" s="113"/>
      <c r="V30" s="114"/>
      <c r="W30" s="114"/>
      <c r="X30" s="113"/>
      <c r="Y30" s="115"/>
      <c r="Z30" s="116"/>
      <c r="AC30" s="115"/>
      <c r="AD30" s="116"/>
    </row>
    <row r="31" customFormat="false" ht="15" hidden="false" customHeight="false" outlineLevel="0" collapsed="false">
      <c r="T31" s="117"/>
      <c r="U31" s="118"/>
      <c r="V31" s="118"/>
      <c r="W31" s="118"/>
      <c r="X31" s="118"/>
      <c r="Y31" s="118"/>
      <c r="Z31" s="118"/>
      <c r="AC31" s="118"/>
      <c r="AD31" s="118"/>
    </row>
    <row r="32" customFormat="false" ht="15" hidden="false" customHeight="false" outlineLevel="0" collapsed="false">
      <c r="T32" s="117"/>
      <c r="U32" s="119"/>
      <c r="V32" s="118"/>
      <c r="W32" s="118"/>
      <c r="X32" s="119"/>
      <c r="Y32" s="120"/>
      <c r="Z32" s="117"/>
      <c r="AA32" s="120"/>
      <c r="AC32" s="120"/>
      <c r="AD32" s="117"/>
      <c r="AE32" s="120"/>
      <c r="AG32" s="121"/>
    </row>
    <row r="33" customFormat="false" ht="15" hidden="false" customHeight="false" outlineLevel="0" collapsed="false">
      <c r="T33" s="117"/>
      <c r="U33" s="119"/>
      <c r="V33" s="118"/>
      <c r="W33" s="118"/>
      <c r="X33" s="119"/>
      <c r="Y33" s="120"/>
      <c r="Z33" s="117"/>
      <c r="AA33" s="120"/>
      <c r="AC33" s="120"/>
      <c r="AD33" s="117"/>
      <c r="AE33" s="120"/>
      <c r="AG33" s="121"/>
    </row>
    <row r="34" customFormat="false" ht="15" hidden="false" customHeight="false" outlineLevel="0" collapsed="false">
      <c r="T34" s="117"/>
      <c r="U34" s="119"/>
      <c r="V34" s="118"/>
      <c r="W34" s="118"/>
      <c r="X34" s="119"/>
      <c r="Y34" s="120"/>
      <c r="Z34" s="117"/>
      <c r="AA34" s="120"/>
      <c r="AC34" s="120"/>
      <c r="AD34" s="117"/>
      <c r="AE34" s="120"/>
      <c r="AG34" s="121"/>
    </row>
    <row r="35" customFormat="false" ht="15" hidden="false" customHeight="false" outlineLevel="0" collapsed="false">
      <c r="T35" s="122"/>
      <c r="U35" s="118"/>
      <c r="V35" s="118"/>
      <c r="W35" s="118"/>
      <c r="X35" s="119"/>
      <c r="Y35" s="120"/>
      <c r="Z35" s="117"/>
      <c r="AA35" s="120"/>
      <c r="AC35" s="120"/>
      <c r="AD35" s="117"/>
      <c r="AE35" s="120"/>
      <c r="AG35" s="121"/>
    </row>
    <row r="36" customFormat="false" ht="15" hidden="false" customHeight="false" outlineLevel="0" collapsed="false">
      <c r="U36" s="118"/>
      <c r="V36" s="123"/>
      <c r="W36" s="118"/>
      <c r="X36" s="118"/>
      <c r="Y36" s="124"/>
      <c r="Z36" s="125"/>
      <c r="AA36" s="126"/>
      <c r="AC36" s="124"/>
      <c r="AD36" s="125"/>
      <c r="AE36" s="126"/>
      <c r="AG36" s="121"/>
    </row>
    <row r="38" customFormat="false" ht="15" hidden="false" customHeight="false" outlineLevel="0" collapsed="false">
      <c r="A38" s="82"/>
    </row>
    <row r="39" customFormat="false" ht="15" hidden="false" customHeight="false" outlineLevel="0" collapsed="false">
      <c r="A39" s="82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105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49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128" t="s">
        <v>7</v>
      </c>
      <c r="B11" s="128"/>
      <c r="C11" s="62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63" t="s">
        <v>50</v>
      </c>
      <c r="B12" s="64"/>
      <c r="C12" s="30"/>
      <c r="D12" s="7"/>
      <c r="E12" s="7"/>
      <c r="F12" s="7"/>
      <c r="G12" s="47"/>
      <c r="H12" s="47"/>
      <c r="I12" s="47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129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51</v>
      </c>
      <c r="B14" s="67"/>
      <c r="C14" s="130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3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7"/>
      <c r="C16" s="48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106</v>
      </c>
      <c r="B17" s="7"/>
      <c r="C17" s="131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107</v>
      </c>
      <c r="B18" s="7"/>
      <c r="C18" s="132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108</v>
      </c>
      <c r="B19" s="7"/>
      <c r="C19" s="133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7"/>
      <c r="C20" s="131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109</v>
      </c>
      <c r="B21" s="29"/>
      <c r="C21" s="134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110</v>
      </c>
      <c r="B22" s="29"/>
      <c r="C22" s="135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111</v>
      </c>
      <c r="B23" s="27"/>
      <c r="C23" s="136" t="n">
        <f aca="false">SUM(C21:C22)</f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3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3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129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67"/>
      <c r="C27" s="130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3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3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4"/>
      <c r="I30" s="55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4"/>
      <c r="I31" s="55"/>
    </row>
    <row r="32" customFormat="false" ht="21.75" hidden="false" customHeight="true" outlineLevel="0" collapsed="false">
      <c r="A32" s="23"/>
      <c r="B32" s="31" t="s">
        <v>20</v>
      </c>
      <c r="C32" s="137" t="n">
        <f aca="false">C27+C23+C19+C14</f>
        <v>0</v>
      </c>
      <c r="D32" s="7"/>
      <c r="E32" s="7"/>
      <c r="F32" s="7"/>
      <c r="G32" s="9"/>
      <c r="H32" s="75"/>
      <c r="I32" s="55"/>
    </row>
    <row r="33" customFormat="false" ht="21.75" hidden="false" customHeight="true" outlineLevel="0" collapsed="false">
      <c r="A33" s="23"/>
      <c r="B33" s="33" t="s">
        <v>21</v>
      </c>
      <c r="C33" s="134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134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35" t="s">
        <v>23</v>
      </c>
      <c r="C35" s="138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79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8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8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8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8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8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8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8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8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80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80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80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80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5"/>
  <sheetViews>
    <sheetView showFormulas="false" showGridLines="true" showRowColHeaders="true" showZeros="true" rightToLeft="false" tabSelected="false" showOutlineSymbols="true" defaultGridColor="true" view="normal" topLeftCell="C1" colorId="64" zoomScale="60" zoomScaleNormal="60" zoomScalePageLayoutView="100" workbookViewId="0">
      <pane xSplit="0" ySplit="1" topLeftCell="BM2" activePane="bottomLeft" state="frozen"/>
      <selection pane="topLeft" activeCell="C1" activeCellId="0" sqref="C1"/>
      <selection pane="bottomLeft" activeCell="I14" activeCellId="0" sqref="I1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39" width="11.99"/>
    <col collapsed="false" customWidth="true" hidden="false" outlineLevel="0" max="2" min="2" style="140" width="17.56"/>
    <col collapsed="false" customWidth="true" hidden="false" outlineLevel="0" max="3" min="3" style="141" width="23.56"/>
    <col collapsed="false" customWidth="true" hidden="false" outlineLevel="0" max="4" min="4" style="139" width="31.99"/>
    <col collapsed="false" customWidth="true" hidden="false" outlineLevel="0" max="5" min="5" style="142" width="31.99"/>
    <col collapsed="false" customWidth="true" hidden="false" outlineLevel="0" max="6" min="6" style="142" width="11.28"/>
    <col collapsed="false" customWidth="true" hidden="false" outlineLevel="0" max="7" min="7" style="142" width="11.56"/>
    <col collapsed="false" customWidth="true" hidden="false" outlineLevel="0" max="8" min="8" style="142" width="12.7"/>
    <col collapsed="false" customWidth="false" hidden="false" outlineLevel="0" max="18" min="9" style="142" width="7.99"/>
    <col collapsed="false" customWidth="false" hidden="false" outlineLevel="0" max="257" min="19" style="139" width="7.99"/>
  </cols>
  <sheetData>
    <row r="1" customFormat="false" ht="25.5" hidden="false" customHeight="false" outlineLevel="0" collapsed="false">
      <c r="A1" s="143" t="s">
        <v>112</v>
      </c>
      <c r="B1" s="144" t="s">
        <v>113</v>
      </c>
      <c r="C1" s="144" t="s">
        <v>114</v>
      </c>
      <c r="D1" s="144" t="s">
        <v>115</v>
      </c>
      <c r="E1" s="145" t="s">
        <v>116</v>
      </c>
      <c r="F1" s="146" t="s">
        <v>117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  <c r="IR1" s="148"/>
      <c r="IS1" s="148"/>
      <c r="IT1" s="148"/>
      <c r="IU1" s="148"/>
      <c r="IV1" s="148"/>
      <c r="IW1" s="148"/>
    </row>
    <row r="2" customFormat="false" ht="12.75" hidden="false" customHeight="true" outlineLevel="0" collapsed="false">
      <c r="A2" s="149" t="n">
        <v>103152</v>
      </c>
      <c r="B2" s="150" t="s">
        <v>118</v>
      </c>
      <c r="C2" s="151" t="s">
        <v>119</v>
      </c>
      <c r="D2" s="149" t="s">
        <v>120</v>
      </c>
      <c r="E2" s="152" t="n">
        <v>351424.813678211</v>
      </c>
      <c r="F2" s="153" t="n">
        <v>0</v>
      </c>
      <c r="L2" s="154"/>
      <c r="M2" s="152"/>
      <c r="N2" s="152"/>
      <c r="O2" s="152"/>
      <c r="P2" s="152"/>
      <c r="Q2" s="152"/>
      <c r="R2" s="152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</row>
    <row r="3" customFormat="false" ht="12.75" hidden="false" customHeight="true" outlineLevel="0" collapsed="false">
      <c r="A3" s="149" t="n">
        <v>103152</v>
      </c>
      <c r="B3" s="150" t="s">
        <v>118</v>
      </c>
      <c r="C3" s="151" t="s">
        <v>119</v>
      </c>
      <c r="D3" s="149" t="s">
        <v>121</v>
      </c>
      <c r="E3" s="152" t="n">
        <v>92711.416781293</v>
      </c>
      <c r="F3" s="153" t="n">
        <v>0</v>
      </c>
      <c r="L3" s="154"/>
      <c r="M3" s="152"/>
      <c r="N3" s="152"/>
      <c r="O3" s="152"/>
      <c r="P3" s="152"/>
      <c r="Q3" s="152"/>
      <c r="R3" s="152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2.75" hidden="false" customHeight="true" outlineLevel="0" collapsed="false">
      <c r="A4" s="149" t="n">
        <v>103153</v>
      </c>
      <c r="B4" s="150" t="s">
        <v>122</v>
      </c>
      <c r="C4" s="151" t="s">
        <v>123</v>
      </c>
      <c r="D4" s="149" t="s">
        <v>124</v>
      </c>
      <c r="E4" s="152" t="n">
        <v>16203.9156746453</v>
      </c>
      <c r="F4" s="153" t="n">
        <v>0</v>
      </c>
      <c r="L4" s="154"/>
      <c r="M4" s="152"/>
      <c r="N4" s="152"/>
      <c r="O4" s="152"/>
      <c r="P4" s="152"/>
      <c r="Q4" s="152"/>
      <c r="R4" s="152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  <c r="IU4" s="155"/>
      <c r="IV4" s="155"/>
      <c r="IW4" s="155"/>
    </row>
    <row r="5" customFormat="false" ht="12.75" hidden="false" customHeight="true" outlineLevel="0" collapsed="false">
      <c r="A5" s="156" t="s">
        <v>125</v>
      </c>
      <c r="B5" s="157"/>
      <c r="C5" s="158"/>
      <c r="D5" s="156"/>
      <c r="E5" s="159" t="n">
        <f aca="false">SUM(E2:E4)</f>
        <v>460340.14613415</v>
      </c>
      <c r="F5" s="159" t="n">
        <f aca="false">SUM(F2:F4)</f>
        <v>0</v>
      </c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1"/>
      <c r="IA5" s="161"/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  <c r="IR5" s="161"/>
      <c r="IS5" s="161"/>
      <c r="IT5" s="161"/>
      <c r="IU5" s="161"/>
      <c r="IV5" s="161"/>
      <c r="IW5" s="161"/>
    </row>
    <row r="6" customFormat="false" ht="12.75" hidden="false" customHeight="true" outlineLevel="0" collapsed="false">
      <c r="E6" s="142" t="s">
        <v>126</v>
      </c>
    </row>
    <row r="7" customFormat="false" ht="12.75" hidden="false" customHeight="true" outlineLevel="0" collapsed="false">
      <c r="A7" s="161" t="s">
        <v>127</v>
      </c>
      <c r="C7" s="162" t="s">
        <v>128</v>
      </c>
      <c r="D7" s="162" t="s">
        <v>129</v>
      </c>
      <c r="E7" s="163" t="s">
        <v>130</v>
      </c>
      <c r="F7" s="163" t="s">
        <v>131</v>
      </c>
      <c r="G7" s="160" t="s">
        <v>132</v>
      </c>
      <c r="H7" s="160" t="s">
        <v>133</v>
      </c>
    </row>
    <row r="8" customFormat="false" ht="12.75" hidden="false" customHeight="true" outlineLevel="0" collapsed="false">
      <c r="A8" s="139" t="s">
        <v>134</v>
      </c>
      <c r="C8" s="164" t="n">
        <v>119</v>
      </c>
      <c r="D8" s="165" t="n">
        <v>0.1187624750499</v>
      </c>
      <c r="E8" s="142" t="n">
        <f aca="false">+$E$2*D8</f>
        <v>41736.0806663744</v>
      </c>
      <c r="F8" s="142" t="n">
        <f aca="false">+$E$3*D8</f>
        <v>11010.6373223292</v>
      </c>
      <c r="G8" s="142" t="n">
        <f aca="false">+$E$4*D8</f>
        <v>1924.41713102075</v>
      </c>
      <c r="H8" s="142" t="n">
        <f aca="false">SUM(E8:G8)</f>
        <v>54671.1351197244</v>
      </c>
      <c r="Q8" s="139"/>
      <c r="R8" s="139"/>
    </row>
    <row r="9" customFormat="false" ht="12.75" hidden="false" customHeight="true" outlineLevel="0" collapsed="false">
      <c r="A9" s="139" t="s">
        <v>135</v>
      </c>
      <c r="C9" s="164" t="n">
        <v>168</v>
      </c>
      <c r="D9" s="165" t="n">
        <v>0.167664670658683</v>
      </c>
      <c r="E9" s="142" t="n">
        <f aca="false">+$E$2*D9</f>
        <v>58921.5256466462</v>
      </c>
      <c r="F9" s="142" t="n">
        <f aca="false">+$E$3*D9</f>
        <v>15544.4291609354</v>
      </c>
      <c r="G9" s="142" t="n">
        <f aca="false">+$E$4*D9</f>
        <v>2716.82418497046</v>
      </c>
      <c r="H9" s="142" t="n">
        <f aca="false">SUM(E9:G9)</f>
        <v>77182.778992552</v>
      </c>
      <c r="Q9" s="139"/>
      <c r="R9" s="139"/>
    </row>
    <row r="10" customFormat="false" ht="12.75" hidden="false" customHeight="true" outlineLevel="0" collapsed="false">
      <c r="A10" s="139" t="s">
        <v>136</v>
      </c>
      <c r="C10" s="164" t="n">
        <v>368</v>
      </c>
      <c r="D10" s="165" t="n">
        <v>0.367265469061876</v>
      </c>
      <c r="E10" s="142" t="n">
        <f aca="false">+$E$2*D10</f>
        <v>129066.199035511</v>
      </c>
      <c r="F10" s="142" t="n">
        <f aca="false">+$E$3*D10</f>
        <v>34049.7019715727</v>
      </c>
      <c r="G10" s="142" t="n">
        <f aca="false">+$E$4*D10</f>
        <v>5951.13869088768</v>
      </c>
      <c r="H10" s="142" t="n">
        <f aca="false">SUM(E10:G10)</f>
        <v>169067.039697971</v>
      </c>
      <c r="Q10" s="139"/>
      <c r="R10" s="139"/>
    </row>
    <row r="11" customFormat="false" ht="12.75" hidden="false" customHeight="true" outlineLevel="0" collapsed="false">
      <c r="A11" s="139" t="s">
        <v>137</v>
      </c>
      <c r="C11" s="164" t="n">
        <v>57</v>
      </c>
      <c r="D11" s="165" t="n">
        <v>0.0568862275449102</v>
      </c>
      <c r="E11" s="142" t="n">
        <f aca="false">+$E$2*D11</f>
        <v>19991.2319158264</v>
      </c>
      <c r="F11" s="142" t="n">
        <f aca="false">+$E$3*D11</f>
        <v>5274.00275103164</v>
      </c>
      <c r="G11" s="142" t="n">
        <f aca="false">+$E$4*D11</f>
        <v>921.779634186407</v>
      </c>
      <c r="H11" s="142" t="n">
        <f aca="false">SUM(E11:G11)</f>
        <v>26187.0143010444</v>
      </c>
      <c r="Q11" s="139"/>
      <c r="R11" s="139"/>
    </row>
    <row r="12" customFormat="false" ht="12.75" hidden="false" customHeight="true" outlineLevel="0" collapsed="false">
      <c r="A12" s="139" t="s">
        <v>138</v>
      </c>
      <c r="C12" s="164" t="n">
        <v>136</v>
      </c>
      <c r="D12" s="165" t="n">
        <v>0.135728542914172</v>
      </c>
      <c r="E12" s="142" t="n">
        <f aca="false">+$E$2*D12</f>
        <v>47698.3779044279</v>
      </c>
      <c r="F12" s="142" t="n">
        <f aca="false">+$E$3*D12</f>
        <v>12583.5855112334</v>
      </c>
      <c r="G12" s="142" t="n">
        <f aca="false">+$E$4*D12</f>
        <v>2199.33386402371</v>
      </c>
      <c r="H12" s="142" t="n">
        <f aca="false">SUM(E12:G12)</f>
        <v>62481.297279685</v>
      </c>
      <c r="Q12" s="139"/>
      <c r="R12" s="139"/>
    </row>
    <row r="13" customFormat="false" ht="12.75" hidden="false" customHeight="true" outlineLevel="0" collapsed="false">
      <c r="A13" s="139" t="s">
        <v>139</v>
      </c>
      <c r="C13" s="164" t="n">
        <v>141</v>
      </c>
      <c r="D13" s="165" t="n">
        <v>0.140718562874252</v>
      </c>
      <c r="E13" s="142" t="n">
        <f aca="false">+$E$2*D13</f>
        <v>49451.9947391495</v>
      </c>
      <c r="F13" s="142" t="n">
        <f aca="false">+$E$3*D13</f>
        <v>13046.2173314993</v>
      </c>
      <c r="G13" s="142" t="n">
        <f aca="false">+$E$4*D13</f>
        <v>2280.19172667164</v>
      </c>
      <c r="H13" s="142" t="n">
        <f aca="false">SUM(E13:G13)</f>
        <v>64778.4037973205</v>
      </c>
      <c r="Q13" s="139"/>
      <c r="R13" s="139"/>
    </row>
    <row r="14" customFormat="false" ht="12.75" hidden="false" customHeight="true" outlineLevel="0" collapsed="false">
      <c r="A14" s="139" t="s">
        <v>140</v>
      </c>
      <c r="C14" s="164" t="n">
        <v>13</v>
      </c>
      <c r="D14" s="165" t="n">
        <v>0.0129740518962076</v>
      </c>
      <c r="E14" s="142" t="n">
        <f aca="false">+$E$2*D14</f>
        <v>4559.40377027619</v>
      </c>
      <c r="F14" s="142" t="n">
        <f aca="false">+$E$3*D14</f>
        <v>1202.84273269143</v>
      </c>
      <c r="G14" s="142" t="n">
        <f aca="false">+$E$4*D14</f>
        <v>210.230442884619</v>
      </c>
      <c r="H14" s="142" t="n">
        <f aca="false">SUM(E14:G14)</f>
        <v>5972.47694585224</v>
      </c>
      <c r="Q14" s="139"/>
      <c r="R14" s="139"/>
    </row>
    <row r="15" customFormat="false" ht="12.75" hidden="false" customHeight="true" outlineLevel="0" collapsed="false">
      <c r="A15" s="161" t="s">
        <v>141</v>
      </c>
      <c r="C15" s="166" t="n">
        <f aca="false">SUM(C8:C14)</f>
        <v>1002</v>
      </c>
      <c r="D15" s="167" t="n">
        <f aca="false">SUM(D8:D14)</f>
        <v>1</v>
      </c>
      <c r="E15" s="168" t="n">
        <f aca="false">SUM(E8:E14)</f>
        <v>351424.813678211</v>
      </c>
      <c r="F15" s="168" t="n">
        <f aca="false">SUM(F8:F14)</f>
        <v>92711.416781293</v>
      </c>
      <c r="G15" s="168" t="n">
        <f aca="false">SUM(G8:G14)</f>
        <v>16203.9156746453</v>
      </c>
      <c r="H15" s="168" t="n">
        <f aca="false">SUM(H8:H14)</f>
        <v>460340.14613415</v>
      </c>
      <c r="Q15" s="139"/>
      <c r="R15" s="139"/>
    </row>
    <row r="16" customFormat="false" ht="12.75" hidden="false" customHeight="true" outlineLevel="0" collapsed="false"/>
    <row r="17" customFormat="false" ht="12.75" hidden="false" customHeight="true" outlineLevel="0" collapsed="false">
      <c r="A17" s="161" t="s">
        <v>142</v>
      </c>
      <c r="E17" s="142" t="s">
        <v>126</v>
      </c>
    </row>
    <row r="18" customFormat="false" ht="12.75" hidden="false" customHeight="true" outlineLevel="0" collapsed="false">
      <c r="A18" s="169" t="s">
        <v>143</v>
      </c>
      <c r="E18" s="142" t="s">
        <v>126</v>
      </c>
    </row>
    <row r="19" customFormat="false" ht="12.75" hidden="false" customHeight="false" outlineLevel="0" collapsed="false">
      <c r="E19" s="142" t="s">
        <v>126</v>
      </c>
    </row>
    <row r="20" customFormat="false" ht="12.75" hidden="false" customHeight="false" outlineLevel="0" collapsed="false">
      <c r="E20" s="142" t="s">
        <v>126</v>
      </c>
    </row>
    <row r="21" customFormat="false" ht="12.75" hidden="false" customHeight="false" outlineLevel="0" collapsed="false">
      <c r="E21" s="142" t="s">
        <v>126</v>
      </c>
    </row>
    <row r="22" customFormat="false" ht="12.75" hidden="false" customHeight="false" outlineLevel="0" collapsed="false">
      <c r="E22" s="142" t="s">
        <v>126</v>
      </c>
    </row>
    <row r="23" customFormat="false" ht="12.75" hidden="false" customHeight="false" outlineLevel="0" collapsed="false">
      <c r="E23" s="142" t="s">
        <v>126</v>
      </c>
    </row>
    <row r="24" customFormat="false" ht="12.75" hidden="false" customHeight="false" outlineLevel="0" collapsed="false">
      <c r="E24" s="142" t="s">
        <v>126</v>
      </c>
    </row>
    <row r="25" customFormat="false" ht="12.75" hidden="false" customHeight="false" outlineLevel="0" collapsed="false">
      <c r="E25" s="142" t="s">
        <v>126</v>
      </c>
    </row>
    <row r="26" customFormat="false" ht="12.75" hidden="false" customHeight="false" outlineLevel="0" collapsed="false">
      <c r="E26" s="142" t="s">
        <v>126</v>
      </c>
    </row>
    <row r="27" customFormat="false" ht="12.75" hidden="false" customHeight="false" outlineLevel="0" collapsed="false">
      <c r="E27" s="142" t="s">
        <v>126</v>
      </c>
    </row>
    <row r="28" customFormat="false" ht="12.75" hidden="false" customHeight="false" outlineLevel="0" collapsed="false">
      <c r="E28" s="142" t="s">
        <v>126</v>
      </c>
    </row>
    <row r="29" customFormat="false" ht="12.75" hidden="false" customHeight="false" outlineLevel="0" collapsed="false">
      <c r="E29" s="142" t="s">
        <v>126</v>
      </c>
    </row>
    <row r="30" customFormat="false" ht="12.75" hidden="false" customHeight="false" outlineLevel="0" collapsed="false">
      <c r="E30" s="142" t="s">
        <v>126</v>
      </c>
    </row>
    <row r="31" customFormat="false" ht="12.75" hidden="false" customHeight="false" outlineLevel="0" collapsed="false">
      <c r="E31" s="142" t="s">
        <v>126</v>
      </c>
    </row>
    <row r="32" customFormat="false" ht="12.75" hidden="false" customHeight="false" outlineLevel="0" collapsed="false">
      <c r="E32" s="142" t="s">
        <v>126</v>
      </c>
    </row>
    <row r="33" customFormat="false" ht="12.75" hidden="false" customHeight="false" outlineLevel="0" collapsed="false">
      <c r="E33" s="142" t="s">
        <v>126</v>
      </c>
    </row>
    <row r="34" customFormat="false" ht="12.75" hidden="false" customHeight="false" outlineLevel="0" collapsed="false">
      <c r="E34" s="142" t="s">
        <v>126</v>
      </c>
    </row>
    <row r="35" customFormat="false" ht="12.75" hidden="false" customHeight="false" outlineLevel="0" collapsed="false">
      <c r="E35" s="142" t="s">
        <v>126</v>
      </c>
    </row>
    <row r="36" customFormat="false" ht="12.75" hidden="false" customHeight="false" outlineLevel="0" collapsed="false">
      <c r="E36" s="142" t="s">
        <v>126</v>
      </c>
    </row>
    <row r="37" customFormat="false" ht="12.75" hidden="false" customHeight="false" outlineLevel="0" collapsed="false">
      <c r="E37" s="142" t="s">
        <v>126</v>
      </c>
    </row>
    <row r="38" customFormat="false" ht="12.75" hidden="false" customHeight="false" outlineLevel="0" collapsed="false">
      <c r="E38" s="142" t="s">
        <v>126</v>
      </c>
    </row>
    <row r="39" customFormat="false" ht="12.75" hidden="false" customHeight="false" outlineLevel="0" collapsed="false">
      <c r="E39" s="142" t="s">
        <v>126</v>
      </c>
    </row>
    <row r="40" customFormat="false" ht="12.75" hidden="false" customHeight="false" outlineLevel="0" collapsed="false">
      <c r="E40" s="142" t="s">
        <v>126</v>
      </c>
    </row>
    <row r="41" customFormat="false" ht="12.75" hidden="false" customHeight="false" outlineLevel="0" collapsed="false">
      <c r="E41" s="142" t="s">
        <v>126</v>
      </c>
    </row>
    <row r="42" customFormat="false" ht="12.75" hidden="false" customHeight="false" outlineLevel="0" collapsed="false">
      <c r="E42" s="142" t="s">
        <v>126</v>
      </c>
    </row>
    <row r="43" customFormat="false" ht="12.75" hidden="false" customHeight="false" outlineLevel="0" collapsed="false">
      <c r="E43" s="142" t="s">
        <v>126</v>
      </c>
    </row>
    <row r="44" customFormat="false" ht="12.75" hidden="false" customHeight="false" outlineLevel="0" collapsed="false">
      <c r="E44" s="142" t="s">
        <v>126</v>
      </c>
    </row>
    <row r="45" customFormat="false" ht="12.75" hidden="false" customHeight="false" outlineLevel="0" collapsed="false">
      <c r="E45" s="142" t="s">
        <v>126</v>
      </c>
    </row>
    <row r="46" customFormat="false" ht="12.75" hidden="false" customHeight="false" outlineLevel="0" collapsed="false">
      <c r="E46" s="142" t="s">
        <v>126</v>
      </c>
    </row>
    <row r="47" customFormat="false" ht="12.75" hidden="false" customHeight="false" outlineLevel="0" collapsed="false">
      <c r="E47" s="142" t="s">
        <v>126</v>
      </c>
    </row>
    <row r="48" customFormat="false" ht="12.75" hidden="false" customHeight="false" outlineLevel="0" collapsed="false">
      <c r="E48" s="142" t="s">
        <v>126</v>
      </c>
    </row>
    <row r="49" customFormat="false" ht="12.75" hidden="false" customHeight="false" outlineLevel="0" collapsed="false">
      <c r="E49" s="142" t="s">
        <v>126</v>
      </c>
    </row>
    <row r="50" customFormat="false" ht="12.75" hidden="false" customHeight="false" outlineLevel="0" collapsed="false">
      <c r="E50" s="142" t="s">
        <v>126</v>
      </c>
    </row>
    <row r="51" customFormat="false" ht="12.75" hidden="false" customHeight="false" outlineLevel="0" collapsed="false">
      <c r="E51" s="142" t="s">
        <v>126</v>
      </c>
    </row>
    <row r="52" customFormat="false" ht="12.75" hidden="false" customHeight="false" outlineLevel="0" collapsed="false">
      <c r="E52" s="142" t="s">
        <v>126</v>
      </c>
    </row>
    <row r="53" customFormat="false" ht="12.75" hidden="false" customHeight="false" outlineLevel="0" collapsed="false">
      <c r="E53" s="142" t="s">
        <v>126</v>
      </c>
    </row>
    <row r="54" customFormat="false" ht="12.75" hidden="false" customHeight="false" outlineLevel="0" collapsed="false">
      <c r="E54" s="142" t="s">
        <v>126</v>
      </c>
    </row>
    <row r="55" customFormat="false" ht="12.75" hidden="false" customHeight="false" outlineLevel="0" collapsed="false">
      <c r="E55" s="142" t="s">
        <v>126</v>
      </c>
    </row>
    <row r="56" customFormat="false" ht="12.75" hidden="false" customHeight="false" outlineLevel="0" collapsed="false">
      <c r="E56" s="142" t="s">
        <v>126</v>
      </c>
    </row>
    <row r="57" customFormat="false" ht="12.75" hidden="false" customHeight="false" outlineLevel="0" collapsed="false">
      <c r="E57" s="142" t="s">
        <v>126</v>
      </c>
    </row>
    <row r="58" customFormat="false" ht="12.75" hidden="false" customHeight="false" outlineLevel="0" collapsed="false">
      <c r="E58" s="142" t="s">
        <v>126</v>
      </c>
    </row>
    <row r="59" customFormat="false" ht="12.75" hidden="false" customHeight="false" outlineLevel="0" collapsed="false">
      <c r="E59" s="142" t="s">
        <v>126</v>
      </c>
    </row>
    <row r="60" customFormat="false" ht="12.75" hidden="false" customHeight="false" outlineLevel="0" collapsed="false">
      <c r="E60" s="142" t="s">
        <v>126</v>
      </c>
    </row>
    <row r="61" customFormat="false" ht="12.75" hidden="false" customHeight="false" outlineLevel="0" collapsed="false">
      <c r="E61" s="142" t="s">
        <v>126</v>
      </c>
    </row>
    <row r="62" customFormat="false" ht="12.75" hidden="false" customHeight="false" outlineLevel="0" collapsed="false">
      <c r="E62" s="142" t="s">
        <v>126</v>
      </c>
    </row>
    <row r="63" customFormat="false" ht="12.75" hidden="false" customHeight="false" outlineLevel="0" collapsed="false">
      <c r="E63" s="142" t="s">
        <v>126</v>
      </c>
    </row>
    <row r="64" customFormat="false" ht="12.75" hidden="false" customHeight="false" outlineLevel="0" collapsed="false">
      <c r="E64" s="142" t="s">
        <v>126</v>
      </c>
    </row>
    <row r="65" customFormat="false" ht="12.75" hidden="false" customHeight="false" outlineLevel="0" collapsed="false">
      <c r="E65" s="142" t="s">
        <v>126</v>
      </c>
    </row>
    <row r="66" customFormat="false" ht="12.75" hidden="false" customHeight="false" outlineLevel="0" collapsed="false">
      <c r="E66" s="142" t="s">
        <v>126</v>
      </c>
    </row>
    <row r="67" customFormat="false" ht="12.75" hidden="false" customHeight="false" outlineLevel="0" collapsed="false">
      <c r="E67" s="142" t="s">
        <v>126</v>
      </c>
    </row>
    <row r="68" customFormat="false" ht="12.75" hidden="false" customHeight="false" outlineLevel="0" collapsed="false">
      <c r="E68" s="142" t="s">
        <v>126</v>
      </c>
    </row>
    <row r="69" customFormat="false" ht="12.75" hidden="false" customHeight="false" outlineLevel="0" collapsed="false">
      <c r="E69" s="142" t="s">
        <v>126</v>
      </c>
    </row>
    <row r="70" customFormat="false" ht="12.75" hidden="false" customHeight="false" outlineLevel="0" collapsed="false">
      <c r="E70" s="142" t="s">
        <v>126</v>
      </c>
    </row>
    <row r="71" customFormat="false" ht="12.75" hidden="false" customHeight="false" outlineLevel="0" collapsed="false">
      <c r="E71" s="142" t="s">
        <v>126</v>
      </c>
    </row>
    <row r="72" customFormat="false" ht="12.75" hidden="false" customHeight="false" outlineLevel="0" collapsed="false">
      <c r="E72" s="142" t="s">
        <v>126</v>
      </c>
    </row>
    <row r="73" customFormat="false" ht="12.75" hidden="false" customHeight="false" outlineLevel="0" collapsed="false">
      <c r="E73" s="142" t="s">
        <v>126</v>
      </c>
    </row>
    <row r="74" customFormat="false" ht="12.75" hidden="false" customHeight="false" outlineLevel="0" collapsed="false">
      <c r="E74" s="142" t="s">
        <v>126</v>
      </c>
    </row>
    <row r="75" customFormat="false" ht="12.75" hidden="false" customHeight="false" outlineLevel="0" collapsed="false">
      <c r="E75" s="142" t="s">
        <v>126</v>
      </c>
    </row>
    <row r="76" customFormat="false" ht="12.75" hidden="false" customHeight="false" outlineLevel="0" collapsed="false">
      <c r="E76" s="142" t="s">
        <v>126</v>
      </c>
    </row>
    <row r="77" customFormat="false" ht="12.75" hidden="false" customHeight="false" outlineLevel="0" collapsed="false">
      <c r="E77" s="142" t="s">
        <v>126</v>
      </c>
    </row>
    <row r="78" customFormat="false" ht="12.75" hidden="false" customHeight="false" outlineLevel="0" collapsed="false">
      <c r="E78" s="142" t="s">
        <v>126</v>
      </c>
    </row>
    <row r="79" customFormat="false" ht="12.75" hidden="false" customHeight="false" outlineLevel="0" collapsed="false">
      <c r="E79" s="142" t="s">
        <v>126</v>
      </c>
    </row>
    <row r="80" customFormat="false" ht="12.75" hidden="false" customHeight="false" outlineLevel="0" collapsed="false">
      <c r="E80" s="142" t="s">
        <v>126</v>
      </c>
    </row>
    <row r="81" customFormat="false" ht="12.75" hidden="false" customHeight="false" outlineLevel="0" collapsed="false">
      <c r="E81" s="142" t="s">
        <v>126</v>
      </c>
    </row>
    <row r="82" customFormat="false" ht="12.75" hidden="false" customHeight="false" outlineLevel="0" collapsed="false">
      <c r="E82" s="142" t="s">
        <v>126</v>
      </c>
    </row>
    <row r="83" customFormat="false" ht="12.75" hidden="false" customHeight="false" outlineLevel="0" collapsed="false">
      <c r="E83" s="142" t="s">
        <v>126</v>
      </c>
    </row>
    <row r="84" customFormat="false" ht="12.75" hidden="false" customHeight="false" outlineLevel="0" collapsed="false">
      <c r="E84" s="142" t="s">
        <v>126</v>
      </c>
    </row>
    <row r="85" customFormat="false" ht="12.75" hidden="false" customHeight="false" outlineLevel="0" collapsed="false">
      <c r="E85" s="142" t="s">
        <v>126</v>
      </c>
    </row>
    <row r="86" customFormat="false" ht="12.75" hidden="false" customHeight="false" outlineLevel="0" collapsed="false">
      <c r="E86" s="142" t="s">
        <v>126</v>
      </c>
    </row>
    <row r="87" customFormat="false" ht="12.75" hidden="false" customHeight="false" outlineLevel="0" collapsed="false">
      <c r="E87" s="142" t="s">
        <v>126</v>
      </c>
    </row>
    <row r="88" customFormat="false" ht="12.75" hidden="false" customHeight="false" outlineLevel="0" collapsed="false">
      <c r="E88" s="142" t="s">
        <v>126</v>
      </c>
    </row>
    <row r="89" customFormat="false" ht="12.75" hidden="false" customHeight="false" outlineLevel="0" collapsed="false">
      <c r="E89" s="142" t="s">
        <v>126</v>
      </c>
    </row>
    <row r="90" customFormat="false" ht="12.75" hidden="false" customHeight="false" outlineLevel="0" collapsed="false">
      <c r="E90" s="142" t="s">
        <v>126</v>
      </c>
    </row>
    <row r="91" customFormat="false" ht="12.75" hidden="false" customHeight="false" outlineLevel="0" collapsed="false">
      <c r="E91" s="142" t="s">
        <v>126</v>
      </c>
    </row>
    <row r="92" customFormat="false" ht="12.75" hidden="false" customHeight="false" outlineLevel="0" collapsed="false">
      <c r="E92" s="142" t="s">
        <v>126</v>
      </c>
    </row>
    <row r="93" customFormat="false" ht="12.75" hidden="false" customHeight="false" outlineLevel="0" collapsed="false">
      <c r="E93" s="142" t="s">
        <v>126</v>
      </c>
    </row>
    <row r="94" customFormat="false" ht="12.75" hidden="false" customHeight="false" outlineLevel="0" collapsed="false">
      <c r="E94" s="142" t="s">
        <v>126</v>
      </c>
    </row>
    <row r="95" customFormat="false" ht="12.75" hidden="false" customHeight="false" outlineLevel="0" collapsed="false">
      <c r="E95" s="142" t="s">
        <v>126</v>
      </c>
    </row>
    <row r="96" customFormat="false" ht="12.75" hidden="false" customHeight="false" outlineLevel="0" collapsed="false">
      <c r="E96" s="142" t="s">
        <v>126</v>
      </c>
    </row>
    <row r="97" customFormat="false" ht="12.75" hidden="false" customHeight="false" outlineLevel="0" collapsed="false">
      <c r="E97" s="142" t="s">
        <v>126</v>
      </c>
    </row>
    <row r="98" customFormat="false" ht="12.75" hidden="false" customHeight="false" outlineLevel="0" collapsed="false">
      <c r="E98" s="142" t="s">
        <v>126</v>
      </c>
    </row>
    <row r="99" customFormat="false" ht="12.75" hidden="false" customHeight="false" outlineLevel="0" collapsed="false">
      <c r="E99" s="142" t="s">
        <v>126</v>
      </c>
    </row>
    <row r="100" customFormat="false" ht="12.75" hidden="false" customHeight="false" outlineLevel="0" collapsed="false">
      <c r="E100" s="142" t="s">
        <v>126</v>
      </c>
    </row>
    <row r="101" customFormat="false" ht="12.75" hidden="false" customHeight="false" outlineLevel="0" collapsed="false">
      <c r="E101" s="142" t="s">
        <v>126</v>
      </c>
    </row>
    <row r="102" customFormat="false" ht="12.75" hidden="false" customHeight="false" outlineLevel="0" collapsed="false">
      <c r="E102" s="142" t="s">
        <v>126</v>
      </c>
    </row>
    <row r="103" customFormat="false" ht="12.75" hidden="false" customHeight="false" outlineLevel="0" collapsed="false">
      <c r="E103" s="142" t="s">
        <v>126</v>
      </c>
    </row>
    <row r="104" customFormat="false" ht="12.75" hidden="false" customHeight="false" outlineLevel="0" collapsed="false">
      <c r="E104" s="142" t="s">
        <v>126</v>
      </c>
    </row>
    <row r="105" customFormat="false" ht="12.75" hidden="false" customHeight="false" outlineLevel="0" collapsed="false">
      <c r="E105" s="142" t="s">
        <v>126</v>
      </c>
    </row>
    <row r="106" customFormat="false" ht="12.75" hidden="false" customHeight="false" outlineLevel="0" collapsed="false">
      <c r="E106" s="142" t="s">
        <v>126</v>
      </c>
    </row>
    <row r="107" customFormat="false" ht="12.75" hidden="false" customHeight="false" outlineLevel="0" collapsed="false">
      <c r="E107" s="142" t="s">
        <v>126</v>
      </c>
    </row>
    <row r="108" customFormat="false" ht="12.75" hidden="false" customHeight="false" outlineLevel="0" collapsed="false">
      <c r="E108" s="142" t="s">
        <v>126</v>
      </c>
    </row>
    <row r="109" customFormat="false" ht="12.75" hidden="false" customHeight="false" outlineLevel="0" collapsed="false">
      <c r="E109" s="142" t="s">
        <v>126</v>
      </c>
    </row>
    <row r="110" customFormat="false" ht="12.75" hidden="false" customHeight="false" outlineLevel="0" collapsed="false">
      <c r="E110" s="142" t="s">
        <v>126</v>
      </c>
    </row>
    <row r="111" customFormat="false" ht="12.75" hidden="false" customHeight="false" outlineLevel="0" collapsed="false">
      <c r="E111" s="142" t="s">
        <v>126</v>
      </c>
    </row>
    <row r="112" customFormat="false" ht="12.75" hidden="false" customHeight="false" outlineLevel="0" collapsed="false">
      <c r="E112" s="142" t="s">
        <v>126</v>
      </c>
    </row>
    <row r="113" customFormat="false" ht="12.75" hidden="false" customHeight="false" outlineLevel="0" collapsed="false">
      <c r="E113" s="142" t="s">
        <v>126</v>
      </c>
    </row>
    <row r="114" customFormat="false" ht="12.75" hidden="false" customHeight="false" outlineLevel="0" collapsed="false">
      <c r="E114" s="142" t="s">
        <v>126</v>
      </c>
    </row>
    <row r="115" customFormat="false" ht="12.75" hidden="false" customHeight="false" outlineLevel="0" collapsed="false">
      <c r="E115" s="142" t="s">
        <v>126</v>
      </c>
    </row>
    <row r="116" customFormat="false" ht="12.75" hidden="false" customHeight="false" outlineLevel="0" collapsed="false">
      <c r="E116" s="142" t="s">
        <v>126</v>
      </c>
    </row>
    <row r="117" customFormat="false" ht="12.75" hidden="false" customHeight="false" outlineLevel="0" collapsed="false">
      <c r="E117" s="142" t="s">
        <v>126</v>
      </c>
    </row>
    <row r="118" customFormat="false" ht="12.75" hidden="false" customHeight="false" outlineLevel="0" collapsed="false">
      <c r="E118" s="142" t="s">
        <v>126</v>
      </c>
    </row>
    <row r="119" customFormat="false" ht="12.75" hidden="false" customHeight="false" outlineLevel="0" collapsed="false">
      <c r="E119" s="142" t="s">
        <v>126</v>
      </c>
    </row>
    <row r="120" customFormat="false" ht="12.75" hidden="false" customHeight="false" outlineLevel="0" collapsed="false">
      <c r="E120" s="142" t="s">
        <v>126</v>
      </c>
    </row>
    <row r="121" customFormat="false" ht="12.75" hidden="false" customHeight="false" outlineLevel="0" collapsed="false">
      <c r="E121" s="142" t="s">
        <v>126</v>
      </c>
    </row>
    <row r="122" customFormat="false" ht="12.75" hidden="false" customHeight="false" outlineLevel="0" collapsed="false">
      <c r="E122" s="142" t="s">
        <v>126</v>
      </c>
    </row>
    <row r="123" customFormat="false" ht="12.75" hidden="false" customHeight="false" outlineLevel="0" collapsed="false">
      <c r="E123" s="142" t="s">
        <v>126</v>
      </c>
    </row>
    <row r="124" customFormat="false" ht="12.75" hidden="false" customHeight="false" outlineLevel="0" collapsed="false">
      <c r="E124" s="142" t="s">
        <v>126</v>
      </c>
    </row>
    <row r="125" customFormat="false" ht="12.75" hidden="false" customHeight="false" outlineLevel="0" collapsed="false">
      <c r="E125" s="142" t="s">
        <v>126</v>
      </c>
    </row>
    <row r="126" customFormat="false" ht="12.75" hidden="false" customHeight="false" outlineLevel="0" collapsed="false">
      <c r="E126" s="142" t="s">
        <v>126</v>
      </c>
    </row>
    <row r="127" customFormat="false" ht="12.75" hidden="false" customHeight="false" outlineLevel="0" collapsed="false">
      <c r="E127" s="142" t="s">
        <v>126</v>
      </c>
    </row>
    <row r="128" customFormat="false" ht="12.75" hidden="false" customHeight="false" outlineLevel="0" collapsed="false">
      <c r="E128" s="142" t="s">
        <v>126</v>
      </c>
    </row>
    <row r="129" customFormat="false" ht="12.75" hidden="false" customHeight="false" outlineLevel="0" collapsed="false">
      <c r="E129" s="142" t="s">
        <v>126</v>
      </c>
    </row>
    <row r="130" customFormat="false" ht="12.75" hidden="false" customHeight="false" outlineLevel="0" collapsed="false">
      <c r="E130" s="142" t="s">
        <v>126</v>
      </c>
    </row>
    <row r="131" customFormat="false" ht="12.75" hidden="false" customHeight="false" outlineLevel="0" collapsed="false">
      <c r="E131" s="142" t="s">
        <v>126</v>
      </c>
    </row>
    <row r="132" customFormat="false" ht="12.75" hidden="false" customHeight="false" outlineLevel="0" collapsed="false">
      <c r="E132" s="142" t="s">
        <v>126</v>
      </c>
    </row>
    <row r="133" customFormat="false" ht="12.75" hidden="false" customHeight="false" outlineLevel="0" collapsed="false">
      <c r="E133" s="142" t="s">
        <v>126</v>
      </c>
    </row>
    <row r="134" customFormat="false" ht="12.75" hidden="false" customHeight="false" outlineLevel="0" collapsed="false">
      <c r="E134" s="142" t="s">
        <v>126</v>
      </c>
    </row>
    <row r="135" customFormat="false" ht="12.75" hidden="false" customHeight="false" outlineLevel="0" collapsed="false">
      <c r="E135" s="142" t="s">
        <v>126</v>
      </c>
    </row>
    <row r="136" customFormat="false" ht="12.75" hidden="false" customHeight="false" outlineLevel="0" collapsed="false">
      <c r="E136" s="142" t="s">
        <v>126</v>
      </c>
    </row>
    <row r="137" customFormat="false" ht="12.75" hidden="false" customHeight="false" outlineLevel="0" collapsed="false">
      <c r="E137" s="142" t="s">
        <v>126</v>
      </c>
    </row>
    <row r="138" customFormat="false" ht="12.75" hidden="false" customHeight="false" outlineLevel="0" collapsed="false">
      <c r="E138" s="142" t="s">
        <v>126</v>
      </c>
    </row>
    <row r="139" customFormat="false" ht="12.75" hidden="false" customHeight="false" outlineLevel="0" collapsed="false">
      <c r="E139" s="142" t="s">
        <v>126</v>
      </c>
    </row>
    <row r="140" customFormat="false" ht="12.75" hidden="false" customHeight="false" outlineLevel="0" collapsed="false">
      <c r="E140" s="142" t="s">
        <v>126</v>
      </c>
    </row>
    <row r="141" customFormat="false" ht="12.75" hidden="false" customHeight="false" outlineLevel="0" collapsed="false">
      <c r="E141" s="142" t="s">
        <v>126</v>
      </c>
    </row>
    <row r="142" customFormat="false" ht="12.75" hidden="false" customHeight="false" outlineLevel="0" collapsed="false">
      <c r="E142" s="142" t="s">
        <v>126</v>
      </c>
    </row>
    <row r="143" customFormat="false" ht="12.75" hidden="false" customHeight="false" outlineLevel="0" collapsed="false">
      <c r="E143" s="142" t="s">
        <v>126</v>
      </c>
    </row>
    <row r="144" customFormat="false" ht="12.75" hidden="false" customHeight="false" outlineLevel="0" collapsed="false">
      <c r="E144" s="142" t="s">
        <v>126</v>
      </c>
    </row>
    <row r="145" customFormat="false" ht="12.75" hidden="false" customHeight="false" outlineLevel="0" collapsed="false">
      <c r="E145" s="142" t="s">
        <v>126</v>
      </c>
    </row>
    <row r="146" customFormat="false" ht="12.75" hidden="false" customHeight="false" outlineLevel="0" collapsed="false">
      <c r="E146" s="142" t="s">
        <v>126</v>
      </c>
    </row>
    <row r="147" customFormat="false" ht="12.75" hidden="false" customHeight="false" outlineLevel="0" collapsed="false">
      <c r="E147" s="142" t="s">
        <v>126</v>
      </c>
    </row>
    <row r="148" customFormat="false" ht="12.75" hidden="false" customHeight="false" outlineLevel="0" collapsed="false">
      <c r="E148" s="142" t="s">
        <v>126</v>
      </c>
    </row>
    <row r="149" customFormat="false" ht="12.75" hidden="false" customHeight="false" outlineLevel="0" collapsed="false">
      <c r="E149" s="142" t="s">
        <v>126</v>
      </c>
    </row>
    <row r="150" customFormat="false" ht="12.75" hidden="false" customHeight="false" outlineLevel="0" collapsed="false">
      <c r="E150" s="142" t="s">
        <v>126</v>
      </c>
    </row>
    <row r="151" customFormat="false" ht="12.75" hidden="false" customHeight="false" outlineLevel="0" collapsed="false">
      <c r="E151" s="142" t="s">
        <v>126</v>
      </c>
    </row>
    <row r="152" customFormat="false" ht="12.75" hidden="false" customHeight="false" outlineLevel="0" collapsed="false">
      <c r="E152" s="142" t="s">
        <v>126</v>
      </c>
    </row>
    <row r="153" customFormat="false" ht="12.75" hidden="false" customHeight="false" outlineLevel="0" collapsed="false">
      <c r="E153" s="142" t="s">
        <v>126</v>
      </c>
    </row>
    <row r="154" customFormat="false" ht="12.75" hidden="false" customHeight="false" outlineLevel="0" collapsed="false">
      <c r="E154" s="142" t="s">
        <v>126</v>
      </c>
    </row>
    <row r="155" customFormat="false" ht="12.75" hidden="false" customHeight="false" outlineLevel="0" collapsed="false">
      <c r="E155" s="142" t="s">
        <v>126</v>
      </c>
    </row>
    <row r="156" customFormat="false" ht="12.75" hidden="false" customHeight="false" outlineLevel="0" collapsed="false">
      <c r="E156" s="142" t="s">
        <v>126</v>
      </c>
    </row>
    <row r="157" customFormat="false" ht="12.75" hidden="false" customHeight="false" outlineLevel="0" collapsed="false">
      <c r="E157" s="142" t="s">
        <v>126</v>
      </c>
    </row>
    <row r="158" customFormat="false" ht="12.75" hidden="false" customHeight="false" outlineLevel="0" collapsed="false">
      <c r="E158" s="142" t="s">
        <v>126</v>
      </c>
    </row>
    <row r="159" customFormat="false" ht="12.75" hidden="false" customHeight="false" outlineLevel="0" collapsed="false">
      <c r="E159" s="142" t="s">
        <v>126</v>
      </c>
    </row>
    <row r="160" customFormat="false" ht="12.75" hidden="false" customHeight="false" outlineLevel="0" collapsed="false">
      <c r="E160" s="142" t="s">
        <v>126</v>
      </c>
    </row>
    <row r="161" customFormat="false" ht="12.75" hidden="false" customHeight="false" outlineLevel="0" collapsed="false">
      <c r="E161" s="142" t="s">
        <v>126</v>
      </c>
    </row>
    <row r="162" customFormat="false" ht="12.75" hidden="false" customHeight="false" outlineLevel="0" collapsed="false">
      <c r="E162" s="142" t="s">
        <v>126</v>
      </c>
    </row>
    <row r="163" customFormat="false" ht="12.75" hidden="false" customHeight="false" outlineLevel="0" collapsed="false">
      <c r="E163" s="142" t="s">
        <v>126</v>
      </c>
    </row>
    <row r="164" customFormat="false" ht="12.75" hidden="false" customHeight="false" outlineLevel="0" collapsed="false">
      <c r="E164" s="142" t="s">
        <v>126</v>
      </c>
    </row>
    <row r="165" customFormat="false" ht="12.75" hidden="false" customHeight="false" outlineLevel="0" collapsed="false">
      <c r="E165" s="142" t="s">
        <v>126</v>
      </c>
    </row>
    <row r="166" customFormat="false" ht="12.75" hidden="false" customHeight="false" outlineLevel="0" collapsed="false">
      <c r="E166" s="142" t="s">
        <v>126</v>
      </c>
    </row>
    <row r="167" customFormat="false" ht="12.75" hidden="false" customHeight="false" outlineLevel="0" collapsed="false">
      <c r="E167" s="142" t="s">
        <v>126</v>
      </c>
    </row>
    <row r="168" customFormat="false" ht="12.75" hidden="false" customHeight="false" outlineLevel="0" collapsed="false">
      <c r="E168" s="142" t="s">
        <v>126</v>
      </c>
    </row>
    <row r="169" customFormat="false" ht="12.75" hidden="false" customHeight="false" outlineLevel="0" collapsed="false">
      <c r="E169" s="142" t="s">
        <v>126</v>
      </c>
    </row>
    <row r="170" customFormat="false" ht="12.75" hidden="false" customHeight="false" outlineLevel="0" collapsed="false">
      <c r="E170" s="142" t="s">
        <v>126</v>
      </c>
    </row>
    <row r="171" customFormat="false" ht="12.75" hidden="false" customHeight="false" outlineLevel="0" collapsed="false">
      <c r="E171" s="142" t="s">
        <v>126</v>
      </c>
    </row>
    <row r="172" customFormat="false" ht="12.75" hidden="false" customHeight="false" outlineLevel="0" collapsed="false">
      <c r="E172" s="142" t="s">
        <v>126</v>
      </c>
    </row>
    <row r="173" customFormat="false" ht="12.75" hidden="false" customHeight="false" outlineLevel="0" collapsed="false">
      <c r="E173" s="142" t="s">
        <v>126</v>
      </c>
    </row>
    <row r="174" customFormat="false" ht="12.75" hidden="false" customHeight="false" outlineLevel="0" collapsed="false">
      <c r="E174" s="142" t="s">
        <v>126</v>
      </c>
    </row>
    <row r="175" customFormat="false" ht="12.75" hidden="false" customHeight="false" outlineLevel="0" collapsed="false">
      <c r="E175" s="142" t="s">
        <v>126</v>
      </c>
    </row>
    <row r="176" customFormat="false" ht="12.75" hidden="false" customHeight="false" outlineLevel="0" collapsed="false">
      <c r="E176" s="142" t="s">
        <v>126</v>
      </c>
    </row>
    <row r="177" customFormat="false" ht="12.75" hidden="false" customHeight="false" outlineLevel="0" collapsed="false">
      <c r="E177" s="142" t="s">
        <v>126</v>
      </c>
    </row>
    <row r="178" customFormat="false" ht="12.75" hidden="false" customHeight="false" outlineLevel="0" collapsed="false">
      <c r="E178" s="142" t="s">
        <v>126</v>
      </c>
    </row>
    <row r="179" customFormat="false" ht="12.75" hidden="false" customHeight="false" outlineLevel="0" collapsed="false">
      <c r="E179" s="142" t="s">
        <v>126</v>
      </c>
    </row>
    <row r="180" customFormat="false" ht="12.75" hidden="false" customHeight="false" outlineLevel="0" collapsed="false">
      <c r="E180" s="142" t="s">
        <v>126</v>
      </c>
    </row>
    <row r="181" customFormat="false" ht="12.75" hidden="false" customHeight="false" outlineLevel="0" collapsed="false">
      <c r="E181" s="142" t="s">
        <v>126</v>
      </c>
    </row>
    <row r="182" customFormat="false" ht="12.75" hidden="false" customHeight="false" outlineLevel="0" collapsed="false">
      <c r="E182" s="142" t="s">
        <v>126</v>
      </c>
    </row>
    <row r="183" customFormat="false" ht="12.75" hidden="false" customHeight="false" outlineLevel="0" collapsed="false">
      <c r="E183" s="142" t="s">
        <v>126</v>
      </c>
    </row>
    <row r="184" customFormat="false" ht="12.75" hidden="false" customHeight="false" outlineLevel="0" collapsed="false">
      <c r="E184" s="142" t="s">
        <v>126</v>
      </c>
    </row>
    <row r="185" customFormat="false" ht="12.75" hidden="false" customHeight="false" outlineLevel="0" collapsed="false">
      <c r="E185" s="142" t="s">
        <v>126</v>
      </c>
    </row>
    <row r="186" customFormat="false" ht="12.75" hidden="false" customHeight="false" outlineLevel="0" collapsed="false">
      <c r="E186" s="142" t="s">
        <v>126</v>
      </c>
    </row>
    <row r="187" customFormat="false" ht="12.75" hidden="false" customHeight="false" outlineLevel="0" collapsed="false">
      <c r="E187" s="142" t="s">
        <v>126</v>
      </c>
    </row>
    <row r="188" customFormat="false" ht="12.75" hidden="false" customHeight="false" outlineLevel="0" collapsed="false">
      <c r="E188" s="142" t="s">
        <v>126</v>
      </c>
    </row>
    <row r="189" customFormat="false" ht="12.75" hidden="false" customHeight="false" outlineLevel="0" collapsed="false">
      <c r="E189" s="142" t="s">
        <v>126</v>
      </c>
    </row>
    <row r="190" customFormat="false" ht="12.75" hidden="false" customHeight="false" outlineLevel="0" collapsed="false">
      <c r="E190" s="142" t="s">
        <v>126</v>
      </c>
    </row>
    <row r="191" customFormat="false" ht="12.75" hidden="false" customHeight="false" outlineLevel="0" collapsed="false">
      <c r="E191" s="142" t="s">
        <v>126</v>
      </c>
    </row>
    <row r="192" customFormat="false" ht="12.75" hidden="false" customHeight="false" outlineLevel="0" collapsed="false">
      <c r="E192" s="142" t="s">
        <v>126</v>
      </c>
    </row>
    <row r="193" customFormat="false" ht="12.75" hidden="false" customHeight="false" outlineLevel="0" collapsed="false">
      <c r="E193" s="142" t="s">
        <v>126</v>
      </c>
    </row>
    <row r="194" customFormat="false" ht="12.75" hidden="false" customHeight="false" outlineLevel="0" collapsed="false">
      <c r="E194" s="142" t="s">
        <v>126</v>
      </c>
    </row>
    <row r="195" customFormat="false" ht="12.75" hidden="false" customHeight="false" outlineLevel="0" collapsed="false">
      <c r="E195" s="142" t="s">
        <v>126</v>
      </c>
    </row>
    <row r="196" customFormat="false" ht="12.75" hidden="false" customHeight="false" outlineLevel="0" collapsed="false">
      <c r="E196" s="142" t="s">
        <v>126</v>
      </c>
    </row>
    <row r="197" customFormat="false" ht="12.75" hidden="false" customHeight="false" outlineLevel="0" collapsed="false">
      <c r="E197" s="142" t="s">
        <v>126</v>
      </c>
    </row>
    <row r="198" customFormat="false" ht="12.75" hidden="false" customHeight="false" outlineLevel="0" collapsed="false">
      <c r="E198" s="142" t="s">
        <v>126</v>
      </c>
    </row>
    <row r="199" customFormat="false" ht="12.75" hidden="false" customHeight="false" outlineLevel="0" collapsed="false">
      <c r="E199" s="142" t="s">
        <v>126</v>
      </c>
    </row>
    <row r="200" customFormat="false" ht="12.75" hidden="false" customHeight="false" outlineLevel="0" collapsed="false">
      <c r="E200" s="142" t="s">
        <v>126</v>
      </c>
    </row>
    <row r="201" customFormat="false" ht="12.75" hidden="false" customHeight="false" outlineLevel="0" collapsed="false">
      <c r="E201" s="142" t="s">
        <v>126</v>
      </c>
    </row>
    <row r="202" customFormat="false" ht="12.75" hidden="false" customHeight="false" outlineLevel="0" collapsed="false">
      <c r="E202" s="142" t="s">
        <v>126</v>
      </c>
    </row>
    <row r="203" customFormat="false" ht="12.75" hidden="false" customHeight="false" outlineLevel="0" collapsed="false">
      <c r="E203" s="142" t="s">
        <v>126</v>
      </c>
    </row>
    <row r="204" customFormat="false" ht="12.75" hidden="false" customHeight="false" outlineLevel="0" collapsed="false">
      <c r="E204" s="142" t="s">
        <v>126</v>
      </c>
    </row>
    <row r="205" customFormat="false" ht="12.75" hidden="false" customHeight="false" outlineLevel="0" collapsed="false">
      <c r="E205" s="142" t="s">
        <v>126</v>
      </c>
    </row>
    <row r="206" customFormat="false" ht="12.75" hidden="false" customHeight="false" outlineLevel="0" collapsed="false">
      <c r="E206" s="142" t="s">
        <v>126</v>
      </c>
    </row>
    <row r="207" customFormat="false" ht="12.75" hidden="false" customHeight="false" outlineLevel="0" collapsed="false">
      <c r="E207" s="142" t="s">
        <v>126</v>
      </c>
    </row>
    <row r="208" customFormat="false" ht="12.75" hidden="false" customHeight="false" outlineLevel="0" collapsed="false">
      <c r="E208" s="142" t="s">
        <v>126</v>
      </c>
    </row>
    <row r="209" customFormat="false" ht="12.75" hidden="false" customHeight="false" outlineLevel="0" collapsed="false">
      <c r="E209" s="142" t="s">
        <v>126</v>
      </c>
    </row>
    <row r="210" customFormat="false" ht="12.75" hidden="false" customHeight="false" outlineLevel="0" collapsed="false">
      <c r="E210" s="142" t="s">
        <v>126</v>
      </c>
    </row>
    <row r="211" customFormat="false" ht="12.75" hidden="false" customHeight="false" outlineLevel="0" collapsed="false">
      <c r="E211" s="142" t="s">
        <v>126</v>
      </c>
    </row>
    <row r="212" customFormat="false" ht="12.75" hidden="false" customHeight="false" outlineLevel="0" collapsed="false">
      <c r="E212" s="142" t="s">
        <v>126</v>
      </c>
    </row>
    <row r="213" customFormat="false" ht="12.75" hidden="false" customHeight="false" outlineLevel="0" collapsed="false">
      <c r="E213" s="142" t="s">
        <v>126</v>
      </c>
    </row>
    <row r="214" customFormat="false" ht="12.75" hidden="false" customHeight="false" outlineLevel="0" collapsed="false">
      <c r="E214" s="142" t="s">
        <v>126</v>
      </c>
    </row>
    <row r="215" customFormat="false" ht="12.75" hidden="false" customHeight="false" outlineLevel="0" collapsed="false">
      <c r="E215" s="142" t="s">
        <v>126</v>
      </c>
    </row>
    <row r="216" customFormat="false" ht="12.75" hidden="false" customHeight="false" outlineLevel="0" collapsed="false">
      <c r="E216" s="142" t="s">
        <v>126</v>
      </c>
    </row>
    <row r="217" customFormat="false" ht="12.75" hidden="false" customHeight="false" outlineLevel="0" collapsed="false">
      <c r="E217" s="142" t="s">
        <v>126</v>
      </c>
    </row>
    <row r="218" customFormat="false" ht="12.75" hidden="false" customHeight="false" outlineLevel="0" collapsed="false">
      <c r="E218" s="142" t="s">
        <v>126</v>
      </c>
    </row>
    <row r="219" customFormat="false" ht="12.75" hidden="false" customHeight="false" outlineLevel="0" collapsed="false">
      <c r="E219" s="142" t="s">
        <v>126</v>
      </c>
    </row>
    <row r="220" customFormat="false" ht="12.75" hidden="false" customHeight="false" outlineLevel="0" collapsed="false">
      <c r="E220" s="142" t="s">
        <v>126</v>
      </c>
    </row>
    <row r="221" customFormat="false" ht="12.75" hidden="false" customHeight="false" outlineLevel="0" collapsed="false">
      <c r="E221" s="142" t="s">
        <v>126</v>
      </c>
    </row>
    <row r="222" customFormat="false" ht="12.75" hidden="false" customHeight="false" outlineLevel="0" collapsed="false">
      <c r="E222" s="142" t="s">
        <v>126</v>
      </c>
    </row>
    <row r="223" customFormat="false" ht="12.75" hidden="false" customHeight="false" outlineLevel="0" collapsed="false">
      <c r="E223" s="142" t="s">
        <v>126</v>
      </c>
    </row>
    <row r="224" customFormat="false" ht="12.75" hidden="false" customHeight="false" outlineLevel="0" collapsed="false">
      <c r="E224" s="142" t="s">
        <v>126</v>
      </c>
    </row>
    <row r="225" customFormat="false" ht="12.75" hidden="false" customHeight="false" outlineLevel="0" collapsed="false">
      <c r="E225" s="142" t="s">
        <v>126</v>
      </c>
    </row>
    <row r="226" customFormat="false" ht="12.75" hidden="false" customHeight="false" outlineLevel="0" collapsed="false">
      <c r="E226" s="142" t="s">
        <v>126</v>
      </c>
    </row>
    <row r="227" customFormat="false" ht="12.75" hidden="false" customHeight="false" outlineLevel="0" collapsed="false">
      <c r="E227" s="142" t="s">
        <v>126</v>
      </c>
    </row>
    <row r="228" customFormat="false" ht="12.75" hidden="false" customHeight="false" outlineLevel="0" collapsed="false">
      <c r="E228" s="142" t="s">
        <v>126</v>
      </c>
    </row>
    <row r="229" customFormat="false" ht="12.75" hidden="false" customHeight="false" outlineLevel="0" collapsed="false">
      <c r="E229" s="142" t="s">
        <v>126</v>
      </c>
    </row>
    <row r="230" customFormat="false" ht="12.75" hidden="false" customHeight="false" outlineLevel="0" collapsed="false">
      <c r="E230" s="142" t="s">
        <v>126</v>
      </c>
    </row>
    <row r="231" customFormat="false" ht="12.75" hidden="false" customHeight="false" outlineLevel="0" collapsed="false">
      <c r="E231" s="142" t="s">
        <v>126</v>
      </c>
    </row>
    <row r="232" customFormat="false" ht="12.75" hidden="false" customHeight="false" outlineLevel="0" collapsed="false">
      <c r="E232" s="142" t="s">
        <v>126</v>
      </c>
    </row>
    <row r="233" customFormat="false" ht="12.75" hidden="false" customHeight="false" outlineLevel="0" collapsed="false">
      <c r="E233" s="142" t="s">
        <v>126</v>
      </c>
    </row>
    <row r="234" customFormat="false" ht="12.75" hidden="false" customHeight="false" outlineLevel="0" collapsed="false">
      <c r="E234" s="142" t="s">
        <v>126</v>
      </c>
    </row>
    <row r="235" customFormat="false" ht="12.75" hidden="false" customHeight="false" outlineLevel="0" collapsed="false">
      <c r="E235" s="142" t="s">
        <v>126</v>
      </c>
    </row>
    <row r="236" customFormat="false" ht="12.75" hidden="false" customHeight="false" outlineLevel="0" collapsed="false">
      <c r="E236" s="142" t="s">
        <v>126</v>
      </c>
    </row>
    <row r="237" customFormat="false" ht="12.75" hidden="false" customHeight="false" outlineLevel="0" collapsed="false">
      <c r="E237" s="142" t="s">
        <v>126</v>
      </c>
    </row>
    <row r="238" customFormat="false" ht="12.75" hidden="false" customHeight="false" outlineLevel="0" collapsed="false">
      <c r="E238" s="142" t="s">
        <v>126</v>
      </c>
    </row>
    <row r="239" customFormat="false" ht="12.75" hidden="false" customHeight="false" outlineLevel="0" collapsed="false">
      <c r="E239" s="142" t="s">
        <v>126</v>
      </c>
    </row>
    <row r="240" customFormat="false" ht="12.75" hidden="false" customHeight="false" outlineLevel="0" collapsed="false">
      <c r="E240" s="142" t="s">
        <v>126</v>
      </c>
    </row>
    <row r="241" customFormat="false" ht="12.75" hidden="false" customHeight="false" outlineLevel="0" collapsed="false">
      <c r="E241" s="142" t="s">
        <v>126</v>
      </c>
    </row>
    <row r="242" customFormat="false" ht="12.75" hidden="false" customHeight="false" outlineLevel="0" collapsed="false">
      <c r="E242" s="142" t="s">
        <v>126</v>
      </c>
    </row>
    <row r="243" customFormat="false" ht="12.75" hidden="false" customHeight="false" outlineLevel="0" collapsed="false">
      <c r="E243" s="142" t="s">
        <v>126</v>
      </c>
    </row>
    <row r="244" customFormat="false" ht="12.75" hidden="false" customHeight="false" outlineLevel="0" collapsed="false">
      <c r="E244" s="142" t="s">
        <v>126</v>
      </c>
    </row>
    <row r="245" customFormat="false" ht="12.75" hidden="false" customHeight="false" outlineLevel="0" collapsed="false">
      <c r="E245" s="142" t="s">
        <v>126</v>
      </c>
    </row>
    <row r="246" customFormat="false" ht="12.75" hidden="false" customHeight="false" outlineLevel="0" collapsed="false">
      <c r="E246" s="142" t="s">
        <v>126</v>
      </c>
    </row>
    <row r="247" customFormat="false" ht="12.75" hidden="false" customHeight="false" outlineLevel="0" collapsed="false">
      <c r="E247" s="142" t="s">
        <v>126</v>
      </c>
    </row>
    <row r="248" customFormat="false" ht="12.75" hidden="false" customHeight="false" outlineLevel="0" collapsed="false">
      <c r="E248" s="142" t="s">
        <v>126</v>
      </c>
    </row>
    <row r="249" customFormat="false" ht="12.75" hidden="false" customHeight="false" outlineLevel="0" collapsed="false">
      <c r="E249" s="142" t="s">
        <v>126</v>
      </c>
    </row>
    <row r="250" customFormat="false" ht="12.75" hidden="false" customHeight="false" outlineLevel="0" collapsed="false">
      <c r="E250" s="142" t="s">
        <v>126</v>
      </c>
    </row>
    <row r="251" customFormat="false" ht="12.75" hidden="false" customHeight="false" outlineLevel="0" collapsed="false">
      <c r="E251" s="142" t="s">
        <v>126</v>
      </c>
    </row>
    <row r="252" customFormat="false" ht="12.75" hidden="false" customHeight="false" outlineLevel="0" collapsed="false">
      <c r="E252" s="142" t="s">
        <v>126</v>
      </c>
    </row>
    <row r="253" customFormat="false" ht="12.75" hidden="false" customHeight="false" outlineLevel="0" collapsed="false">
      <c r="E253" s="142" t="s">
        <v>126</v>
      </c>
    </row>
    <row r="254" customFormat="false" ht="12.75" hidden="false" customHeight="false" outlineLevel="0" collapsed="false">
      <c r="E254" s="142" t="s">
        <v>126</v>
      </c>
    </row>
    <row r="255" customFormat="false" ht="12.75" hidden="false" customHeight="false" outlineLevel="0" collapsed="false">
      <c r="E255" s="142" t="s">
        <v>126</v>
      </c>
    </row>
    <row r="256" customFormat="false" ht="12.75" hidden="false" customHeight="false" outlineLevel="0" collapsed="false">
      <c r="E256" s="142" t="s">
        <v>126</v>
      </c>
    </row>
    <row r="257" customFormat="false" ht="12.75" hidden="false" customHeight="false" outlineLevel="0" collapsed="false">
      <c r="E257" s="142" t="s">
        <v>126</v>
      </c>
    </row>
    <row r="258" customFormat="false" ht="12.75" hidden="false" customHeight="false" outlineLevel="0" collapsed="false">
      <c r="E258" s="142" t="s">
        <v>126</v>
      </c>
    </row>
    <row r="259" customFormat="false" ht="12.75" hidden="false" customHeight="false" outlineLevel="0" collapsed="false">
      <c r="E259" s="142" t="s">
        <v>126</v>
      </c>
    </row>
    <row r="260" customFormat="false" ht="12.75" hidden="false" customHeight="false" outlineLevel="0" collapsed="false">
      <c r="E260" s="142" t="s">
        <v>126</v>
      </c>
    </row>
    <row r="261" customFormat="false" ht="12.75" hidden="false" customHeight="false" outlineLevel="0" collapsed="false">
      <c r="E261" s="142" t="s">
        <v>126</v>
      </c>
    </row>
    <row r="262" customFormat="false" ht="12.75" hidden="false" customHeight="false" outlineLevel="0" collapsed="false">
      <c r="E262" s="142" t="s">
        <v>126</v>
      </c>
    </row>
    <row r="263" customFormat="false" ht="12.75" hidden="false" customHeight="false" outlineLevel="0" collapsed="false">
      <c r="E263" s="142" t="s">
        <v>126</v>
      </c>
    </row>
    <row r="264" customFormat="false" ht="12.75" hidden="false" customHeight="false" outlineLevel="0" collapsed="false">
      <c r="E264" s="142" t="s">
        <v>126</v>
      </c>
    </row>
    <row r="265" customFormat="false" ht="12.75" hidden="false" customHeight="false" outlineLevel="0" collapsed="false">
      <c r="E265" s="142" t="s">
        <v>126</v>
      </c>
    </row>
    <row r="266" customFormat="false" ht="12.75" hidden="false" customHeight="false" outlineLevel="0" collapsed="false">
      <c r="E266" s="142" t="s">
        <v>126</v>
      </c>
    </row>
    <row r="267" customFormat="false" ht="12.75" hidden="false" customHeight="false" outlineLevel="0" collapsed="false">
      <c r="E267" s="142" t="s">
        <v>126</v>
      </c>
    </row>
    <row r="268" customFormat="false" ht="12.75" hidden="false" customHeight="false" outlineLevel="0" collapsed="false">
      <c r="E268" s="142" t="s">
        <v>126</v>
      </c>
    </row>
    <row r="269" customFormat="false" ht="12.75" hidden="false" customHeight="false" outlineLevel="0" collapsed="false">
      <c r="E269" s="142" t="s">
        <v>126</v>
      </c>
    </row>
    <row r="270" customFormat="false" ht="12.75" hidden="false" customHeight="false" outlineLevel="0" collapsed="false">
      <c r="E270" s="142" t="s">
        <v>126</v>
      </c>
    </row>
    <row r="271" customFormat="false" ht="12.75" hidden="false" customHeight="false" outlineLevel="0" collapsed="false">
      <c r="E271" s="142" t="s">
        <v>126</v>
      </c>
    </row>
    <row r="272" customFormat="false" ht="12.75" hidden="false" customHeight="false" outlineLevel="0" collapsed="false">
      <c r="E272" s="142" t="s">
        <v>126</v>
      </c>
    </row>
    <row r="273" customFormat="false" ht="12.75" hidden="false" customHeight="false" outlineLevel="0" collapsed="false">
      <c r="E273" s="142" t="s">
        <v>126</v>
      </c>
    </row>
    <row r="274" customFormat="false" ht="12.75" hidden="false" customHeight="false" outlineLevel="0" collapsed="false">
      <c r="E274" s="142" t="s">
        <v>126</v>
      </c>
    </row>
    <row r="275" customFormat="false" ht="12.75" hidden="false" customHeight="false" outlineLevel="0" collapsed="false">
      <c r="E275" s="142" t="s">
        <v>126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&amp;C2002 Budget Project List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V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J5" activePane="bottomRight" state="frozen"/>
      <selection pane="topLeft" activeCell="A1" activeCellId="0" sqref="A1"/>
      <selection pane="topRight" activeCell="J1" activeCellId="0" sqref="J1"/>
      <selection pane="bottomLeft" activeCell="A5" activeCellId="0" sqref="A5"/>
      <selection pane="bottomRigh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30.41"/>
    <col collapsed="false" customWidth="true" hidden="false" outlineLevel="0" max="4" min="4" style="0" width="20.56"/>
    <col collapsed="false" customWidth="true" hidden="false" outlineLevel="0" max="11" min="5" style="170" width="12.7"/>
    <col collapsed="false" customWidth="true" hidden="false" outlineLevel="0" max="12" min="12" style="0" width="14.85"/>
    <col collapsed="false" customWidth="true" hidden="false" outlineLevel="0" max="13" min="13" style="0" width="10.28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71" t="s">
        <v>144</v>
      </c>
      <c r="C2" s="171"/>
    </row>
    <row r="3" customFormat="false" ht="13.5" hidden="false" customHeight="false" outlineLevel="0" collapsed="false">
      <c r="B3" s="172"/>
      <c r="C3" s="172"/>
      <c r="D3" s="172"/>
    </row>
    <row r="4" customFormat="false" ht="13.5" hidden="false" customHeight="false" outlineLevel="0" collapsed="false">
      <c r="B4" s="173" t="s">
        <v>145</v>
      </c>
      <c r="C4" s="174" t="s">
        <v>146</v>
      </c>
      <c r="D4" s="175" t="s">
        <v>147</v>
      </c>
      <c r="E4" s="176" t="s">
        <v>148</v>
      </c>
      <c r="F4" s="176" t="s">
        <v>149</v>
      </c>
      <c r="G4" s="176" t="s">
        <v>150</v>
      </c>
      <c r="H4" s="176" t="s">
        <v>151</v>
      </c>
      <c r="I4" s="176" t="s">
        <v>152</v>
      </c>
      <c r="J4" s="176" t="s">
        <v>153</v>
      </c>
      <c r="K4" s="176" t="s">
        <v>154</v>
      </c>
      <c r="L4" s="177" t="s">
        <v>155</v>
      </c>
    </row>
    <row r="5" customFormat="false" ht="12.75" hidden="false" customHeight="false" outlineLevel="0" collapsed="false">
      <c r="B5" s="178" t="s">
        <v>156</v>
      </c>
      <c r="C5" s="179" t="s">
        <v>157</v>
      </c>
      <c r="D5" s="180"/>
      <c r="E5" s="181" t="n">
        <v>0</v>
      </c>
      <c r="F5" s="181" t="n">
        <v>0</v>
      </c>
      <c r="G5" s="181" t="n">
        <v>0</v>
      </c>
      <c r="H5" s="181" t="n">
        <v>0</v>
      </c>
      <c r="I5" s="181" t="n">
        <v>0</v>
      </c>
      <c r="J5" s="181" t="n">
        <v>0</v>
      </c>
      <c r="K5" s="181" t="n">
        <v>0</v>
      </c>
      <c r="L5" s="182" t="n">
        <v>0</v>
      </c>
    </row>
    <row r="6" customFormat="false" ht="12.75" hidden="false" customHeight="false" outlineLevel="0" collapsed="false">
      <c r="B6" s="178"/>
      <c r="C6" s="183" t="s">
        <v>158</v>
      </c>
      <c r="D6" s="184" t="s">
        <v>159</v>
      </c>
      <c r="E6" s="185" t="n">
        <v>0</v>
      </c>
      <c r="F6" s="185" t="n">
        <v>0</v>
      </c>
      <c r="G6" s="185" t="n">
        <v>0</v>
      </c>
      <c r="H6" s="185" t="n">
        <v>0</v>
      </c>
      <c r="I6" s="185" t="n">
        <v>0</v>
      </c>
      <c r="J6" s="185" t="n">
        <v>0</v>
      </c>
      <c r="K6" s="185" t="n">
        <v>0</v>
      </c>
      <c r="L6" s="186" t="n">
        <v>0</v>
      </c>
    </row>
    <row r="7" customFormat="false" ht="12.75" hidden="false" customHeight="false" outlineLevel="0" collapsed="false">
      <c r="B7" s="178"/>
      <c r="C7" s="183"/>
      <c r="D7" s="184" t="s">
        <v>160</v>
      </c>
      <c r="E7" s="185" t="n">
        <v>0</v>
      </c>
      <c r="F7" s="185" t="n">
        <v>0</v>
      </c>
      <c r="G7" s="185" t="n">
        <v>0</v>
      </c>
      <c r="H7" s="185" t="n">
        <v>0</v>
      </c>
      <c r="I7" s="185" t="n">
        <v>0</v>
      </c>
      <c r="J7" s="185" t="n">
        <v>0</v>
      </c>
      <c r="K7" s="185" t="n">
        <v>0</v>
      </c>
      <c r="L7" s="186" t="n">
        <v>0</v>
      </c>
    </row>
    <row r="8" customFormat="false" ht="12.75" hidden="false" customHeight="false" outlineLevel="0" collapsed="false">
      <c r="B8" s="178"/>
      <c r="C8" s="183"/>
      <c r="D8" s="187" t="s">
        <v>161</v>
      </c>
      <c r="E8" s="185" t="n">
        <v>0</v>
      </c>
      <c r="F8" s="188" t="n">
        <v>0</v>
      </c>
      <c r="G8" s="188" t="n">
        <v>0</v>
      </c>
      <c r="H8" s="188" t="n">
        <v>0</v>
      </c>
      <c r="I8" s="188" t="n">
        <v>0</v>
      </c>
      <c r="J8" s="188" t="n">
        <v>0</v>
      </c>
      <c r="K8" s="188" t="n">
        <v>0</v>
      </c>
      <c r="L8" s="186" t="n">
        <v>0</v>
      </c>
    </row>
    <row r="9" customFormat="false" ht="12.75" hidden="false" customHeight="false" outlineLevel="0" collapsed="false">
      <c r="B9" s="189"/>
      <c r="C9" s="183"/>
      <c r="D9" s="190" t="s">
        <v>162</v>
      </c>
      <c r="E9" s="185" t="n">
        <v>0</v>
      </c>
      <c r="F9" s="191" t="n">
        <v>0</v>
      </c>
      <c r="G9" s="191" t="n">
        <v>0</v>
      </c>
      <c r="H9" s="192" t="n">
        <v>0</v>
      </c>
      <c r="I9" s="192" t="n">
        <v>0</v>
      </c>
      <c r="J9" s="192" t="n">
        <v>0</v>
      </c>
      <c r="K9" s="192" t="n">
        <v>0</v>
      </c>
      <c r="L9" s="186" t="n">
        <v>0</v>
      </c>
    </row>
    <row r="10" customFormat="false" ht="12.75" hidden="false" customHeight="false" outlineLevel="0" collapsed="false">
      <c r="B10" s="189"/>
      <c r="C10" s="193" t="s">
        <v>163</v>
      </c>
      <c r="D10" s="194"/>
      <c r="E10" s="185" t="n">
        <v>0</v>
      </c>
      <c r="F10" s="191" t="n">
        <v>0</v>
      </c>
      <c r="G10" s="191" t="n">
        <v>0</v>
      </c>
      <c r="H10" s="191" t="n">
        <v>0</v>
      </c>
      <c r="I10" s="191" t="n">
        <v>0</v>
      </c>
      <c r="J10" s="191" t="n">
        <v>0</v>
      </c>
      <c r="K10" s="191" t="n">
        <v>0</v>
      </c>
      <c r="L10" s="195" t="n">
        <v>0</v>
      </c>
    </row>
    <row r="11" customFormat="false" ht="13.5" hidden="false" customHeight="false" outlineLevel="0" collapsed="false">
      <c r="B11" s="178"/>
      <c r="C11" s="193" t="s">
        <v>164</v>
      </c>
      <c r="D11" s="194"/>
      <c r="E11" s="196" t="n">
        <v>0</v>
      </c>
      <c r="F11" s="197" t="n">
        <v>0</v>
      </c>
      <c r="G11" s="197" t="n">
        <v>0</v>
      </c>
      <c r="H11" s="197" t="n">
        <v>0</v>
      </c>
      <c r="I11" s="197" t="n">
        <v>0</v>
      </c>
      <c r="J11" s="197" t="n">
        <v>0</v>
      </c>
      <c r="K11" s="197" t="n">
        <v>0</v>
      </c>
      <c r="L11" s="195" t="n">
        <v>0</v>
      </c>
    </row>
    <row r="12" customFormat="false" ht="13.5" hidden="false" customHeight="false" outlineLevel="0" collapsed="false">
      <c r="B12" s="198" t="s">
        <v>165</v>
      </c>
      <c r="C12" s="198"/>
      <c r="D12" s="198"/>
      <c r="E12" s="199" t="n">
        <f aca="false">SUM(E5:E11)</f>
        <v>0</v>
      </c>
      <c r="F12" s="199" t="n">
        <f aca="false">SUM(F5:F11)</f>
        <v>0</v>
      </c>
      <c r="G12" s="199" t="n">
        <f aca="false">SUM(G5:G11)</f>
        <v>0</v>
      </c>
      <c r="H12" s="199" t="n">
        <f aca="false">SUM(H5:H11)</f>
        <v>0</v>
      </c>
      <c r="I12" s="199" t="n">
        <f aca="false">SUM(I5:I11)</f>
        <v>0</v>
      </c>
      <c r="J12" s="199" t="n">
        <f aca="false">SUM(J5:J11)</f>
        <v>0</v>
      </c>
      <c r="K12" s="199" t="n">
        <f aca="false">SUM(K5:K11)</f>
        <v>0</v>
      </c>
      <c r="L12" s="200" t="n">
        <f aca="false">SUM(L5:L11)</f>
        <v>0</v>
      </c>
    </row>
    <row r="13" customFormat="false" ht="12.75" hidden="false" customHeight="false" outlineLevel="0" collapsed="false">
      <c r="B13" s="201" t="s">
        <v>166</v>
      </c>
      <c r="C13" s="202" t="s">
        <v>167</v>
      </c>
      <c r="D13" s="203"/>
      <c r="E13" s="204" t="n">
        <f aca="false">L13*E77</f>
        <v>610.552004132231</v>
      </c>
      <c r="F13" s="204" t="n">
        <f aca="false">L13*E78</f>
        <v>1444.97307644628</v>
      </c>
      <c r="G13" s="204" t="n">
        <f aca="false">L13*E79</f>
        <v>3731.15113636364</v>
      </c>
      <c r="H13" s="204" t="n">
        <f aca="false">L13*E80</f>
        <v>1268.59138636364</v>
      </c>
      <c r="I13" s="204" t="n">
        <f aca="false">L13*E81</f>
        <v>1112.56142975207</v>
      </c>
      <c r="J13" s="204" t="n">
        <f aca="false">L13*E82</f>
        <v>1139.69707438017</v>
      </c>
      <c r="K13" s="204" t="n">
        <f aca="false">L13*E83</f>
        <v>542.712892561983</v>
      </c>
      <c r="L13" s="205" t="n">
        <v>9850.239</v>
      </c>
      <c r="M13" s="206"/>
    </row>
    <row r="14" customFormat="false" ht="12.75" hidden="false" customHeight="false" outlineLevel="0" collapsed="false">
      <c r="B14" s="207"/>
      <c r="C14" s="208" t="s">
        <v>168</v>
      </c>
      <c r="D14" s="209"/>
      <c r="E14" s="210" t="n">
        <f aca="false">L14*E77</f>
        <v>2778.49524793388</v>
      </c>
      <c r="F14" s="210" t="n">
        <f aca="false">L14*E78</f>
        <v>6575.77208677686</v>
      </c>
      <c r="G14" s="210" t="n">
        <f aca="false">L14*E79</f>
        <v>16979.6931818182</v>
      </c>
      <c r="H14" s="210" t="n">
        <f aca="false">L14*E80</f>
        <v>5773.09568181818</v>
      </c>
      <c r="I14" s="210" t="n">
        <f aca="false">L14*E81</f>
        <v>5063.03578512397</v>
      </c>
      <c r="J14" s="210" t="n">
        <f aca="false">L14*E82</f>
        <v>5186.52446280992</v>
      </c>
      <c r="K14" s="210" t="n">
        <f aca="false">L14*E83</f>
        <v>2469.77355371901</v>
      </c>
      <c r="L14" s="186" t="n">
        <v>44826.39</v>
      </c>
    </row>
    <row r="15" customFormat="false" ht="12.75" hidden="false" customHeight="false" outlineLevel="0" collapsed="false">
      <c r="B15" s="207"/>
      <c r="C15" s="211" t="s">
        <v>169</v>
      </c>
      <c r="D15" s="209"/>
      <c r="E15" s="210" t="n">
        <f aca="false">L15*E77</f>
        <v>1816.00493801653</v>
      </c>
      <c r="F15" s="210" t="n">
        <f aca="false">L15*E78</f>
        <v>4297.87835330578</v>
      </c>
      <c r="G15" s="210" t="n">
        <f aca="false">L15*E79</f>
        <v>11097.8079545455</v>
      </c>
      <c r="H15" s="210" t="n">
        <f aca="false">L15*E80</f>
        <v>3773.25470454545</v>
      </c>
      <c r="I15" s="210" t="n">
        <f aca="false">L15*E81</f>
        <v>3309.16455371901</v>
      </c>
      <c r="J15" s="210" t="n">
        <f aca="false">L15*E82</f>
        <v>3389.87588429752</v>
      </c>
      <c r="K15" s="210" t="n">
        <f aca="false">L15*E83</f>
        <v>1614.22661157025</v>
      </c>
      <c r="L15" s="186" t="n">
        <v>29298.213</v>
      </c>
    </row>
    <row r="16" customFormat="false" ht="12.75" hidden="false" customHeight="false" outlineLevel="0" collapsed="false">
      <c r="B16" s="207"/>
      <c r="C16" s="211" t="s">
        <v>170</v>
      </c>
      <c r="D16" s="209"/>
      <c r="E16" s="210" t="n">
        <f aca="false">L16*E77</f>
        <v>0</v>
      </c>
      <c r="F16" s="210" t="n">
        <f aca="false">L16*E78</f>
        <v>0</v>
      </c>
      <c r="G16" s="210" t="n">
        <f aca="false">L16*E79</f>
        <v>0</v>
      </c>
      <c r="H16" s="210" t="n">
        <f aca="false">L16*E80</f>
        <v>0</v>
      </c>
      <c r="I16" s="210" t="n">
        <f aca="false">L16*E81</f>
        <v>0</v>
      </c>
      <c r="J16" s="210" t="n">
        <f aca="false">L16*E82</f>
        <v>0</v>
      </c>
      <c r="K16" s="210" t="n">
        <f aca="false">L16*E83</f>
        <v>0</v>
      </c>
      <c r="L16" s="186" t="n">
        <v>0</v>
      </c>
    </row>
    <row r="17" customFormat="false" ht="12.75" hidden="false" customHeight="false" outlineLevel="0" collapsed="false">
      <c r="B17" s="178"/>
      <c r="C17" s="211" t="s">
        <v>171</v>
      </c>
      <c r="D17" s="209"/>
      <c r="E17" s="212" t="n">
        <f aca="false">L17*E77</f>
        <v>0</v>
      </c>
      <c r="F17" s="212" t="n">
        <f aca="false">L17*E78</f>
        <v>0</v>
      </c>
      <c r="G17" s="212" t="n">
        <f aca="false">L17*E79</f>
        <v>0</v>
      </c>
      <c r="H17" s="212" t="n">
        <f aca="false">L17*E80</f>
        <v>0</v>
      </c>
      <c r="I17" s="212" t="n">
        <f aca="false">L17*E81</f>
        <v>0</v>
      </c>
      <c r="J17" s="212" t="n">
        <f aca="false">L17*E82</f>
        <v>0</v>
      </c>
      <c r="K17" s="212" t="n">
        <f aca="false">L17*E83</f>
        <v>0</v>
      </c>
      <c r="L17" s="182" t="n">
        <v>0</v>
      </c>
    </row>
    <row r="18" customFormat="false" ht="12.75" hidden="false" customHeight="false" outlineLevel="0" collapsed="false">
      <c r="B18" s="178"/>
      <c r="C18" s="211" t="s">
        <v>172</v>
      </c>
      <c r="D18" s="213"/>
      <c r="E18" s="170" t="n">
        <f aca="false">L18*E77</f>
        <v>9731.41939771573</v>
      </c>
      <c r="F18" s="170" t="n">
        <f aca="false">L18*E78</f>
        <v>23031.0259079272</v>
      </c>
      <c r="G18" s="170" t="n">
        <f aca="false">L18*E79</f>
        <v>59469.7852082628</v>
      </c>
      <c r="H18" s="170" t="n">
        <f aca="false">L18*E80</f>
        <v>20219.7269708093</v>
      </c>
      <c r="I18" s="170" t="n">
        <f aca="false">L18*E81</f>
        <v>17732.808680282</v>
      </c>
      <c r="J18" s="170" t="n">
        <f aca="false">L18*E82</f>
        <v>18165.3162090694</v>
      </c>
      <c r="K18" s="170" t="n">
        <f aca="false">L18*E83</f>
        <v>8650.15057574731</v>
      </c>
      <c r="L18" s="195" t="n">
        <v>157000.232949814</v>
      </c>
    </row>
    <row r="19" customFormat="false" ht="12.75" hidden="false" customHeight="false" outlineLevel="0" collapsed="false">
      <c r="B19" s="214"/>
      <c r="C19" s="211" t="s">
        <v>173</v>
      </c>
      <c r="D19" s="215"/>
      <c r="E19" s="216" t="n">
        <f aca="false">L19*E77</f>
        <v>9061.11983809366</v>
      </c>
      <c r="F19" s="216" t="n">
        <f aca="false">L19*E78</f>
        <v>21444.6502834883</v>
      </c>
      <c r="G19" s="216" t="n">
        <f aca="false">L19*E79</f>
        <v>55373.5101216835</v>
      </c>
      <c r="H19" s="216" t="n">
        <f aca="false">L19*E80</f>
        <v>18826.9934413724</v>
      </c>
      <c r="I19" s="216" t="n">
        <f aca="false">L19*E81</f>
        <v>16511.3739271929</v>
      </c>
      <c r="J19" s="216" t="n">
        <f aca="false">L19*E82</f>
        <v>16914.0903644415</v>
      </c>
      <c r="K19" s="216" t="n">
        <f aca="false">L19*E83</f>
        <v>8054.32874497214</v>
      </c>
      <c r="L19" s="195" t="n">
        <v>146186.066721244</v>
      </c>
    </row>
    <row r="20" customFormat="false" ht="12.75" hidden="false" customHeight="false" outlineLevel="0" collapsed="false">
      <c r="B20" s="178"/>
      <c r="C20" s="211" t="s">
        <v>174</v>
      </c>
      <c r="D20" s="209"/>
      <c r="E20" s="210" t="n">
        <f aca="false">L20*E77</f>
        <v>65726.8388422608</v>
      </c>
      <c r="F20" s="210" t="n">
        <f aca="false">L20*E78</f>
        <v>155553.518593351</v>
      </c>
      <c r="G20" s="210" t="n">
        <f aca="false">L20*E79</f>
        <v>401664.015147149</v>
      </c>
      <c r="H20" s="210" t="n">
        <f aca="false">L20*E80</f>
        <v>136565.765150031</v>
      </c>
      <c r="I20" s="210" t="n">
        <f aca="false">L20*E81</f>
        <v>119768.906334786</v>
      </c>
      <c r="J20" s="210" t="n">
        <f aca="false">L20*E82</f>
        <v>122690.09917222</v>
      </c>
      <c r="K20" s="210" t="n">
        <f aca="false">L20*E83</f>
        <v>58423.8567486763</v>
      </c>
      <c r="L20" s="186" t="n">
        <v>1060392.99998847</v>
      </c>
    </row>
    <row r="21" customFormat="false" ht="12.75" hidden="false" customHeight="false" outlineLevel="0" collapsed="false">
      <c r="B21" s="178"/>
      <c r="C21" s="211" t="s">
        <v>175</v>
      </c>
      <c r="D21" s="209"/>
      <c r="E21" s="210" t="n">
        <f aca="false">L21*E77</f>
        <v>4406.15702491697</v>
      </c>
      <c r="F21" s="210" t="n">
        <f aca="false">L21*E78</f>
        <v>10427.9049589702</v>
      </c>
      <c r="G21" s="210" t="n">
        <f aca="false">L21*E79</f>
        <v>26926.5151522703</v>
      </c>
      <c r="H21" s="210" t="n">
        <f aca="false">L21*E80</f>
        <v>9155.01515177192</v>
      </c>
      <c r="I21" s="210" t="n">
        <f aca="false">L21*E81</f>
        <v>8028.99724540425</v>
      </c>
      <c r="J21" s="210" t="n">
        <f aca="false">L21*E82</f>
        <v>8224.82644651167</v>
      </c>
      <c r="K21" s="210" t="n">
        <f aca="false">L21*E83</f>
        <v>3916.58402214841</v>
      </c>
      <c r="L21" s="186" t="n">
        <v>71086.0000019937</v>
      </c>
    </row>
    <row r="22" customFormat="false" ht="12.75" hidden="false" customHeight="false" outlineLevel="0" collapsed="false">
      <c r="B22" s="207"/>
      <c r="C22" s="211" t="s">
        <v>176</v>
      </c>
      <c r="D22" s="209"/>
      <c r="E22" s="210" t="n">
        <f aca="false">L22*E77</f>
        <v>0</v>
      </c>
      <c r="F22" s="210" t="n">
        <f aca="false">L22*E78</f>
        <v>0</v>
      </c>
      <c r="G22" s="210" t="n">
        <f aca="false">L22*E79</f>
        <v>0</v>
      </c>
      <c r="H22" s="210" t="n">
        <f aca="false">L22*E80</f>
        <v>0</v>
      </c>
      <c r="I22" s="210" t="n">
        <f aca="false">L22*E81</f>
        <v>0</v>
      </c>
      <c r="J22" s="210" t="n">
        <f aca="false">L22*E82</f>
        <v>0</v>
      </c>
      <c r="K22" s="210" t="n">
        <f aca="false">L22*E83</f>
        <v>0</v>
      </c>
      <c r="L22" s="186" t="n">
        <v>0</v>
      </c>
    </row>
    <row r="23" customFormat="false" ht="12.75" hidden="false" customHeight="false" outlineLevel="0" collapsed="false">
      <c r="B23" s="207"/>
      <c r="C23" s="217" t="s">
        <v>177</v>
      </c>
      <c r="D23" s="209"/>
      <c r="E23" s="210" t="n">
        <f aca="false">L23*E77</f>
        <v>0</v>
      </c>
      <c r="F23" s="210" t="n">
        <f aca="false">L23*E78</f>
        <v>0</v>
      </c>
      <c r="G23" s="210" t="n">
        <f aca="false">L23*E79</f>
        <v>0</v>
      </c>
      <c r="H23" s="210" t="n">
        <f aca="false">L23*E80</f>
        <v>0</v>
      </c>
      <c r="I23" s="210" t="n">
        <f aca="false">L23*E81</f>
        <v>0</v>
      </c>
      <c r="J23" s="210" t="n">
        <f aca="false">L23*E82</f>
        <v>0</v>
      </c>
      <c r="K23" s="210" t="n">
        <f aca="false">L23*E83</f>
        <v>0</v>
      </c>
      <c r="L23" s="186" t="n">
        <v>0</v>
      </c>
    </row>
    <row r="24" customFormat="false" ht="12.75" hidden="false" customHeight="false" outlineLevel="0" collapsed="false">
      <c r="B24" s="207"/>
      <c r="C24" s="211" t="s">
        <v>178</v>
      </c>
      <c r="D24" s="209"/>
      <c r="E24" s="210" t="n">
        <f aca="false">L24*E77</f>
        <v>0</v>
      </c>
      <c r="F24" s="210" t="n">
        <f aca="false">L24*E78</f>
        <v>0</v>
      </c>
      <c r="G24" s="210" t="n">
        <f aca="false">L24*E79</f>
        <v>0</v>
      </c>
      <c r="H24" s="210" t="n">
        <f aca="false">L24*E80</f>
        <v>0</v>
      </c>
      <c r="I24" s="210" t="n">
        <f aca="false">L24*E81</f>
        <v>0</v>
      </c>
      <c r="J24" s="210" t="n">
        <f aca="false">L24*E82</f>
        <v>0</v>
      </c>
      <c r="K24" s="210" t="n">
        <f aca="false">L24*E83</f>
        <v>0</v>
      </c>
      <c r="L24" s="186" t="n">
        <v>0</v>
      </c>
    </row>
    <row r="25" customFormat="false" ht="12.75" hidden="false" customHeight="false" outlineLevel="0" collapsed="false">
      <c r="B25" s="207"/>
      <c r="C25" s="211" t="s">
        <v>179</v>
      </c>
      <c r="D25" s="218"/>
      <c r="E25" s="212" t="n">
        <f aca="false">L25*E77</f>
        <v>0</v>
      </c>
      <c r="F25" s="212" t="n">
        <f aca="false">L25*E78</f>
        <v>0</v>
      </c>
      <c r="G25" s="212" t="n">
        <f aca="false">L25*E79</f>
        <v>0</v>
      </c>
      <c r="H25" s="212" t="n">
        <f aca="false">L25*E80</f>
        <v>0</v>
      </c>
      <c r="I25" s="212" t="n">
        <f aca="false">L25*E81</f>
        <v>0</v>
      </c>
      <c r="J25" s="212" t="n">
        <f aca="false">L25*E82</f>
        <v>0</v>
      </c>
      <c r="K25" s="212" t="n">
        <f aca="false">L25*E83</f>
        <v>0</v>
      </c>
      <c r="L25" s="186" t="n">
        <v>0</v>
      </c>
    </row>
    <row r="26" customFormat="false" ht="12.75" hidden="false" customHeight="false" outlineLevel="0" collapsed="false">
      <c r="B26" s="207"/>
      <c r="C26" s="211" t="s">
        <v>180</v>
      </c>
      <c r="D26" s="218"/>
      <c r="E26" s="212" t="n">
        <f aca="false">L26*E77</f>
        <v>0</v>
      </c>
      <c r="F26" s="212" t="n">
        <f aca="false">L26*E78</f>
        <v>0</v>
      </c>
      <c r="G26" s="212" t="n">
        <f aca="false">L26*E79</f>
        <v>0</v>
      </c>
      <c r="H26" s="212" t="n">
        <f aca="false">L26*E80</f>
        <v>0</v>
      </c>
      <c r="I26" s="212" t="n">
        <f aca="false">L26*E81</f>
        <v>0</v>
      </c>
      <c r="J26" s="212" t="n">
        <f aca="false">L26*E82</f>
        <v>0</v>
      </c>
      <c r="K26" s="212" t="n">
        <f aca="false">L26*E83</f>
        <v>0</v>
      </c>
      <c r="L26" s="186" t="n">
        <v>0</v>
      </c>
    </row>
    <row r="27" customFormat="false" ht="12.75" hidden="false" customHeight="false" outlineLevel="0" collapsed="false">
      <c r="B27" s="207"/>
      <c r="C27" s="211" t="s">
        <v>181</v>
      </c>
      <c r="D27" s="209"/>
      <c r="E27" s="210" t="n">
        <f aca="false">L27*E77</f>
        <v>1767.97555519427</v>
      </c>
      <c r="F27" s="210" t="n">
        <f aca="false">L27*E78</f>
        <v>4184.20881395978</v>
      </c>
      <c r="G27" s="210" t="n">
        <f aca="false">L27*E79</f>
        <v>10804.2950595206</v>
      </c>
      <c r="H27" s="210" t="n">
        <f aca="false">L27*E80</f>
        <v>3673.46032023699</v>
      </c>
      <c r="I27" s="210" t="n">
        <f aca="false">L27*E81</f>
        <v>3221.64434502068</v>
      </c>
      <c r="J27" s="210" t="n">
        <f aca="false">L27*E82</f>
        <v>3300.22103636264</v>
      </c>
      <c r="K27" s="210" t="n">
        <f aca="false">L27*E83</f>
        <v>1571.53382683935</v>
      </c>
      <c r="L27" s="186" t="n">
        <v>28523.3389571343</v>
      </c>
    </row>
    <row r="28" customFormat="false" ht="12.75" hidden="false" customHeight="false" outlineLevel="0" collapsed="false">
      <c r="B28" s="207"/>
      <c r="C28" s="211" t="s">
        <v>182</v>
      </c>
      <c r="D28" s="209"/>
      <c r="E28" s="210" t="n">
        <f aca="false">L28*E77</f>
        <v>0</v>
      </c>
      <c r="F28" s="210" t="n">
        <f aca="false">L28*E78</f>
        <v>0</v>
      </c>
      <c r="G28" s="210" t="n">
        <f aca="false">L28*E79</f>
        <v>0</v>
      </c>
      <c r="H28" s="210" t="n">
        <f aca="false">L28*E80</f>
        <v>0</v>
      </c>
      <c r="I28" s="210" t="n">
        <f aca="false">L28*E81</f>
        <v>0</v>
      </c>
      <c r="J28" s="210" t="n">
        <f aca="false">L28*E82</f>
        <v>0</v>
      </c>
      <c r="K28" s="210" t="n">
        <f aca="false">L28*E83</f>
        <v>0</v>
      </c>
      <c r="L28" s="186" t="n">
        <v>0</v>
      </c>
    </row>
    <row r="29" customFormat="false" ht="12.75" hidden="false" customHeight="false" outlineLevel="0" collapsed="false">
      <c r="B29" s="207"/>
      <c r="C29" s="211" t="s">
        <v>183</v>
      </c>
      <c r="D29" s="194"/>
      <c r="E29" s="216" t="n">
        <f aca="false">L29*E77</f>
        <v>11218.251083624</v>
      </c>
      <c r="F29" s="216" t="n">
        <f aca="false">L29*E78</f>
        <v>26549.8608979101</v>
      </c>
      <c r="G29" s="216" t="n">
        <f aca="false">L29*E79</f>
        <v>68555.9788443687</v>
      </c>
      <c r="H29" s="216" t="n">
        <f aca="false">L29*E80</f>
        <v>23309.0328070854</v>
      </c>
      <c r="I29" s="216" t="n">
        <f aca="false">L29*E81</f>
        <v>20442.1464190481</v>
      </c>
      <c r="J29" s="216" t="n">
        <f aca="false">L29*E82</f>
        <v>20940.7353560981</v>
      </c>
      <c r="K29" s="216" t="n">
        <f aca="false">L29*E83</f>
        <v>9971.77874099908</v>
      </c>
      <c r="L29" s="195" t="n">
        <v>180987.784149133</v>
      </c>
    </row>
    <row r="30" customFormat="false" ht="12.75" hidden="false" customHeight="false" outlineLevel="0" collapsed="false">
      <c r="B30" s="207"/>
      <c r="C30" s="211" t="s">
        <v>184</v>
      </c>
      <c r="D30" s="194"/>
      <c r="E30" s="216" t="n">
        <f aca="false">L30*E77</f>
        <v>1161.0958664845</v>
      </c>
      <c r="F30" s="216" t="n">
        <f aca="false">L30*E78</f>
        <v>2747.92688401333</v>
      </c>
      <c r="G30" s="216" t="n">
        <f aca="false">L30*E79</f>
        <v>7095.58585073864</v>
      </c>
      <c r="H30" s="216" t="n">
        <f aca="false">L30*E80</f>
        <v>2412.49918925114</v>
      </c>
      <c r="I30" s="216" t="n">
        <f aca="false">L30*E81</f>
        <v>2115.77469003843</v>
      </c>
      <c r="J30" s="216" t="n">
        <f aca="false">L30*E82</f>
        <v>2167.37895077107</v>
      </c>
      <c r="K30" s="216" t="n">
        <f aca="false">L30*E83</f>
        <v>1032.08521465289</v>
      </c>
      <c r="L30" s="186" t="n">
        <v>18732.34664595</v>
      </c>
    </row>
    <row r="31" customFormat="false" ht="12.75" hidden="false" customHeight="false" outlineLevel="0" collapsed="false">
      <c r="B31" s="207"/>
      <c r="C31" s="211" t="s">
        <v>185</v>
      </c>
      <c r="D31" s="194"/>
      <c r="E31" s="216" t="n">
        <f aca="false">L31*E77</f>
        <v>3485.32538354941</v>
      </c>
      <c r="F31" s="216" t="n">
        <f aca="false">L31*E78</f>
        <v>8248.60340773361</v>
      </c>
      <c r="G31" s="216" t="n">
        <f aca="false">L31*E79</f>
        <v>21299.2106772464</v>
      </c>
      <c r="H31" s="216" t="n">
        <f aca="false">L31*E80</f>
        <v>7241.73163026378</v>
      </c>
      <c r="I31" s="216" t="n">
        <f aca="false">L31*E81</f>
        <v>6351.03736557893</v>
      </c>
      <c r="J31" s="216" t="n">
        <f aca="false">L31*E82</f>
        <v>6505.9407159589</v>
      </c>
      <c r="K31" s="216" t="n">
        <f aca="false">L31*E83</f>
        <v>3098.06700759948</v>
      </c>
      <c r="L31" s="186" t="n">
        <v>56229.9161879305</v>
      </c>
    </row>
    <row r="32" customFormat="false" ht="12.75" hidden="false" customHeight="false" outlineLevel="0" collapsed="false">
      <c r="B32" s="207"/>
      <c r="C32" s="217" t="s">
        <v>186</v>
      </c>
      <c r="D32" s="194"/>
      <c r="E32" s="216" t="n">
        <f aca="false">L32*E77</f>
        <v>509.471077252066</v>
      </c>
      <c r="F32" s="216" t="n">
        <f aca="false">L32*E78</f>
        <v>1205.74821616322</v>
      </c>
      <c r="G32" s="216" t="n">
        <f aca="false">L32*E79</f>
        <v>3113.43436098485</v>
      </c>
      <c r="H32" s="216" t="n">
        <f aca="false">L32*E80</f>
        <v>1058.56768273485</v>
      </c>
      <c r="I32" s="216" t="n">
        <f aca="false">L32*E81</f>
        <v>928.369518548209</v>
      </c>
      <c r="J32" s="216" t="n">
        <f aca="false">L32*E82</f>
        <v>951.01267753719</v>
      </c>
      <c r="K32" s="216" t="n">
        <f aca="false">L32*E83</f>
        <v>452.863179779614</v>
      </c>
      <c r="L32" s="195" t="n">
        <v>8219.466713</v>
      </c>
    </row>
    <row r="33" customFormat="false" ht="12.75" hidden="false" customHeight="false" outlineLevel="0" collapsed="false">
      <c r="B33" s="207"/>
      <c r="C33" s="219" t="s">
        <v>187</v>
      </c>
      <c r="D33" s="194"/>
      <c r="E33" s="216" t="n">
        <f aca="false">L33*E77</f>
        <v>1237.83040636364</v>
      </c>
      <c r="F33" s="216" t="n">
        <f aca="false">L33*E78</f>
        <v>2929.53196172727</v>
      </c>
      <c r="G33" s="216" t="n">
        <f aca="false">L33*E79</f>
        <v>7564.51915</v>
      </c>
      <c r="H33" s="216" t="n">
        <f aca="false">L33*E80</f>
        <v>2571.936511</v>
      </c>
      <c r="I33" s="216" t="n">
        <f aca="false">L33*E81</f>
        <v>2255.60207381818</v>
      </c>
      <c r="J33" s="216" t="n">
        <f aca="false">L33*E82</f>
        <v>2310.61675854545</v>
      </c>
      <c r="K33" s="216" t="n">
        <f aca="false">L33*E83</f>
        <v>1100.29369454545</v>
      </c>
      <c r="L33" s="195" t="n">
        <v>19970.330556</v>
      </c>
    </row>
    <row r="34" customFormat="false" ht="12.75" hidden="false" customHeight="false" outlineLevel="0" collapsed="false">
      <c r="B34" s="207"/>
      <c r="C34" s="219" t="s">
        <v>188</v>
      </c>
      <c r="D34" s="194"/>
      <c r="E34" s="216" t="n">
        <f aca="false">L34*E77</f>
        <v>16474.2984219547</v>
      </c>
      <c r="F34" s="216" t="n">
        <f aca="false">L34*E78</f>
        <v>38989.1729319594</v>
      </c>
      <c r="G34" s="216" t="n">
        <f aca="false">L34*E79</f>
        <v>100676.268134167</v>
      </c>
      <c r="H34" s="216" t="n">
        <f aca="false">L34*E80</f>
        <v>34229.9311656169</v>
      </c>
      <c r="I34" s="216" t="n">
        <f aca="false">L34*E81</f>
        <v>30019.8326800063</v>
      </c>
      <c r="J34" s="216" t="n">
        <f aca="false">L34*E82</f>
        <v>30752.023720982</v>
      </c>
      <c r="K34" s="216" t="n">
        <f aca="false">L34*E83</f>
        <v>14643.8208195153</v>
      </c>
      <c r="L34" s="195" t="n">
        <v>265785.347874202</v>
      </c>
    </row>
    <row r="35" customFormat="false" ht="12.75" hidden="false" customHeight="false" outlineLevel="0" collapsed="false">
      <c r="B35" s="207"/>
      <c r="C35" s="211" t="s">
        <v>189</v>
      </c>
      <c r="D35" s="194"/>
      <c r="E35" s="216" t="n">
        <f aca="false">L35*E77</f>
        <v>2274.57921359194</v>
      </c>
      <c r="F35" s="216" t="n">
        <f aca="false">L35*E78</f>
        <v>5383.17080550093</v>
      </c>
      <c r="G35" s="216" t="n">
        <f aca="false">L35*E79</f>
        <v>13900.2063052841</v>
      </c>
      <c r="H35" s="216" t="n">
        <f aca="false">L35*E80</f>
        <v>4726.07014379659</v>
      </c>
      <c r="I35" s="216" t="n">
        <f aca="false">L35*E81</f>
        <v>4144.78878921198</v>
      </c>
      <c r="J35" s="216" t="n">
        <f aca="false">L35*E82</f>
        <v>4245.88119870496</v>
      </c>
      <c r="K35" s="216" t="n">
        <f aca="false">L35*E83</f>
        <v>2021.8481898595</v>
      </c>
      <c r="L35" s="195" t="n">
        <v>36696.54464595</v>
      </c>
    </row>
    <row r="36" customFormat="false" ht="12.75" hidden="false" customHeight="false" outlineLevel="0" collapsed="false">
      <c r="B36" s="207"/>
      <c r="C36" s="211" t="s">
        <v>190</v>
      </c>
      <c r="D36" s="194"/>
      <c r="E36" s="216" t="n">
        <f aca="false">L36*E77</f>
        <v>0</v>
      </c>
      <c r="F36" s="216" t="n">
        <f aca="false">L36*E78</f>
        <v>0</v>
      </c>
      <c r="G36" s="216" t="n">
        <f aca="false">L36*E79</f>
        <v>0</v>
      </c>
      <c r="H36" s="216" t="n">
        <f aca="false">L36*E80</f>
        <v>0</v>
      </c>
      <c r="I36" s="216" t="n">
        <f aca="false">L36*E81</f>
        <v>0</v>
      </c>
      <c r="J36" s="216" t="n">
        <f aca="false">L36*E82</f>
        <v>0</v>
      </c>
      <c r="K36" s="216" t="n">
        <f aca="false">L36*E83</f>
        <v>0</v>
      </c>
      <c r="L36" s="195" t="n">
        <v>0</v>
      </c>
    </row>
    <row r="37" customFormat="false" ht="12.75" hidden="false" customHeight="false" outlineLevel="0" collapsed="false">
      <c r="B37" s="207"/>
      <c r="C37" s="211" t="s">
        <v>191</v>
      </c>
      <c r="D37" s="209"/>
      <c r="E37" s="216" t="n">
        <f aca="false">L37*E77</f>
        <v>2878.74270532748</v>
      </c>
      <c r="F37" s="216" t="n">
        <f aca="false">L37*E78</f>
        <v>6813.02440260837</v>
      </c>
      <c r="G37" s="216" t="n">
        <f aca="false">L37*E79</f>
        <v>17592.3165325568</v>
      </c>
      <c r="H37" s="216" t="n">
        <f aca="false">L37*E80</f>
        <v>5981.38762106932</v>
      </c>
      <c r="I37" s="216" t="n">
        <f aca="false">L37*E81</f>
        <v>5245.70892970785</v>
      </c>
      <c r="J37" s="216" t="n">
        <f aca="false">L37*E82</f>
        <v>5373.65304994463</v>
      </c>
      <c r="K37" s="216" t="n">
        <f aca="false">L37*E83</f>
        <v>2558.88240473554</v>
      </c>
      <c r="L37" s="195" t="n">
        <v>46443.71564595</v>
      </c>
    </row>
    <row r="38" customFormat="false" ht="13.5" hidden="false" customHeight="false" outlineLevel="0" collapsed="false">
      <c r="B38" s="207"/>
      <c r="C38" s="220" t="s">
        <v>192</v>
      </c>
      <c r="D38" s="215"/>
      <c r="E38" s="216" t="n">
        <f aca="false">L38*E77</f>
        <v>17409.4809917355</v>
      </c>
      <c r="F38" s="216" t="n">
        <f aca="false">L38*E78</f>
        <v>41202.4383471075</v>
      </c>
      <c r="G38" s="216" t="n">
        <f aca="false">L38*E79</f>
        <v>106391.272727273</v>
      </c>
      <c r="H38" s="216" t="n">
        <f aca="false">L38*E80</f>
        <v>36173.0327272727</v>
      </c>
      <c r="I38" s="216" t="n">
        <f aca="false">L38*E81</f>
        <v>31723.9431404959</v>
      </c>
      <c r="J38" s="216" t="n">
        <f aca="false">L38*E82</f>
        <v>32497.6978512397</v>
      </c>
      <c r="K38" s="216" t="n">
        <f aca="false">L38*E83</f>
        <v>15475.094214876</v>
      </c>
      <c r="L38" s="195" t="n">
        <v>280872.96</v>
      </c>
    </row>
    <row r="39" customFormat="false" ht="13.5" hidden="false" customHeight="false" outlineLevel="0" collapsed="false">
      <c r="B39" s="198" t="s">
        <v>165</v>
      </c>
      <c r="C39" s="198"/>
      <c r="D39" s="198"/>
      <c r="E39" s="199" t="n">
        <f aca="false">SUM(E13:E38)</f>
        <v>152547.637998147</v>
      </c>
      <c r="F39" s="199" t="n">
        <f aca="false">SUM(F13:F38)</f>
        <v>361029.409928949</v>
      </c>
      <c r="G39" s="199" t="n">
        <f aca="false">SUM(G13:G38)</f>
        <v>932235.565544233</v>
      </c>
      <c r="H39" s="199" t="n">
        <f aca="false">SUM(H13:H38)</f>
        <v>316960.092285039</v>
      </c>
      <c r="I39" s="199" t="n">
        <f aca="false">SUM(I13:I38)</f>
        <v>277975.695907735</v>
      </c>
      <c r="J39" s="199" t="n">
        <f aca="false">SUM(J13:J38)</f>
        <v>284755.590929875</v>
      </c>
      <c r="K39" s="199" t="n">
        <f aca="false">SUM(K13:K38)</f>
        <v>135597.900442798</v>
      </c>
      <c r="L39" s="221" t="n">
        <f aca="false">SUM(L13:L38)</f>
        <v>2461101.89303678</v>
      </c>
    </row>
    <row r="40" customFormat="false" ht="12.75" hidden="false" customHeight="false" outlineLevel="0" collapsed="false">
      <c r="B40" s="222" t="s">
        <v>193</v>
      </c>
      <c r="C40" s="223" t="s">
        <v>194</v>
      </c>
      <c r="D40" s="224"/>
      <c r="E40" s="225" t="n">
        <f aca="false">L40*E77</f>
        <v>16144.1640584629</v>
      </c>
      <c r="F40" s="225" t="n">
        <f aca="false">L40*E78</f>
        <v>38207.8549383621</v>
      </c>
      <c r="G40" s="225" t="n">
        <f aca="false">L40*E79</f>
        <v>98658.780357273</v>
      </c>
      <c r="H40" s="225" t="n">
        <f aca="false">L40*E80</f>
        <v>33543.9853214728</v>
      </c>
      <c r="I40" s="225" t="n">
        <f aca="false">L40*E81</f>
        <v>29418.2545065323</v>
      </c>
      <c r="J40" s="225" t="n">
        <f aca="false">L40*E82</f>
        <v>30135.7729091307</v>
      </c>
      <c r="K40" s="225" t="n">
        <f aca="false">L40*E83</f>
        <v>14350.368051967</v>
      </c>
      <c r="L40" s="205" t="n">
        <v>260459.180143201</v>
      </c>
    </row>
    <row r="41" customFormat="false" ht="12.75" hidden="false" customHeight="false" outlineLevel="0" collapsed="false">
      <c r="B41" s="189"/>
      <c r="C41" s="226" t="s">
        <v>195</v>
      </c>
      <c r="D41" s="209"/>
      <c r="E41" s="210" t="n">
        <f aca="false">L41*E77</f>
        <v>8802.59979886364</v>
      </c>
      <c r="F41" s="210" t="n">
        <f aca="false">L41*E78</f>
        <v>20832.8195239773</v>
      </c>
      <c r="G41" s="210" t="n">
        <f aca="false">L41*E79</f>
        <v>53793.6654375</v>
      </c>
      <c r="H41" s="210" t="n">
        <f aca="false">L41*E80</f>
        <v>18289.84624875</v>
      </c>
      <c r="I41" s="210" t="n">
        <f aca="false">L41*E81</f>
        <v>16040.2929668182</v>
      </c>
      <c r="J41" s="210" t="n">
        <f aca="false">L41*E82</f>
        <v>16431.5196245455</v>
      </c>
      <c r="K41" s="210" t="n">
        <f aca="false">L41*E83</f>
        <v>7824.53315454545</v>
      </c>
      <c r="L41" s="186" t="n">
        <v>142015.276755</v>
      </c>
    </row>
    <row r="42" customFormat="false" ht="12.75" hidden="false" customHeight="false" outlineLevel="0" collapsed="false">
      <c r="B42" s="189"/>
      <c r="C42" s="226" t="s">
        <v>196</v>
      </c>
      <c r="D42" s="209"/>
      <c r="E42" s="210" t="n">
        <f aca="false">L42*E77</f>
        <v>11868.4474274736</v>
      </c>
      <c r="F42" s="210" t="n">
        <f aca="false">L42*E78</f>
        <v>28088.6589116874</v>
      </c>
      <c r="G42" s="210" t="n">
        <f aca="false">L42*E79</f>
        <v>72529.4009456718</v>
      </c>
      <c r="H42" s="210" t="n">
        <f aca="false">L42*E80</f>
        <v>24659.9963215284</v>
      </c>
      <c r="I42" s="210" t="n">
        <f aca="false">L42*E81</f>
        <v>21626.9486456185</v>
      </c>
      <c r="J42" s="210" t="n">
        <f aca="false">L42*E82</f>
        <v>22154.4351979507</v>
      </c>
      <c r="K42" s="210" t="n">
        <f aca="false">L42*E83</f>
        <v>10549.7310466432</v>
      </c>
      <c r="L42" s="186" t="n">
        <v>191477.618496574</v>
      </c>
    </row>
    <row r="43" customFormat="false" ht="13.5" hidden="false" customHeight="false" outlineLevel="0" collapsed="false">
      <c r="B43" s="227"/>
      <c r="C43" s="228" t="s">
        <v>197</v>
      </c>
      <c r="D43" s="229"/>
      <c r="E43" s="230" t="n">
        <f aca="false">L43*E77</f>
        <v>11836.5058840909</v>
      </c>
      <c r="F43" s="230" t="n">
        <f aca="false">L43*E78</f>
        <v>28013.0639256818</v>
      </c>
      <c r="G43" s="230" t="n">
        <f aca="false">L43*E79</f>
        <v>72334.202625</v>
      </c>
      <c r="H43" s="230" t="n">
        <f aca="false">L43*E80</f>
        <v>24593.6288925</v>
      </c>
      <c r="I43" s="230" t="n">
        <f aca="false">L43*E81</f>
        <v>21568.7440554545</v>
      </c>
      <c r="J43" s="230" t="n">
        <f aca="false">L43*E82</f>
        <v>22094.8109836364</v>
      </c>
      <c r="K43" s="230" t="n">
        <f aca="false">L43*E83</f>
        <v>10521.3385636364</v>
      </c>
      <c r="L43" s="231" t="n">
        <v>190962.29493</v>
      </c>
    </row>
    <row r="44" customFormat="false" ht="12.75" hidden="false" customHeight="false" outlineLevel="0" collapsed="false">
      <c r="B44" s="178" t="s">
        <v>198</v>
      </c>
      <c r="C44" s="208" t="s">
        <v>199</v>
      </c>
      <c r="D44" s="213"/>
      <c r="E44" s="170" t="n">
        <f aca="false">L44*E77</f>
        <v>20854.9389299352</v>
      </c>
      <c r="F44" s="170" t="n">
        <f aca="false">L44*E78</f>
        <v>49356.6888008467</v>
      </c>
      <c r="G44" s="170" t="n">
        <f aca="false">L44*E79</f>
        <v>127446.849016271</v>
      </c>
      <c r="H44" s="170" t="n">
        <f aca="false">L44*E80</f>
        <v>43331.9286655321</v>
      </c>
      <c r="I44" s="170" t="n">
        <f aca="false">L44*E81</f>
        <v>38002.3331612153</v>
      </c>
      <c r="J44" s="170" t="n">
        <f aca="false">L44*E82</f>
        <v>38929.2193358791</v>
      </c>
      <c r="K44" s="170" t="n">
        <f aca="false">L44*E83</f>
        <v>18537.7234932757</v>
      </c>
      <c r="L44" s="182" t="n">
        <v>336459.681402955</v>
      </c>
    </row>
    <row r="45" customFormat="false" ht="13.5" hidden="false" customHeight="false" outlineLevel="0" collapsed="false">
      <c r="B45" s="178"/>
      <c r="C45" s="211" t="s">
        <v>200</v>
      </c>
      <c r="D45" s="232"/>
      <c r="E45" s="210" t="n">
        <f aca="false">L45*E77</f>
        <v>0</v>
      </c>
      <c r="F45" s="210" t="n">
        <f aca="false">L45*E78</f>
        <v>0</v>
      </c>
      <c r="G45" s="210" t="n">
        <f aca="false">L45*E79</f>
        <v>0</v>
      </c>
      <c r="H45" s="210" t="n">
        <f aca="false">L45*E80</f>
        <v>0</v>
      </c>
      <c r="I45" s="210" t="n">
        <f aca="false">L45*E81</f>
        <v>0</v>
      </c>
      <c r="J45" s="210" t="n">
        <f aca="false">L45*E82</f>
        <v>0</v>
      </c>
      <c r="K45" s="210" t="n">
        <f aca="false">L45*E83</f>
        <v>0</v>
      </c>
      <c r="L45" s="186" t="n">
        <v>0</v>
      </c>
    </row>
    <row r="46" customFormat="false" ht="13.5" hidden="false" customHeight="false" outlineLevel="0" collapsed="false">
      <c r="B46" s="198" t="s">
        <v>165</v>
      </c>
      <c r="C46" s="198"/>
      <c r="D46" s="198"/>
      <c r="E46" s="199" t="n">
        <f aca="false">SUM(E40:E45)</f>
        <v>69506.6560988262</v>
      </c>
      <c r="F46" s="199" t="n">
        <f aca="false">SUM(F40:F45)</f>
        <v>164499.086100555</v>
      </c>
      <c r="G46" s="199" t="n">
        <f aca="false">SUM(G40:G45)</f>
        <v>424762.898381716</v>
      </c>
      <c r="H46" s="199" t="n">
        <f aca="false">SUM(H40:H45)</f>
        <v>144419.385449783</v>
      </c>
      <c r="I46" s="199" t="n">
        <f aca="false">SUM(I40:I45)</f>
        <v>126656.573335639</v>
      </c>
      <c r="J46" s="199" t="n">
        <f aca="false">SUM(J40:J45)</f>
        <v>129745.758051142</v>
      </c>
      <c r="K46" s="199" t="n">
        <f aca="false">SUM(K40:K45)</f>
        <v>61783.6943100677</v>
      </c>
      <c r="L46" s="200" t="n">
        <f aca="false">SUM(L40:L45)</f>
        <v>1121374.05172773</v>
      </c>
    </row>
    <row r="47" customFormat="false" ht="12.75" hidden="false" customHeight="false" outlineLevel="0" collapsed="false">
      <c r="B47" s="201" t="s">
        <v>201</v>
      </c>
      <c r="C47" s="233" t="s">
        <v>202</v>
      </c>
      <c r="D47" s="224"/>
      <c r="E47" s="225" t="n">
        <f aca="false">L47*E77</f>
        <v>2128.80970041322</v>
      </c>
      <c r="F47" s="225" t="n">
        <f aca="false">L47*E78</f>
        <v>5038.18295764463</v>
      </c>
      <c r="G47" s="225" t="n">
        <f aca="false">L47*E79</f>
        <v>13009.3926136364</v>
      </c>
      <c r="H47" s="225" t="n">
        <f aca="false">L47*E80</f>
        <v>4423.19348863636</v>
      </c>
      <c r="I47" s="225" t="n">
        <f aca="false">L47*E81</f>
        <v>3879.16434297521</v>
      </c>
      <c r="J47" s="225" t="n">
        <f aca="false">L47*E82</f>
        <v>3973.77810743802</v>
      </c>
      <c r="K47" s="225" t="n">
        <f aca="false">L47*E83</f>
        <v>1892.2752892562</v>
      </c>
      <c r="L47" s="205" t="n">
        <v>34344.7965</v>
      </c>
    </row>
    <row r="48" customFormat="false" ht="13.5" hidden="false" customHeight="false" outlineLevel="0" collapsed="false">
      <c r="B48" s="178"/>
      <c r="C48" s="220" t="s">
        <v>203</v>
      </c>
      <c r="D48" s="234"/>
      <c r="E48" s="216" t="n">
        <f aca="false">L48*E77</f>
        <v>3158.02794421488</v>
      </c>
      <c r="F48" s="216" t="n">
        <f aca="false">L48*E78</f>
        <v>7473.99946797521</v>
      </c>
      <c r="G48" s="216" t="n">
        <f aca="false">L48*E79</f>
        <v>19299.0596590909</v>
      </c>
      <c r="H48" s="216" t="n">
        <f aca="false">L48*E80</f>
        <v>6561.68028409091</v>
      </c>
      <c r="I48" s="216" t="n">
        <f aca="false">L48*E81</f>
        <v>5754.62869834711</v>
      </c>
      <c r="J48" s="216" t="n">
        <f aca="false">L48*E82</f>
        <v>5894.98549586777</v>
      </c>
      <c r="K48" s="216" t="n">
        <f aca="false">L48*E83</f>
        <v>2807.13595041322</v>
      </c>
      <c r="L48" s="195" t="n">
        <v>50949.5175</v>
      </c>
    </row>
    <row r="49" customFormat="false" ht="13.5" hidden="false" customHeight="false" outlineLevel="0" collapsed="false">
      <c r="B49" s="198" t="s">
        <v>165</v>
      </c>
      <c r="C49" s="198"/>
      <c r="D49" s="198"/>
      <c r="E49" s="235" t="n">
        <f aca="false">SUM(E47:E48)</f>
        <v>5286.8376446281</v>
      </c>
      <c r="F49" s="235" t="n">
        <f aca="false">SUM(F47:F48)</f>
        <v>12512.1824256198</v>
      </c>
      <c r="G49" s="235" t="n">
        <f aca="false">SUM(G47:G48)</f>
        <v>32308.4522727273</v>
      </c>
      <c r="H49" s="235" t="n">
        <f aca="false">SUM(H47:H48)</f>
        <v>10984.8737727273</v>
      </c>
      <c r="I49" s="235" t="n">
        <f aca="false">SUM(I47:I48)</f>
        <v>9633.79304132232</v>
      </c>
      <c r="J49" s="235" t="n">
        <f aca="false">SUM(J47:J48)</f>
        <v>9868.76360330579</v>
      </c>
      <c r="K49" s="235" t="n">
        <f aca="false">SUM(K47:K48)</f>
        <v>4699.41123966942</v>
      </c>
      <c r="L49" s="236" t="n">
        <f aca="false">SUM(L47:L48)</f>
        <v>85294.314</v>
      </c>
    </row>
    <row r="50" customFormat="false" ht="14.25" hidden="false" customHeight="false" outlineLevel="0" collapsed="false">
      <c r="B50" s="237" t="s">
        <v>204</v>
      </c>
      <c r="C50" s="238"/>
      <c r="D50" s="239"/>
      <c r="E50" s="240" t="n">
        <f aca="false">E49+E46+E39+E12</f>
        <v>227341.131741602</v>
      </c>
      <c r="F50" s="240" t="n">
        <f aca="false">F49+F46+F39+F12</f>
        <v>538040.678455124</v>
      </c>
      <c r="G50" s="240" t="n">
        <f aca="false">G49+G46+G39+G12</f>
        <v>1389306.91619868</v>
      </c>
      <c r="H50" s="240" t="n">
        <f aca="false">H49+H46+H39+H12</f>
        <v>472364.35150755</v>
      </c>
      <c r="I50" s="240" t="n">
        <f aca="false">I49+I46+I39+I12</f>
        <v>414266.062284696</v>
      </c>
      <c r="J50" s="240" t="n">
        <f aca="false">J49+J46+J39+J12</f>
        <v>424370.112584323</v>
      </c>
      <c r="K50" s="240" t="n">
        <f aca="false">K49+K46+K39+K12</f>
        <v>202081.005992535</v>
      </c>
      <c r="L50" s="241" t="n">
        <f aca="false">L49+L46+L39+L12</f>
        <v>3667770.25876451</v>
      </c>
    </row>
    <row r="51" customFormat="false" ht="13.5" hidden="false" customHeight="false" outlineLevel="0" collapsed="false">
      <c r="B51" s="214"/>
      <c r="C51" s="242"/>
      <c r="D51" s="242"/>
      <c r="L51" s="243"/>
    </row>
    <row r="52" customFormat="false" ht="12" hidden="false" customHeight="false" outlineLevel="0" collapsed="false">
      <c r="A52" s="244"/>
      <c r="B52" s="245" t="s">
        <v>205</v>
      </c>
      <c r="C52" s="246"/>
      <c r="D52" s="246"/>
      <c r="E52" s="247" t="n">
        <f aca="false">L52*E77</f>
        <v>98800.1652892562</v>
      </c>
      <c r="F52" s="247" t="n">
        <f aca="false">L52*E78</f>
        <v>233827.05785124</v>
      </c>
      <c r="G52" s="247" t="n">
        <f aca="false">L52*E79</f>
        <v>603778.787878788</v>
      </c>
      <c r="H52" s="247" t="n">
        <f aca="false">L52*E80</f>
        <v>205284.787878788</v>
      </c>
      <c r="I52" s="247" t="n">
        <f aca="false">L52*E81</f>
        <v>180035.856749311</v>
      </c>
      <c r="J52" s="247" t="n">
        <f aca="false">L52*E82</f>
        <v>184426.975206612</v>
      </c>
      <c r="K52" s="247" t="n">
        <f aca="false">L52*E83</f>
        <v>87822.3691460055</v>
      </c>
      <c r="L52" s="248" t="n">
        <v>1593976</v>
      </c>
      <c r="M52" s="244"/>
    </row>
    <row r="53" customFormat="false" ht="12.75" hidden="false" customHeight="false" outlineLevel="0" collapsed="false">
      <c r="B53" s="249" t="s">
        <v>206</v>
      </c>
      <c r="C53" s="250" t="s">
        <v>207</v>
      </c>
      <c r="D53" s="244"/>
      <c r="E53" s="251" t="n">
        <f aca="false">L53*E77</f>
        <v>14009.6337639939</v>
      </c>
      <c r="F53" s="251" t="n">
        <f aca="false">L53*E78</f>
        <v>33156.1332414522</v>
      </c>
      <c r="G53" s="251" t="n">
        <f aca="false">L53*E79</f>
        <v>85614.4285577403</v>
      </c>
      <c r="H53" s="251" t="n">
        <f aca="false">L53*E80</f>
        <v>29108.9057096317</v>
      </c>
      <c r="I53" s="251" t="n">
        <f aca="false">L53*E81</f>
        <v>25528.6659699444</v>
      </c>
      <c r="J53" s="251" t="n">
        <f aca="false">L53*E82</f>
        <v>26151.3163594552</v>
      </c>
      <c r="K53" s="251" t="n">
        <f aca="false">L53*E83</f>
        <v>12453.0077902168</v>
      </c>
      <c r="L53" s="252" t="n">
        <v>226022.091392434</v>
      </c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244"/>
      <c r="BU53" s="244"/>
      <c r="BV53" s="244"/>
      <c r="BW53" s="244"/>
      <c r="BX53" s="244"/>
      <c r="BY53" s="244"/>
      <c r="BZ53" s="244"/>
      <c r="CA53" s="244"/>
      <c r="CB53" s="244"/>
      <c r="CC53" s="244"/>
      <c r="CD53" s="244"/>
      <c r="CE53" s="244"/>
      <c r="CF53" s="244"/>
      <c r="CG53" s="244"/>
      <c r="CH53" s="244"/>
      <c r="CI53" s="244"/>
      <c r="CJ53" s="244"/>
      <c r="CK53" s="244"/>
      <c r="CL53" s="244"/>
      <c r="CM53" s="244"/>
      <c r="CN53" s="244"/>
      <c r="CO53" s="244"/>
      <c r="CP53" s="244"/>
      <c r="CQ53" s="244"/>
      <c r="CR53" s="244"/>
      <c r="CS53" s="244"/>
      <c r="CT53" s="244"/>
      <c r="CU53" s="244"/>
      <c r="CV53" s="244"/>
      <c r="CW53" s="244"/>
      <c r="CX53" s="244"/>
      <c r="CY53" s="244"/>
      <c r="CZ53" s="244"/>
      <c r="DA53" s="244"/>
      <c r="DB53" s="244"/>
      <c r="DC53" s="244"/>
      <c r="DD53" s="244"/>
      <c r="DE53" s="244"/>
      <c r="DF53" s="244"/>
      <c r="DG53" s="244"/>
      <c r="DH53" s="244"/>
      <c r="DI53" s="244"/>
      <c r="DJ53" s="244"/>
      <c r="DK53" s="244"/>
      <c r="DL53" s="244"/>
      <c r="DM53" s="244"/>
      <c r="DN53" s="244"/>
      <c r="DO53" s="244"/>
      <c r="DP53" s="244"/>
      <c r="DQ53" s="244"/>
      <c r="DR53" s="244"/>
      <c r="DS53" s="244"/>
      <c r="DT53" s="244"/>
      <c r="DU53" s="244"/>
      <c r="DV53" s="244"/>
      <c r="DW53" s="244"/>
      <c r="DX53" s="244"/>
      <c r="DY53" s="244"/>
      <c r="DZ53" s="244"/>
      <c r="EA53" s="244"/>
      <c r="EB53" s="244"/>
      <c r="EC53" s="244"/>
      <c r="ED53" s="244"/>
      <c r="EE53" s="244"/>
      <c r="EF53" s="244"/>
      <c r="EG53" s="244"/>
      <c r="EH53" s="244"/>
      <c r="EI53" s="244"/>
      <c r="EJ53" s="244"/>
      <c r="EK53" s="244"/>
      <c r="EL53" s="244"/>
      <c r="EM53" s="244"/>
      <c r="EN53" s="244"/>
      <c r="EO53" s="244"/>
      <c r="EP53" s="244"/>
      <c r="EQ53" s="244"/>
      <c r="ER53" s="244"/>
      <c r="ES53" s="244"/>
      <c r="ET53" s="244"/>
      <c r="EU53" s="244"/>
      <c r="EV53" s="244"/>
    </row>
    <row r="54" customFormat="false" ht="13.5" hidden="false" customHeight="false" outlineLevel="0" collapsed="false">
      <c r="B54" s="253" t="s">
        <v>208</v>
      </c>
      <c r="C54" s="254"/>
      <c r="D54" s="254"/>
      <c r="E54" s="255" t="n">
        <f aca="false">L54*E77</f>
        <v>13184.6900826446</v>
      </c>
      <c r="F54" s="255" t="n">
        <f aca="false">L54*E78</f>
        <v>31203.7665289256</v>
      </c>
      <c r="G54" s="255" t="n">
        <f aca="false">L54*E79</f>
        <v>80573.1060606061</v>
      </c>
      <c r="H54" s="255" t="n">
        <f aca="false">L54*E80</f>
        <v>27394.8560606061</v>
      </c>
      <c r="I54" s="255" t="n">
        <f aca="false">L54*E81</f>
        <v>24025.435261708</v>
      </c>
      <c r="J54" s="255" t="n">
        <f aca="false">L54*E82</f>
        <v>24611.4214876033</v>
      </c>
      <c r="K54" s="255" t="n">
        <f aca="false">L54*E83</f>
        <v>11719.7245179063</v>
      </c>
      <c r="L54" s="256" t="n">
        <v>212713</v>
      </c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</row>
    <row r="55" customFormat="false" ht="13.5" hidden="false" customHeight="false" outlineLevel="0" collapsed="false">
      <c r="B55" s="214"/>
      <c r="C55" s="242"/>
      <c r="D55" s="242"/>
      <c r="L55" s="243"/>
    </row>
    <row r="56" customFormat="false" ht="12" hidden="false" customHeight="false" outlineLevel="0" collapsed="false">
      <c r="A56" s="172"/>
      <c r="B56" s="258" t="s">
        <v>209</v>
      </c>
      <c r="C56" s="259"/>
      <c r="D56" s="259"/>
      <c r="E56" s="260" t="n">
        <f aca="false">SUM(E52:E54)+E50</f>
        <v>353335.620877496</v>
      </c>
      <c r="F56" s="260" t="n">
        <f aca="false">SUM(F52:F54)+F50</f>
        <v>836227.636076741</v>
      </c>
      <c r="G56" s="260" t="n">
        <f aca="false">SUM(G52:G54)+G50</f>
        <v>2159273.23869581</v>
      </c>
      <c r="H56" s="260" t="n">
        <f aca="false">SUM(H52:H54)+H50</f>
        <v>734152.901156576</v>
      </c>
      <c r="I56" s="260" t="n">
        <f aca="false">SUM(I52:I54)+I50</f>
        <v>643856.02026566</v>
      </c>
      <c r="J56" s="260" t="n">
        <f aca="false">SUM(J52:J54)+J50</f>
        <v>659559.825637993</v>
      </c>
      <c r="K56" s="260" t="n">
        <f aca="false">SUM(K52:K54)+K50</f>
        <v>314076.107446663</v>
      </c>
      <c r="L56" s="261" t="n">
        <f aca="false">SUM(L52:L54)+L50</f>
        <v>5700481.35015694</v>
      </c>
      <c r="M56" s="172"/>
    </row>
    <row r="57" customFormat="false" ht="13.5" hidden="false" customHeight="false" outlineLevel="0" collapsed="false">
      <c r="B57" s="214"/>
      <c r="C57" s="242"/>
      <c r="D57" s="242"/>
      <c r="L57" s="243"/>
    </row>
    <row r="58" customFormat="false" ht="12" hidden="false" customHeight="false" outlineLevel="0" collapsed="false">
      <c r="A58" s="170"/>
      <c r="B58" s="262" t="s">
        <v>210</v>
      </c>
      <c r="C58" s="191" t="s">
        <v>211</v>
      </c>
      <c r="D58" s="191"/>
      <c r="E58" s="185" t="n">
        <f aca="false">L58*E77</f>
        <v>9436.26547289256</v>
      </c>
      <c r="F58" s="185" t="n">
        <f aca="false">L58*E78</f>
        <v>22332.4949525124</v>
      </c>
      <c r="G58" s="185" t="n">
        <f aca="false">L58*E79</f>
        <v>57666.0667787879</v>
      </c>
      <c r="H58" s="185" t="n">
        <f aca="false">L58*E80</f>
        <v>19606.4627047879</v>
      </c>
      <c r="I58" s="185" t="n">
        <f aca="false">L58*E81</f>
        <v>17194.9726394931</v>
      </c>
      <c r="J58" s="185" t="n">
        <f aca="false">L58*E82</f>
        <v>17614.3622160661</v>
      </c>
      <c r="K58" s="185" t="n">
        <f aca="false">L58*E83</f>
        <v>8387.79153146006</v>
      </c>
      <c r="L58" s="263" t="n">
        <v>152238.416296</v>
      </c>
      <c r="M58" s="170"/>
    </row>
    <row r="59" customFormat="false" ht="11.25" hidden="false" customHeight="false" outlineLevel="0" collapsed="false">
      <c r="A59" s="170"/>
      <c r="B59" s="264"/>
      <c r="C59" s="191" t="s">
        <v>212</v>
      </c>
      <c r="D59" s="191"/>
      <c r="E59" s="185" t="n">
        <f aca="false">L59*E77</f>
        <v>11239.1380493876</v>
      </c>
      <c r="F59" s="185" t="n">
        <f aca="false">L59*E78</f>
        <v>26599.2933835507</v>
      </c>
      <c r="G59" s="185" t="n">
        <f aca="false">L59*E79</f>
        <v>68683.6214129244</v>
      </c>
      <c r="H59" s="185" t="n">
        <f aca="false">L59*E80</f>
        <v>23352.4312803943</v>
      </c>
      <c r="I59" s="185" t="n">
        <f aca="false">L59*E81</f>
        <v>20480.2071122175</v>
      </c>
      <c r="J59" s="185" t="n">
        <f aca="false">L59*E82</f>
        <v>20979.7243588569</v>
      </c>
      <c r="K59" s="185" t="n">
        <f aca="false">L59*E83</f>
        <v>9990.34493278901</v>
      </c>
      <c r="L59" s="263" t="n">
        <v>181324.76053012</v>
      </c>
      <c r="M59" s="170"/>
    </row>
    <row r="60" customFormat="false" ht="11.25" hidden="false" customHeight="false" outlineLevel="0" collapsed="false">
      <c r="A60" s="170"/>
      <c r="B60" s="264"/>
      <c r="C60" s="191" t="s">
        <v>213</v>
      </c>
      <c r="D60" s="191"/>
      <c r="E60" s="185" t="n">
        <f aca="false">L60*E77</f>
        <v>6728.36291297421</v>
      </c>
      <c r="F60" s="185" t="n">
        <f aca="false">L60*E78</f>
        <v>15923.7922273723</v>
      </c>
      <c r="G60" s="185" t="n">
        <f aca="false">L60*E79</f>
        <v>41117.7733570646</v>
      </c>
      <c r="H60" s="185" t="n">
        <f aca="false">L60*E80</f>
        <v>13980.042941402</v>
      </c>
      <c r="I60" s="185" t="n">
        <f aca="false">L60*E81</f>
        <v>12260.5724191975</v>
      </c>
      <c r="J60" s="185" t="n">
        <f aca="false">L60*E82</f>
        <v>12559.6107708852</v>
      </c>
      <c r="K60" s="185" t="n">
        <f aca="false">L60*E83</f>
        <v>5980.76703375485</v>
      </c>
      <c r="L60" s="263" t="n">
        <v>108550.921662651</v>
      </c>
      <c r="M60" s="170"/>
    </row>
    <row r="61" customFormat="false" ht="11.25" hidden="false" customHeight="false" outlineLevel="0" collapsed="false">
      <c r="A61" s="170"/>
      <c r="B61" s="264"/>
      <c r="C61" s="191" t="s">
        <v>214</v>
      </c>
      <c r="D61" s="191"/>
      <c r="E61" s="185" t="n">
        <f aca="false">L61*E77</f>
        <v>2080.43333256198</v>
      </c>
      <c r="F61" s="185" t="n">
        <f aca="false">L61*E78</f>
        <v>4923.6922203967</v>
      </c>
      <c r="G61" s="185" t="n">
        <f aca="false">L61*E79</f>
        <v>12713.7592545455</v>
      </c>
      <c r="H61" s="185" t="n">
        <f aca="false">L61*E80</f>
        <v>4322.67814654545</v>
      </c>
      <c r="I61" s="185" t="n">
        <f aca="false">L61*E81</f>
        <v>3791.01185044628</v>
      </c>
      <c r="J61" s="185" t="n">
        <f aca="false">L61*E82</f>
        <v>3883.4755541157</v>
      </c>
      <c r="K61" s="185" t="n">
        <f aca="false">L61*E83</f>
        <v>1849.27407338843</v>
      </c>
      <c r="L61" s="263" t="n">
        <v>33564.324432</v>
      </c>
      <c r="M61" s="170"/>
    </row>
    <row r="62" customFormat="false" ht="11.25" hidden="false" customHeight="false" outlineLevel="0" collapsed="false">
      <c r="A62" s="170"/>
      <c r="B62" s="264"/>
      <c r="C62" s="191" t="s">
        <v>215</v>
      </c>
      <c r="D62" s="191"/>
      <c r="E62" s="185" t="n">
        <f aca="false">L62*E77</f>
        <v>1249.37551338843</v>
      </c>
      <c r="F62" s="185" t="n">
        <f aca="false">L62*E78</f>
        <v>2956.85538168595</v>
      </c>
      <c r="G62" s="185" t="n">
        <f aca="false">L62*E79</f>
        <v>7635.07258181818</v>
      </c>
      <c r="H62" s="185" t="n">
        <f aca="false">L62*E80</f>
        <v>2595.92467781818</v>
      </c>
      <c r="I62" s="185" t="n">
        <f aca="false">L62*E81</f>
        <v>2276.63982439669</v>
      </c>
      <c r="J62" s="185" t="n">
        <f aca="false">L62*E82</f>
        <v>2332.16762499174</v>
      </c>
      <c r="K62" s="185" t="n">
        <f aca="false">L62*E83</f>
        <v>1110.55601190083</v>
      </c>
      <c r="L62" s="263" t="n">
        <v>20156.591616</v>
      </c>
      <c r="M62" s="170"/>
    </row>
    <row r="63" customFormat="false" ht="11.25" hidden="false" customHeight="false" outlineLevel="0" collapsed="false">
      <c r="A63" s="170"/>
      <c r="B63" s="264"/>
      <c r="C63" s="191" t="s">
        <v>216</v>
      </c>
      <c r="D63" s="191"/>
      <c r="E63" s="185" t="n">
        <f aca="false">L63*E77</f>
        <v>2951.32759113626</v>
      </c>
      <c r="F63" s="185" t="n">
        <f aca="false">L63*E78</f>
        <v>6984.80863235581</v>
      </c>
      <c r="G63" s="185" t="n">
        <f aca="false">L63*E79</f>
        <v>18035.8908347216</v>
      </c>
      <c r="H63" s="185" t="n">
        <f aca="false">L63*E80</f>
        <v>6132.20288380533</v>
      </c>
      <c r="I63" s="185" t="n">
        <f aca="false">L63*E81</f>
        <v>5377.97472162607</v>
      </c>
      <c r="J63" s="185" t="n">
        <f aca="false">L63*E82</f>
        <v>5509.14483678768</v>
      </c>
      <c r="K63" s="185" t="n">
        <f aca="false">L63*E83</f>
        <v>2623.40230323223</v>
      </c>
      <c r="L63" s="263" t="n">
        <v>47614.7518036649</v>
      </c>
      <c r="M63" s="170"/>
    </row>
    <row r="64" customFormat="false" ht="11.25" hidden="false" customHeight="false" outlineLevel="0" collapsed="false">
      <c r="A64" s="170"/>
      <c r="B64" s="264"/>
      <c r="C64" s="191" t="s">
        <v>217</v>
      </c>
      <c r="D64" s="191"/>
      <c r="E64" s="185" t="n">
        <f aca="false">L64*E77</f>
        <v>14878.8686321629</v>
      </c>
      <c r="F64" s="185" t="n">
        <f aca="false">L64*E78</f>
        <v>35213.3224294522</v>
      </c>
      <c r="G64" s="185" t="n">
        <f aca="false">L64*E79</f>
        <v>90926.4194187732</v>
      </c>
      <c r="H64" s="185" t="n">
        <f aca="false">L64*E80</f>
        <v>30914.9826023829</v>
      </c>
      <c r="I64" s="185" t="n">
        <f aca="false">L64*E81</f>
        <v>27112.6050630524</v>
      </c>
      <c r="J64" s="185" t="n">
        <f aca="false">L64*E82</f>
        <v>27773.8881133707</v>
      </c>
      <c r="K64" s="185" t="n">
        <f aca="false">L64*E83</f>
        <v>13225.661006367</v>
      </c>
      <c r="L64" s="263" t="n">
        <v>240045.747265561</v>
      </c>
      <c r="M64" s="170"/>
    </row>
    <row r="65" customFormat="false" ht="11.25" hidden="false" customHeight="false" outlineLevel="0" collapsed="false">
      <c r="A65" s="170"/>
      <c r="B65" s="264"/>
      <c r="C65" s="191" t="s">
        <v>218</v>
      </c>
      <c r="D65" s="191"/>
      <c r="E65" s="185" t="n">
        <f aca="false">L65*E77</f>
        <v>0</v>
      </c>
      <c r="F65" s="185" t="n">
        <f aca="false">L65*E78</f>
        <v>0</v>
      </c>
      <c r="G65" s="185" t="n">
        <f aca="false">L65*E79</f>
        <v>0</v>
      </c>
      <c r="H65" s="185" t="n">
        <f aca="false">L65*E80</f>
        <v>0</v>
      </c>
      <c r="I65" s="185" t="n">
        <f aca="false">L65*E81</f>
        <v>0</v>
      </c>
      <c r="J65" s="185" t="n">
        <f aca="false">L65*E82</f>
        <v>0</v>
      </c>
      <c r="K65" s="185" t="n">
        <f aca="false">L65*E83</f>
        <v>0</v>
      </c>
      <c r="L65" s="263" t="n">
        <v>0</v>
      </c>
      <c r="M65" s="170"/>
    </row>
    <row r="66" customFormat="false" ht="11.25" hidden="false" customHeight="false" outlineLevel="0" collapsed="false">
      <c r="A66" s="170"/>
      <c r="B66" s="264"/>
      <c r="C66" s="191" t="s">
        <v>219</v>
      </c>
      <c r="D66" s="191"/>
      <c r="E66" s="185" t="n">
        <f aca="false">L66*E77</f>
        <v>5577.56925619835</v>
      </c>
      <c r="F66" s="185" t="n">
        <f aca="false">L66*E78</f>
        <v>13200.2472396694</v>
      </c>
      <c r="G66" s="185" t="n">
        <f aca="false">L66*E79</f>
        <v>34085.1454545455</v>
      </c>
      <c r="H66" s="185" t="n">
        <f aca="false">L66*E80</f>
        <v>11588.9494545455</v>
      </c>
      <c r="I66" s="185" t="n">
        <f aca="false">L66*E81</f>
        <v>10163.5706446281</v>
      </c>
      <c r="J66" s="185" t="n">
        <f aca="false">L66*E82</f>
        <v>10411.4626115702</v>
      </c>
      <c r="K66" s="185" t="n">
        <f aca="false">L66*E83</f>
        <v>4957.83933884298</v>
      </c>
      <c r="L66" s="263" t="n">
        <v>89984.784</v>
      </c>
      <c r="M66" s="170"/>
    </row>
    <row r="67" customFormat="false" ht="11.25" hidden="false" customHeight="false" outlineLevel="0" collapsed="false">
      <c r="A67" s="170"/>
      <c r="B67" s="264"/>
      <c r="C67" s="191" t="s">
        <v>220</v>
      </c>
      <c r="D67" s="191"/>
      <c r="E67" s="185" t="n">
        <f aca="false">L67*E77</f>
        <v>0</v>
      </c>
      <c r="F67" s="185" t="n">
        <f aca="false">L67*E78</f>
        <v>0</v>
      </c>
      <c r="G67" s="185" t="n">
        <f aca="false">L67*E79</f>
        <v>0</v>
      </c>
      <c r="H67" s="185" t="n">
        <f aca="false">L67*E80</f>
        <v>0</v>
      </c>
      <c r="I67" s="185" t="n">
        <f aca="false">L67*E81</f>
        <v>0</v>
      </c>
      <c r="J67" s="185" t="n">
        <f aca="false">L67*E82</f>
        <v>0</v>
      </c>
      <c r="K67" s="185" t="n">
        <f aca="false">L67*E83</f>
        <v>0</v>
      </c>
      <c r="L67" s="263" t="n">
        <v>0</v>
      </c>
      <c r="M67" s="170"/>
    </row>
    <row r="68" customFormat="false" ht="11.25" hidden="false" customHeight="false" outlineLevel="0" collapsed="false">
      <c r="A68" s="170"/>
      <c r="B68" s="264"/>
      <c r="C68" s="191" t="s">
        <v>221</v>
      </c>
      <c r="D68" s="191"/>
      <c r="E68" s="185" t="n">
        <f aca="false">L68*E77</f>
        <v>13844.5377284271</v>
      </c>
      <c r="F68" s="185" t="n">
        <f aca="false">L68*E78</f>
        <v>32765.4059572776</v>
      </c>
      <c r="G68" s="185" t="n">
        <f aca="false">L68*E79</f>
        <v>84605.5083403881</v>
      </c>
      <c r="H68" s="185" t="n">
        <f aca="false">L68*E80</f>
        <v>28765.872835732</v>
      </c>
      <c r="I68" s="185" t="n">
        <f aca="false">L68*E81</f>
        <v>25227.8243051339</v>
      </c>
      <c r="J68" s="185" t="n">
        <f aca="false">L68*E82</f>
        <v>25843.137093064</v>
      </c>
      <c r="K68" s="185" t="n">
        <f aca="false">L68*E83</f>
        <v>12306.2557586019</v>
      </c>
      <c r="L68" s="263" t="n">
        <v>223358.542018625</v>
      </c>
      <c r="M68" s="170"/>
    </row>
    <row r="69" customFormat="false" ht="11.25" hidden="false" customHeight="false" outlineLevel="0" collapsed="false">
      <c r="A69" s="170"/>
      <c r="B69" s="264"/>
      <c r="C69" s="191" t="s">
        <v>222</v>
      </c>
      <c r="D69" s="191"/>
      <c r="E69" s="185" t="n">
        <f aca="false">L69*E77</f>
        <v>67705.4866377273</v>
      </c>
      <c r="F69" s="185" t="n">
        <f aca="false">L69*E78</f>
        <v>160236.318375955</v>
      </c>
      <c r="G69" s="185" t="n">
        <f aca="false">L69*E79</f>
        <v>413755.751675</v>
      </c>
      <c r="H69" s="185" t="n">
        <f aca="false">L69*E80</f>
        <v>140676.9555695</v>
      </c>
      <c r="I69" s="185" t="n">
        <f aca="false">L69*E81</f>
        <v>123374.442317636</v>
      </c>
      <c r="J69" s="185" t="n">
        <f aca="false">L69*E82</f>
        <v>126383.575057091</v>
      </c>
      <c r="K69" s="185" t="n">
        <f aca="false">L69*E83</f>
        <v>60182.6547890909</v>
      </c>
      <c r="L69" s="263" t="n">
        <v>1092315.184422</v>
      </c>
      <c r="M69" s="170"/>
    </row>
    <row r="70" customFormat="false" ht="11.25" hidden="false" customHeight="false" outlineLevel="0" collapsed="false">
      <c r="A70" s="170"/>
      <c r="B70" s="264"/>
      <c r="C70" s="191" t="s">
        <v>223</v>
      </c>
      <c r="D70" s="191"/>
      <c r="E70" s="185" t="n">
        <f aca="false">L70*E77</f>
        <v>7575.58056865545</v>
      </c>
      <c r="F70" s="185" t="n">
        <f aca="false">L70*E78</f>
        <v>17928.8740124846</v>
      </c>
      <c r="G70" s="185" t="n">
        <f aca="false">L70*E79</f>
        <v>46295.2145862277</v>
      </c>
      <c r="H70" s="185" t="n">
        <f aca="false">L70*E80</f>
        <v>15740.3729593174</v>
      </c>
      <c r="I70" s="185" t="n">
        <f aca="false">L70*E81</f>
        <v>13804.3912584388</v>
      </c>
      <c r="J70" s="185" t="n">
        <f aca="false">L70*E82</f>
        <v>14141.0837281568</v>
      </c>
      <c r="K70" s="185" t="n">
        <f aca="false">L70*E83</f>
        <v>6733.8493943604</v>
      </c>
      <c r="L70" s="263" t="n">
        <v>122219.366507641</v>
      </c>
      <c r="M70" s="170"/>
    </row>
    <row r="71" customFormat="false" ht="11.25" hidden="false" customHeight="false" outlineLevel="0" collapsed="false">
      <c r="A71" s="170"/>
      <c r="B71" s="264"/>
      <c r="C71" s="191" t="s">
        <v>224</v>
      </c>
      <c r="D71" s="191"/>
      <c r="E71" s="185" t="n">
        <f aca="false">L71*E77</f>
        <v>0</v>
      </c>
      <c r="F71" s="185" t="n">
        <f aca="false">L71*E78</f>
        <v>0</v>
      </c>
      <c r="G71" s="185" t="n">
        <f aca="false">L71*E79</f>
        <v>0</v>
      </c>
      <c r="H71" s="185" t="n">
        <f aca="false">L71*E80</f>
        <v>0</v>
      </c>
      <c r="I71" s="185" t="n">
        <f aca="false">L71*E81</f>
        <v>0</v>
      </c>
      <c r="J71" s="185" t="n">
        <f aca="false">L71*E82</f>
        <v>0</v>
      </c>
      <c r="K71" s="185" t="n">
        <f aca="false">L71*E83</f>
        <v>0</v>
      </c>
      <c r="L71" s="263" t="n">
        <v>0</v>
      </c>
      <c r="M71" s="170"/>
    </row>
    <row r="72" customFormat="false" ht="12" hidden="false" customHeight="false" outlineLevel="0" collapsed="false">
      <c r="A72" s="170"/>
      <c r="B72" s="264"/>
      <c r="C72" s="197" t="s">
        <v>225</v>
      </c>
      <c r="D72" s="170"/>
      <c r="E72" s="197" t="n">
        <f aca="false">L72*E77</f>
        <v>0</v>
      </c>
      <c r="F72" s="197" t="n">
        <f aca="false">L72*E78</f>
        <v>0</v>
      </c>
      <c r="G72" s="197" t="n">
        <f aca="false">L72*E79</f>
        <v>0</v>
      </c>
      <c r="H72" s="197" t="n">
        <f aca="false">L72*E80</f>
        <v>0</v>
      </c>
      <c r="I72" s="197" t="n">
        <f aca="false">L72*E81</f>
        <v>0</v>
      </c>
      <c r="J72" s="197" t="n">
        <f aca="false">L72*E82</f>
        <v>0</v>
      </c>
      <c r="K72" s="197" t="n">
        <f aca="false">L72*E83</f>
        <v>0</v>
      </c>
      <c r="L72" s="265" t="n">
        <v>0</v>
      </c>
      <c r="M72" s="170"/>
    </row>
    <row r="73" customFormat="false" ht="12" hidden="false" customHeight="false" outlineLevel="0" collapsed="false">
      <c r="A73" s="266"/>
      <c r="B73" s="267" t="s">
        <v>226</v>
      </c>
      <c r="C73" s="268"/>
      <c r="D73" s="268"/>
      <c r="E73" s="269" t="n">
        <f aca="false">SUM(E58:E72)</f>
        <v>143266.945695512</v>
      </c>
      <c r="F73" s="269" t="n">
        <f aca="false">SUM(F58:F72)</f>
        <v>339065.104812712</v>
      </c>
      <c r="G73" s="269" t="n">
        <f aca="false">SUM(G58:G72)</f>
        <v>875520.223694796</v>
      </c>
      <c r="H73" s="269" t="n">
        <f aca="false">SUM(H58:H72)</f>
        <v>297676.876056231</v>
      </c>
      <c r="I73" s="269" t="n">
        <f aca="false">SUM(I58:I72)</f>
        <v>261064.212156267</v>
      </c>
      <c r="J73" s="269" t="n">
        <f aca="false">SUM(J58:J72)</f>
        <v>267431.631964956</v>
      </c>
      <c r="K73" s="269" t="n">
        <f aca="false">SUM(K58:K72)</f>
        <v>127348.396173789</v>
      </c>
      <c r="L73" s="270" t="n">
        <f aca="false">SUM(L58:L72)</f>
        <v>2311373.39055426</v>
      </c>
      <c r="M73" s="266"/>
    </row>
    <row r="74" customFormat="false" ht="12" hidden="false" customHeight="false" outlineLevel="0" collapsed="false">
      <c r="A74" s="172"/>
      <c r="B74" s="207"/>
      <c r="C74" s="250"/>
      <c r="D74" s="250"/>
      <c r="L74" s="271"/>
      <c r="M74" s="172"/>
    </row>
    <row r="75" customFormat="false" ht="12" hidden="false" customHeight="false" outlineLevel="0" collapsed="false">
      <c r="A75" s="172"/>
      <c r="B75" s="258" t="s">
        <v>227</v>
      </c>
      <c r="C75" s="259"/>
      <c r="D75" s="259"/>
      <c r="E75" s="260" t="n">
        <f aca="false">E56+E73</f>
        <v>496602.566573008</v>
      </c>
      <c r="F75" s="260" t="n">
        <f aca="false">F56+F73</f>
        <v>1175292.74088945</v>
      </c>
      <c r="G75" s="260" t="n">
        <f aca="false">G56+G73</f>
        <v>3034793.46239061</v>
      </c>
      <c r="H75" s="260" t="n">
        <f aca="false">H56+H73</f>
        <v>1031829.77721281</v>
      </c>
      <c r="I75" s="260" t="n">
        <f aca="false">I56+I73</f>
        <v>904920.232421926</v>
      </c>
      <c r="J75" s="260" t="n">
        <f aca="false">J56+J73</f>
        <v>926991.457602949</v>
      </c>
      <c r="K75" s="260" t="n">
        <f aca="false">K56+K73</f>
        <v>441424.503620452</v>
      </c>
      <c r="L75" s="272" t="n">
        <f aca="false">L56+L73</f>
        <v>8011854.7407112</v>
      </c>
      <c r="M75" s="172"/>
    </row>
    <row r="76" customFormat="false" ht="13.5" hidden="false" customHeight="false" outlineLevel="0" collapsed="false">
      <c r="C76" s="273" t="s">
        <v>228</v>
      </c>
      <c r="D76" s="274" t="s">
        <v>229</v>
      </c>
      <c r="E76" s="274" t="s">
        <v>230</v>
      </c>
    </row>
    <row r="77" customFormat="false" ht="12.75" hidden="false" customHeight="false" outlineLevel="0" collapsed="false">
      <c r="C77" s="0" t="s">
        <v>231</v>
      </c>
      <c r="D77" s="0" t="n">
        <v>90</v>
      </c>
      <c r="E77" s="275" t="n">
        <v>0.0619834710743802</v>
      </c>
    </row>
    <row r="78" customFormat="false" ht="12.75" hidden="false" customHeight="false" outlineLevel="0" collapsed="false">
      <c r="C78" s="0" t="s">
        <v>232</v>
      </c>
      <c r="D78" s="0" t="n">
        <v>213</v>
      </c>
      <c r="E78" s="275" t="n">
        <v>0.146694214876033</v>
      </c>
      <c r="L78" s="206"/>
    </row>
    <row r="79" customFormat="false" ht="12.75" hidden="false" customHeight="false" outlineLevel="0" collapsed="false">
      <c r="C79" s="0" t="s">
        <v>233</v>
      </c>
      <c r="D79" s="0" t="n">
        <v>550</v>
      </c>
      <c r="E79" s="275" t="n">
        <v>0.378787878787879</v>
      </c>
    </row>
    <row r="80" customFormat="false" ht="12.75" hidden="false" customHeight="false" outlineLevel="0" collapsed="false">
      <c r="C80" s="0" t="s">
        <v>134</v>
      </c>
      <c r="D80" s="0" t="n">
        <v>187</v>
      </c>
      <c r="E80" s="275" t="n">
        <v>0.128787878787879</v>
      </c>
    </row>
    <row r="81" customFormat="false" ht="12.75" hidden="false" customHeight="false" outlineLevel="0" collapsed="false">
      <c r="C81" s="0" t="s">
        <v>139</v>
      </c>
      <c r="D81" s="0" t="n">
        <v>164</v>
      </c>
      <c r="E81" s="275" t="n">
        <v>0.112947658402204</v>
      </c>
    </row>
    <row r="82" customFormat="false" ht="12.75" hidden="false" customHeight="false" outlineLevel="0" collapsed="false">
      <c r="C82" s="0" t="s">
        <v>135</v>
      </c>
      <c r="D82" s="0" t="n">
        <v>168</v>
      </c>
      <c r="E82" s="275" t="n">
        <v>0.115702479338843</v>
      </c>
    </row>
    <row r="83" customFormat="false" ht="12.75" hidden="false" customHeight="false" outlineLevel="0" collapsed="false">
      <c r="C83" s="0" t="s">
        <v>234</v>
      </c>
      <c r="D83" s="0" t="n">
        <v>80</v>
      </c>
      <c r="E83" s="275" t="n">
        <v>0.0550964187327824</v>
      </c>
    </row>
    <row r="84" customFormat="false" ht="12.75" hidden="false" customHeight="false" outlineLevel="0" collapsed="false">
      <c r="D84" s="0" t="n">
        <f aca="false">SUM(D77:D83)</f>
        <v>1452</v>
      </c>
      <c r="E84" s="276" t="n">
        <f aca="false">SUM(E77:E83)</f>
        <v>1</v>
      </c>
    </row>
  </sheetData>
  <mergeCells count="5">
    <mergeCell ref="B2:C2"/>
    <mergeCell ref="B12:D12"/>
    <mergeCell ref="B39:D39"/>
    <mergeCell ref="B46:D46"/>
    <mergeCell ref="B49:D49"/>
  </mergeCells>
  <printOptions headings="false" gridLines="false" gridLinesSet="true" horizontalCentered="false" verticalCentered="false"/>
  <pageMargins left="0.25" right="0.25" top="0.2" bottom="0.25" header="0.511811023622047" footer="0.2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&amp;L&amp;P&amp;R&amp;D&amp;T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56"/>
    <col collapsed="false" customWidth="true" hidden="false" outlineLevel="0" max="3" min="3" style="0" width="30.41"/>
    <col collapsed="false" customWidth="true" hidden="false" outlineLevel="0" max="4" min="4" style="0" width="14.85"/>
    <col collapsed="false" customWidth="true" hidden="false" outlineLevel="0" max="5" min="5" style="0" width="37.56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71" t="s">
        <v>235</v>
      </c>
      <c r="C2" s="171"/>
      <c r="E2" s="277"/>
    </row>
    <row r="3" customFormat="false" ht="13.5" hidden="false" customHeight="false" outlineLevel="0" collapsed="false"/>
    <row r="4" customFormat="false" ht="13.5" hidden="false" customHeight="false" outlineLevel="0" collapsed="false">
      <c r="B4" s="278" t="s">
        <v>145</v>
      </c>
      <c r="C4" s="279" t="s">
        <v>146</v>
      </c>
      <c r="D4" s="280" t="s">
        <v>147</v>
      </c>
      <c r="E4" s="281" t="s">
        <v>236</v>
      </c>
    </row>
    <row r="5" customFormat="false" ht="12.75" hidden="false" customHeight="false" outlineLevel="0" collapsed="false">
      <c r="B5" s="201" t="s">
        <v>156</v>
      </c>
      <c r="C5" s="202" t="s">
        <v>157</v>
      </c>
      <c r="D5" s="282"/>
      <c r="E5" s="283" t="s">
        <v>237</v>
      </c>
    </row>
    <row r="6" customFormat="false" ht="12.75" hidden="false" customHeight="false" outlineLevel="0" collapsed="false">
      <c r="B6" s="178"/>
      <c r="C6" s="183" t="s">
        <v>158</v>
      </c>
      <c r="D6" s="284" t="s">
        <v>159</v>
      </c>
      <c r="E6" s="285" t="s">
        <v>238</v>
      </c>
    </row>
    <row r="7" customFormat="false" ht="12.75" hidden="false" customHeight="false" outlineLevel="0" collapsed="false">
      <c r="B7" s="178"/>
      <c r="C7" s="183"/>
      <c r="D7" s="284" t="s">
        <v>160</v>
      </c>
      <c r="E7" s="285" t="s">
        <v>239</v>
      </c>
    </row>
    <row r="8" customFormat="false" ht="12.75" hidden="false" customHeight="false" outlineLevel="0" collapsed="false">
      <c r="B8" s="178"/>
      <c r="C8" s="183"/>
      <c r="D8" s="179" t="s">
        <v>161</v>
      </c>
      <c r="E8" s="286" t="s">
        <v>240</v>
      </c>
    </row>
    <row r="9" customFormat="false" ht="12.75" hidden="false" customHeight="false" outlineLevel="0" collapsed="false">
      <c r="B9" s="189"/>
      <c r="C9" s="183"/>
      <c r="D9" s="208" t="s">
        <v>162</v>
      </c>
      <c r="E9" s="287" t="s">
        <v>241</v>
      </c>
    </row>
    <row r="10" customFormat="false" ht="12.75" hidden="false" customHeight="false" outlineLevel="0" collapsed="false">
      <c r="B10" s="189"/>
      <c r="C10" s="193" t="s">
        <v>163</v>
      </c>
      <c r="D10" s="288"/>
      <c r="E10" s="285" t="s">
        <v>242</v>
      </c>
    </row>
    <row r="11" customFormat="false" ht="13.5" hidden="false" customHeight="false" outlineLevel="0" collapsed="false">
      <c r="B11" s="289"/>
      <c r="C11" s="290" t="s">
        <v>164</v>
      </c>
      <c r="D11" s="291"/>
      <c r="E11" s="292" t="s">
        <v>243</v>
      </c>
    </row>
    <row r="12" customFormat="false" ht="12.75" hidden="false" customHeight="false" outlineLevel="0" collapsed="false">
      <c r="B12" s="178" t="s">
        <v>166</v>
      </c>
      <c r="C12" s="202" t="s">
        <v>167</v>
      </c>
      <c r="D12" s="250"/>
      <c r="E12" s="286" t="s">
        <v>244</v>
      </c>
    </row>
    <row r="13" customFormat="false" ht="12.75" hidden="false" customHeight="false" outlineLevel="0" collapsed="false">
      <c r="B13" s="207"/>
      <c r="C13" s="208" t="s">
        <v>168</v>
      </c>
      <c r="D13" s="293"/>
      <c r="E13" s="286" t="s">
        <v>244</v>
      </c>
    </row>
    <row r="14" customFormat="false" ht="12.75" hidden="false" customHeight="false" outlineLevel="0" collapsed="false">
      <c r="B14" s="207"/>
      <c r="C14" s="211" t="s">
        <v>169</v>
      </c>
      <c r="D14" s="294"/>
      <c r="E14" s="295" t="s">
        <v>244</v>
      </c>
    </row>
    <row r="15" customFormat="false" ht="12.75" hidden="false" customHeight="false" outlineLevel="0" collapsed="false">
      <c r="B15" s="207"/>
      <c r="C15" s="211" t="s">
        <v>170</v>
      </c>
      <c r="D15" s="294"/>
      <c r="E15" s="295" t="s">
        <v>245</v>
      </c>
    </row>
    <row r="16" customFormat="false" ht="12.75" hidden="false" customHeight="false" outlineLevel="0" collapsed="false">
      <c r="B16" s="178"/>
      <c r="C16" s="211" t="s">
        <v>171</v>
      </c>
      <c r="D16" s="294"/>
      <c r="E16" s="295" t="s">
        <v>244</v>
      </c>
    </row>
    <row r="17" customFormat="false" ht="12.75" hidden="false" customHeight="false" outlineLevel="0" collapsed="false">
      <c r="B17" s="178"/>
      <c r="C17" s="211" t="s">
        <v>172</v>
      </c>
      <c r="D17" s="294"/>
      <c r="E17" s="295" t="s">
        <v>246</v>
      </c>
    </row>
    <row r="18" customFormat="false" ht="12.75" hidden="false" customHeight="false" outlineLevel="0" collapsed="false">
      <c r="B18" s="214"/>
      <c r="C18" s="211" t="s">
        <v>173</v>
      </c>
      <c r="D18" s="296"/>
      <c r="E18" s="295" t="s">
        <v>247</v>
      </c>
    </row>
    <row r="19" customFormat="false" ht="12.75" hidden="false" customHeight="false" outlineLevel="0" collapsed="false">
      <c r="B19" s="178"/>
      <c r="C19" s="211" t="s">
        <v>174</v>
      </c>
      <c r="D19" s="294"/>
      <c r="E19" s="295" t="s">
        <v>248</v>
      </c>
    </row>
    <row r="20" customFormat="false" ht="12.75" hidden="false" customHeight="false" outlineLevel="0" collapsed="false">
      <c r="B20" s="178"/>
      <c r="C20" s="211" t="s">
        <v>175</v>
      </c>
      <c r="D20" s="294"/>
      <c r="E20" s="295" t="s">
        <v>248</v>
      </c>
    </row>
    <row r="21" customFormat="false" ht="12.75" hidden="false" customHeight="false" outlineLevel="0" collapsed="false">
      <c r="B21" s="207"/>
      <c r="C21" s="211" t="s">
        <v>176</v>
      </c>
      <c r="D21" s="294"/>
      <c r="E21" s="295" t="s">
        <v>249</v>
      </c>
    </row>
    <row r="22" customFormat="false" ht="12.75" hidden="false" customHeight="false" outlineLevel="0" collapsed="false">
      <c r="B22" s="207"/>
      <c r="C22" s="217" t="s">
        <v>177</v>
      </c>
      <c r="D22" s="297"/>
      <c r="E22" s="295" t="s">
        <v>247</v>
      </c>
    </row>
    <row r="23" customFormat="false" ht="12.75" hidden="false" customHeight="false" outlineLevel="0" collapsed="false">
      <c r="B23" s="207"/>
      <c r="C23" s="211" t="s">
        <v>178</v>
      </c>
      <c r="D23" s="180"/>
      <c r="E23" s="295" t="s">
        <v>250</v>
      </c>
    </row>
    <row r="24" customFormat="false" ht="12.75" hidden="false" customHeight="false" outlineLevel="0" collapsed="false">
      <c r="B24" s="207"/>
      <c r="C24" s="211" t="s">
        <v>179</v>
      </c>
      <c r="D24" s="180"/>
      <c r="E24" s="295" t="s">
        <v>251</v>
      </c>
    </row>
    <row r="25" customFormat="false" ht="12.75" hidden="false" customHeight="false" outlineLevel="0" collapsed="false">
      <c r="B25" s="207"/>
      <c r="C25" s="211" t="s">
        <v>180</v>
      </c>
      <c r="D25" s="294"/>
      <c r="E25" s="295" t="s">
        <v>252</v>
      </c>
    </row>
    <row r="26" customFormat="false" ht="12.75" hidden="false" customHeight="false" outlineLevel="0" collapsed="false">
      <c r="B26" s="207"/>
      <c r="C26" s="211" t="s">
        <v>181</v>
      </c>
      <c r="D26" s="294"/>
      <c r="E26" s="295" t="s">
        <v>247</v>
      </c>
    </row>
    <row r="27" customFormat="false" ht="12.75" hidden="false" customHeight="false" outlineLevel="0" collapsed="false">
      <c r="B27" s="207"/>
      <c r="C27" s="211" t="s">
        <v>182</v>
      </c>
      <c r="D27" s="288"/>
      <c r="E27" s="295" t="s">
        <v>253</v>
      </c>
    </row>
    <row r="28" customFormat="false" ht="12.75" hidden="false" customHeight="false" outlineLevel="0" collapsed="false">
      <c r="B28" s="207"/>
      <c r="C28" s="211" t="s">
        <v>183</v>
      </c>
      <c r="D28" s="288"/>
      <c r="E28" s="295" t="s">
        <v>247</v>
      </c>
    </row>
    <row r="29" customFormat="false" ht="12.75" hidden="false" customHeight="false" outlineLevel="0" collapsed="false">
      <c r="B29" s="207"/>
      <c r="C29" s="211" t="s">
        <v>184</v>
      </c>
      <c r="D29" s="288"/>
      <c r="E29" s="298" t="s">
        <v>244</v>
      </c>
    </row>
    <row r="30" customFormat="false" ht="12.75" hidden="false" customHeight="false" outlineLevel="0" collapsed="false">
      <c r="B30" s="207"/>
      <c r="C30" s="211" t="s">
        <v>185</v>
      </c>
      <c r="D30" s="288"/>
      <c r="E30" s="298" t="s">
        <v>242</v>
      </c>
    </row>
    <row r="31" customFormat="false" ht="12.75" hidden="false" customHeight="false" outlineLevel="0" collapsed="false">
      <c r="B31" s="207"/>
      <c r="C31" s="299" t="s">
        <v>186</v>
      </c>
      <c r="D31" s="300"/>
      <c r="E31" s="298" t="s">
        <v>254</v>
      </c>
    </row>
    <row r="32" customFormat="false" ht="12.75" hidden="false" customHeight="false" outlineLevel="0" collapsed="false">
      <c r="B32" s="207"/>
      <c r="C32" s="217" t="s">
        <v>255</v>
      </c>
      <c r="D32" s="297"/>
      <c r="E32" s="298" t="s">
        <v>254</v>
      </c>
    </row>
    <row r="33" customFormat="false" ht="12.75" hidden="false" customHeight="false" outlineLevel="0" collapsed="false">
      <c r="B33" s="207"/>
      <c r="C33" s="219" t="s">
        <v>187</v>
      </c>
      <c r="D33" s="288"/>
      <c r="E33" s="295" t="s">
        <v>256</v>
      </c>
    </row>
    <row r="34" customFormat="false" ht="12.75" hidden="false" customHeight="false" outlineLevel="0" collapsed="false">
      <c r="B34" s="207"/>
      <c r="C34" s="219" t="s">
        <v>188</v>
      </c>
      <c r="D34" s="288"/>
      <c r="E34" s="295" t="s">
        <v>242</v>
      </c>
    </row>
    <row r="35" customFormat="false" ht="12.75" hidden="false" customHeight="false" outlineLevel="0" collapsed="false">
      <c r="B35" s="207"/>
      <c r="C35" s="211" t="s">
        <v>189</v>
      </c>
      <c r="D35" s="288"/>
      <c r="E35" s="298" t="s">
        <v>247</v>
      </c>
    </row>
    <row r="36" customFormat="false" ht="12.75" hidden="false" customHeight="false" outlineLevel="0" collapsed="false">
      <c r="B36" s="207"/>
      <c r="C36" s="211" t="s">
        <v>190</v>
      </c>
      <c r="D36" s="288"/>
      <c r="E36" s="298" t="s">
        <v>247</v>
      </c>
    </row>
    <row r="37" customFormat="false" ht="12.75" hidden="false" customHeight="false" outlineLevel="0" collapsed="false">
      <c r="B37" s="207"/>
      <c r="C37" s="220" t="s">
        <v>191</v>
      </c>
      <c r="D37" s="288"/>
      <c r="E37" s="301" t="s">
        <v>244</v>
      </c>
    </row>
    <row r="38" customFormat="false" ht="13.5" hidden="false" customHeight="false" outlineLevel="0" collapsed="false">
      <c r="B38" s="207"/>
      <c r="C38" s="211" t="s">
        <v>192</v>
      </c>
      <c r="D38" s="288"/>
      <c r="E38" s="298" t="s">
        <v>257</v>
      </c>
    </row>
    <row r="39" customFormat="false" ht="12.75" hidden="false" customHeight="false" outlineLevel="0" collapsed="false">
      <c r="B39" s="222" t="s">
        <v>193</v>
      </c>
      <c r="C39" s="223" t="s">
        <v>194</v>
      </c>
      <c r="D39" s="302"/>
      <c r="E39" s="283" t="s">
        <v>247</v>
      </c>
    </row>
    <row r="40" customFormat="false" ht="12.75" hidden="false" customHeight="false" outlineLevel="0" collapsed="false">
      <c r="B40" s="189"/>
      <c r="C40" s="226" t="s">
        <v>195</v>
      </c>
      <c r="D40" s="297"/>
      <c r="E40" s="285" t="s">
        <v>258</v>
      </c>
    </row>
    <row r="41" customFormat="false" ht="12.75" hidden="false" customHeight="false" outlineLevel="0" collapsed="false">
      <c r="B41" s="189"/>
      <c r="C41" s="226" t="s">
        <v>196</v>
      </c>
      <c r="D41" s="297"/>
      <c r="E41" s="285" t="s">
        <v>247</v>
      </c>
    </row>
    <row r="42" customFormat="false" ht="13.5" hidden="false" customHeight="false" outlineLevel="0" collapsed="false">
      <c r="B42" s="227"/>
      <c r="C42" s="228" t="s">
        <v>197</v>
      </c>
      <c r="D42" s="303"/>
      <c r="E42" s="292" t="s">
        <v>258</v>
      </c>
    </row>
    <row r="43" customFormat="false" ht="12.75" hidden="false" customHeight="false" outlineLevel="0" collapsed="false">
      <c r="B43" s="201" t="s">
        <v>198</v>
      </c>
      <c r="C43" s="304" t="s">
        <v>199</v>
      </c>
      <c r="D43" s="250"/>
      <c r="E43" s="305" t="s">
        <v>242</v>
      </c>
    </row>
    <row r="44" customFormat="false" ht="12.75" hidden="false" customHeight="false" outlineLevel="0" collapsed="false">
      <c r="B44" s="178"/>
      <c r="C44" s="211" t="s">
        <v>200</v>
      </c>
      <c r="D44" s="297"/>
      <c r="E44" s="298" t="s">
        <v>259</v>
      </c>
    </row>
    <row r="45" customFormat="false" ht="12.75" hidden="false" customHeight="false" outlineLevel="0" collapsed="false">
      <c r="B45" s="178"/>
      <c r="C45" s="217" t="s">
        <v>212</v>
      </c>
      <c r="D45" s="306"/>
      <c r="E45" s="285" t="s">
        <v>260</v>
      </c>
    </row>
    <row r="46" customFormat="false" ht="12.75" hidden="false" customHeight="false" outlineLevel="0" collapsed="false">
      <c r="B46" s="178"/>
      <c r="C46" s="217" t="s">
        <v>213</v>
      </c>
      <c r="D46" s="307"/>
      <c r="E46" s="285" t="s">
        <v>260</v>
      </c>
    </row>
    <row r="47" customFormat="false" ht="12.75" hidden="false" customHeight="false" outlineLevel="0" collapsed="false">
      <c r="B47" s="178"/>
      <c r="C47" s="217" t="s">
        <v>214</v>
      </c>
      <c r="D47" s="307"/>
      <c r="E47" s="285" t="s">
        <v>260</v>
      </c>
    </row>
    <row r="48" customFormat="false" ht="12.75" hidden="false" customHeight="false" outlineLevel="0" collapsed="false">
      <c r="B48" s="178"/>
      <c r="C48" s="217" t="s">
        <v>215</v>
      </c>
      <c r="D48" s="307"/>
      <c r="E48" s="285" t="s">
        <v>260</v>
      </c>
    </row>
    <row r="49" customFormat="false" ht="12.75" hidden="false" customHeight="false" outlineLevel="0" collapsed="false">
      <c r="B49" s="178"/>
      <c r="C49" s="217" t="s">
        <v>216</v>
      </c>
      <c r="D49" s="307"/>
      <c r="E49" s="298" t="s">
        <v>261</v>
      </c>
    </row>
    <row r="50" customFormat="false" ht="12.75" hidden="false" customHeight="false" outlineLevel="0" collapsed="false">
      <c r="B50" s="178"/>
      <c r="C50" s="217" t="s">
        <v>217</v>
      </c>
      <c r="D50" s="307"/>
      <c r="E50" s="298" t="s">
        <v>247</v>
      </c>
    </row>
    <row r="51" customFormat="false" ht="12.75" hidden="false" customHeight="false" outlineLevel="0" collapsed="false">
      <c r="B51" s="178"/>
      <c r="C51" s="217" t="s">
        <v>262</v>
      </c>
      <c r="D51" s="307"/>
      <c r="E51" s="298" t="s">
        <v>247</v>
      </c>
    </row>
    <row r="52" customFormat="false" ht="12.75" hidden="false" customHeight="false" outlineLevel="0" collapsed="false">
      <c r="B52" s="178"/>
      <c r="C52" s="217" t="s">
        <v>219</v>
      </c>
      <c r="D52" s="307"/>
      <c r="E52" s="298" t="s">
        <v>247</v>
      </c>
    </row>
    <row r="53" customFormat="false" ht="12.75" hidden="false" customHeight="false" outlineLevel="0" collapsed="false">
      <c r="B53" s="178"/>
      <c r="C53" s="217" t="s">
        <v>220</v>
      </c>
      <c r="D53" s="307"/>
      <c r="E53" s="298" t="s">
        <v>263</v>
      </c>
    </row>
    <row r="54" customFormat="false" ht="12.75" hidden="false" customHeight="false" outlineLevel="0" collapsed="false">
      <c r="B54" s="207"/>
      <c r="C54" s="211" t="s">
        <v>221</v>
      </c>
      <c r="D54" s="294"/>
      <c r="E54" s="298" t="s">
        <v>247</v>
      </c>
    </row>
    <row r="55" customFormat="false" ht="12.75" hidden="false" customHeight="false" outlineLevel="0" collapsed="false">
      <c r="B55" s="207"/>
      <c r="C55" s="211" t="s">
        <v>222</v>
      </c>
      <c r="D55" s="294"/>
      <c r="E55" s="298" t="s">
        <v>260</v>
      </c>
    </row>
    <row r="56" customFormat="false" ht="12.75" hidden="false" customHeight="false" outlineLevel="0" collapsed="false">
      <c r="B56" s="207"/>
      <c r="C56" s="211" t="s">
        <v>223</v>
      </c>
      <c r="D56" s="294"/>
      <c r="E56" s="298" t="s">
        <v>247</v>
      </c>
    </row>
    <row r="57" customFormat="false" ht="12.75" hidden="false" customHeight="false" outlineLevel="0" collapsed="false">
      <c r="B57" s="207"/>
      <c r="C57" s="211" t="s">
        <v>224</v>
      </c>
      <c r="D57" s="294"/>
      <c r="E57" s="298" t="s">
        <v>260</v>
      </c>
    </row>
    <row r="58" customFormat="false" ht="13.5" hidden="false" customHeight="false" outlineLevel="0" collapsed="false">
      <c r="B58" s="308"/>
      <c r="C58" s="304" t="s">
        <v>225</v>
      </c>
      <c r="D58" s="309"/>
      <c r="E58" s="298" t="s">
        <v>264</v>
      </c>
    </row>
    <row r="59" customFormat="false" ht="12.75" hidden="false" customHeight="false" outlineLevel="0" collapsed="false">
      <c r="B59" s="201" t="s">
        <v>201</v>
      </c>
      <c r="C59" s="310" t="s">
        <v>202</v>
      </c>
      <c r="D59" s="282"/>
      <c r="E59" s="311" t="s">
        <v>244</v>
      </c>
    </row>
    <row r="60" customFormat="false" ht="13.5" hidden="false" customHeight="false" outlineLevel="0" collapsed="false">
      <c r="B60" s="289"/>
      <c r="C60" s="312" t="s">
        <v>203</v>
      </c>
      <c r="D60" s="313"/>
      <c r="E60" s="314" t="s">
        <v>244</v>
      </c>
    </row>
    <row r="61" customFormat="false" ht="12.75" hidden="false" customHeight="false" outlineLevel="0" collapsed="false">
      <c r="B61" s="242"/>
      <c r="C61" s="242"/>
      <c r="D61" s="242"/>
      <c r="E61" s="315"/>
    </row>
    <row r="62" customFormat="false" ht="12.75" hidden="false" customHeight="false" outlineLevel="0" collapsed="false">
      <c r="B62" s="242"/>
      <c r="C62" s="242"/>
      <c r="D62" s="242"/>
      <c r="E62" s="315"/>
    </row>
    <row r="63" customFormat="false" ht="12.75" hidden="false" customHeight="false" outlineLevel="0" collapsed="false">
      <c r="B63" s="316"/>
      <c r="C63" s="242"/>
      <c r="D63" s="242"/>
      <c r="E63" s="315"/>
    </row>
    <row r="64" customFormat="false" ht="12.75" hidden="false" customHeight="false" outlineLevel="0" collapsed="false">
      <c r="B64" s="316"/>
      <c r="C64" s="242"/>
      <c r="D64" s="242"/>
      <c r="E64" s="315"/>
    </row>
    <row r="65" customFormat="false" ht="12.75" hidden="false" customHeight="false" outlineLevel="0" collapsed="false">
      <c r="B65" s="316"/>
      <c r="C65" s="242"/>
      <c r="D65" s="242"/>
      <c r="E65" s="315"/>
    </row>
    <row r="66" customFormat="false" ht="12.75" hidden="false" customHeight="false" outlineLevel="0" collapsed="false">
      <c r="B66" s="242"/>
      <c r="C66" s="242"/>
      <c r="D66" s="242"/>
      <c r="E66" s="315"/>
    </row>
    <row r="67" customFormat="false" ht="12.75" hidden="false" customHeight="false" outlineLevel="0" collapsed="false">
      <c r="B67" s="242"/>
      <c r="C67" s="242"/>
      <c r="D67" s="242"/>
      <c r="E67" s="315"/>
    </row>
    <row r="68" customFormat="false" ht="12.75" hidden="false" customHeight="false" outlineLevel="0" collapsed="false">
      <c r="B68" s="242"/>
      <c r="C68" s="242"/>
      <c r="D68" s="242"/>
      <c r="E68" s="315"/>
    </row>
    <row r="69" customFormat="false" ht="12.75" hidden="false" customHeight="false" outlineLevel="0" collapsed="false">
      <c r="B69" s="242"/>
      <c r="C69" s="242"/>
      <c r="D69" s="242"/>
      <c r="E69" s="315"/>
    </row>
    <row r="70" customFormat="false" ht="12.75" hidden="false" customHeight="false" outlineLevel="0" collapsed="false">
      <c r="B70" s="242"/>
      <c r="C70" s="242"/>
      <c r="D70" s="242"/>
      <c r="E70" s="172"/>
    </row>
    <row r="71" customFormat="false" ht="12.75" hidden="false" customHeight="false" outlineLevel="0" collapsed="false">
      <c r="B71" s="242"/>
      <c r="C71" s="242"/>
      <c r="D71" s="242"/>
      <c r="E71" s="172"/>
    </row>
    <row r="72" customFormat="false" ht="12.75" hidden="false" customHeight="false" outlineLevel="0" collapsed="false">
      <c r="B72" s="242"/>
      <c r="C72" s="242"/>
      <c r="D72" s="242"/>
      <c r="E72" s="172"/>
    </row>
    <row r="73" customFormat="false" ht="12.75" hidden="false" customHeight="false" outlineLevel="0" collapsed="false">
      <c r="B73" s="242"/>
      <c r="C73" s="242"/>
      <c r="D73" s="242"/>
      <c r="E73" s="172"/>
    </row>
    <row r="74" customFormat="false" ht="12.75" hidden="false" customHeight="false" outlineLevel="0" collapsed="false">
      <c r="B74" s="242"/>
      <c r="C74" s="242"/>
      <c r="D74" s="242"/>
      <c r="E74" s="172"/>
    </row>
    <row r="75" customFormat="false" ht="12.75" hidden="false" customHeight="false" outlineLevel="0" collapsed="false">
      <c r="B75" s="242"/>
      <c r="C75" s="242"/>
      <c r="D75" s="242"/>
      <c r="E75" s="172"/>
    </row>
    <row r="76" customFormat="false" ht="12.75" hidden="false" customHeight="false" outlineLevel="0" collapsed="false">
      <c r="B76" s="242"/>
      <c r="C76" s="242"/>
      <c r="D76" s="242"/>
      <c r="E76" s="172"/>
    </row>
    <row r="77" customFormat="false" ht="12.75" hidden="false" customHeight="false" outlineLevel="0" collapsed="false">
      <c r="B77" s="242"/>
      <c r="C77" s="242"/>
      <c r="D77" s="242"/>
      <c r="E77" s="172"/>
    </row>
    <row r="78" customFormat="false" ht="12.75" hidden="false" customHeight="false" outlineLevel="0" collapsed="false">
      <c r="B78" s="242"/>
      <c r="C78" s="242"/>
      <c r="D78" s="242"/>
      <c r="E78" s="172"/>
    </row>
    <row r="79" customFormat="false" ht="12.75" hidden="false" customHeight="false" outlineLevel="0" collapsed="false">
      <c r="B79" s="242"/>
      <c r="C79" s="242"/>
      <c r="D79" s="242"/>
      <c r="E79" s="172"/>
    </row>
    <row r="80" customFormat="false" ht="12.75" hidden="false" customHeight="false" outlineLevel="0" collapsed="false">
      <c r="B80" s="242"/>
      <c r="C80" s="242"/>
      <c r="D80" s="242"/>
      <c r="E80" s="172"/>
    </row>
    <row r="81" customFormat="false" ht="12.75" hidden="false" customHeight="false" outlineLevel="0" collapsed="false">
      <c r="B81" s="242"/>
      <c r="C81" s="242"/>
      <c r="D81" s="242"/>
      <c r="E81" s="172"/>
    </row>
    <row r="82" customFormat="false" ht="12.75" hidden="false" customHeight="false" outlineLevel="0" collapsed="false">
      <c r="B82" s="242"/>
      <c r="C82" s="242"/>
      <c r="D82" s="242"/>
      <c r="E82" s="172"/>
    </row>
    <row r="83" customFormat="false" ht="12.75" hidden="false" customHeight="false" outlineLevel="0" collapsed="false">
      <c r="B83" s="242"/>
      <c r="C83" s="242"/>
      <c r="D83" s="242"/>
      <c r="E83" s="172"/>
    </row>
    <row r="84" customFormat="false" ht="12.75" hidden="false" customHeight="false" outlineLevel="0" collapsed="false">
      <c r="B84" s="242"/>
      <c r="C84" s="242"/>
      <c r="D84" s="242"/>
      <c r="E84" s="172"/>
    </row>
    <row r="85" customFormat="false" ht="12.75" hidden="false" customHeight="false" outlineLevel="0" collapsed="false">
      <c r="B85" s="242"/>
      <c r="C85" s="242"/>
      <c r="D85" s="242"/>
      <c r="E85" s="172"/>
    </row>
    <row r="86" customFormat="false" ht="12.75" hidden="false" customHeight="false" outlineLevel="0" collapsed="false">
      <c r="B86" s="242"/>
      <c r="C86" s="242"/>
      <c r="D86" s="242"/>
      <c r="E86" s="172"/>
    </row>
    <row r="87" customFormat="false" ht="12.75" hidden="false" customHeight="false" outlineLevel="0" collapsed="false">
      <c r="B87" s="242"/>
      <c r="C87" s="242"/>
      <c r="D87" s="242"/>
      <c r="E87" s="172"/>
    </row>
    <row r="88" customFormat="false" ht="12.75" hidden="false" customHeight="false" outlineLevel="0" collapsed="false">
      <c r="B88" s="242"/>
      <c r="C88" s="242"/>
      <c r="D88" s="242"/>
      <c r="E88" s="172"/>
    </row>
    <row r="89" customFormat="false" ht="12.75" hidden="false" customHeight="false" outlineLevel="0" collapsed="false">
      <c r="B89" s="242"/>
      <c r="C89" s="242"/>
      <c r="D89" s="242"/>
      <c r="E89" s="172"/>
    </row>
    <row r="90" customFormat="false" ht="12.75" hidden="false" customHeight="false" outlineLevel="0" collapsed="false">
      <c r="B90" s="242"/>
      <c r="C90" s="242"/>
      <c r="D90" s="242"/>
      <c r="E90" s="172"/>
    </row>
    <row r="91" customFormat="false" ht="12.75" hidden="false" customHeight="false" outlineLevel="0" collapsed="false">
      <c r="B91" s="242"/>
      <c r="C91" s="242"/>
      <c r="D91" s="242"/>
      <c r="E91" s="172"/>
    </row>
    <row r="92" customFormat="false" ht="12.75" hidden="false" customHeight="false" outlineLevel="0" collapsed="false">
      <c r="B92" s="242"/>
      <c r="C92" s="242"/>
      <c r="D92" s="242"/>
      <c r="E92" s="172"/>
    </row>
    <row r="93" customFormat="false" ht="12.75" hidden="false" customHeight="false" outlineLevel="0" collapsed="false">
      <c r="B93" s="242"/>
      <c r="C93" s="242"/>
      <c r="D93" s="242"/>
      <c r="E93" s="172"/>
    </row>
    <row r="94" customFormat="false" ht="12.75" hidden="false" customHeight="false" outlineLevel="0" collapsed="false">
      <c r="B94" s="242"/>
      <c r="C94" s="242"/>
      <c r="D94" s="242"/>
      <c r="E94" s="172"/>
    </row>
    <row r="95" customFormat="false" ht="12.75" hidden="false" customHeight="false" outlineLevel="0" collapsed="false">
      <c r="B95" s="242"/>
      <c r="C95" s="242"/>
      <c r="D95" s="242"/>
    </row>
    <row r="96" customFormat="false" ht="12.75" hidden="false" customHeight="false" outlineLevel="0" collapsed="false">
      <c r="B96" s="242"/>
      <c r="C96" s="242"/>
      <c r="D96" s="242"/>
    </row>
    <row r="97" customFormat="false" ht="12.75" hidden="false" customHeight="false" outlineLevel="0" collapsed="false">
      <c r="B97" s="242"/>
      <c r="C97" s="242"/>
      <c r="D97" s="242"/>
    </row>
    <row r="98" customFormat="false" ht="12.75" hidden="false" customHeight="false" outlineLevel="0" collapsed="false">
      <c r="B98" s="242"/>
      <c r="C98" s="242"/>
      <c r="D98" s="242"/>
    </row>
    <row r="99" customFormat="false" ht="12.75" hidden="false" customHeight="false" outlineLevel="0" collapsed="false">
      <c r="B99" s="242"/>
      <c r="C99" s="242"/>
      <c r="D99" s="242"/>
    </row>
    <row r="100" customFormat="false" ht="12.75" hidden="false" customHeight="false" outlineLevel="0" collapsed="false">
      <c r="B100" s="242"/>
      <c r="C100" s="242"/>
      <c r="D100" s="242"/>
    </row>
    <row r="101" customFormat="false" ht="12.75" hidden="false" customHeight="false" outlineLevel="0" collapsed="false">
      <c r="B101" s="242"/>
      <c r="C101" s="242"/>
      <c r="D101" s="242"/>
    </row>
    <row r="102" customFormat="false" ht="12.75" hidden="false" customHeight="false" outlineLevel="0" collapsed="false">
      <c r="B102" s="242"/>
      <c r="C102" s="242"/>
      <c r="D102" s="242"/>
    </row>
    <row r="103" customFormat="false" ht="12.75" hidden="false" customHeight="false" outlineLevel="0" collapsed="false">
      <c r="B103" s="242"/>
      <c r="C103" s="242"/>
      <c r="D103" s="242"/>
    </row>
    <row r="104" customFormat="false" ht="12.75" hidden="false" customHeight="false" outlineLevel="0" collapsed="false">
      <c r="B104" s="242"/>
      <c r="C104" s="242"/>
      <c r="D104" s="242"/>
    </row>
    <row r="105" customFormat="false" ht="12.75" hidden="false" customHeight="false" outlineLevel="0" collapsed="false">
      <c r="B105" s="242"/>
      <c r="C105" s="242"/>
      <c r="D105" s="242"/>
    </row>
    <row r="106" customFormat="false" ht="12.75" hidden="false" customHeight="false" outlineLevel="0" collapsed="false">
      <c r="B106" s="242"/>
      <c r="C106" s="242"/>
      <c r="D106" s="242"/>
    </row>
    <row r="107" customFormat="false" ht="12.75" hidden="false" customHeight="false" outlineLevel="0" collapsed="false">
      <c r="B107" s="242"/>
      <c r="C107" s="242"/>
      <c r="D107" s="242"/>
    </row>
    <row r="108" customFormat="false" ht="12.75" hidden="false" customHeight="false" outlineLevel="0" collapsed="false">
      <c r="B108" s="242"/>
      <c r="C108" s="242"/>
      <c r="D108" s="242"/>
    </row>
    <row r="109" customFormat="false" ht="12.75" hidden="false" customHeight="false" outlineLevel="0" collapsed="false">
      <c r="B109" s="242"/>
      <c r="C109" s="242"/>
      <c r="D109" s="242"/>
    </row>
    <row r="110" customFormat="false" ht="12.75" hidden="false" customHeight="false" outlineLevel="0" collapsed="false">
      <c r="B110" s="242"/>
      <c r="C110" s="242"/>
      <c r="D110" s="242"/>
    </row>
    <row r="111" customFormat="false" ht="12.75" hidden="false" customHeight="false" outlineLevel="0" collapsed="false">
      <c r="B111" s="242"/>
      <c r="C111" s="242"/>
      <c r="D111" s="242"/>
    </row>
    <row r="112" customFormat="false" ht="12.75" hidden="false" customHeight="false" outlineLevel="0" collapsed="false">
      <c r="B112" s="242"/>
      <c r="C112" s="242"/>
      <c r="D112" s="242"/>
    </row>
    <row r="113" customFormat="false" ht="12.75" hidden="false" customHeight="false" outlineLevel="0" collapsed="false">
      <c r="B113" s="242"/>
      <c r="C113" s="242"/>
      <c r="D113" s="242"/>
    </row>
    <row r="114" customFormat="false" ht="12.75" hidden="false" customHeight="false" outlineLevel="0" collapsed="false">
      <c r="B114" s="242"/>
      <c r="C114" s="242"/>
      <c r="D114" s="242"/>
    </row>
    <row r="115" customFormat="false" ht="12.75" hidden="false" customHeight="false" outlineLevel="0" collapsed="false">
      <c r="B115" s="242"/>
      <c r="C115" s="242"/>
      <c r="D115" s="242"/>
    </row>
    <row r="116" customFormat="false" ht="12.75" hidden="false" customHeight="false" outlineLevel="0" collapsed="false">
      <c r="B116" s="242"/>
      <c r="C116" s="242"/>
      <c r="D116" s="242"/>
    </row>
    <row r="117" customFormat="false" ht="12.75" hidden="false" customHeight="false" outlineLevel="0" collapsed="false">
      <c r="B117" s="242"/>
      <c r="C117" s="242"/>
      <c r="D117" s="242"/>
    </row>
    <row r="118" customFormat="false" ht="12.75" hidden="false" customHeight="false" outlineLevel="0" collapsed="false">
      <c r="B118" s="242"/>
      <c r="C118" s="242"/>
      <c r="D118" s="242"/>
    </row>
    <row r="119" customFormat="false" ht="12.75" hidden="false" customHeight="false" outlineLevel="0" collapsed="false">
      <c r="B119" s="242"/>
      <c r="C119" s="242"/>
      <c r="D119" s="242"/>
    </row>
    <row r="120" customFormat="false" ht="12.75" hidden="false" customHeight="false" outlineLevel="0" collapsed="false">
      <c r="B120" s="242"/>
      <c r="C120" s="242"/>
      <c r="D120" s="242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1998-06-25T10:54:09Z</dcterms:created>
  <dc:creator/>
  <dc:description/>
  <dc:language>en-US</dc:language>
  <cp:lastModifiedBy>jyparrag</cp:lastModifiedBy>
  <cp:lastPrinted>2001-10-18T18:56:16Z</cp:lastPrinted>
  <dcterms:modified xsi:type="dcterms:W3CDTF">2001-10-19T20:47:21Z</dcterms:modified>
  <cp:revision>0</cp:revision>
  <dc:subject/>
  <dc:title/>
</cp:coreProperties>
</file>